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trlProps/ctrlProp14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15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10.xml" ContentType="application/vnd.openxmlformats-officedocument.drawingml.chartshapes+xml"/>
  <Override PartName="/xl/charts/chart2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6.xml" ContentType="application/vnd.ms-excel.controlproperti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-15" yWindow="-15" windowWidth="14400" windowHeight="12840" tabRatio="629" activeTab="1"/>
  </bookViews>
  <sheets>
    <sheet name="Relevés" sheetId="114" r:id="rId1"/>
    <sheet name="Décembre_2019" sheetId="83" r:id="rId2"/>
    <sheet name="Mini-Maxi" sheetId="89" r:id="rId3"/>
    <sheet name="Mois" sheetId="96" r:id="rId4"/>
    <sheet name="Graphique Température" sheetId="112" r:id="rId5"/>
    <sheet name="Graphique Vent" sheetId="115" r:id="rId6"/>
    <sheet name="Graphique Pluie_Soleil" sheetId="102" r:id="rId7"/>
    <sheet name="Station" sheetId="106" r:id="rId8"/>
    <sheet name="Misol" sheetId="118" r:id="rId9"/>
  </sheets>
  <definedNames>
    <definedName name="Ligne">OFFSET(Misol!$A$5,,,MATCH(Misol!$C$2,Misol!$C$5:$C$24,1))</definedName>
    <definedName name="Ligne1">OFFSET(Ligne,,1,,)</definedName>
  </definedNames>
  <calcPr calcId="145621"/>
</workbook>
</file>

<file path=xl/calcChain.xml><?xml version="1.0" encoding="utf-8"?>
<calcChain xmlns="http://schemas.openxmlformats.org/spreadsheetml/2006/main">
  <c r="U11" i="114" l="1"/>
  <c r="U12" i="114"/>
  <c r="U13" i="114"/>
  <c r="U14" i="114"/>
  <c r="U15" i="114"/>
  <c r="U16" i="114"/>
  <c r="U17" i="114"/>
  <c r="U18" i="114"/>
  <c r="U19" i="114"/>
  <c r="U20" i="114"/>
  <c r="U21" i="114"/>
  <c r="U22" i="114"/>
  <c r="U23" i="114"/>
  <c r="U24" i="114"/>
  <c r="U25" i="114"/>
  <c r="U26" i="114"/>
  <c r="U27" i="114"/>
  <c r="U28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U42" i="114"/>
  <c r="U43" i="114"/>
  <c r="U44" i="114"/>
  <c r="U45" i="114"/>
  <c r="U46" i="114"/>
  <c r="U47" i="114"/>
  <c r="U48" i="114"/>
  <c r="U49" i="114"/>
  <c r="U50" i="114"/>
  <c r="U51" i="114"/>
  <c r="U52" i="114"/>
  <c r="U53" i="114"/>
  <c r="U54" i="114"/>
  <c r="U55" i="114"/>
  <c r="U56" i="114"/>
  <c r="U57" i="114"/>
  <c r="U58" i="114"/>
  <c r="U59" i="114"/>
  <c r="U60" i="114"/>
  <c r="U61" i="114"/>
  <c r="U62" i="114"/>
  <c r="U63" i="114"/>
  <c r="U64" i="114"/>
  <c r="U65" i="114"/>
  <c r="U66" i="114"/>
  <c r="U67" i="114"/>
  <c r="U68" i="114"/>
  <c r="U69" i="114"/>
  <c r="U70" i="114"/>
  <c r="U71" i="114"/>
  <c r="U72" i="114"/>
  <c r="U73" i="114"/>
  <c r="U74" i="114"/>
  <c r="U75" i="114"/>
  <c r="U76" i="114"/>
  <c r="U77" i="114"/>
  <c r="U78" i="114"/>
  <c r="U79" i="114"/>
  <c r="U80" i="114"/>
  <c r="U81" i="114"/>
  <c r="U82" i="114"/>
  <c r="U83" i="114"/>
  <c r="U84" i="114"/>
  <c r="U85" i="114"/>
  <c r="U86" i="114"/>
  <c r="U87" i="114"/>
  <c r="U88" i="114"/>
  <c r="U89" i="114"/>
  <c r="U90" i="114"/>
  <c r="U91" i="114"/>
  <c r="U92" i="114"/>
  <c r="U93" i="114"/>
  <c r="U94" i="114"/>
  <c r="U95" i="114"/>
  <c r="U96" i="114"/>
  <c r="U97" i="114"/>
  <c r="U98" i="114"/>
  <c r="U99" i="114"/>
  <c r="U100" i="114"/>
  <c r="U101" i="114"/>
  <c r="U102" i="114"/>
  <c r="U103" i="114"/>
  <c r="U104" i="114"/>
  <c r="U105" i="114"/>
  <c r="U106" i="114"/>
  <c r="U107" i="114"/>
  <c r="U108" i="114"/>
  <c r="U109" i="114"/>
  <c r="U110" i="114"/>
  <c r="U111" i="114"/>
  <c r="U112" i="114"/>
  <c r="U113" i="114"/>
  <c r="U114" i="114"/>
  <c r="U115" i="114"/>
  <c r="U116" i="114"/>
  <c r="U117" i="114"/>
  <c r="U118" i="114"/>
  <c r="U119" i="114"/>
  <c r="U120" i="114"/>
  <c r="U121" i="114"/>
  <c r="U122" i="114"/>
  <c r="U123" i="114"/>
  <c r="U124" i="114"/>
  <c r="U125" i="114"/>
  <c r="U126" i="114"/>
  <c r="U127" i="114"/>
  <c r="U128" i="114"/>
  <c r="U129" i="114"/>
  <c r="U130" i="114"/>
  <c r="U131" i="114"/>
  <c r="U132" i="114"/>
  <c r="U133" i="114"/>
  <c r="U134" i="114"/>
  <c r="U135" i="114"/>
  <c r="U136" i="114"/>
  <c r="U137" i="114"/>
  <c r="U138" i="114"/>
  <c r="U139" i="114"/>
  <c r="U140" i="114"/>
  <c r="U141" i="114"/>
  <c r="U142" i="114"/>
  <c r="U143" i="114"/>
  <c r="U144" i="114"/>
  <c r="U145" i="114"/>
  <c r="U146" i="114"/>
  <c r="U147" i="114"/>
  <c r="U148" i="114"/>
  <c r="U149" i="114"/>
  <c r="U150" i="114"/>
  <c r="U151" i="114"/>
  <c r="U152" i="114"/>
  <c r="U153" i="114"/>
  <c r="U154" i="114"/>
  <c r="U155" i="114"/>
  <c r="U156" i="114"/>
  <c r="U157" i="114"/>
  <c r="U158" i="114"/>
  <c r="U159" i="114"/>
  <c r="U160" i="114"/>
  <c r="U161" i="114"/>
  <c r="U162" i="114"/>
  <c r="U163" i="114"/>
  <c r="U164" i="114"/>
  <c r="U165" i="114"/>
  <c r="U166" i="114"/>
  <c r="U167" i="114"/>
  <c r="U168" i="114"/>
  <c r="U169" i="114"/>
  <c r="U170" i="114"/>
  <c r="U171" i="114"/>
  <c r="U172" i="114"/>
  <c r="U173" i="114"/>
  <c r="U174" i="114"/>
  <c r="U175" i="114"/>
  <c r="U176" i="114"/>
  <c r="U177" i="114"/>
  <c r="U178" i="114"/>
  <c r="U179" i="114"/>
  <c r="U180" i="114"/>
  <c r="U181" i="114"/>
  <c r="U182" i="114"/>
  <c r="U183" i="114"/>
  <c r="U184" i="114"/>
  <c r="U185" i="114"/>
  <c r="U186" i="114"/>
  <c r="U187" i="114"/>
  <c r="U188" i="114"/>
  <c r="U189" i="114"/>
  <c r="U190" i="114"/>
  <c r="U191" i="114"/>
  <c r="U192" i="114"/>
  <c r="U193" i="114"/>
  <c r="U194" i="114"/>
  <c r="U195" i="114"/>
  <c r="U196" i="114"/>
  <c r="U197" i="114"/>
  <c r="U198" i="114"/>
  <c r="U199" i="114"/>
  <c r="U200" i="114"/>
  <c r="U201" i="114"/>
  <c r="U202" i="114"/>
  <c r="U203" i="114"/>
  <c r="U204" i="114"/>
  <c r="U205" i="114"/>
  <c r="U206" i="114"/>
  <c r="U207" i="114"/>
  <c r="U208" i="114"/>
  <c r="U209" i="114"/>
  <c r="U210" i="114"/>
  <c r="U211" i="114"/>
  <c r="U212" i="114"/>
  <c r="U213" i="114"/>
  <c r="U214" i="114"/>
  <c r="U215" i="114"/>
  <c r="U216" i="114"/>
  <c r="U217" i="114"/>
  <c r="U218" i="114"/>
  <c r="U219" i="114"/>
  <c r="U220" i="114"/>
  <c r="U221" i="114"/>
  <c r="U222" i="114"/>
  <c r="U223" i="114"/>
  <c r="U224" i="114"/>
  <c r="U225" i="114"/>
  <c r="U226" i="114"/>
  <c r="U227" i="114"/>
  <c r="U228" i="114"/>
  <c r="U229" i="114"/>
  <c r="U230" i="114"/>
  <c r="U231" i="114"/>
  <c r="U232" i="114"/>
  <c r="U233" i="114"/>
  <c r="U234" i="114"/>
  <c r="U235" i="114"/>
  <c r="U236" i="114"/>
  <c r="U237" i="114"/>
  <c r="U238" i="114"/>
  <c r="U239" i="114"/>
  <c r="U240" i="114"/>
  <c r="U241" i="114"/>
  <c r="U242" i="114"/>
  <c r="U243" i="114"/>
  <c r="U244" i="114"/>
  <c r="U245" i="114"/>
  <c r="U246" i="114"/>
  <c r="U247" i="114"/>
  <c r="U248" i="114"/>
  <c r="U249" i="114"/>
  <c r="U250" i="114"/>
  <c r="U251" i="114"/>
  <c r="U252" i="114"/>
  <c r="U253" i="114"/>
  <c r="U254" i="114"/>
  <c r="U255" i="114"/>
  <c r="U256" i="114"/>
  <c r="U257" i="114"/>
  <c r="U258" i="114"/>
  <c r="U259" i="114"/>
  <c r="U260" i="114"/>
  <c r="U261" i="114"/>
  <c r="U262" i="114"/>
  <c r="U263" i="114"/>
  <c r="U264" i="114"/>
  <c r="U265" i="114"/>
  <c r="U266" i="114"/>
  <c r="U267" i="114"/>
  <c r="U268" i="114"/>
  <c r="U269" i="114"/>
  <c r="U270" i="114"/>
  <c r="U271" i="114"/>
  <c r="U272" i="114"/>
  <c r="U273" i="114"/>
  <c r="U274" i="114"/>
  <c r="U275" i="114"/>
  <c r="U276" i="114"/>
  <c r="U277" i="114"/>
  <c r="U278" i="114"/>
  <c r="U279" i="114"/>
  <c r="U280" i="114"/>
  <c r="U281" i="114"/>
  <c r="U282" i="114"/>
  <c r="U283" i="114"/>
  <c r="U284" i="114"/>
  <c r="U285" i="114"/>
  <c r="U286" i="114"/>
  <c r="U287" i="114"/>
  <c r="U288" i="114"/>
  <c r="U289" i="114"/>
  <c r="U290" i="114"/>
  <c r="U291" i="114"/>
  <c r="U292" i="114"/>
  <c r="U293" i="114"/>
  <c r="U294" i="114"/>
  <c r="U295" i="114"/>
  <c r="U296" i="114"/>
  <c r="U297" i="114"/>
  <c r="U298" i="114"/>
  <c r="U299" i="114"/>
  <c r="U300" i="114"/>
  <c r="U301" i="114"/>
  <c r="U302" i="114"/>
  <c r="U303" i="114"/>
  <c r="U304" i="114"/>
  <c r="U305" i="114"/>
  <c r="U306" i="114"/>
  <c r="U307" i="114"/>
  <c r="U308" i="114"/>
  <c r="U309" i="114"/>
  <c r="U310" i="114"/>
  <c r="U311" i="114"/>
  <c r="U312" i="114"/>
  <c r="U313" i="114"/>
  <c r="U314" i="114"/>
  <c r="U315" i="114"/>
  <c r="U316" i="114"/>
  <c r="U317" i="114"/>
  <c r="U318" i="114"/>
  <c r="U319" i="114"/>
  <c r="U320" i="114"/>
  <c r="U321" i="114"/>
  <c r="U322" i="114"/>
  <c r="U323" i="114"/>
  <c r="U324" i="114"/>
  <c r="U325" i="114"/>
  <c r="U326" i="114"/>
  <c r="U327" i="114"/>
  <c r="U328" i="114"/>
  <c r="U329" i="114"/>
  <c r="U330" i="114"/>
  <c r="U331" i="114"/>
  <c r="U332" i="114"/>
  <c r="U333" i="114"/>
  <c r="U334" i="114"/>
  <c r="U335" i="114"/>
  <c r="U336" i="114"/>
  <c r="U337" i="114"/>
  <c r="U338" i="114"/>
  <c r="U339" i="114"/>
  <c r="U340" i="114"/>
  <c r="U341" i="114"/>
  <c r="U342" i="114"/>
  <c r="U343" i="114"/>
  <c r="U344" i="114"/>
  <c r="U345" i="114"/>
  <c r="U346" i="114"/>
  <c r="U347" i="114"/>
  <c r="U348" i="114"/>
  <c r="U349" i="114"/>
  <c r="U350" i="114"/>
  <c r="U351" i="114"/>
  <c r="U352" i="114"/>
  <c r="U353" i="114"/>
  <c r="U354" i="114"/>
  <c r="U355" i="114"/>
  <c r="U356" i="114"/>
  <c r="U357" i="114"/>
  <c r="U358" i="114"/>
  <c r="U359" i="114"/>
  <c r="U360" i="114"/>
  <c r="U361" i="114"/>
  <c r="U362" i="114"/>
  <c r="U363" i="114"/>
  <c r="U364" i="114"/>
  <c r="U365" i="114"/>
  <c r="U366" i="114"/>
  <c r="U367" i="114"/>
  <c r="U368" i="114"/>
  <c r="U369" i="114"/>
  <c r="U370" i="114"/>
  <c r="U371" i="114"/>
  <c r="U372" i="114"/>
  <c r="U373" i="114"/>
  <c r="U374" i="114"/>
  <c r="U375" i="114"/>
  <c r="U376" i="114"/>
  <c r="U377" i="114"/>
  <c r="U378" i="114"/>
  <c r="U379" i="114"/>
  <c r="U380" i="114"/>
  <c r="U381" i="114"/>
  <c r="U382" i="114"/>
  <c r="U383" i="114"/>
  <c r="U384" i="114"/>
  <c r="U385" i="114"/>
  <c r="U386" i="114"/>
  <c r="U387" i="114"/>
  <c r="U388" i="114"/>
  <c r="U389" i="114"/>
  <c r="U390" i="114"/>
  <c r="U391" i="114"/>
  <c r="U392" i="114"/>
  <c r="U393" i="114"/>
  <c r="U394" i="114"/>
  <c r="U395" i="114"/>
  <c r="U396" i="114"/>
  <c r="U397" i="114"/>
  <c r="U398" i="114"/>
  <c r="U399" i="114"/>
  <c r="U400" i="114"/>
  <c r="U401" i="114"/>
  <c r="U402" i="114"/>
  <c r="U403" i="114"/>
  <c r="U404" i="114"/>
  <c r="U405" i="114"/>
  <c r="U406" i="114"/>
  <c r="U407" i="114"/>
  <c r="U408" i="114"/>
  <c r="U409" i="114"/>
  <c r="U410" i="114"/>
  <c r="U411" i="114"/>
  <c r="U412" i="114"/>
  <c r="U413" i="114"/>
  <c r="U414" i="114"/>
  <c r="U415" i="114"/>
  <c r="U416" i="114"/>
  <c r="U417" i="114"/>
  <c r="U418" i="114"/>
  <c r="U419" i="114"/>
  <c r="U420" i="114"/>
  <c r="U421" i="114"/>
  <c r="U422" i="114"/>
  <c r="U423" i="114"/>
  <c r="U424" i="114"/>
  <c r="U425" i="114"/>
  <c r="U426" i="114"/>
  <c r="U427" i="114"/>
  <c r="U428" i="114"/>
  <c r="U429" i="114"/>
  <c r="U430" i="114"/>
  <c r="U431" i="114"/>
  <c r="U432" i="114"/>
  <c r="U433" i="114"/>
  <c r="U434" i="114"/>
  <c r="U435" i="114"/>
  <c r="U436" i="114"/>
  <c r="U437" i="114"/>
  <c r="U438" i="114"/>
  <c r="U439" i="114"/>
  <c r="U440" i="114"/>
  <c r="U441" i="114"/>
  <c r="U442" i="114"/>
  <c r="U443" i="114"/>
  <c r="U444" i="114"/>
  <c r="U445" i="114"/>
  <c r="U446" i="114"/>
  <c r="U447" i="114"/>
  <c r="U448" i="114"/>
  <c r="U449" i="114"/>
  <c r="U450" i="114"/>
  <c r="U451" i="114"/>
  <c r="U452" i="114"/>
  <c r="U453" i="114"/>
  <c r="U454" i="114"/>
  <c r="U455" i="114"/>
  <c r="U456" i="114"/>
  <c r="U457" i="114"/>
  <c r="U458" i="114"/>
  <c r="U459" i="114"/>
  <c r="U460" i="114"/>
  <c r="U461" i="114"/>
  <c r="U462" i="114"/>
  <c r="U463" i="114"/>
  <c r="U464" i="114"/>
  <c r="U465" i="114"/>
  <c r="U466" i="114"/>
  <c r="U467" i="114"/>
  <c r="U468" i="114"/>
  <c r="U469" i="114"/>
  <c r="U470" i="114"/>
  <c r="U471" i="114"/>
  <c r="U472" i="114"/>
  <c r="U473" i="114"/>
  <c r="U474" i="114"/>
  <c r="U475" i="114"/>
  <c r="U476" i="114"/>
  <c r="U477" i="114"/>
  <c r="U478" i="114"/>
  <c r="U479" i="114"/>
  <c r="U480" i="114"/>
  <c r="U481" i="114"/>
  <c r="U482" i="114"/>
  <c r="U483" i="114"/>
  <c r="U484" i="114"/>
  <c r="U485" i="114"/>
  <c r="U486" i="114"/>
  <c r="U487" i="114"/>
  <c r="U488" i="114"/>
  <c r="U489" i="114"/>
  <c r="U490" i="114"/>
  <c r="U491" i="114"/>
  <c r="U492" i="114"/>
  <c r="U493" i="114"/>
  <c r="U494" i="114"/>
  <c r="U495" i="114"/>
  <c r="U496" i="114"/>
  <c r="U497" i="114"/>
  <c r="U498" i="114"/>
  <c r="U499" i="114"/>
  <c r="U500" i="114"/>
  <c r="U501" i="114"/>
  <c r="U502" i="114"/>
  <c r="U503" i="114"/>
  <c r="U504" i="114"/>
  <c r="U505" i="114"/>
  <c r="U506" i="114"/>
  <c r="U507" i="114"/>
  <c r="U508" i="114"/>
  <c r="U509" i="114"/>
  <c r="U510" i="114"/>
  <c r="U511" i="114"/>
  <c r="U512" i="114"/>
  <c r="U513" i="114"/>
  <c r="U514" i="114"/>
  <c r="U515" i="114"/>
  <c r="U516" i="114"/>
  <c r="U517" i="114"/>
  <c r="U518" i="114"/>
  <c r="U519" i="114"/>
  <c r="U520" i="114"/>
  <c r="U521" i="114"/>
  <c r="U522" i="114"/>
  <c r="U523" i="114"/>
  <c r="U524" i="114"/>
  <c r="U525" i="114"/>
  <c r="U526" i="114"/>
  <c r="U527" i="114"/>
  <c r="U528" i="114"/>
  <c r="U529" i="114"/>
  <c r="U530" i="114"/>
  <c r="U531" i="114"/>
  <c r="U532" i="114"/>
  <c r="U533" i="114"/>
  <c r="U534" i="114"/>
  <c r="U535" i="114"/>
  <c r="U536" i="114"/>
  <c r="U537" i="114"/>
  <c r="U538" i="114"/>
  <c r="U539" i="114"/>
  <c r="U540" i="114"/>
  <c r="U541" i="114"/>
  <c r="U542" i="114"/>
  <c r="U543" i="114"/>
  <c r="U544" i="114"/>
  <c r="U545" i="114"/>
  <c r="U546" i="114"/>
  <c r="U547" i="114"/>
  <c r="U548" i="114"/>
  <c r="U549" i="114"/>
  <c r="U550" i="114"/>
  <c r="U551" i="114"/>
  <c r="U552" i="114"/>
  <c r="U553" i="114"/>
  <c r="U554" i="114"/>
  <c r="U555" i="114"/>
  <c r="U556" i="114"/>
  <c r="U557" i="114"/>
  <c r="U558" i="114"/>
  <c r="U559" i="114"/>
  <c r="U560" i="114"/>
  <c r="U561" i="114"/>
  <c r="U562" i="114"/>
  <c r="U563" i="114"/>
  <c r="U564" i="114"/>
  <c r="U565" i="114"/>
  <c r="U566" i="114"/>
  <c r="U567" i="114"/>
  <c r="U568" i="114"/>
  <c r="U569" i="114"/>
  <c r="U570" i="114"/>
  <c r="U571" i="114"/>
  <c r="U572" i="114"/>
  <c r="U573" i="114"/>
  <c r="U574" i="114"/>
  <c r="U575" i="114"/>
  <c r="U576" i="114"/>
  <c r="U577" i="114"/>
  <c r="U578" i="114"/>
  <c r="U579" i="114"/>
  <c r="U580" i="114"/>
  <c r="U581" i="114"/>
  <c r="U582" i="114"/>
  <c r="U583" i="114"/>
  <c r="U584" i="114"/>
  <c r="U585" i="114"/>
  <c r="U586" i="114"/>
  <c r="U587" i="114"/>
  <c r="U588" i="114"/>
  <c r="U589" i="114"/>
  <c r="U590" i="114"/>
  <c r="U591" i="114"/>
  <c r="U592" i="114"/>
  <c r="U593" i="114"/>
  <c r="U594" i="114"/>
  <c r="U595" i="114"/>
  <c r="U596" i="114"/>
  <c r="U597" i="114"/>
  <c r="U598" i="114"/>
  <c r="U599" i="114"/>
  <c r="U600" i="114"/>
  <c r="U601" i="114"/>
  <c r="U602" i="114"/>
  <c r="U603" i="114"/>
  <c r="U604" i="114"/>
  <c r="U605" i="114"/>
  <c r="U606" i="114"/>
  <c r="U607" i="114"/>
  <c r="U608" i="114"/>
  <c r="U609" i="114"/>
  <c r="U610" i="114"/>
  <c r="U611" i="114"/>
  <c r="U612" i="114"/>
  <c r="U613" i="114"/>
  <c r="U614" i="114"/>
  <c r="U615" i="114"/>
  <c r="U616" i="114"/>
  <c r="U617" i="114"/>
  <c r="U618" i="114"/>
  <c r="U619" i="114"/>
  <c r="U620" i="114"/>
  <c r="U621" i="114"/>
  <c r="U622" i="114"/>
  <c r="U623" i="114"/>
  <c r="U624" i="114"/>
  <c r="U625" i="114"/>
  <c r="U626" i="114"/>
  <c r="U627" i="114"/>
  <c r="U628" i="114"/>
  <c r="U629" i="114"/>
  <c r="U630" i="114"/>
  <c r="U631" i="114"/>
  <c r="U632" i="114"/>
  <c r="U633" i="114"/>
  <c r="U634" i="114"/>
  <c r="U635" i="114"/>
  <c r="U636" i="114"/>
  <c r="U637" i="114"/>
  <c r="U638" i="114"/>
  <c r="U639" i="114"/>
  <c r="U640" i="114"/>
  <c r="U641" i="114"/>
  <c r="U642" i="114"/>
  <c r="U643" i="114"/>
  <c r="U644" i="114"/>
  <c r="U645" i="114"/>
  <c r="U646" i="114"/>
  <c r="U647" i="114"/>
  <c r="U648" i="114"/>
  <c r="U649" i="114"/>
  <c r="U650" i="114"/>
  <c r="U651" i="114"/>
  <c r="U652" i="114"/>
  <c r="U653" i="114"/>
  <c r="U654" i="114"/>
  <c r="U655" i="114"/>
  <c r="U656" i="114"/>
  <c r="U657" i="114"/>
  <c r="U658" i="114"/>
  <c r="U659" i="114"/>
  <c r="U660" i="114"/>
  <c r="U661" i="114"/>
  <c r="U662" i="114"/>
  <c r="U663" i="114"/>
  <c r="U664" i="114"/>
  <c r="U665" i="114"/>
  <c r="U666" i="114"/>
  <c r="U667" i="114"/>
  <c r="U668" i="114"/>
  <c r="U669" i="114"/>
  <c r="U670" i="114"/>
  <c r="U671" i="114"/>
  <c r="U672" i="114"/>
  <c r="U673" i="114"/>
  <c r="U674" i="114"/>
  <c r="U675" i="114"/>
  <c r="U676" i="114"/>
  <c r="U677" i="114"/>
  <c r="U678" i="114"/>
  <c r="U679" i="114"/>
  <c r="U680" i="114"/>
  <c r="U681" i="114"/>
  <c r="U682" i="114"/>
  <c r="U683" i="114"/>
  <c r="U684" i="114"/>
  <c r="U685" i="114"/>
  <c r="U686" i="114"/>
  <c r="U687" i="114"/>
  <c r="U688" i="114"/>
  <c r="U689" i="114"/>
  <c r="U690" i="114"/>
  <c r="U691" i="114"/>
  <c r="U692" i="114"/>
  <c r="U693" i="114"/>
  <c r="U694" i="114"/>
  <c r="U695" i="114"/>
  <c r="U696" i="114"/>
  <c r="U697" i="114"/>
  <c r="U698" i="114"/>
  <c r="U699" i="114"/>
  <c r="U700" i="114"/>
  <c r="U701" i="114"/>
  <c r="U702" i="114"/>
  <c r="U703" i="114"/>
  <c r="U704" i="114"/>
  <c r="U705" i="114"/>
  <c r="U706" i="114"/>
  <c r="U707" i="114"/>
  <c r="U708" i="114"/>
  <c r="U709" i="114"/>
  <c r="U710" i="114"/>
  <c r="U711" i="114"/>
  <c r="U712" i="114"/>
  <c r="U713" i="114"/>
  <c r="U714" i="114"/>
  <c r="U715" i="114"/>
  <c r="U716" i="114"/>
  <c r="U717" i="114"/>
  <c r="U718" i="114"/>
  <c r="U719" i="114"/>
  <c r="U720" i="114"/>
  <c r="U721" i="114"/>
  <c r="U722" i="114"/>
  <c r="U723" i="114"/>
  <c r="U724" i="114"/>
  <c r="U725" i="114"/>
  <c r="U726" i="114"/>
  <c r="U727" i="114"/>
  <c r="U728" i="114"/>
  <c r="U729" i="114"/>
  <c r="U730" i="114"/>
  <c r="U731" i="114"/>
  <c r="U732" i="114"/>
  <c r="U733" i="114"/>
  <c r="U734" i="114"/>
  <c r="U735" i="114"/>
  <c r="U736" i="114"/>
  <c r="U737" i="114"/>
  <c r="U738" i="114"/>
  <c r="U739" i="114"/>
  <c r="U740" i="114"/>
  <c r="U741" i="114"/>
  <c r="U742" i="114"/>
  <c r="U743" i="114"/>
  <c r="U744" i="114"/>
  <c r="U745" i="114"/>
  <c r="U746" i="114"/>
  <c r="U747" i="114"/>
  <c r="U748" i="114"/>
  <c r="U749" i="114"/>
  <c r="U750" i="114"/>
  <c r="U751" i="114"/>
  <c r="U752" i="114"/>
  <c r="U753" i="114"/>
  <c r="U754" i="114"/>
  <c r="U755" i="114"/>
  <c r="U756" i="114"/>
  <c r="U757" i="114"/>
  <c r="U758" i="114"/>
  <c r="U759" i="114"/>
  <c r="U760" i="114"/>
  <c r="U761" i="114"/>
  <c r="U762" i="114"/>
  <c r="U763" i="114"/>
  <c r="U764" i="114"/>
  <c r="U765" i="114"/>
  <c r="U766" i="114"/>
  <c r="U767" i="114"/>
  <c r="U768" i="114"/>
  <c r="U769" i="114"/>
  <c r="U770" i="114"/>
  <c r="U771" i="114"/>
  <c r="U772" i="114"/>
  <c r="U773" i="114"/>
  <c r="U774" i="114"/>
  <c r="U775" i="114"/>
  <c r="U776" i="114"/>
  <c r="U777" i="114"/>
  <c r="U778" i="114"/>
  <c r="U779" i="114"/>
  <c r="U780" i="114"/>
  <c r="U781" i="114"/>
  <c r="U782" i="114"/>
  <c r="U783" i="114"/>
  <c r="U784" i="114"/>
  <c r="U785" i="114"/>
  <c r="U786" i="114"/>
  <c r="U787" i="114"/>
  <c r="U788" i="114"/>
  <c r="U789" i="114"/>
  <c r="U790" i="114"/>
  <c r="U791" i="114"/>
  <c r="U792" i="114"/>
  <c r="U793" i="114"/>
  <c r="U794" i="114"/>
  <c r="U795" i="114"/>
  <c r="U796" i="114"/>
  <c r="U797" i="114"/>
  <c r="U798" i="114"/>
  <c r="U799" i="114"/>
  <c r="U800" i="114"/>
  <c r="U801" i="114"/>
  <c r="U802" i="114"/>
  <c r="U803" i="114"/>
  <c r="U804" i="114"/>
  <c r="U805" i="114"/>
  <c r="U806" i="114"/>
  <c r="U807" i="114"/>
  <c r="U808" i="114"/>
  <c r="U809" i="114"/>
  <c r="U810" i="114"/>
  <c r="U811" i="114"/>
  <c r="U812" i="114"/>
  <c r="U813" i="114"/>
  <c r="U814" i="114"/>
  <c r="U815" i="114"/>
  <c r="U816" i="114"/>
  <c r="U817" i="114"/>
  <c r="U818" i="114"/>
  <c r="U819" i="114"/>
  <c r="U820" i="114"/>
  <c r="U821" i="114"/>
  <c r="U822" i="114"/>
  <c r="U823" i="114"/>
  <c r="U824" i="114"/>
  <c r="U825" i="114"/>
  <c r="U826" i="114"/>
  <c r="U827" i="114"/>
  <c r="U828" i="114"/>
  <c r="U829" i="114"/>
  <c r="U830" i="114"/>
  <c r="U831" i="114"/>
  <c r="U832" i="114"/>
  <c r="U833" i="114"/>
  <c r="U834" i="114"/>
  <c r="U835" i="114"/>
  <c r="U836" i="114"/>
  <c r="U837" i="114"/>
  <c r="U838" i="114"/>
  <c r="U839" i="114"/>
  <c r="U840" i="114"/>
  <c r="U841" i="114"/>
  <c r="U842" i="114"/>
  <c r="U843" i="114"/>
  <c r="U844" i="114"/>
  <c r="U845" i="114"/>
  <c r="U846" i="114"/>
  <c r="U847" i="114"/>
  <c r="U848" i="114"/>
  <c r="U849" i="114"/>
  <c r="U850" i="114"/>
  <c r="U851" i="114"/>
  <c r="U852" i="114"/>
  <c r="U853" i="114"/>
  <c r="U854" i="114"/>
  <c r="U855" i="114"/>
  <c r="U856" i="114"/>
  <c r="U857" i="114"/>
  <c r="U858" i="114"/>
  <c r="U859" i="114"/>
  <c r="U860" i="114"/>
  <c r="U861" i="114"/>
  <c r="U862" i="114"/>
  <c r="U863" i="114"/>
  <c r="U864" i="114"/>
  <c r="U865" i="114"/>
  <c r="U866" i="114"/>
  <c r="U867" i="114"/>
  <c r="U868" i="114"/>
  <c r="U869" i="114"/>
  <c r="U870" i="114"/>
  <c r="U871" i="114"/>
  <c r="U872" i="114"/>
  <c r="U873" i="114"/>
  <c r="U874" i="114"/>
  <c r="U875" i="114"/>
  <c r="U876" i="114"/>
  <c r="U877" i="114"/>
  <c r="U878" i="114"/>
  <c r="U879" i="114"/>
  <c r="U880" i="114"/>
  <c r="U881" i="114"/>
  <c r="U882" i="114"/>
  <c r="U883" i="114"/>
  <c r="U884" i="114"/>
  <c r="U885" i="114"/>
  <c r="U886" i="114"/>
  <c r="U887" i="114"/>
  <c r="U888" i="114"/>
  <c r="U889" i="114"/>
  <c r="U890" i="114"/>
  <c r="U891" i="114"/>
  <c r="U892" i="114"/>
  <c r="U893" i="114"/>
  <c r="U894" i="114"/>
  <c r="U895" i="114"/>
  <c r="U896" i="114"/>
  <c r="U897" i="114"/>
  <c r="U898" i="114"/>
  <c r="U899" i="114"/>
  <c r="U900" i="114"/>
  <c r="U901" i="114"/>
  <c r="U902" i="114"/>
  <c r="U903" i="114"/>
  <c r="U904" i="114"/>
  <c r="U905" i="114"/>
  <c r="U906" i="114"/>
  <c r="U907" i="114"/>
  <c r="U908" i="114"/>
  <c r="U909" i="114"/>
  <c r="U910" i="114"/>
  <c r="U911" i="114"/>
  <c r="U912" i="114"/>
  <c r="U913" i="114"/>
  <c r="U914" i="114"/>
  <c r="U915" i="114"/>
  <c r="U916" i="114"/>
  <c r="U917" i="114"/>
  <c r="U918" i="114"/>
  <c r="U919" i="114"/>
  <c r="U920" i="114"/>
  <c r="U921" i="114"/>
  <c r="U922" i="114"/>
  <c r="U923" i="114"/>
  <c r="U924" i="114"/>
  <c r="U925" i="114"/>
  <c r="U926" i="114"/>
  <c r="U927" i="114"/>
  <c r="U928" i="114"/>
  <c r="U929" i="114"/>
  <c r="U930" i="114"/>
  <c r="U931" i="114"/>
  <c r="U932" i="114"/>
  <c r="U933" i="114"/>
  <c r="U934" i="114"/>
  <c r="U935" i="114"/>
  <c r="U936" i="114"/>
  <c r="U937" i="114"/>
  <c r="U938" i="114"/>
  <c r="U939" i="114"/>
  <c r="U940" i="114"/>
  <c r="U941" i="114"/>
  <c r="U942" i="114"/>
  <c r="U943" i="114"/>
  <c r="U944" i="114"/>
  <c r="U945" i="114"/>
  <c r="U946" i="114"/>
  <c r="U947" i="114"/>
  <c r="U948" i="114"/>
  <c r="U949" i="114"/>
  <c r="U950" i="114"/>
  <c r="U951" i="114"/>
  <c r="U952" i="114"/>
  <c r="U953" i="114"/>
  <c r="U954" i="114"/>
  <c r="U955" i="114"/>
  <c r="U956" i="114"/>
  <c r="U957" i="114"/>
  <c r="U958" i="114"/>
  <c r="U959" i="114"/>
  <c r="U960" i="114"/>
  <c r="U961" i="114"/>
  <c r="U962" i="114"/>
  <c r="U963" i="114"/>
  <c r="U964" i="114"/>
  <c r="U965" i="114"/>
  <c r="U966" i="114"/>
  <c r="U967" i="114"/>
  <c r="U968" i="114"/>
  <c r="U969" i="114"/>
  <c r="U970" i="114"/>
  <c r="U971" i="114"/>
  <c r="U972" i="114"/>
  <c r="U973" i="114"/>
  <c r="U974" i="114"/>
  <c r="U975" i="114"/>
  <c r="U976" i="114"/>
  <c r="U977" i="114"/>
  <c r="U978" i="114"/>
  <c r="U979" i="114"/>
  <c r="U980" i="114"/>
  <c r="U981" i="114"/>
  <c r="U982" i="114"/>
  <c r="U983" i="114"/>
  <c r="U984" i="114"/>
  <c r="U985" i="114"/>
  <c r="U986" i="114"/>
  <c r="U987" i="114"/>
  <c r="U988" i="114"/>
  <c r="U989" i="114"/>
  <c r="U990" i="114"/>
  <c r="U991" i="114"/>
  <c r="U992" i="114"/>
  <c r="U993" i="114"/>
  <c r="U994" i="114"/>
  <c r="U995" i="114"/>
  <c r="U996" i="114"/>
  <c r="U997" i="114"/>
  <c r="U998" i="114"/>
  <c r="U999" i="114"/>
  <c r="U1000" i="114"/>
  <c r="U1001" i="114"/>
  <c r="U1002" i="114"/>
  <c r="U1003" i="114"/>
  <c r="U1004" i="114"/>
  <c r="U1005" i="114"/>
  <c r="U1006" i="114"/>
  <c r="U1007" i="114"/>
  <c r="U1008" i="114"/>
  <c r="U1009" i="114"/>
  <c r="U1010" i="114"/>
  <c r="U1011" i="114"/>
  <c r="U1012" i="114"/>
  <c r="U1013" i="114"/>
  <c r="U1014" i="114"/>
  <c r="U1015" i="114"/>
  <c r="U1016" i="114"/>
  <c r="U1017" i="114"/>
  <c r="U1018" i="114"/>
  <c r="U1019" i="114"/>
  <c r="U1020" i="114"/>
  <c r="U1021" i="114"/>
  <c r="U1022" i="114"/>
  <c r="U1023" i="114"/>
  <c r="U1024" i="114"/>
  <c r="U1025" i="114"/>
  <c r="U1026" i="114"/>
  <c r="U1027" i="114"/>
  <c r="U1028" i="114"/>
  <c r="U1029" i="114"/>
  <c r="U1030" i="114"/>
  <c r="U1031" i="114"/>
  <c r="U1032" i="114"/>
  <c r="U1033" i="114"/>
  <c r="U1034" i="114"/>
  <c r="U1035" i="114"/>
  <c r="U1036" i="114"/>
  <c r="U1037" i="114"/>
  <c r="U1038" i="114"/>
  <c r="U1039" i="114"/>
  <c r="U1040" i="114"/>
  <c r="U1041" i="114"/>
  <c r="U1042" i="114"/>
  <c r="U1043" i="114"/>
  <c r="U1044" i="114"/>
  <c r="U1045" i="114"/>
  <c r="U1046" i="114"/>
  <c r="U1047" i="114"/>
  <c r="U1048" i="114"/>
  <c r="U1049" i="114"/>
  <c r="U1050" i="114"/>
  <c r="U1051" i="114"/>
  <c r="U1052" i="114"/>
  <c r="U1053" i="114"/>
  <c r="U1054" i="114"/>
  <c r="U1055" i="114"/>
  <c r="U1056" i="114"/>
  <c r="U1057" i="114"/>
  <c r="U1058" i="114"/>
  <c r="U1059" i="114"/>
  <c r="U1060" i="114"/>
  <c r="U1061" i="114"/>
  <c r="U1062" i="114"/>
  <c r="U1063" i="114"/>
  <c r="U1064" i="114"/>
  <c r="U1065" i="114"/>
  <c r="U1066" i="114"/>
  <c r="U1067" i="114"/>
  <c r="U1068" i="114"/>
  <c r="U1069" i="114"/>
  <c r="U1070" i="114"/>
  <c r="U1071" i="114"/>
  <c r="U1072" i="114"/>
  <c r="U1073" i="114"/>
  <c r="U1074" i="114"/>
  <c r="U1075" i="114"/>
  <c r="U1076" i="114"/>
  <c r="U1077" i="114"/>
  <c r="U1078" i="114"/>
  <c r="U1079" i="114"/>
  <c r="U1080" i="114"/>
  <c r="U1081" i="114"/>
  <c r="U1082" i="114"/>
  <c r="U1083" i="114"/>
  <c r="U1084" i="114"/>
  <c r="U1085" i="114"/>
  <c r="U1086" i="114"/>
  <c r="U1087" i="114"/>
  <c r="U1088" i="114"/>
  <c r="U1089" i="114"/>
  <c r="U1090" i="114"/>
  <c r="U1091" i="114"/>
  <c r="U1092" i="114"/>
  <c r="U1093" i="114"/>
  <c r="U1094" i="114"/>
  <c r="U1095" i="114"/>
  <c r="U1096" i="114"/>
  <c r="U1097" i="114"/>
  <c r="U1098" i="114"/>
  <c r="U1099" i="114"/>
  <c r="U1100" i="114"/>
  <c r="U1101" i="114"/>
  <c r="U1102" i="114"/>
  <c r="U1103" i="114"/>
  <c r="U1104" i="114"/>
  <c r="U1105" i="114"/>
  <c r="U1106" i="114"/>
  <c r="U1107" i="114"/>
  <c r="U1108" i="114"/>
  <c r="U1109" i="114"/>
  <c r="U1110" i="114"/>
  <c r="U1111" i="114"/>
  <c r="U1112" i="114"/>
  <c r="U1113" i="114"/>
  <c r="U1114" i="114"/>
  <c r="U1115" i="114"/>
  <c r="U1116" i="114"/>
  <c r="U1117" i="114"/>
  <c r="U1118" i="114"/>
  <c r="U1119" i="114"/>
  <c r="U1120" i="114"/>
  <c r="U1121" i="114"/>
  <c r="U1122" i="114"/>
  <c r="U1123" i="114"/>
  <c r="U1124" i="114"/>
  <c r="U1125" i="114"/>
  <c r="U1126" i="114"/>
  <c r="U1127" i="114"/>
  <c r="U1128" i="114"/>
  <c r="U1129" i="114"/>
  <c r="U1130" i="114"/>
  <c r="U1131" i="114"/>
  <c r="U1132" i="114"/>
  <c r="U1133" i="114"/>
  <c r="U1134" i="114"/>
  <c r="U1135" i="114"/>
  <c r="U1136" i="114"/>
  <c r="U1137" i="114"/>
  <c r="U1138" i="114"/>
  <c r="U1139" i="114"/>
  <c r="U1140" i="114"/>
  <c r="U1141" i="114"/>
  <c r="U1142" i="114"/>
  <c r="U1143" i="114"/>
  <c r="U1144" i="114"/>
  <c r="U1145" i="114"/>
  <c r="U1146" i="114"/>
  <c r="U1147" i="114"/>
  <c r="U1148" i="114"/>
  <c r="U1149" i="114"/>
  <c r="U1150" i="114"/>
  <c r="U1151" i="114"/>
  <c r="U1152" i="114"/>
  <c r="U1153" i="114"/>
  <c r="U1154" i="114"/>
  <c r="U1155" i="114"/>
  <c r="U1156" i="114"/>
  <c r="U1157" i="114"/>
  <c r="U1158" i="114"/>
  <c r="U1159" i="114"/>
  <c r="U1160" i="114"/>
  <c r="U1161" i="114"/>
  <c r="U1162" i="114"/>
  <c r="U1163" i="114"/>
  <c r="U1164" i="114"/>
  <c r="U1165" i="114"/>
  <c r="U1166" i="114"/>
  <c r="U1167" i="114"/>
  <c r="U1168" i="114"/>
  <c r="U1169" i="114"/>
  <c r="U1170" i="114"/>
  <c r="U1171" i="114"/>
  <c r="U1172" i="114"/>
  <c r="U1173" i="114"/>
  <c r="U1174" i="114"/>
  <c r="U1175" i="114"/>
  <c r="U1176" i="114"/>
  <c r="U1177" i="114"/>
  <c r="U1178" i="114"/>
  <c r="U1179" i="114"/>
  <c r="U1180" i="114"/>
  <c r="U1181" i="114"/>
  <c r="U1182" i="114"/>
  <c r="U1183" i="114"/>
  <c r="U1184" i="114"/>
  <c r="U1185" i="114"/>
  <c r="U1186" i="114"/>
  <c r="U1187" i="114"/>
  <c r="U1188" i="114"/>
  <c r="U1189" i="114"/>
  <c r="U1190" i="114"/>
  <c r="U1191" i="114"/>
  <c r="U1192" i="114"/>
  <c r="U1193" i="114"/>
  <c r="U1194" i="114"/>
  <c r="U1195" i="114"/>
  <c r="U1196" i="114"/>
  <c r="U1197" i="114"/>
  <c r="U1198" i="114"/>
  <c r="U1199" i="114"/>
  <c r="U1200" i="114"/>
  <c r="U1201" i="114"/>
  <c r="U1202" i="114"/>
  <c r="U1203" i="114"/>
  <c r="U1204" i="114"/>
  <c r="U1205" i="114"/>
  <c r="U1206" i="114"/>
  <c r="U1207" i="114"/>
  <c r="U1208" i="114"/>
  <c r="U1209" i="114"/>
  <c r="U1210" i="114"/>
  <c r="U1211" i="114"/>
  <c r="U1212" i="114"/>
  <c r="U1213" i="114"/>
  <c r="U1214" i="114"/>
  <c r="U1215" i="114"/>
  <c r="U1216" i="114"/>
  <c r="U1217" i="114"/>
  <c r="U1218" i="114"/>
  <c r="U1219" i="114"/>
  <c r="U1220" i="114"/>
  <c r="U1221" i="114"/>
  <c r="U1222" i="114"/>
  <c r="U1223" i="114"/>
  <c r="U1224" i="114"/>
  <c r="U1225" i="114"/>
  <c r="U1226" i="114"/>
  <c r="U1227" i="114"/>
  <c r="U1228" i="114"/>
  <c r="U1229" i="114"/>
  <c r="U1230" i="114"/>
  <c r="U1231" i="114"/>
  <c r="U1232" i="114"/>
  <c r="U1233" i="114"/>
  <c r="U1234" i="114"/>
  <c r="U1235" i="114"/>
  <c r="U1236" i="114"/>
  <c r="U1237" i="114"/>
  <c r="U1238" i="114"/>
  <c r="U1239" i="114"/>
  <c r="U1240" i="114"/>
  <c r="U1241" i="114"/>
  <c r="U1242" i="114"/>
  <c r="U1243" i="114"/>
  <c r="U1244" i="114"/>
  <c r="U1245" i="114"/>
  <c r="U1246" i="114"/>
  <c r="U1247" i="114"/>
  <c r="U1248" i="114"/>
  <c r="U1249" i="114"/>
  <c r="U1250" i="114"/>
  <c r="U1251" i="114"/>
  <c r="U1252" i="114"/>
  <c r="U1253" i="114"/>
  <c r="U1254" i="114"/>
  <c r="U1255" i="114"/>
  <c r="U1256" i="114"/>
  <c r="U1257" i="114"/>
  <c r="U1258" i="114"/>
  <c r="U1259" i="114"/>
  <c r="U1260" i="114"/>
  <c r="U1261" i="114"/>
  <c r="U1262" i="114"/>
  <c r="U1263" i="114"/>
  <c r="U1264" i="114"/>
  <c r="U1265" i="114"/>
  <c r="U1266" i="114"/>
  <c r="U1267" i="114"/>
  <c r="U1268" i="114"/>
  <c r="U1269" i="114"/>
  <c r="U1270" i="114"/>
  <c r="U1271" i="114"/>
  <c r="U1272" i="114"/>
  <c r="U1273" i="114"/>
  <c r="U1274" i="114"/>
  <c r="U1275" i="114"/>
  <c r="U1276" i="114"/>
  <c r="U1277" i="114"/>
  <c r="U1278" i="114"/>
  <c r="U1279" i="114"/>
  <c r="U1280" i="114"/>
  <c r="U1281" i="114"/>
  <c r="U1282" i="114"/>
  <c r="U1283" i="114"/>
  <c r="U1284" i="114"/>
  <c r="U1285" i="114"/>
  <c r="U1286" i="114"/>
  <c r="U1287" i="114"/>
  <c r="U1288" i="114"/>
  <c r="U1289" i="114"/>
  <c r="U1290" i="114"/>
  <c r="U1291" i="114"/>
  <c r="U1292" i="114"/>
  <c r="U1293" i="114"/>
  <c r="U1294" i="114"/>
  <c r="U1295" i="114"/>
  <c r="U1296" i="114"/>
  <c r="U1297" i="114"/>
  <c r="U1298" i="114"/>
  <c r="U1299" i="114"/>
  <c r="U1300" i="114"/>
  <c r="U1301" i="114"/>
  <c r="U1302" i="114"/>
  <c r="U1303" i="114"/>
  <c r="U1304" i="114"/>
  <c r="U1305" i="114"/>
  <c r="U1306" i="114"/>
  <c r="U1307" i="114"/>
  <c r="U1308" i="114"/>
  <c r="U1309" i="114"/>
  <c r="U1310" i="114"/>
  <c r="U1311" i="114"/>
  <c r="U1312" i="114"/>
  <c r="U1313" i="114"/>
  <c r="U1314" i="114"/>
  <c r="U1315" i="114"/>
  <c r="U1316" i="114"/>
  <c r="U1317" i="114"/>
  <c r="U1318" i="114"/>
  <c r="U1319" i="114"/>
  <c r="U1320" i="114"/>
  <c r="U1321" i="114"/>
  <c r="U1322" i="114"/>
  <c r="U1323" i="114"/>
  <c r="U1324" i="114"/>
  <c r="U1325" i="114"/>
  <c r="U1326" i="114"/>
  <c r="U1327" i="114"/>
  <c r="U1328" i="114"/>
  <c r="U1329" i="114"/>
  <c r="U1330" i="114"/>
  <c r="U1331" i="114"/>
  <c r="U1332" i="114"/>
  <c r="U1333" i="114"/>
  <c r="U1334" i="114"/>
  <c r="U1335" i="114"/>
  <c r="U1336" i="114"/>
  <c r="U1337" i="114"/>
  <c r="U1338" i="114"/>
  <c r="U1339" i="114"/>
  <c r="U1340" i="114"/>
  <c r="U1341" i="114"/>
  <c r="U1342" i="114"/>
  <c r="U1343" i="114"/>
  <c r="U1344" i="114"/>
  <c r="U1345" i="114"/>
  <c r="U1346" i="114"/>
  <c r="U1347" i="114"/>
  <c r="U1348" i="114"/>
  <c r="U1349" i="114"/>
  <c r="U1350" i="114"/>
  <c r="U1351" i="114"/>
  <c r="U1352" i="114"/>
  <c r="U1353" i="114"/>
  <c r="U1354" i="114"/>
  <c r="U1355" i="114"/>
  <c r="U1356" i="114"/>
  <c r="U1357" i="114"/>
  <c r="U1358" i="114"/>
  <c r="U1359" i="114"/>
  <c r="U1360" i="114"/>
  <c r="U1361" i="114"/>
  <c r="U1362" i="114"/>
  <c r="U1363" i="114"/>
  <c r="U1364" i="114"/>
  <c r="U1365" i="114"/>
  <c r="U1366" i="114"/>
  <c r="U1367" i="114"/>
  <c r="U1368" i="114"/>
  <c r="U1369" i="114"/>
  <c r="U1370" i="114"/>
  <c r="U1371" i="114"/>
  <c r="U1372" i="114"/>
  <c r="U1373" i="114"/>
  <c r="U1374" i="114"/>
  <c r="U1375" i="114"/>
  <c r="U1376" i="114"/>
  <c r="U1377" i="114"/>
  <c r="U1378" i="114"/>
  <c r="U1379" i="114"/>
  <c r="U1380" i="114"/>
  <c r="U1381" i="114"/>
  <c r="U1382" i="114"/>
  <c r="U1383" i="114"/>
  <c r="U1384" i="114"/>
  <c r="U1385" i="114"/>
  <c r="U1386" i="114"/>
  <c r="U1387" i="114"/>
  <c r="U1388" i="114"/>
  <c r="U1389" i="114"/>
  <c r="U1390" i="114"/>
  <c r="U1391" i="114"/>
  <c r="U1392" i="114"/>
  <c r="U1393" i="114"/>
  <c r="U1394" i="114"/>
  <c r="U1395" i="114"/>
  <c r="U1396" i="114"/>
  <c r="U1397" i="114"/>
  <c r="U1398" i="114"/>
  <c r="U1399" i="114"/>
  <c r="U1400" i="114"/>
  <c r="U1401" i="114"/>
  <c r="U1402" i="114"/>
  <c r="U1403" i="114"/>
  <c r="U1404" i="114"/>
  <c r="U1405" i="114"/>
  <c r="U1406" i="114"/>
  <c r="U1407" i="114"/>
  <c r="U1408" i="114"/>
  <c r="U1409" i="114"/>
  <c r="U1410" i="114"/>
  <c r="U1411" i="114"/>
  <c r="U1412" i="114"/>
  <c r="U1413" i="114"/>
  <c r="U1414" i="114"/>
  <c r="U1415" i="114"/>
  <c r="U1416" i="114"/>
  <c r="U1417" i="114"/>
  <c r="U1418" i="114"/>
  <c r="U1419" i="114"/>
  <c r="U1420" i="114"/>
  <c r="U1421" i="114"/>
  <c r="U1422" i="114"/>
  <c r="U1423" i="114"/>
  <c r="U1424" i="114"/>
  <c r="U1425" i="114"/>
  <c r="U1426" i="114"/>
  <c r="U1427" i="114"/>
  <c r="U1428" i="114"/>
  <c r="U1429" i="114"/>
  <c r="U1430" i="114"/>
  <c r="U1431" i="114"/>
  <c r="U1432" i="114"/>
  <c r="U1433" i="114"/>
  <c r="U1434" i="114"/>
  <c r="U1435" i="114"/>
  <c r="U1436" i="114"/>
  <c r="U1437" i="114"/>
  <c r="U1438" i="114"/>
  <c r="U1439" i="114"/>
  <c r="U1440" i="114"/>
  <c r="U1441" i="114"/>
  <c r="U1442" i="114"/>
  <c r="U1443" i="114"/>
  <c r="U1444" i="114"/>
  <c r="U1445" i="114"/>
  <c r="U1446" i="114"/>
  <c r="U1447" i="114"/>
  <c r="U10" i="114"/>
  <c r="G18" i="118"/>
  <c r="G16" i="118"/>
  <c r="G14" i="118"/>
  <c r="N1450" i="114"/>
  <c r="P1450" i="114" l="1"/>
  <c r="M1450" i="114"/>
  <c r="L1450" i="114"/>
  <c r="K1450" i="114"/>
  <c r="J1450" i="114"/>
  <c r="F1450" i="114"/>
  <c r="E1450" i="114"/>
  <c r="C1450" i="114"/>
  <c r="R9" i="114" l="1"/>
  <c r="R10" i="114"/>
  <c r="R11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R24" i="114"/>
  <c r="R25" i="114"/>
  <c r="R26" i="114"/>
  <c r="R27" i="114"/>
  <c r="R28" i="114"/>
  <c r="R29" i="114"/>
  <c r="R30" i="114"/>
  <c r="R31" i="114"/>
  <c r="R32" i="114"/>
  <c r="R33" i="114"/>
  <c r="I50" i="112"/>
  <c r="G42" i="115"/>
  <c r="U9" i="114"/>
  <c r="U1450" i="114" l="1"/>
  <c r="Q11" i="114"/>
  <c r="Q12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Q25" i="114"/>
  <c r="Q26" i="114"/>
  <c r="Q27" i="114"/>
  <c r="Q28" i="114"/>
  <c r="Q29" i="114"/>
  <c r="Q30" i="114"/>
  <c r="Q31" i="114"/>
  <c r="Q32" i="114"/>
  <c r="Q33" i="114"/>
  <c r="Q34" i="114"/>
  <c r="Q35" i="114"/>
  <c r="Q36" i="114"/>
  <c r="Q37" i="114"/>
  <c r="Q38" i="114"/>
  <c r="Q39" i="114"/>
  <c r="Q40" i="114"/>
  <c r="Q41" i="114"/>
  <c r="Q42" i="114"/>
  <c r="Q43" i="114"/>
  <c r="Q44" i="114"/>
  <c r="Q45" i="114"/>
  <c r="Q46" i="114"/>
  <c r="Q47" i="114"/>
  <c r="Q48" i="114"/>
  <c r="Q49" i="114"/>
  <c r="Q50" i="114"/>
  <c r="Q51" i="114"/>
  <c r="Q52" i="114"/>
  <c r="Q53" i="114"/>
  <c r="Q54" i="114"/>
  <c r="Q55" i="114"/>
  <c r="Q56" i="114"/>
  <c r="Q57" i="114"/>
  <c r="Q58" i="114"/>
  <c r="Q59" i="114"/>
  <c r="Q60" i="114"/>
  <c r="Q61" i="114"/>
  <c r="Q62" i="114"/>
  <c r="Q63" i="114"/>
  <c r="Q64" i="114"/>
  <c r="Q65" i="114"/>
  <c r="Q66" i="114"/>
  <c r="Q67" i="114"/>
  <c r="Q68" i="114"/>
  <c r="Q69" i="114"/>
  <c r="Q70" i="114"/>
  <c r="Q71" i="114"/>
  <c r="Q72" i="114"/>
  <c r="Q73" i="114"/>
  <c r="Q74" i="114"/>
  <c r="Q75" i="114"/>
  <c r="Q76" i="114"/>
  <c r="Q77" i="114"/>
  <c r="Q78" i="114"/>
  <c r="Q79" i="114"/>
  <c r="Q80" i="114"/>
  <c r="Q81" i="114"/>
  <c r="Q82" i="114"/>
  <c r="Q83" i="114"/>
  <c r="Q84" i="114"/>
  <c r="Q85" i="114"/>
  <c r="Q86" i="114"/>
  <c r="Q87" i="114"/>
  <c r="Q88" i="114"/>
  <c r="Q89" i="114"/>
  <c r="Q90" i="114"/>
  <c r="Q91" i="114"/>
  <c r="Q92" i="114"/>
  <c r="Q93" i="114"/>
  <c r="Q94" i="114"/>
  <c r="Q95" i="114"/>
  <c r="Q96" i="114"/>
  <c r="Q97" i="114"/>
  <c r="Q98" i="114"/>
  <c r="Q99" i="114"/>
  <c r="Q100" i="114"/>
  <c r="Q101" i="114"/>
  <c r="Q102" i="114"/>
  <c r="Q103" i="114"/>
  <c r="Q104" i="114"/>
  <c r="Q105" i="114"/>
  <c r="Q106" i="114"/>
  <c r="Q107" i="114"/>
  <c r="Q108" i="114"/>
  <c r="Q109" i="114"/>
  <c r="Q110" i="114"/>
  <c r="Q111" i="114"/>
  <c r="Q112" i="114"/>
  <c r="Q113" i="114"/>
  <c r="Q114" i="114"/>
  <c r="Q115" i="114"/>
  <c r="Q116" i="114"/>
  <c r="Q117" i="114"/>
  <c r="Q118" i="114"/>
  <c r="Q119" i="114"/>
  <c r="Q120" i="114"/>
  <c r="Q121" i="114"/>
  <c r="Q122" i="114"/>
  <c r="Q123" i="114"/>
  <c r="Q124" i="114"/>
  <c r="Q125" i="114"/>
  <c r="Q126" i="114"/>
  <c r="Q127" i="114"/>
  <c r="Q128" i="114"/>
  <c r="Q129" i="114"/>
  <c r="Q130" i="114"/>
  <c r="Q131" i="114"/>
  <c r="Q132" i="114"/>
  <c r="Q133" i="114"/>
  <c r="Q134" i="114"/>
  <c r="Q135" i="114"/>
  <c r="Q136" i="114"/>
  <c r="Q137" i="114"/>
  <c r="Q138" i="114"/>
  <c r="Q139" i="114"/>
  <c r="Q140" i="114"/>
  <c r="Q141" i="114"/>
  <c r="Q142" i="114"/>
  <c r="Q143" i="114"/>
  <c r="Q144" i="114"/>
  <c r="Q145" i="114"/>
  <c r="Q146" i="114"/>
  <c r="Q147" i="114"/>
  <c r="Q148" i="114"/>
  <c r="Q149" i="114"/>
  <c r="Q150" i="114"/>
  <c r="Q151" i="114"/>
  <c r="Q152" i="114"/>
  <c r="Q153" i="114"/>
  <c r="Q154" i="114"/>
  <c r="Q155" i="114"/>
  <c r="Q156" i="114"/>
  <c r="Q157" i="114"/>
  <c r="Q158" i="114"/>
  <c r="Q159" i="114"/>
  <c r="Q160" i="114"/>
  <c r="Q161" i="114"/>
  <c r="Q162" i="114"/>
  <c r="Q163" i="114"/>
  <c r="Q164" i="114"/>
  <c r="Q165" i="114"/>
  <c r="Q166" i="114"/>
  <c r="Q167" i="114"/>
  <c r="Q168" i="114"/>
  <c r="Q169" i="114"/>
  <c r="Q170" i="114"/>
  <c r="Q171" i="114"/>
  <c r="Q172" i="114"/>
  <c r="Q173" i="114"/>
  <c r="Q174" i="114"/>
  <c r="Q175" i="114"/>
  <c r="Q176" i="114"/>
  <c r="Q177" i="114"/>
  <c r="Q178" i="114"/>
  <c r="Q179" i="114"/>
  <c r="Q180" i="114"/>
  <c r="Q181" i="114"/>
  <c r="Q182" i="114"/>
  <c r="Q183" i="114"/>
  <c r="Q184" i="114"/>
  <c r="Q185" i="114"/>
  <c r="Q186" i="114"/>
  <c r="Q187" i="114"/>
  <c r="Q188" i="114"/>
  <c r="Q189" i="114"/>
  <c r="Q190" i="114"/>
  <c r="Q191" i="114"/>
  <c r="Q192" i="114"/>
  <c r="Q193" i="114"/>
  <c r="Q194" i="114"/>
  <c r="Q195" i="114"/>
  <c r="Q196" i="114"/>
  <c r="Q197" i="114"/>
  <c r="Q198" i="114"/>
  <c r="Q199" i="114"/>
  <c r="Q200" i="114"/>
  <c r="Q201" i="114"/>
  <c r="Q202" i="114"/>
  <c r="Q203" i="114"/>
  <c r="Q204" i="114"/>
  <c r="Q205" i="114"/>
  <c r="Q206" i="114"/>
  <c r="Q207" i="114"/>
  <c r="Q208" i="114"/>
  <c r="Q209" i="114"/>
  <c r="Q210" i="114"/>
  <c r="Q211" i="114"/>
  <c r="Q212" i="114"/>
  <c r="Q213" i="114"/>
  <c r="Q214" i="114"/>
  <c r="Q215" i="114"/>
  <c r="Q216" i="114"/>
  <c r="Q217" i="114"/>
  <c r="Q218" i="114"/>
  <c r="Q219" i="114"/>
  <c r="Q220" i="114"/>
  <c r="Q221" i="114"/>
  <c r="Q222" i="114"/>
  <c r="Q223" i="114"/>
  <c r="Q224" i="114"/>
  <c r="Q225" i="114"/>
  <c r="Q226" i="114"/>
  <c r="Q227" i="114"/>
  <c r="Q228" i="114"/>
  <c r="Q229" i="114"/>
  <c r="Q230" i="114"/>
  <c r="Q231" i="114"/>
  <c r="Q232" i="114"/>
  <c r="Q233" i="114"/>
  <c r="Q234" i="114"/>
  <c r="Q235" i="114"/>
  <c r="Q236" i="114"/>
  <c r="Q237" i="114"/>
  <c r="Q238" i="114"/>
  <c r="Q239" i="114"/>
  <c r="Q240" i="114"/>
  <c r="Q241" i="114"/>
  <c r="Q242" i="114"/>
  <c r="Q243" i="114"/>
  <c r="Q244" i="114"/>
  <c r="Q245" i="114"/>
  <c r="Q246" i="114"/>
  <c r="Q247" i="114"/>
  <c r="Q248" i="114"/>
  <c r="Q249" i="114"/>
  <c r="Q250" i="114"/>
  <c r="Q251" i="114"/>
  <c r="Q252" i="114"/>
  <c r="Q253" i="114"/>
  <c r="Q254" i="114"/>
  <c r="Q255" i="114"/>
  <c r="Q256" i="114"/>
  <c r="Q257" i="114"/>
  <c r="Q258" i="114"/>
  <c r="Q259" i="114"/>
  <c r="Q260" i="114"/>
  <c r="Q261" i="114"/>
  <c r="Q262" i="114"/>
  <c r="Q263" i="114"/>
  <c r="Q264" i="114"/>
  <c r="Q265" i="114"/>
  <c r="Q266" i="114"/>
  <c r="Q267" i="114"/>
  <c r="Q268" i="114"/>
  <c r="Q269" i="114"/>
  <c r="Q270" i="114"/>
  <c r="Q271" i="114"/>
  <c r="Q272" i="114"/>
  <c r="Q273" i="114"/>
  <c r="Q274" i="114"/>
  <c r="Q275" i="114"/>
  <c r="Q276" i="114"/>
  <c r="Q277" i="114"/>
  <c r="Q278" i="114"/>
  <c r="Q279" i="114"/>
  <c r="Q280" i="114"/>
  <c r="Q281" i="114"/>
  <c r="Q282" i="114"/>
  <c r="Q283" i="114"/>
  <c r="Q284" i="114"/>
  <c r="Q285" i="114"/>
  <c r="Q286" i="114"/>
  <c r="Q287" i="114"/>
  <c r="Q288" i="114"/>
  <c r="Q289" i="114"/>
  <c r="Q290" i="114"/>
  <c r="Q291" i="114"/>
  <c r="Q292" i="114"/>
  <c r="Q293" i="114"/>
  <c r="Q294" i="114"/>
  <c r="Q295" i="114"/>
  <c r="Q296" i="114"/>
  <c r="Q297" i="114"/>
  <c r="Q298" i="114"/>
  <c r="Q299" i="114"/>
  <c r="Q300" i="114"/>
  <c r="Q301" i="114"/>
  <c r="Q302" i="114"/>
  <c r="Q303" i="114"/>
  <c r="Q304" i="114"/>
  <c r="Q305" i="114"/>
  <c r="Q306" i="114"/>
  <c r="Q307" i="114"/>
  <c r="Q308" i="114"/>
  <c r="Q309" i="114"/>
  <c r="Q310" i="114"/>
  <c r="Q311" i="114"/>
  <c r="Q312" i="114"/>
  <c r="Q313" i="114"/>
  <c r="Q314" i="114"/>
  <c r="Q315" i="114"/>
  <c r="Q316" i="114"/>
  <c r="Q317" i="114"/>
  <c r="Q318" i="114"/>
  <c r="Q319" i="114"/>
  <c r="Q320" i="114"/>
  <c r="Q321" i="114"/>
  <c r="Q322" i="114"/>
  <c r="Q323" i="114"/>
  <c r="Q324" i="114"/>
  <c r="Q325" i="114"/>
  <c r="Q326" i="114"/>
  <c r="Q327" i="114"/>
  <c r="Q328" i="114"/>
  <c r="Q329" i="114"/>
  <c r="Q330" i="114"/>
  <c r="Q331" i="114"/>
  <c r="Q332" i="114"/>
  <c r="Q333" i="114"/>
  <c r="Q334" i="114"/>
  <c r="Q335" i="114"/>
  <c r="Q336" i="114"/>
  <c r="Q337" i="114"/>
  <c r="Q338" i="114"/>
  <c r="Q339" i="114"/>
  <c r="Q340" i="114"/>
  <c r="Q341" i="114"/>
  <c r="Q342" i="114"/>
  <c r="Q343" i="114"/>
  <c r="Q344" i="114"/>
  <c r="Q345" i="114"/>
  <c r="Q346" i="114"/>
  <c r="Q347" i="114"/>
  <c r="Q348" i="114"/>
  <c r="Q349" i="114"/>
  <c r="Q350" i="114"/>
  <c r="Q351" i="114"/>
  <c r="Q352" i="114"/>
  <c r="Q353" i="114"/>
  <c r="Q354" i="114"/>
  <c r="Q355" i="114"/>
  <c r="Q356" i="114"/>
  <c r="Q357" i="114"/>
  <c r="Q358" i="114"/>
  <c r="Q359" i="114"/>
  <c r="Q360" i="114"/>
  <c r="Q361" i="114"/>
  <c r="Q362" i="114"/>
  <c r="Q363" i="114"/>
  <c r="Q364" i="114"/>
  <c r="Q365" i="114"/>
  <c r="Q366" i="114"/>
  <c r="Q367" i="114"/>
  <c r="Q368" i="114"/>
  <c r="Q369" i="114"/>
  <c r="Q370" i="114"/>
  <c r="Q371" i="114"/>
  <c r="Q372" i="114"/>
  <c r="Q373" i="114"/>
  <c r="Q374" i="114"/>
  <c r="Q375" i="114"/>
  <c r="Q376" i="114"/>
  <c r="Q377" i="114"/>
  <c r="Q378" i="114"/>
  <c r="Q379" i="114"/>
  <c r="Q380" i="114"/>
  <c r="Q381" i="114"/>
  <c r="Q382" i="114"/>
  <c r="Q383" i="114"/>
  <c r="Q384" i="114"/>
  <c r="Q385" i="114"/>
  <c r="Q386" i="114"/>
  <c r="Q387" i="114"/>
  <c r="Q388" i="114"/>
  <c r="Q389" i="114"/>
  <c r="Q390" i="114"/>
  <c r="Q391" i="114"/>
  <c r="Q392" i="114"/>
  <c r="Q393" i="114"/>
  <c r="Q394" i="114"/>
  <c r="Q395" i="114"/>
  <c r="Q396" i="114"/>
  <c r="Q397" i="114"/>
  <c r="Q398" i="114"/>
  <c r="Q399" i="114"/>
  <c r="Q400" i="114"/>
  <c r="Q401" i="114"/>
  <c r="Q402" i="114"/>
  <c r="Q403" i="114"/>
  <c r="Q404" i="114"/>
  <c r="Q405" i="114"/>
  <c r="Q406" i="114"/>
  <c r="Q407" i="114"/>
  <c r="Q408" i="114"/>
  <c r="Q409" i="114"/>
  <c r="Q410" i="114"/>
  <c r="Q411" i="114"/>
  <c r="Q412" i="114"/>
  <c r="Q413" i="114"/>
  <c r="Q414" i="114"/>
  <c r="Q415" i="114"/>
  <c r="Q416" i="114"/>
  <c r="Q417" i="114"/>
  <c r="Q418" i="114"/>
  <c r="Q419" i="114"/>
  <c r="Q420" i="114"/>
  <c r="Q421" i="114"/>
  <c r="Q422" i="114"/>
  <c r="Q423" i="114"/>
  <c r="Q424" i="114"/>
  <c r="Q425" i="114"/>
  <c r="Q426" i="114"/>
  <c r="Q427" i="114"/>
  <c r="Q428" i="114"/>
  <c r="Q429" i="114"/>
  <c r="Q430" i="114"/>
  <c r="Q431" i="114"/>
  <c r="Q432" i="114"/>
  <c r="Q433" i="114"/>
  <c r="Q434" i="114"/>
  <c r="Q435" i="114"/>
  <c r="Q436" i="114"/>
  <c r="Q437" i="114"/>
  <c r="Q438" i="114"/>
  <c r="Q439" i="114"/>
  <c r="Q440" i="114"/>
  <c r="Q441" i="114"/>
  <c r="Q442" i="114"/>
  <c r="Q443" i="114"/>
  <c r="Q444" i="114"/>
  <c r="Q445" i="114"/>
  <c r="Q446" i="114"/>
  <c r="Q447" i="114"/>
  <c r="Q448" i="114"/>
  <c r="Q449" i="114"/>
  <c r="Q450" i="114"/>
  <c r="Q451" i="114"/>
  <c r="Q452" i="114"/>
  <c r="Q453" i="114"/>
  <c r="Q454" i="114"/>
  <c r="Q455" i="114"/>
  <c r="Q456" i="114"/>
  <c r="Q457" i="114"/>
  <c r="Q458" i="114"/>
  <c r="Q459" i="114"/>
  <c r="Q460" i="114"/>
  <c r="Q461" i="114"/>
  <c r="Q462" i="114"/>
  <c r="Q463" i="114"/>
  <c r="Q464" i="114"/>
  <c r="Q465" i="114"/>
  <c r="Q466" i="114"/>
  <c r="Q467" i="114"/>
  <c r="Q468" i="114"/>
  <c r="Q469" i="114"/>
  <c r="Q470" i="114"/>
  <c r="Q471" i="114"/>
  <c r="Q472" i="114"/>
  <c r="Q473" i="114"/>
  <c r="Q474" i="114"/>
  <c r="Q475" i="114"/>
  <c r="Q476" i="114"/>
  <c r="Q477" i="114"/>
  <c r="Q478" i="114"/>
  <c r="Q479" i="114"/>
  <c r="Q480" i="114"/>
  <c r="Q481" i="114"/>
  <c r="Q482" i="114"/>
  <c r="Q483" i="114"/>
  <c r="Q484" i="114"/>
  <c r="Q485" i="114"/>
  <c r="Q486" i="114"/>
  <c r="Q487" i="114"/>
  <c r="Q488" i="114"/>
  <c r="Q489" i="114"/>
  <c r="Q490" i="114"/>
  <c r="Q491" i="114"/>
  <c r="Q492" i="114"/>
  <c r="Q493" i="114"/>
  <c r="Q494" i="114"/>
  <c r="Q495" i="114"/>
  <c r="Q496" i="114"/>
  <c r="Q497" i="114"/>
  <c r="Q498" i="114"/>
  <c r="Q499" i="114"/>
  <c r="Q500" i="114"/>
  <c r="Q501" i="114"/>
  <c r="Q502" i="114"/>
  <c r="Q503" i="114"/>
  <c r="Q504" i="114"/>
  <c r="Q505" i="114"/>
  <c r="Q506" i="114"/>
  <c r="Q507" i="114"/>
  <c r="Q508" i="114"/>
  <c r="Q509" i="114"/>
  <c r="Q510" i="114"/>
  <c r="Q511" i="114"/>
  <c r="Q512" i="114"/>
  <c r="Q513" i="114"/>
  <c r="Q514" i="114"/>
  <c r="Q515" i="114"/>
  <c r="Q516" i="114"/>
  <c r="Q517" i="114"/>
  <c r="Q518" i="114"/>
  <c r="Q519" i="114"/>
  <c r="Q520" i="114"/>
  <c r="Q521" i="114"/>
  <c r="Q522" i="114"/>
  <c r="Q523" i="114"/>
  <c r="Q524" i="114"/>
  <c r="Q525" i="114"/>
  <c r="Q526" i="114"/>
  <c r="Q527" i="114"/>
  <c r="Q528" i="114"/>
  <c r="Q529" i="114"/>
  <c r="Q530" i="114"/>
  <c r="Q531" i="114"/>
  <c r="Q532" i="114"/>
  <c r="Q533" i="114"/>
  <c r="Q534" i="114"/>
  <c r="Q535" i="114"/>
  <c r="Q536" i="114"/>
  <c r="Q537" i="114"/>
  <c r="Q538" i="114"/>
  <c r="Q539" i="114"/>
  <c r="Q540" i="114"/>
  <c r="Q541" i="114"/>
  <c r="Q542" i="114"/>
  <c r="Q543" i="114"/>
  <c r="Q544" i="114"/>
  <c r="Q545" i="114"/>
  <c r="Q546" i="114"/>
  <c r="Q547" i="114"/>
  <c r="Q548" i="114"/>
  <c r="Q549" i="114"/>
  <c r="Q550" i="114"/>
  <c r="Q551" i="114"/>
  <c r="Q552" i="114"/>
  <c r="Q553" i="114"/>
  <c r="Q554" i="114"/>
  <c r="Q555" i="114"/>
  <c r="Q556" i="114"/>
  <c r="Q557" i="114"/>
  <c r="Q558" i="114"/>
  <c r="Q559" i="114"/>
  <c r="Q560" i="114"/>
  <c r="Q561" i="114"/>
  <c r="Q562" i="114"/>
  <c r="Q563" i="114"/>
  <c r="Q564" i="114"/>
  <c r="Q565" i="114"/>
  <c r="Q566" i="114"/>
  <c r="Q567" i="114"/>
  <c r="Q568" i="114"/>
  <c r="Q569" i="114"/>
  <c r="Q570" i="114"/>
  <c r="Q571" i="114"/>
  <c r="Q572" i="114"/>
  <c r="Q573" i="114"/>
  <c r="Q574" i="114"/>
  <c r="Q575" i="114"/>
  <c r="Q576" i="114"/>
  <c r="Q577" i="114"/>
  <c r="Q578" i="114"/>
  <c r="Q579" i="114"/>
  <c r="Q580" i="114"/>
  <c r="Q581" i="114"/>
  <c r="Q582" i="114"/>
  <c r="Q583" i="114"/>
  <c r="Q584" i="114"/>
  <c r="Q585" i="114"/>
  <c r="Q586" i="114"/>
  <c r="Q587" i="114"/>
  <c r="Q588" i="114"/>
  <c r="Q589" i="114"/>
  <c r="Q590" i="114"/>
  <c r="Q591" i="114"/>
  <c r="Q592" i="114"/>
  <c r="Q593" i="114"/>
  <c r="Q594" i="114"/>
  <c r="Q595" i="114"/>
  <c r="Q596" i="114"/>
  <c r="Q597" i="114"/>
  <c r="Q598" i="114"/>
  <c r="Q599" i="114"/>
  <c r="Q600" i="114"/>
  <c r="Q601" i="114"/>
  <c r="Q602" i="114"/>
  <c r="Q603" i="114"/>
  <c r="Q604" i="114"/>
  <c r="Q605" i="114"/>
  <c r="Q606" i="114"/>
  <c r="Q607" i="114"/>
  <c r="Q608" i="114"/>
  <c r="Q609" i="114"/>
  <c r="Q610" i="114"/>
  <c r="Q611" i="114"/>
  <c r="Q612" i="114"/>
  <c r="Q613" i="114"/>
  <c r="Q614" i="114"/>
  <c r="Q615" i="114"/>
  <c r="Q616" i="114"/>
  <c r="Q617" i="114"/>
  <c r="Q618" i="114"/>
  <c r="Q619" i="114"/>
  <c r="Q620" i="114"/>
  <c r="Q621" i="114"/>
  <c r="Q622" i="114"/>
  <c r="Q623" i="114"/>
  <c r="Q624" i="114"/>
  <c r="Q625" i="114"/>
  <c r="Q626" i="114"/>
  <c r="Q627" i="114"/>
  <c r="Q628" i="114"/>
  <c r="Q629" i="114"/>
  <c r="Q630" i="114"/>
  <c r="Q631" i="114"/>
  <c r="Q632" i="114"/>
  <c r="Q633" i="114"/>
  <c r="Q634" i="114"/>
  <c r="Q635" i="114"/>
  <c r="Q636" i="114"/>
  <c r="Q637" i="114"/>
  <c r="Q638" i="114"/>
  <c r="Q639" i="114"/>
  <c r="Q640" i="114"/>
  <c r="Q641" i="114"/>
  <c r="Q642" i="114"/>
  <c r="Q643" i="114"/>
  <c r="Q644" i="114"/>
  <c r="Q645" i="114"/>
  <c r="Q646" i="114"/>
  <c r="Q647" i="114"/>
  <c r="Q648" i="114"/>
  <c r="Q649" i="114"/>
  <c r="Q650" i="114"/>
  <c r="Q651" i="114"/>
  <c r="Q652" i="114"/>
  <c r="Q653" i="114"/>
  <c r="Q654" i="114"/>
  <c r="Q655" i="114"/>
  <c r="Q656" i="114"/>
  <c r="Q657" i="114"/>
  <c r="Q658" i="114"/>
  <c r="Q659" i="114"/>
  <c r="Q660" i="114"/>
  <c r="Q661" i="114"/>
  <c r="Q662" i="114"/>
  <c r="Q663" i="114"/>
  <c r="Q664" i="114"/>
  <c r="Q665" i="114"/>
  <c r="Q666" i="114"/>
  <c r="Q667" i="114"/>
  <c r="Q668" i="114"/>
  <c r="Q669" i="114"/>
  <c r="Q670" i="114"/>
  <c r="Q671" i="114"/>
  <c r="Q672" i="114"/>
  <c r="Q673" i="114"/>
  <c r="Q674" i="114"/>
  <c r="Q675" i="114"/>
  <c r="Q676" i="114"/>
  <c r="Q677" i="114"/>
  <c r="Q678" i="114"/>
  <c r="Q679" i="114"/>
  <c r="Q680" i="114"/>
  <c r="Q681" i="114"/>
  <c r="Q682" i="114"/>
  <c r="Q683" i="114"/>
  <c r="Q684" i="114"/>
  <c r="Q685" i="114"/>
  <c r="Q686" i="114"/>
  <c r="Q687" i="114"/>
  <c r="Q688" i="114"/>
  <c r="Q689" i="114"/>
  <c r="Q690" i="114"/>
  <c r="Q691" i="114"/>
  <c r="Q692" i="114"/>
  <c r="Q693" i="114"/>
  <c r="Q694" i="114"/>
  <c r="Q695" i="114"/>
  <c r="Q696" i="114"/>
  <c r="Q697" i="114"/>
  <c r="Q698" i="114"/>
  <c r="Q699" i="114"/>
  <c r="Q700" i="114"/>
  <c r="Q701" i="114"/>
  <c r="Q702" i="114"/>
  <c r="Q703" i="114"/>
  <c r="Q704" i="114"/>
  <c r="Q705" i="114"/>
  <c r="Q706" i="114"/>
  <c r="Q707" i="114"/>
  <c r="Q708" i="114"/>
  <c r="Q709" i="114"/>
  <c r="Q710" i="114"/>
  <c r="Q711" i="114"/>
  <c r="Q712" i="114"/>
  <c r="Q713" i="114"/>
  <c r="Q714" i="114"/>
  <c r="Q715" i="114"/>
  <c r="Q716" i="114"/>
  <c r="Q717" i="114"/>
  <c r="Q718" i="114"/>
  <c r="Q719" i="114"/>
  <c r="Q720" i="114"/>
  <c r="Q721" i="114"/>
  <c r="Q722" i="114"/>
  <c r="Q723" i="114"/>
  <c r="Q724" i="114"/>
  <c r="Q725" i="114"/>
  <c r="Q726" i="114"/>
  <c r="Q727" i="114"/>
  <c r="Q728" i="114"/>
  <c r="Q729" i="114"/>
  <c r="Q730" i="114"/>
  <c r="Q731" i="114"/>
  <c r="Q732" i="114"/>
  <c r="Q733" i="114"/>
  <c r="Q734" i="114"/>
  <c r="Q735" i="114"/>
  <c r="Q736" i="114"/>
  <c r="Q737" i="114"/>
  <c r="Q738" i="114"/>
  <c r="Q739" i="114"/>
  <c r="Q740" i="114"/>
  <c r="Q741" i="114"/>
  <c r="Q742" i="114"/>
  <c r="Q743" i="114"/>
  <c r="Q744" i="114"/>
  <c r="Q745" i="114"/>
  <c r="Q746" i="114"/>
  <c r="Q747" i="114"/>
  <c r="Q748" i="114"/>
  <c r="Q749" i="114"/>
  <c r="Q750" i="114"/>
  <c r="Q751" i="114"/>
  <c r="Q752" i="114"/>
  <c r="Q753" i="114"/>
  <c r="Q754" i="114"/>
  <c r="Q755" i="114"/>
  <c r="Q756" i="114"/>
  <c r="Q757" i="114"/>
  <c r="Q758" i="114"/>
  <c r="Q759" i="114"/>
  <c r="Q760" i="114"/>
  <c r="Q761" i="114"/>
  <c r="Q762" i="114"/>
  <c r="Q763" i="114"/>
  <c r="Q764" i="114"/>
  <c r="Q765" i="114"/>
  <c r="Q766" i="114"/>
  <c r="Q767" i="114"/>
  <c r="Q768" i="114"/>
  <c r="Q769" i="114"/>
  <c r="Q770" i="114"/>
  <c r="Q771" i="114"/>
  <c r="Q772" i="114"/>
  <c r="Q773" i="114"/>
  <c r="Q774" i="114"/>
  <c r="Q775" i="114"/>
  <c r="Q776" i="114"/>
  <c r="Q777" i="114"/>
  <c r="Q778" i="114"/>
  <c r="Q779" i="114"/>
  <c r="Q780" i="114"/>
  <c r="Q781" i="114"/>
  <c r="Q782" i="114"/>
  <c r="Q783" i="114"/>
  <c r="Q784" i="114"/>
  <c r="Q785" i="114"/>
  <c r="Q786" i="114"/>
  <c r="Q787" i="114"/>
  <c r="Q788" i="114"/>
  <c r="Q789" i="114"/>
  <c r="Q790" i="114"/>
  <c r="Q791" i="114"/>
  <c r="Q792" i="114"/>
  <c r="Q793" i="114"/>
  <c r="Q794" i="114"/>
  <c r="Q795" i="114"/>
  <c r="Q796" i="114"/>
  <c r="Q797" i="114"/>
  <c r="Q798" i="114"/>
  <c r="Q799" i="114"/>
  <c r="Q800" i="114"/>
  <c r="Q801" i="114"/>
  <c r="Q802" i="114"/>
  <c r="Q803" i="114"/>
  <c r="Q804" i="114"/>
  <c r="Q805" i="114"/>
  <c r="Q806" i="114"/>
  <c r="Q807" i="114"/>
  <c r="Q808" i="114"/>
  <c r="Q809" i="114"/>
  <c r="Q810" i="114"/>
  <c r="Q811" i="114"/>
  <c r="Q812" i="114"/>
  <c r="Q813" i="114"/>
  <c r="Q814" i="114"/>
  <c r="Q815" i="114"/>
  <c r="Q816" i="114"/>
  <c r="Q817" i="114"/>
  <c r="Q818" i="114"/>
  <c r="Q819" i="114"/>
  <c r="Q820" i="114"/>
  <c r="Q821" i="114"/>
  <c r="Q822" i="114"/>
  <c r="Q823" i="114"/>
  <c r="Q824" i="114"/>
  <c r="Q825" i="114"/>
  <c r="Q826" i="114"/>
  <c r="Q827" i="114"/>
  <c r="Q828" i="114"/>
  <c r="Q829" i="114"/>
  <c r="Q830" i="114"/>
  <c r="Q831" i="114"/>
  <c r="Q832" i="114"/>
  <c r="Q833" i="114"/>
  <c r="Q834" i="114"/>
  <c r="Q835" i="114"/>
  <c r="Q836" i="114"/>
  <c r="Q837" i="114"/>
  <c r="Q838" i="114"/>
  <c r="Q839" i="114"/>
  <c r="Q840" i="114"/>
  <c r="Q841" i="114"/>
  <c r="Q842" i="114"/>
  <c r="Q843" i="114"/>
  <c r="Q844" i="114"/>
  <c r="Q845" i="114"/>
  <c r="Q846" i="114"/>
  <c r="Q847" i="114"/>
  <c r="Q848" i="114"/>
  <c r="Q849" i="114"/>
  <c r="Q850" i="114"/>
  <c r="Q851" i="114"/>
  <c r="Q852" i="114"/>
  <c r="Q853" i="114"/>
  <c r="Q854" i="114"/>
  <c r="Q855" i="114"/>
  <c r="Q856" i="114"/>
  <c r="Q857" i="114"/>
  <c r="Q858" i="114"/>
  <c r="Q859" i="114"/>
  <c r="Q860" i="114"/>
  <c r="Q861" i="114"/>
  <c r="Q862" i="114"/>
  <c r="Q863" i="114"/>
  <c r="Q864" i="114"/>
  <c r="Q865" i="114"/>
  <c r="Q866" i="114"/>
  <c r="Q867" i="114"/>
  <c r="Q868" i="114"/>
  <c r="Q869" i="114"/>
  <c r="Q870" i="114"/>
  <c r="Q871" i="114"/>
  <c r="Q872" i="114"/>
  <c r="Q873" i="114"/>
  <c r="Q874" i="114"/>
  <c r="Q875" i="114"/>
  <c r="Q876" i="114"/>
  <c r="Q877" i="114"/>
  <c r="Q878" i="114"/>
  <c r="Q879" i="114"/>
  <c r="Q880" i="114"/>
  <c r="Q881" i="114"/>
  <c r="Q882" i="114"/>
  <c r="Q883" i="114"/>
  <c r="Q884" i="114"/>
  <c r="Q885" i="114"/>
  <c r="Q886" i="114"/>
  <c r="Q887" i="114"/>
  <c r="Q888" i="114"/>
  <c r="Q889" i="114"/>
  <c r="Q890" i="114"/>
  <c r="Q891" i="114"/>
  <c r="Q892" i="114"/>
  <c r="Q893" i="114"/>
  <c r="Q894" i="114"/>
  <c r="Q895" i="114"/>
  <c r="Q896" i="114"/>
  <c r="Q897" i="114"/>
  <c r="Q898" i="114"/>
  <c r="Q899" i="114"/>
  <c r="Q900" i="114"/>
  <c r="Q901" i="114"/>
  <c r="Q902" i="114"/>
  <c r="Q903" i="114"/>
  <c r="Q904" i="114"/>
  <c r="Q905" i="114"/>
  <c r="Q906" i="114"/>
  <c r="Q907" i="114"/>
  <c r="Q908" i="114"/>
  <c r="Q909" i="114"/>
  <c r="Q910" i="114"/>
  <c r="Q911" i="114"/>
  <c r="Q912" i="114"/>
  <c r="Q913" i="114"/>
  <c r="Q914" i="114"/>
  <c r="Q915" i="114"/>
  <c r="Q916" i="114"/>
  <c r="Q917" i="114"/>
  <c r="Q918" i="114"/>
  <c r="Q919" i="114"/>
  <c r="Q920" i="114"/>
  <c r="Q921" i="114"/>
  <c r="Q922" i="114"/>
  <c r="Q923" i="114"/>
  <c r="Q924" i="114"/>
  <c r="Q925" i="114"/>
  <c r="Q926" i="114"/>
  <c r="Q927" i="114"/>
  <c r="Q928" i="114"/>
  <c r="Q929" i="114"/>
  <c r="Q930" i="114"/>
  <c r="Q931" i="114"/>
  <c r="Q932" i="114"/>
  <c r="Q933" i="114"/>
  <c r="Q934" i="114"/>
  <c r="Q935" i="114"/>
  <c r="Q936" i="114"/>
  <c r="Q937" i="114"/>
  <c r="Q938" i="114"/>
  <c r="Q939" i="114"/>
  <c r="Q940" i="114"/>
  <c r="Q941" i="114"/>
  <c r="Q942" i="114"/>
  <c r="Q943" i="114"/>
  <c r="Q944" i="114"/>
  <c r="Q945" i="114"/>
  <c r="Q946" i="114"/>
  <c r="Q947" i="114"/>
  <c r="Q948" i="114"/>
  <c r="Q949" i="114"/>
  <c r="Q950" i="114"/>
  <c r="Q951" i="114"/>
  <c r="Q952" i="114"/>
  <c r="Q953" i="114"/>
  <c r="Q954" i="114"/>
  <c r="Q955" i="114"/>
  <c r="Q956" i="114"/>
  <c r="Q957" i="114"/>
  <c r="Q958" i="114"/>
  <c r="Q959" i="114"/>
  <c r="Q960" i="114"/>
  <c r="Q961" i="114"/>
  <c r="Q962" i="114"/>
  <c r="Q963" i="114"/>
  <c r="Q964" i="114"/>
  <c r="Q965" i="114"/>
  <c r="Q966" i="114"/>
  <c r="Q967" i="114"/>
  <c r="Q968" i="114"/>
  <c r="Q969" i="114"/>
  <c r="Q970" i="114"/>
  <c r="Q971" i="114"/>
  <c r="Q972" i="114"/>
  <c r="Q973" i="114"/>
  <c r="Q974" i="114"/>
  <c r="Q975" i="114"/>
  <c r="Q976" i="114"/>
  <c r="Q977" i="114"/>
  <c r="Q978" i="114"/>
  <c r="Q979" i="114"/>
  <c r="Q980" i="114"/>
  <c r="Q981" i="114"/>
  <c r="Q982" i="114"/>
  <c r="Q983" i="114"/>
  <c r="Q984" i="114"/>
  <c r="Q985" i="114"/>
  <c r="Q986" i="114"/>
  <c r="Q987" i="114"/>
  <c r="Q988" i="114"/>
  <c r="Q989" i="114"/>
  <c r="Q990" i="114"/>
  <c r="Q991" i="114"/>
  <c r="Q992" i="114"/>
  <c r="Q993" i="114"/>
  <c r="Q994" i="114"/>
  <c r="Q995" i="114"/>
  <c r="Q996" i="114"/>
  <c r="Q997" i="114"/>
  <c r="Q998" i="114"/>
  <c r="Q999" i="114"/>
  <c r="Q1000" i="114"/>
  <c r="Q1001" i="114"/>
  <c r="Q1002" i="114"/>
  <c r="Q1003" i="114"/>
  <c r="Q1004" i="114"/>
  <c r="Q1005" i="114"/>
  <c r="Q1006" i="114"/>
  <c r="Q1007" i="114"/>
  <c r="Q1008" i="114"/>
  <c r="Q1009" i="114"/>
  <c r="Q1010" i="114"/>
  <c r="Q1011" i="114"/>
  <c r="Q1012" i="114"/>
  <c r="Q1013" i="114"/>
  <c r="Q1014" i="114"/>
  <c r="Q1015" i="114"/>
  <c r="Q1016" i="114"/>
  <c r="Q1017" i="114"/>
  <c r="Q1018" i="114"/>
  <c r="Q1019" i="114"/>
  <c r="Q1020" i="114"/>
  <c r="Q1021" i="114"/>
  <c r="Q1022" i="114"/>
  <c r="Q1023" i="114"/>
  <c r="Q1024" i="114"/>
  <c r="Q1025" i="114"/>
  <c r="Q1026" i="114"/>
  <c r="Q1027" i="114"/>
  <c r="Q1028" i="114"/>
  <c r="Q1029" i="114"/>
  <c r="Q1030" i="114"/>
  <c r="Q1031" i="114"/>
  <c r="Q1032" i="114"/>
  <c r="Q1033" i="114"/>
  <c r="Q1034" i="114"/>
  <c r="Q1035" i="114"/>
  <c r="Q1036" i="114"/>
  <c r="Q1037" i="114"/>
  <c r="Q1038" i="114"/>
  <c r="Q1039" i="114"/>
  <c r="Q1040" i="114"/>
  <c r="Q1041" i="114"/>
  <c r="Q1042" i="114"/>
  <c r="Q1043" i="114"/>
  <c r="Q1044" i="114"/>
  <c r="Q1045" i="114"/>
  <c r="Q1046" i="114"/>
  <c r="Q1047" i="114"/>
  <c r="Q1048" i="114"/>
  <c r="Q1049" i="114"/>
  <c r="Q1050" i="114"/>
  <c r="Q1051" i="114"/>
  <c r="Q1052" i="114"/>
  <c r="Q1053" i="114"/>
  <c r="Q1054" i="114"/>
  <c r="Q1055" i="114"/>
  <c r="Q1056" i="114"/>
  <c r="Q1057" i="114"/>
  <c r="Q1058" i="114"/>
  <c r="Q1059" i="114"/>
  <c r="Q1060" i="114"/>
  <c r="Q1061" i="114"/>
  <c r="Q1062" i="114"/>
  <c r="Q1063" i="114"/>
  <c r="Q1064" i="114"/>
  <c r="Q1065" i="114"/>
  <c r="Q1066" i="114"/>
  <c r="Q1067" i="114"/>
  <c r="Q1068" i="114"/>
  <c r="Q1069" i="114"/>
  <c r="Q1070" i="114"/>
  <c r="Q1071" i="114"/>
  <c r="Q1072" i="114"/>
  <c r="Q1073" i="114"/>
  <c r="Q1074" i="114"/>
  <c r="Q1075" i="114"/>
  <c r="Q1076" i="114"/>
  <c r="Q1077" i="114"/>
  <c r="Q1078" i="114"/>
  <c r="Q1079" i="114"/>
  <c r="Q1080" i="114"/>
  <c r="Q1081" i="114"/>
  <c r="Q1082" i="114"/>
  <c r="Q1083" i="114"/>
  <c r="Q1084" i="114"/>
  <c r="Q1085" i="114"/>
  <c r="Q1086" i="114"/>
  <c r="Q1087" i="114"/>
  <c r="Q1088" i="114"/>
  <c r="Q1089" i="114"/>
  <c r="Q1090" i="114"/>
  <c r="Q1091" i="114"/>
  <c r="Q1092" i="114"/>
  <c r="Q1093" i="114"/>
  <c r="Q1094" i="114"/>
  <c r="Q1095" i="114"/>
  <c r="Q1096" i="114"/>
  <c r="Q1097" i="114"/>
  <c r="Q1098" i="114"/>
  <c r="Q1099" i="114"/>
  <c r="Q1100" i="114"/>
  <c r="Q1101" i="114"/>
  <c r="Q1102" i="114"/>
  <c r="Q1103" i="114"/>
  <c r="Q1104" i="114"/>
  <c r="Q1105" i="114"/>
  <c r="Q1106" i="114"/>
  <c r="Q1107" i="114"/>
  <c r="Q1108" i="114"/>
  <c r="Q1109" i="114"/>
  <c r="Q1110" i="114"/>
  <c r="Q1111" i="114"/>
  <c r="Q1112" i="114"/>
  <c r="Q1113" i="114"/>
  <c r="Q1114" i="114"/>
  <c r="Q1115" i="114"/>
  <c r="Q1116" i="114"/>
  <c r="Q1117" i="114"/>
  <c r="Q1118" i="114"/>
  <c r="Q1119" i="114"/>
  <c r="Q1120" i="114"/>
  <c r="Q1121" i="114"/>
  <c r="Q1122" i="114"/>
  <c r="Q1123" i="114"/>
  <c r="Q1124" i="114"/>
  <c r="Q1125" i="114"/>
  <c r="Q1126" i="114"/>
  <c r="Q1127" i="114"/>
  <c r="Q1128" i="114"/>
  <c r="Q1129" i="114"/>
  <c r="Q1130" i="114"/>
  <c r="Q1131" i="114"/>
  <c r="Q1132" i="114"/>
  <c r="Q1133" i="114"/>
  <c r="Q1134" i="114"/>
  <c r="Q1135" i="114"/>
  <c r="Q1136" i="114"/>
  <c r="Q1137" i="114"/>
  <c r="Q1138" i="114"/>
  <c r="Q1139" i="114"/>
  <c r="Q1140" i="114"/>
  <c r="Q1141" i="114"/>
  <c r="Q1142" i="114"/>
  <c r="Q1143" i="114"/>
  <c r="Q1144" i="114"/>
  <c r="Q1145" i="114"/>
  <c r="Q1146" i="114"/>
  <c r="Q1147" i="114"/>
  <c r="Q1148" i="114"/>
  <c r="Q1149" i="114"/>
  <c r="Q1150" i="114"/>
  <c r="Q1151" i="114"/>
  <c r="Q1152" i="114"/>
  <c r="Q1153" i="114"/>
  <c r="Q1154" i="114"/>
  <c r="Q1155" i="114"/>
  <c r="Q1156" i="114"/>
  <c r="Q1157" i="114"/>
  <c r="Q1158" i="114"/>
  <c r="Q1159" i="114"/>
  <c r="Q1160" i="114"/>
  <c r="Q1161" i="114"/>
  <c r="Q1162" i="114"/>
  <c r="Q1163" i="114"/>
  <c r="Q1164" i="114"/>
  <c r="Q1165" i="114"/>
  <c r="Q1166" i="114"/>
  <c r="Q1167" i="114"/>
  <c r="Q1168" i="114"/>
  <c r="Q1169" i="114"/>
  <c r="Q1170" i="114"/>
  <c r="Q1171" i="114"/>
  <c r="Q1172" i="114"/>
  <c r="Q1173" i="114"/>
  <c r="Q1174" i="114"/>
  <c r="Q1175" i="114"/>
  <c r="Q1176" i="114"/>
  <c r="Q1177" i="114"/>
  <c r="Q1178" i="114"/>
  <c r="Q1179" i="114"/>
  <c r="Q1180" i="114"/>
  <c r="Q1181" i="114"/>
  <c r="Q1182" i="114"/>
  <c r="Q1183" i="114"/>
  <c r="Q1184" i="114"/>
  <c r="Q1185" i="114"/>
  <c r="Q1186" i="114"/>
  <c r="Q1187" i="114"/>
  <c r="Q1188" i="114"/>
  <c r="Q1189" i="114"/>
  <c r="Q1190" i="114"/>
  <c r="Q1191" i="114"/>
  <c r="Q1192" i="114"/>
  <c r="Q1193" i="114"/>
  <c r="Q1194" i="114"/>
  <c r="Q1195" i="114"/>
  <c r="Q1196" i="114"/>
  <c r="Q1197" i="114"/>
  <c r="Q1198" i="114"/>
  <c r="Q1199" i="114"/>
  <c r="Q1200" i="114"/>
  <c r="Q1201" i="114"/>
  <c r="Q1202" i="114"/>
  <c r="Q1203" i="114"/>
  <c r="Q1204" i="114"/>
  <c r="Q1205" i="114"/>
  <c r="Q1206" i="114"/>
  <c r="Q1207" i="114"/>
  <c r="Q1208" i="114"/>
  <c r="Q1209" i="114"/>
  <c r="Q1210" i="114"/>
  <c r="Q1211" i="114"/>
  <c r="Q1212" i="114"/>
  <c r="Q1213" i="114"/>
  <c r="Q1214" i="114"/>
  <c r="Q1215" i="114"/>
  <c r="Q1216" i="114"/>
  <c r="Q1217" i="114"/>
  <c r="Q1218" i="114"/>
  <c r="Q1219" i="114"/>
  <c r="Q1220" i="114"/>
  <c r="Q1221" i="114"/>
  <c r="Q1222" i="114"/>
  <c r="Q1223" i="114"/>
  <c r="Q1224" i="114"/>
  <c r="Q1225" i="114"/>
  <c r="Q1226" i="114"/>
  <c r="Q1227" i="114"/>
  <c r="Q1228" i="114"/>
  <c r="Q1229" i="114"/>
  <c r="Q1230" i="114"/>
  <c r="Q1231" i="114"/>
  <c r="Q1232" i="114"/>
  <c r="Q1233" i="114"/>
  <c r="Q1234" i="114"/>
  <c r="Q1235" i="114"/>
  <c r="Q1236" i="114"/>
  <c r="Q1237" i="114"/>
  <c r="Q1238" i="114"/>
  <c r="Q1239" i="114"/>
  <c r="Q1240" i="114"/>
  <c r="Q1241" i="114"/>
  <c r="Q1242" i="114"/>
  <c r="Q1243" i="114"/>
  <c r="Q1244" i="114"/>
  <c r="Q1245" i="114"/>
  <c r="Q1246" i="114"/>
  <c r="Q1247" i="114"/>
  <c r="Q1248" i="114"/>
  <c r="Q1249" i="114"/>
  <c r="Q1250" i="114"/>
  <c r="Q1251" i="114"/>
  <c r="Q1252" i="114"/>
  <c r="Q1253" i="114"/>
  <c r="Q1254" i="114"/>
  <c r="Q1255" i="114"/>
  <c r="Q1256" i="114"/>
  <c r="Q1257" i="114"/>
  <c r="Q1258" i="114"/>
  <c r="Q1259" i="114"/>
  <c r="Q1260" i="114"/>
  <c r="Q1261" i="114"/>
  <c r="Q1262" i="114"/>
  <c r="Q1263" i="114"/>
  <c r="Q1264" i="114"/>
  <c r="Q1265" i="114"/>
  <c r="Q1266" i="114"/>
  <c r="Q1267" i="114"/>
  <c r="Q1268" i="114"/>
  <c r="Q1269" i="114"/>
  <c r="Q1270" i="114"/>
  <c r="Q1271" i="114"/>
  <c r="Q1272" i="114"/>
  <c r="Q1273" i="114"/>
  <c r="Q1274" i="114"/>
  <c r="Q1275" i="114"/>
  <c r="Q1276" i="114"/>
  <c r="Q1277" i="114"/>
  <c r="Q1278" i="114"/>
  <c r="Q1279" i="114"/>
  <c r="Q1280" i="114"/>
  <c r="Q1281" i="114"/>
  <c r="Q1282" i="114"/>
  <c r="Q1283" i="114"/>
  <c r="Q1284" i="114"/>
  <c r="Q1285" i="114"/>
  <c r="Q1286" i="114"/>
  <c r="Q1287" i="114"/>
  <c r="Q1288" i="114"/>
  <c r="Q1289" i="114"/>
  <c r="Q1290" i="114"/>
  <c r="Q1291" i="114"/>
  <c r="Q1292" i="114"/>
  <c r="Q1293" i="114"/>
  <c r="Q1294" i="114"/>
  <c r="Q1295" i="114"/>
  <c r="Q1296" i="114"/>
  <c r="Q1297" i="114"/>
  <c r="Q1298" i="114"/>
  <c r="Q1299" i="114"/>
  <c r="Q1300" i="114"/>
  <c r="Q1301" i="114"/>
  <c r="Q1302" i="114"/>
  <c r="Q1303" i="114"/>
  <c r="Q1304" i="114"/>
  <c r="Q1305" i="114"/>
  <c r="Q1306" i="114"/>
  <c r="Q1307" i="114"/>
  <c r="Q1308" i="114"/>
  <c r="Q1309" i="114"/>
  <c r="Q1310" i="114"/>
  <c r="Q1311" i="114"/>
  <c r="Q1312" i="114"/>
  <c r="Q1313" i="114"/>
  <c r="Q1314" i="114"/>
  <c r="Q1315" i="114"/>
  <c r="Q1316" i="114"/>
  <c r="Q1317" i="114"/>
  <c r="Q1318" i="114"/>
  <c r="Q1319" i="114"/>
  <c r="Q1320" i="114"/>
  <c r="Q1321" i="114"/>
  <c r="Q1322" i="114"/>
  <c r="Q1323" i="114"/>
  <c r="Q1324" i="114"/>
  <c r="Q1325" i="114"/>
  <c r="Q1326" i="114"/>
  <c r="Q1327" i="114"/>
  <c r="Q1328" i="114"/>
  <c r="Q1329" i="114"/>
  <c r="Q1330" i="114"/>
  <c r="Q1331" i="114"/>
  <c r="Q1332" i="114"/>
  <c r="Q1333" i="114"/>
  <c r="Q1334" i="114"/>
  <c r="Q1335" i="114"/>
  <c r="Q1336" i="114"/>
  <c r="Q1337" i="114"/>
  <c r="Q1338" i="114"/>
  <c r="Q1339" i="114"/>
  <c r="Q1340" i="114"/>
  <c r="Q1341" i="114"/>
  <c r="Q1342" i="114"/>
  <c r="Q1343" i="114"/>
  <c r="Q1344" i="114"/>
  <c r="Q1345" i="114"/>
  <c r="Q1346" i="114"/>
  <c r="Q1347" i="114"/>
  <c r="Q1348" i="114"/>
  <c r="Q1349" i="114"/>
  <c r="Q1350" i="114"/>
  <c r="Q1351" i="114"/>
  <c r="Q1352" i="114"/>
  <c r="Q1353" i="114"/>
  <c r="Q1354" i="114"/>
  <c r="Q1355" i="114"/>
  <c r="Q1356" i="114"/>
  <c r="Q1357" i="114"/>
  <c r="Q1358" i="114"/>
  <c r="Q1359" i="114"/>
  <c r="Q1360" i="114"/>
  <c r="Q1361" i="114"/>
  <c r="Q1362" i="114"/>
  <c r="Q1363" i="114"/>
  <c r="Q1364" i="114"/>
  <c r="Q1365" i="114"/>
  <c r="Q1366" i="114"/>
  <c r="Q1367" i="114"/>
  <c r="Q1368" i="114"/>
  <c r="Q1369" i="114"/>
  <c r="Q1370" i="114"/>
  <c r="Q1371" i="114"/>
  <c r="Q1372" i="114"/>
  <c r="Q1373" i="114"/>
  <c r="Q1374" i="114"/>
  <c r="Q1375" i="114"/>
  <c r="Q1376" i="114"/>
  <c r="Q1377" i="114"/>
  <c r="Q1378" i="114"/>
  <c r="Q1379" i="114"/>
  <c r="Q1380" i="114"/>
  <c r="Q1381" i="114"/>
  <c r="Q1382" i="114"/>
  <c r="Q1383" i="114"/>
  <c r="Q1384" i="114"/>
  <c r="Q1385" i="114"/>
  <c r="Q1386" i="114"/>
  <c r="Q1387" i="114"/>
  <c r="Q1388" i="114"/>
  <c r="Q1389" i="114"/>
  <c r="Q1390" i="114"/>
  <c r="Q1391" i="114"/>
  <c r="Q1392" i="114"/>
  <c r="Q1393" i="114"/>
  <c r="Q1394" i="114"/>
  <c r="Q1395" i="114"/>
  <c r="Q1396" i="114"/>
  <c r="Q1397" i="114"/>
  <c r="Q1398" i="114"/>
  <c r="Q1399" i="114"/>
  <c r="Q1400" i="114"/>
  <c r="Q1401" i="114"/>
  <c r="Q1402" i="114"/>
  <c r="Q1403" i="114"/>
  <c r="Q1404" i="114"/>
  <c r="Q1405" i="114"/>
  <c r="Q1406" i="114"/>
  <c r="Q1407" i="114"/>
  <c r="Q1408" i="114"/>
  <c r="Q1409" i="114"/>
  <c r="Q1410" i="114"/>
  <c r="Q1411" i="114"/>
  <c r="Q1412" i="114"/>
  <c r="Q1413" i="114"/>
  <c r="Q1414" i="114"/>
  <c r="Q1415" i="114"/>
  <c r="Q1416" i="114"/>
  <c r="Q1417" i="114"/>
  <c r="Q1418" i="114"/>
  <c r="Q1419" i="114"/>
  <c r="Q1420" i="114"/>
  <c r="Q1421" i="114"/>
  <c r="Q1422" i="114"/>
  <c r="Q1423" i="114"/>
  <c r="Q1424" i="114"/>
  <c r="Q1425" i="114"/>
  <c r="Q1426" i="114"/>
  <c r="Q1427" i="114"/>
  <c r="Q1428" i="114"/>
  <c r="Q1429" i="114"/>
  <c r="Q1430" i="114"/>
  <c r="Q1431" i="114"/>
  <c r="Q1432" i="114"/>
  <c r="Q1433" i="114"/>
  <c r="Q1434" i="114"/>
  <c r="Q1435" i="114"/>
  <c r="Q1436" i="114"/>
  <c r="Q1437" i="114"/>
  <c r="Q1438" i="114"/>
  <c r="Q1439" i="114"/>
  <c r="Q1440" i="114"/>
  <c r="Q1441" i="114"/>
  <c r="Q1442" i="114"/>
  <c r="Q1443" i="114"/>
  <c r="Q1444" i="114"/>
  <c r="Q1445" i="114"/>
  <c r="Q1446" i="114"/>
  <c r="Q1447" i="114"/>
  <c r="Q1448" i="114"/>
  <c r="Q10" i="114"/>
  <c r="Q9" i="114"/>
  <c r="Q1450" i="114" l="1"/>
  <c r="AU6" i="114"/>
  <c r="R34" i="114" l="1"/>
  <c r="R35" i="114"/>
  <c r="R36" i="114"/>
  <c r="R37" i="114"/>
  <c r="R38" i="114"/>
  <c r="R39" i="114"/>
  <c r="R40" i="114"/>
  <c r="R41" i="114"/>
  <c r="R42" i="114"/>
  <c r="R43" i="114"/>
  <c r="R44" i="114"/>
  <c r="R45" i="114"/>
  <c r="R46" i="114"/>
  <c r="R47" i="114"/>
  <c r="R48" i="114"/>
  <c r="R49" i="114"/>
  <c r="R50" i="114"/>
  <c r="R51" i="114"/>
  <c r="R52" i="114"/>
  <c r="R53" i="114"/>
  <c r="R54" i="114"/>
  <c r="R55" i="114"/>
  <c r="R56" i="114"/>
  <c r="R57" i="114"/>
  <c r="R58" i="114"/>
  <c r="R59" i="114"/>
  <c r="R60" i="114"/>
  <c r="R61" i="114"/>
  <c r="R62" i="114"/>
  <c r="R63" i="114"/>
  <c r="R64" i="114"/>
  <c r="R65" i="114"/>
  <c r="R66" i="114"/>
  <c r="R67" i="114"/>
  <c r="R68" i="114"/>
  <c r="R69" i="114"/>
  <c r="R70" i="114"/>
  <c r="R71" i="114"/>
  <c r="R72" i="114"/>
  <c r="R73" i="114"/>
  <c r="R74" i="114"/>
  <c r="R75" i="114"/>
  <c r="R76" i="114"/>
  <c r="R77" i="114"/>
  <c r="R78" i="114"/>
  <c r="R79" i="114"/>
  <c r="R80" i="114"/>
  <c r="R81" i="114"/>
  <c r="R82" i="114"/>
  <c r="R83" i="114"/>
  <c r="R84" i="114"/>
  <c r="R85" i="114"/>
  <c r="R86" i="114"/>
  <c r="R87" i="114"/>
  <c r="R88" i="114"/>
  <c r="R89" i="114"/>
  <c r="R90" i="114"/>
  <c r="R91" i="114"/>
  <c r="R92" i="114"/>
  <c r="R93" i="114"/>
  <c r="R94" i="114"/>
  <c r="R95" i="114"/>
  <c r="R96" i="114"/>
  <c r="R97" i="114"/>
  <c r="R98" i="114"/>
  <c r="R99" i="114"/>
  <c r="R100" i="114"/>
  <c r="R101" i="114"/>
  <c r="R102" i="114"/>
  <c r="R103" i="114"/>
  <c r="R104" i="114"/>
  <c r="R105" i="114"/>
  <c r="R106" i="114"/>
  <c r="R107" i="114"/>
  <c r="R108" i="114"/>
  <c r="R109" i="114"/>
  <c r="R110" i="114"/>
  <c r="R111" i="114"/>
  <c r="R112" i="114"/>
  <c r="R113" i="114"/>
  <c r="R114" i="114"/>
  <c r="R115" i="114"/>
  <c r="R116" i="114"/>
  <c r="R117" i="114"/>
  <c r="R118" i="114"/>
  <c r="R119" i="114"/>
  <c r="R120" i="114"/>
  <c r="R121" i="114"/>
  <c r="R122" i="114"/>
  <c r="R123" i="114"/>
  <c r="R124" i="114"/>
  <c r="R125" i="114"/>
  <c r="R126" i="114"/>
  <c r="R127" i="114"/>
  <c r="R128" i="114"/>
  <c r="R129" i="114"/>
  <c r="R130" i="114"/>
  <c r="R131" i="114"/>
  <c r="R132" i="114"/>
  <c r="R133" i="114"/>
  <c r="R134" i="114"/>
  <c r="R135" i="114"/>
  <c r="R136" i="114"/>
  <c r="R137" i="114"/>
  <c r="R138" i="114"/>
  <c r="R139" i="114"/>
  <c r="R140" i="114"/>
  <c r="R141" i="114"/>
  <c r="R142" i="114"/>
  <c r="R143" i="114"/>
  <c r="R144" i="114"/>
  <c r="R145" i="114"/>
  <c r="R146" i="114"/>
  <c r="R147" i="114"/>
  <c r="R148" i="114"/>
  <c r="R149" i="114"/>
  <c r="R150" i="114"/>
  <c r="R151" i="114"/>
  <c r="R152" i="114"/>
  <c r="R153" i="114"/>
  <c r="R154" i="114"/>
  <c r="R155" i="114"/>
  <c r="R156" i="114"/>
  <c r="R157" i="114"/>
  <c r="R158" i="114"/>
  <c r="R159" i="114"/>
  <c r="R160" i="114"/>
  <c r="R161" i="114"/>
  <c r="R162" i="114"/>
  <c r="R163" i="114"/>
  <c r="R164" i="114"/>
  <c r="R165" i="114"/>
  <c r="R166" i="114"/>
  <c r="R167" i="114"/>
  <c r="R168" i="114"/>
  <c r="R169" i="114"/>
  <c r="R170" i="114"/>
  <c r="R171" i="114"/>
  <c r="R172" i="114"/>
  <c r="R173" i="114"/>
  <c r="R174" i="114"/>
  <c r="R175" i="114"/>
  <c r="R176" i="114"/>
  <c r="R177" i="114"/>
  <c r="R178" i="114"/>
  <c r="R179" i="114"/>
  <c r="R180" i="114"/>
  <c r="R181" i="114"/>
  <c r="R182" i="114"/>
  <c r="R183" i="114"/>
  <c r="R184" i="114"/>
  <c r="R185" i="114"/>
  <c r="R186" i="114"/>
  <c r="R187" i="114"/>
  <c r="R188" i="114"/>
  <c r="R189" i="114"/>
  <c r="R190" i="114"/>
  <c r="R191" i="114"/>
  <c r="R192" i="114"/>
  <c r="R193" i="114"/>
  <c r="R194" i="114"/>
  <c r="R195" i="114"/>
  <c r="R196" i="114"/>
  <c r="R197" i="114"/>
  <c r="R198" i="114"/>
  <c r="R199" i="114"/>
  <c r="R200" i="114"/>
  <c r="R201" i="114"/>
  <c r="R202" i="114"/>
  <c r="R203" i="114"/>
  <c r="R204" i="114"/>
  <c r="R205" i="114"/>
  <c r="R206" i="114"/>
  <c r="R207" i="114"/>
  <c r="R208" i="114"/>
  <c r="R209" i="114"/>
  <c r="R210" i="114"/>
  <c r="R211" i="114"/>
  <c r="R212" i="114"/>
  <c r="R213" i="114"/>
  <c r="R214" i="114"/>
  <c r="R215" i="114"/>
  <c r="R216" i="114"/>
  <c r="R217" i="114"/>
  <c r="R218" i="114"/>
  <c r="R219" i="114"/>
  <c r="R220" i="114"/>
  <c r="R221" i="114"/>
  <c r="R222" i="114"/>
  <c r="R223" i="114"/>
  <c r="R224" i="114"/>
  <c r="R225" i="114"/>
  <c r="R226" i="114"/>
  <c r="R227" i="114"/>
  <c r="R228" i="114"/>
  <c r="R229" i="114"/>
  <c r="R230" i="114"/>
  <c r="R231" i="114"/>
  <c r="R232" i="114"/>
  <c r="R233" i="114"/>
  <c r="R234" i="114"/>
  <c r="R235" i="114"/>
  <c r="R236" i="114"/>
  <c r="R237" i="114"/>
  <c r="R238" i="114"/>
  <c r="R239" i="114"/>
  <c r="R240" i="114"/>
  <c r="R241" i="114"/>
  <c r="R242" i="114"/>
  <c r="R243" i="114"/>
  <c r="R244" i="114"/>
  <c r="R245" i="114"/>
  <c r="R246" i="114"/>
  <c r="R247" i="114"/>
  <c r="R248" i="114"/>
  <c r="R249" i="114"/>
  <c r="R250" i="114"/>
  <c r="R251" i="114"/>
  <c r="R252" i="114"/>
  <c r="R253" i="114"/>
  <c r="R254" i="114"/>
  <c r="R255" i="114"/>
  <c r="R256" i="114"/>
  <c r="R257" i="114"/>
  <c r="R258" i="114"/>
  <c r="R259" i="114"/>
  <c r="R260" i="114"/>
  <c r="R261" i="114"/>
  <c r="R262" i="114"/>
  <c r="R263" i="114"/>
  <c r="R264" i="114"/>
  <c r="R265" i="114"/>
  <c r="R266" i="114"/>
  <c r="R267" i="114"/>
  <c r="R268" i="114"/>
  <c r="R269" i="114"/>
  <c r="R270" i="114"/>
  <c r="R271" i="114"/>
  <c r="R272" i="114"/>
  <c r="R273" i="114"/>
  <c r="R274" i="114"/>
  <c r="R275" i="114"/>
  <c r="R276" i="114"/>
  <c r="R277" i="114"/>
  <c r="R278" i="114"/>
  <c r="R279" i="114"/>
  <c r="R280" i="114"/>
  <c r="R281" i="114"/>
  <c r="R282" i="114"/>
  <c r="R283" i="114"/>
  <c r="R284" i="114"/>
  <c r="R285" i="114"/>
  <c r="R286" i="114"/>
  <c r="R287" i="114"/>
  <c r="R288" i="114"/>
  <c r="R289" i="114"/>
  <c r="R290" i="114"/>
  <c r="R291" i="114"/>
  <c r="R292" i="114"/>
  <c r="R293" i="114"/>
  <c r="R294" i="114"/>
  <c r="R295" i="114"/>
  <c r="R296" i="114"/>
  <c r="R297" i="114"/>
  <c r="R298" i="114"/>
  <c r="R299" i="114"/>
  <c r="R300" i="114"/>
  <c r="R301" i="114"/>
  <c r="R302" i="114"/>
  <c r="R303" i="114"/>
  <c r="R304" i="114"/>
  <c r="R305" i="114"/>
  <c r="R306" i="114"/>
  <c r="R307" i="114"/>
  <c r="R308" i="114"/>
  <c r="R309" i="114"/>
  <c r="R310" i="114"/>
  <c r="R311" i="114"/>
  <c r="R312" i="114"/>
  <c r="R313" i="114"/>
  <c r="R314" i="114"/>
  <c r="R315" i="114"/>
  <c r="R316" i="114"/>
  <c r="R317" i="114"/>
  <c r="R318" i="114"/>
  <c r="R319" i="114"/>
  <c r="R320" i="114"/>
  <c r="R321" i="114"/>
  <c r="R322" i="114"/>
  <c r="R323" i="114"/>
  <c r="R324" i="114"/>
  <c r="R325" i="114"/>
  <c r="R326" i="114"/>
  <c r="R327" i="114"/>
  <c r="R328" i="114"/>
  <c r="R329" i="114"/>
  <c r="R330" i="114"/>
  <c r="R331" i="114"/>
  <c r="R332" i="114"/>
  <c r="R333" i="114"/>
  <c r="R334" i="114"/>
  <c r="R335" i="114"/>
  <c r="R336" i="114"/>
  <c r="R337" i="114"/>
  <c r="R338" i="114"/>
  <c r="R339" i="114"/>
  <c r="R340" i="114"/>
  <c r="R341" i="114"/>
  <c r="R342" i="114"/>
  <c r="R343" i="114"/>
  <c r="R344" i="114"/>
  <c r="R345" i="114"/>
  <c r="R346" i="114"/>
  <c r="R347" i="114"/>
  <c r="R348" i="114"/>
  <c r="R349" i="114"/>
  <c r="R350" i="114"/>
  <c r="R351" i="114"/>
  <c r="R352" i="114"/>
  <c r="R353" i="114"/>
  <c r="R354" i="114"/>
  <c r="R355" i="114"/>
  <c r="R356" i="114"/>
  <c r="R357" i="114"/>
  <c r="R358" i="114"/>
  <c r="R359" i="114"/>
  <c r="R360" i="114"/>
  <c r="R361" i="114"/>
  <c r="R362" i="114"/>
  <c r="R363" i="114"/>
  <c r="R364" i="114"/>
  <c r="R365" i="114"/>
  <c r="R366" i="114"/>
  <c r="R367" i="114"/>
  <c r="R368" i="114"/>
  <c r="R369" i="114"/>
  <c r="R370" i="114"/>
  <c r="R371" i="114"/>
  <c r="R372" i="114"/>
  <c r="R373" i="114"/>
  <c r="R374" i="114"/>
  <c r="R375" i="114"/>
  <c r="R376" i="114"/>
  <c r="R377" i="114"/>
  <c r="R378" i="114"/>
  <c r="R379" i="114"/>
  <c r="R380" i="114"/>
  <c r="R381" i="114"/>
  <c r="R382" i="114"/>
  <c r="R383" i="114"/>
  <c r="R384" i="114"/>
  <c r="R385" i="114"/>
  <c r="R386" i="114"/>
  <c r="R387" i="114"/>
  <c r="R388" i="114"/>
  <c r="R389" i="114"/>
  <c r="R390" i="114"/>
  <c r="R391" i="114"/>
  <c r="R392" i="114"/>
  <c r="R393" i="114"/>
  <c r="R394" i="114"/>
  <c r="R395" i="114"/>
  <c r="R396" i="114"/>
  <c r="R397" i="114"/>
  <c r="R398" i="114"/>
  <c r="R399" i="114"/>
  <c r="R400" i="114"/>
  <c r="R401" i="114"/>
  <c r="R402" i="114"/>
  <c r="R403" i="114"/>
  <c r="R404" i="114"/>
  <c r="R405" i="114"/>
  <c r="R406" i="114"/>
  <c r="R407" i="114"/>
  <c r="R408" i="114"/>
  <c r="R409" i="114"/>
  <c r="R410" i="114"/>
  <c r="R411" i="114"/>
  <c r="R412" i="114"/>
  <c r="R413" i="114"/>
  <c r="R414" i="114"/>
  <c r="R415" i="114"/>
  <c r="R416" i="114"/>
  <c r="R417" i="114"/>
  <c r="R418" i="114"/>
  <c r="R419" i="114"/>
  <c r="R420" i="114"/>
  <c r="R421" i="114"/>
  <c r="R422" i="114"/>
  <c r="R423" i="114"/>
  <c r="R424" i="114"/>
  <c r="R425" i="114"/>
  <c r="R426" i="114"/>
  <c r="R427" i="114"/>
  <c r="R428" i="114"/>
  <c r="R429" i="114"/>
  <c r="R430" i="114"/>
  <c r="R431" i="114"/>
  <c r="R432" i="114"/>
  <c r="R433" i="114"/>
  <c r="R434" i="114"/>
  <c r="R435" i="114"/>
  <c r="R436" i="114"/>
  <c r="R437" i="114"/>
  <c r="R438" i="114"/>
  <c r="R439" i="114"/>
  <c r="R440" i="114"/>
  <c r="R441" i="114"/>
  <c r="R442" i="114"/>
  <c r="R443" i="114"/>
  <c r="R444" i="114"/>
  <c r="R445" i="114"/>
  <c r="R446" i="114"/>
  <c r="R447" i="114"/>
  <c r="R448" i="114"/>
  <c r="R449" i="114"/>
  <c r="R450" i="114"/>
  <c r="R451" i="114"/>
  <c r="R452" i="114"/>
  <c r="R453" i="114"/>
  <c r="R454" i="114"/>
  <c r="R455" i="114"/>
  <c r="R456" i="114"/>
  <c r="R457" i="114"/>
  <c r="R458" i="114"/>
  <c r="R459" i="114"/>
  <c r="R460" i="114"/>
  <c r="R461" i="114"/>
  <c r="R462" i="114"/>
  <c r="R463" i="114"/>
  <c r="R464" i="114"/>
  <c r="R465" i="114"/>
  <c r="R466" i="114"/>
  <c r="R467" i="114"/>
  <c r="R468" i="114"/>
  <c r="R469" i="114"/>
  <c r="R470" i="114"/>
  <c r="R471" i="114"/>
  <c r="R472" i="114"/>
  <c r="R473" i="114"/>
  <c r="R474" i="114"/>
  <c r="R475" i="114"/>
  <c r="R476" i="114"/>
  <c r="R477" i="114"/>
  <c r="R478" i="114"/>
  <c r="R479" i="114"/>
  <c r="R480" i="114"/>
  <c r="R481" i="114"/>
  <c r="R482" i="114"/>
  <c r="R483" i="114"/>
  <c r="R484" i="114"/>
  <c r="R485" i="114"/>
  <c r="R486" i="114"/>
  <c r="R487" i="114"/>
  <c r="R488" i="114"/>
  <c r="R489" i="114"/>
  <c r="R490" i="114"/>
  <c r="R491" i="114"/>
  <c r="R492" i="114"/>
  <c r="R493" i="114"/>
  <c r="R494" i="114"/>
  <c r="R495" i="114"/>
  <c r="R496" i="114"/>
  <c r="R497" i="114"/>
  <c r="R498" i="114"/>
  <c r="R499" i="114"/>
  <c r="R500" i="114"/>
  <c r="R501" i="114"/>
  <c r="R502" i="114"/>
  <c r="R503" i="114"/>
  <c r="R504" i="114"/>
  <c r="R505" i="114"/>
  <c r="R506" i="114"/>
  <c r="R507" i="114"/>
  <c r="R508" i="114"/>
  <c r="R509" i="114"/>
  <c r="R510" i="114"/>
  <c r="R511" i="114"/>
  <c r="R512" i="114"/>
  <c r="R513" i="114"/>
  <c r="R514" i="114"/>
  <c r="R515" i="114"/>
  <c r="R516" i="114"/>
  <c r="R517" i="114"/>
  <c r="R518" i="114"/>
  <c r="R519" i="114"/>
  <c r="R520" i="114"/>
  <c r="R521" i="114"/>
  <c r="R522" i="114"/>
  <c r="R523" i="114"/>
  <c r="R524" i="114"/>
  <c r="R525" i="114"/>
  <c r="R526" i="114"/>
  <c r="R527" i="114"/>
  <c r="R528" i="114"/>
  <c r="R529" i="114"/>
  <c r="R530" i="114"/>
  <c r="R531" i="114"/>
  <c r="R532" i="114"/>
  <c r="R533" i="114"/>
  <c r="R534" i="114"/>
  <c r="R535" i="114"/>
  <c r="R536" i="114"/>
  <c r="R537" i="114"/>
  <c r="R538" i="114"/>
  <c r="R539" i="114"/>
  <c r="R540" i="114"/>
  <c r="R541" i="114"/>
  <c r="R542" i="114"/>
  <c r="R543" i="114"/>
  <c r="R544" i="114"/>
  <c r="R545" i="114"/>
  <c r="R546" i="114"/>
  <c r="R547" i="114"/>
  <c r="R548" i="114"/>
  <c r="R549" i="114"/>
  <c r="R550" i="114"/>
  <c r="R551" i="114"/>
  <c r="R552" i="114"/>
  <c r="R553" i="114"/>
  <c r="R554" i="114"/>
  <c r="R555" i="114"/>
  <c r="R556" i="114"/>
  <c r="R557" i="114"/>
  <c r="R558" i="114"/>
  <c r="R559" i="114"/>
  <c r="R560" i="114"/>
  <c r="R561" i="114"/>
  <c r="R562" i="114"/>
  <c r="R563" i="114"/>
  <c r="R564" i="114"/>
  <c r="R565" i="114"/>
  <c r="R566" i="114"/>
  <c r="R567" i="114"/>
  <c r="R568" i="114"/>
  <c r="R569" i="114"/>
  <c r="R570" i="114"/>
  <c r="R571" i="114"/>
  <c r="R572" i="114"/>
  <c r="R573" i="114"/>
  <c r="R574" i="114"/>
  <c r="R575" i="114"/>
  <c r="R576" i="114"/>
  <c r="R577" i="114"/>
  <c r="R578" i="114"/>
  <c r="R579" i="114"/>
  <c r="R580" i="114"/>
  <c r="R581" i="114"/>
  <c r="R582" i="114"/>
  <c r="R583" i="114"/>
  <c r="R584" i="114"/>
  <c r="R585" i="114"/>
  <c r="R586" i="114"/>
  <c r="R587" i="114"/>
  <c r="R588" i="114"/>
  <c r="R589" i="114"/>
  <c r="R590" i="114"/>
  <c r="R591" i="114"/>
  <c r="R592" i="114"/>
  <c r="R593" i="114"/>
  <c r="R594" i="114"/>
  <c r="R595" i="114"/>
  <c r="R596" i="114"/>
  <c r="R597" i="114"/>
  <c r="R598" i="114"/>
  <c r="R599" i="114"/>
  <c r="R600" i="114"/>
  <c r="R601" i="114"/>
  <c r="R602" i="114"/>
  <c r="R603" i="114"/>
  <c r="R604" i="114"/>
  <c r="R605" i="114"/>
  <c r="R606" i="114"/>
  <c r="R607" i="114"/>
  <c r="R608" i="114"/>
  <c r="R609" i="114"/>
  <c r="R610" i="114"/>
  <c r="R611" i="114"/>
  <c r="R612" i="114"/>
  <c r="R613" i="114"/>
  <c r="R614" i="114"/>
  <c r="R615" i="114"/>
  <c r="R616" i="114"/>
  <c r="R617" i="114"/>
  <c r="R618" i="114"/>
  <c r="R619" i="114"/>
  <c r="R620" i="114"/>
  <c r="R621" i="114"/>
  <c r="R622" i="114"/>
  <c r="R623" i="114"/>
  <c r="R624" i="114"/>
  <c r="R625" i="114"/>
  <c r="R626" i="114"/>
  <c r="R627" i="114"/>
  <c r="R628" i="114"/>
  <c r="R629" i="114"/>
  <c r="R630" i="114"/>
  <c r="R631" i="114"/>
  <c r="R632" i="114"/>
  <c r="R633" i="114"/>
  <c r="R634" i="114"/>
  <c r="R635" i="114"/>
  <c r="R636" i="114"/>
  <c r="R637" i="114"/>
  <c r="R638" i="114"/>
  <c r="R639" i="114"/>
  <c r="R640" i="114"/>
  <c r="R641" i="114"/>
  <c r="R642" i="114"/>
  <c r="R643" i="114"/>
  <c r="R644" i="114"/>
  <c r="R645" i="114"/>
  <c r="R646" i="114"/>
  <c r="R647" i="114"/>
  <c r="R648" i="114"/>
  <c r="R649" i="114"/>
  <c r="R650" i="114"/>
  <c r="R651" i="114"/>
  <c r="R652" i="114"/>
  <c r="R653" i="114"/>
  <c r="R654" i="114"/>
  <c r="R655" i="114"/>
  <c r="R656" i="114"/>
  <c r="R657" i="114"/>
  <c r="R658" i="114"/>
  <c r="R659" i="114"/>
  <c r="R660" i="114"/>
  <c r="R661" i="114"/>
  <c r="R662" i="114"/>
  <c r="R663" i="114"/>
  <c r="R664" i="114"/>
  <c r="R665" i="114"/>
  <c r="R666" i="114"/>
  <c r="R667" i="114"/>
  <c r="R668" i="114"/>
  <c r="R669" i="114"/>
  <c r="R670" i="114"/>
  <c r="R671" i="114"/>
  <c r="R672" i="114"/>
  <c r="R673" i="114"/>
  <c r="R674" i="114"/>
  <c r="R675" i="114"/>
  <c r="R676" i="114"/>
  <c r="R677" i="114"/>
  <c r="R678" i="114"/>
  <c r="R679" i="114"/>
  <c r="R680" i="114"/>
  <c r="R681" i="114"/>
  <c r="R682" i="114"/>
  <c r="R683" i="114"/>
  <c r="R684" i="114"/>
  <c r="R685" i="114"/>
  <c r="R686" i="114"/>
  <c r="R687" i="114"/>
  <c r="R688" i="114"/>
  <c r="R689" i="114"/>
  <c r="R690" i="114"/>
  <c r="R691" i="114"/>
  <c r="R692" i="114"/>
  <c r="R693" i="114"/>
  <c r="R694" i="114"/>
  <c r="R695" i="114"/>
  <c r="R696" i="114"/>
  <c r="R697" i="114"/>
  <c r="R698" i="114"/>
  <c r="R699" i="114"/>
  <c r="R700" i="114"/>
  <c r="R701" i="114"/>
  <c r="R702" i="114"/>
  <c r="R703" i="114"/>
  <c r="R704" i="114"/>
  <c r="R705" i="114"/>
  <c r="R706" i="114"/>
  <c r="R707" i="114"/>
  <c r="R708" i="114"/>
  <c r="R709" i="114"/>
  <c r="R710" i="114"/>
  <c r="R711" i="114"/>
  <c r="R712" i="114"/>
  <c r="R713" i="114"/>
  <c r="R714" i="114"/>
  <c r="R715" i="114"/>
  <c r="R716" i="114"/>
  <c r="R717" i="114"/>
  <c r="R718" i="114"/>
  <c r="R719" i="114"/>
  <c r="R720" i="114"/>
  <c r="R721" i="114"/>
  <c r="R722" i="114"/>
  <c r="R723" i="114"/>
  <c r="R724" i="114"/>
  <c r="R725" i="114"/>
  <c r="R726" i="114"/>
  <c r="R727" i="114"/>
  <c r="R728" i="114"/>
  <c r="R729" i="114"/>
  <c r="R730" i="114"/>
  <c r="R731" i="114"/>
  <c r="R732" i="114"/>
  <c r="R733" i="114"/>
  <c r="R734" i="114"/>
  <c r="R735" i="114"/>
  <c r="R736" i="114"/>
  <c r="R737" i="114"/>
  <c r="R738" i="114"/>
  <c r="R739" i="114"/>
  <c r="R740" i="114"/>
  <c r="R741" i="114"/>
  <c r="R742" i="114"/>
  <c r="R743" i="114"/>
  <c r="R744" i="114"/>
  <c r="R745" i="114"/>
  <c r="R746" i="114"/>
  <c r="R747" i="114"/>
  <c r="R748" i="114"/>
  <c r="R749" i="114"/>
  <c r="R750" i="114"/>
  <c r="R751" i="114"/>
  <c r="R752" i="114"/>
  <c r="R753" i="114"/>
  <c r="R754" i="114"/>
  <c r="R755" i="114"/>
  <c r="R756" i="114"/>
  <c r="R757" i="114"/>
  <c r="R758" i="114"/>
  <c r="R759" i="114"/>
  <c r="R760" i="114"/>
  <c r="R761" i="114"/>
  <c r="R762" i="114"/>
  <c r="R763" i="114"/>
  <c r="R764" i="114"/>
  <c r="R765" i="114"/>
  <c r="R766" i="114"/>
  <c r="R767" i="114"/>
  <c r="R768" i="114"/>
  <c r="R769" i="114"/>
  <c r="R770" i="114"/>
  <c r="R771" i="114"/>
  <c r="R772" i="114"/>
  <c r="R773" i="114"/>
  <c r="R774" i="114"/>
  <c r="R775" i="114"/>
  <c r="R776" i="114"/>
  <c r="R777" i="114"/>
  <c r="R778" i="114"/>
  <c r="R779" i="114"/>
  <c r="R780" i="114"/>
  <c r="R781" i="114"/>
  <c r="R782" i="114"/>
  <c r="R783" i="114"/>
  <c r="R784" i="114"/>
  <c r="R785" i="114"/>
  <c r="R786" i="114"/>
  <c r="R787" i="114"/>
  <c r="R788" i="114"/>
  <c r="R789" i="114"/>
  <c r="R790" i="114"/>
  <c r="R791" i="114"/>
  <c r="R792" i="114"/>
  <c r="R793" i="114"/>
  <c r="R794" i="114"/>
  <c r="R795" i="114"/>
  <c r="R796" i="114"/>
  <c r="R797" i="114"/>
  <c r="R798" i="114"/>
  <c r="R799" i="114"/>
  <c r="R800" i="114"/>
  <c r="R801" i="114"/>
  <c r="R802" i="114"/>
  <c r="R803" i="114"/>
  <c r="R804" i="114"/>
  <c r="R805" i="114"/>
  <c r="R806" i="114"/>
  <c r="R807" i="114"/>
  <c r="R808" i="114"/>
  <c r="R809" i="114"/>
  <c r="R810" i="114"/>
  <c r="R811" i="114"/>
  <c r="R812" i="114"/>
  <c r="R813" i="114"/>
  <c r="R814" i="114"/>
  <c r="R815" i="114"/>
  <c r="R816" i="114"/>
  <c r="R817" i="114"/>
  <c r="R818" i="114"/>
  <c r="R819" i="114"/>
  <c r="R820" i="114"/>
  <c r="R821" i="114"/>
  <c r="R822" i="114"/>
  <c r="R823" i="114"/>
  <c r="R824" i="114"/>
  <c r="R825" i="114"/>
  <c r="R826" i="114"/>
  <c r="R827" i="114"/>
  <c r="R828" i="114"/>
  <c r="R829" i="114"/>
  <c r="R830" i="114"/>
  <c r="R831" i="114"/>
  <c r="R832" i="114"/>
  <c r="R833" i="114"/>
  <c r="R834" i="114"/>
  <c r="R835" i="114"/>
  <c r="R836" i="114"/>
  <c r="R837" i="114"/>
  <c r="R838" i="114"/>
  <c r="R839" i="114"/>
  <c r="R840" i="114"/>
  <c r="R841" i="114"/>
  <c r="R842" i="114"/>
  <c r="R843" i="114"/>
  <c r="R844" i="114"/>
  <c r="R845" i="114"/>
  <c r="R846" i="114"/>
  <c r="R847" i="114"/>
  <c r="R848" i="114"/>
  <c r="R849" i="114"/>
  <c r="R850" i="114"/>
  <c r="R851" i="114"/>
  <c r="R852" i="114"/>
  <c r="R853" i="114"/>
  <c r="R854" i="114"/>
  <c r="R855" i="114"/>
  <c r="R856" i="114"/>
  <c r="R857" i="114"/>
  <c r="R858" i="114"/>
  <c r="R859" i="114"/>
  <c r="R860" i="114"/>
  <c r="R861" i="114"/>
  <c r="R862" i="114"/>
  <c r="R863" i="114"/>
  <c r="R864" i="114"/>
  <c r="R865" i="114"/>
  <c r="R866" i="114"/>
  <c r="R867" i="114"/>
  <c r="R868" i="114"/>
  <c r="R869" i="114"/>
  <c r="R870" i="114"/>
  <c r="R871" i="114"/>
  <c r="R872" i="114"/>
  <c r="R873" i="114"/>
  <c r="R874" i="114"/>
  <c r="R875" i="114"/>
  <c r="R876" i="114"/>
  <c r="R877" i="114"/>
  <c r="R878" i="114"/>
  <c r="R879" i="114"/>
  <c r="R880" i="114"/>
  <c r="R881" i="114"/>
  <c r="R882" i="114"/>
  <c r="R883" i="114"/>
  <c r="R884" i="114"/>
  <c r="R885" i="114"/>
  <c r="R886" i="114"/>
  <c r="R887" i="114"/>
  <c r="R888" i="114"/>
  <c r="R889" i="114"/>
  <c r="R890" i="114"/>
  <c r="R891" i="114"/>
  <c r="R892" i="114"/>
  <c r="R893" i="114"/>
  <c r="R894" i="114"/>
  <c r="R895" i="114"/>
  <c r="R896" i="114"/>
  <c r="R897" i="114"/>
  <c r="R898" i="114"/>
  <c r="R899" i="114"/>
  <c r="R900" i="114"/>
  <c r="R901" i="114"/>
  <c r="R902" i="114"/>
  <c r="R903" i="114"/>
  <c r="R904" i="114"/>
  <c r="R905" i="114"/>
  <c r="R906" i="114"/>
  <c r="R907" i="114"/>
  <c r="R908" i="114"/>
  <c r="R909" i="114"/>
  <c r="R910" i="114"/>
  <c r="R911" i="114"/>
  <c r="R912" i="114"/>
  <c r="R913" i="114"/>
  <c r="R914" i="114"/>
  <c r="R915" i="114"/>
  <c r="R916" i="114"/>
  <c r="R917" i="114"/>
  <c r="R918" i="114"/>
  <c r="R919" i="114"/>
  <c r="R920" i="114"/>
  <c r="R921" i="114"/>
  <c r="R922" i="114"/>
  <c r="R923" i="114"/>
  <c r="R924" i="114"/>
  <c r="R925" i="114"/>
  <c r="R926" i="114"/>
  <c r="R927" i="114"/>
  <c r="R928" i="114"/>
  <c r="R929" i="114"/>
  <c r="R930" i="114"/>
  <c r="R931" i="114"/>
  <c r="R932" i="114"/>
  <c r="R933" i="114"/>
  <c r="R934" i="114"/>
  <c r="R935" i="114"/>
  <c r="R936" i="114"/>
  <c r="R937" i="114"/>
  <c r="R938" i="114"/>
  <c r="R939" i="114"/>
  <c r="R940" i="114"/>
  <c r="R941" i="114"/>
  <c r="R942" i="114"/>
  <c r="R943" i="114"/>
  <c r="R944" i="114"/>
  <c r="R945" i="114"/>
  <c r="R946" i="114"/>
  <c r="R947" i="114"/>
  <c r="R948" i="114"/>
  <c r="R949" i="114"/>
  <c r="R950" i="114"/>
  <c r="R951" i="114"/>
  <c r="R952" i="114"/>
  <c r="R953" i="114"/>
  <c r="R954" i="114"/>
  <c r="R955" i="114"/>
  <c r="R956" i="114"/>
  <c r="R957" i="114"/>
  <c r="R958" i="114"/>
  <c r="R959" i="114"/>
  <c r="R960" i="114"/>
  <c r="R961" i="114"/>
  <c r="R962" i="114"/>
  <c r="R963" i="114"/>
  <c r="R964" i="114"/>
  <c r="R965" i="114"/>
  <c r="R966" i="114"/>
  <c r="R967" i="114"/>
  <c r="R968" i="114"/>
  <c r="R969" i="114"/>
  <c r="R970" i="114"/>
  <c r="R971" i="114"/>
  <c r="R972" i="114"/>
  <c r="R973" i="114"/>
  <c r="R974" i="114"/>
  <c r="R975" i="114"/>
  <c r="R976" i="114"/>
  <c r="R977" i="114"/>
  <c r="R978" i="114"/>
  <c r="R979" i="114"/>
  <c r="R980" i="114"/>
  <c r="R981" i="114"/>
  <c r="R982" i="114"/>
  <c r="R983" i="114"/>
  <c r="R984" i="114"/>
  <c r="R985" i="114"/>
  <c r="R986" i="114"/>
  <c r="R987" i="114"/>
  <c r="R988" i="114"/>
  <c r="R989" i="114"/>
  <c r="R990" i="114"/>
  <c r="R991" i="114"/>
  <c r="R992" i="114"/>
  <c r="R993" i="114"/>
  <c r="R994" i="114"/>
  <c r="R995" i="114"/>
  <c r="R996" i="114"/>
  <c r="R997" i="114"/>
  <c r="R998" i="114"/>
  <c r="R999" i="114"/>
  <c r="R1000" i="114"/>
  <c r="R1001" i="114"/>
  <c r="R1002" i="114"/>
  <c r="R1003" i="114"/>
  <c r="R1004" i="114"/>
  <c r="R1005" i="114"/>
  <c r="R1006" i="114"/>
  <c r="R1007" i="114"/>
  <c r="R1008" i="114"/>
  <c r="R1009" i="114"/>
  <c r="R1010" i="114"/>
  <c r="R1011" i="114"/>
  <c r="R1012" i="114"/>
  <c r="R1013" i="114"/>
  <c r="R1014" i="114"/>
  <c r="R1015" i="114"/>
  <c r="R1016" i="114"/>
  <c r="R1017" i="114"/>
  <c r="R1018" i="114"/>
  <c r="R1019" i="114"/>
  <c r="R1020" i="114"/>
  <c r="R1021" i="114"/>
  <c r="R1022" i="114"/>
  <c r="R1023" i="114"/>
  <c r="R1024" i="114"/>
  <c r="R1025" i="114"/>
  <c r="R1026" i="114"/>
  <c r="R1027" i="114"/>
  <c r="R1028" i="114"/>
  <c r="R1029" i="114"/>
  <c r="R1030" i="114"/>
  <c r="R1031" i="114"/>
  <c r="R1032" i="114"/>
  <c r="R1033" i="114"/>
  <c r="R1034" i="114"/>
  <c r="R1035" i="114"/>
  <c r="R1036" i="114"/>
  <c r="R1037" i="114"/>
  <c r="R1038" i="114"/>
  <c r="R1039" i="114"/>
  <c r="R1040" i="114"/>
  <c r="R1041" i="114"/>
  <c r="R1042" i="114"/>
  <c r="R1043" i="114"/>
  <c r="R1044" i="114"/>
  <c r="R1045" i="114"/>
  <c r="R1046" i="114"/>
  <c r="R1047" i="114"/>
  <c r="R1048" i="114"/>
  <c r="R1049" i="114"/>
  <c r="R1050" i="114"/>
  <c r="R1051" i="114"/>
  <c r="R1052" i="114"/>
  <c r="R1053" i="114"/>
  <c r="R1054" i="114"/>
  <c r="R1055" i="114"/>
  <c r="R1056" i="114"/>
  <c r="R1057" i="114"/>
  <c r="R1058" i="114"/>
  <c r="R1059" i="114"/>
  <c r="R1060" i="114"/>
  <c r="R1061" i="114"/>
  <c r="R1062" i="114"/>
  <c r="R1063" i="114"/>
  <c r="R1064" i="114"/>
  <c r="R1065" i="114"/>
  <c r="R1066" i="114"/>
  <c r="R1067" i="114"/>
  <c r="R1068" i="114"/>
  <c r="R1069" i="114"/>
  <c r="R1070" i="114"/>
  <c r="R1071" i="114"/>
  <c r="R1072" i="114"/>
  <c r="R1073" i="114"/>
  <c r="R1074" i="114"/>
  <c r="R1075" i="114"/>
  <c r="R1076" i="114"/>
  <c r="R1077" i="114"/>
  <c r="R1078" i="114"/>
  <c r="R1079" i="114"/>
  <c r="R1080" i="114"/>
  <c r="R1081" i="114"/>
  <c r="R1082" i="114"/>
  <c r="R1083" i="114"/>
  <c r="R1084" i="114"/>
  <c r="R1085" i="114"/>
  <c r="R1086" i="114"/>
  <c r="R1087" i="114"/>
  <c r="R1088" i="114"/>
  <c r="R1089" i="114"/>
  <c r="R1090" i="114"/>
  <c r="R1091" i="114"/>
  <c r="R1092" i="114"/>
  <c r="R1093" i="114"/>
  <c r="R1094" i="114"/>
  <c r="R1095" i="114"/>
  <c r="R1096" i="114"/>
  <c r="R1097" i="114"/>
  <c r="R1098" i="114"/>
  <c r="R1099" i="114"/>
  <c r="R1100" i="114"/>
  <c r="R1101" i="114"/>
  <c r="R1102" i="114"/>
  <c r="R1103" i="114"/>
  <c r="R1104" i="114"/>
  <c r="R1105" i="114"/>
  <c r="R1106" i="114"/>
  <c r="R1107" i="114"/>
  <c r="R1108" i="114"/>
  <c r="R1109" i="114"/>
  <c r="R1110" i="114"/>
  <c r="R1111" i="114"/>
  <c r="R1112" i="114"/>
  <c r="R1113" i="114"/>
  <c r="R1114" i="114"/>
  <c r="R1115" i="114"/>
  <c r="R1116" i="114"/>
  <c r="R1117" i="114"/>
  <c r="R1118" i="114"/>
  <c r="R1119" i="114"/>
  <c r="R1120" i="114"/>
  <c r="R1121" i="114"/>
  <c r="R1122" i="114"/>
  <c r="R1123" i="114"/>
  <c r="R1124" i="114"/>
  <c r="R1125" i="114"/>
  <c r="R1126" i="114"/>
  <c r="R1127" i="114"/>
  <c r="R1128" i="114"/>
  <c r="R1129" i="114"/>
  <c r="R1130" i="114"/>
  <c r="R1131" i="114"/>
  <c r="R1132" i="114"/>
  <c r="R1133" i="114"/>
  <c r="R1134" i="114"/>
  <c r="R1135" i="114"/>
  <c r="R1136" i="114"/>
  <c r="R1137" i="114"/>
  <c r="R1138" i="114"/>
  <c r="R1139" i="114"/>
  <c r="R1140" i="114"/>
  <c r="R1141" i="114"/>
  <c r="R1142" i="114"/>
  <c r="R1143" i="114"/>
  <c r="R1144" i="114"/>
  <c r="R1145" i="114"/>
  <c r="R1146" i="114"/>
  <c r="R1147" i="114"/>
  <c r="R1148" i="114"/>
  <c r="R1149" i="114"/>
  <c r="R1150" i="114"/>
  <c r="R1151" i="114"/>
  <c r="R1152" i="114"/>
  <c r="R1153" i="114"/>
  <c r="R1154" i="114"/>
  <c r="R1155" i="114"/>
  <c r="R1156" i="114"/>
  <c r="R1157" i="114"/>
  <c r="R1158" i="114"/>
  <c r="R1159" i="114"/>
  <c r="R1160" i="114"/>
  <c r="R1161" i="114"/>
  <c r="R1162" i="114"/>
  <c r="R1163" i="114"/>
  <c r="R1164" i="114"/>
  <c r="R1165" i="114"/>
  <c r="R1166" i="114"/>
  <c r="R1167" i="114"/>
  <c r="R1168" i="114"/>
  <c r="R1169" i="114"/>
  <c r="R1170" i="114"/>
  <c r="R1171" i="114"/>
  <c r="R1172" i="114"/>
  <c r="R1173" i="114"/>
  <c r="R1174" i="114"/>
  <c r="R1175" i="114"/>
  <c r="R1176" i="114"/>
  <c r="R1177" i="114"/>
  <c r="R1178" i="114"/>
  <c r="R1179" i="114"/>
  <c r="R1180" i="114"/>
  <c r="R1181" i="114"/>
  <c r="R1182" i="114"/>
  <c r="R1183" i="114"/>
  <c r="R1184" i="114"/>
  <c r="R1185" i="114"/>
  <c r="R1186" i="114"/>
  <c r="R1187" i="114"/>
  <c r="R1188" i="114"/>
  <c r="R1189" i="114"/>
  <c r="R1190" i="114"/>
  <c r="R1191" i="114"/>
  <c r="R1192" i="114"/>
  <c r="R1193" i="114"/>
  <c r="R1194" i="114"/>
  <c r="R1195" i="114"/>
  <c r="R1196" i="114"/>
  <c r="R1197" i="114"/>
  <c r="R1198" i="114"/>
  <c r="R1199" i="114"/>
  <c r="R1200" i="114"/>
  <c r="R1201" i="114"/>
  <c r="R1202" i="114"/>
  <c r="R1203" i="114"/>
  <c r="R1204" i="114"/>
  <c r="R1205" i="114"/>
  <c r="R1206" i="114"/>
  <c r="R1207" i="114"/>
  <c r="R1208" i="114"/>
  <c r="R1209" i="114"/>
  <c r="R1210" i="114"/>
  <c r="R1211" i="114"/>
  <c r="R1212" i="114"/>
  <c r="R1213" i="114"/>
  <c r="R1214" i="114"/>
  <c r="R1215" i="114"/>
  <c r="R1216" i="114"/>
  <c r="R1217" i="114"/>
  <c r="R1218" i="114"/>
  <c r="R1219" i="114"/>
  <c r="R1220" i="114"/>
  <c r="R1221" i="114"/>
  <c r="R1222" i="114"/>
  <c r="R1223" i="114"/>
  <c r="R1224" i="114"/>
  <c r="R1225" i="114"/>
  <c r="R1226" i="114"/>
  <c r="R1227" i="114"/>
  <c r="R1228" i="114"/>
  <c r="R1229" i="114"/>
  <c r="R1230" i="114"/>
  <c r="R1231" i="114"/>
  <c r="R1232" i="114"/>
  <c r="R1233" i="114"/>
  <c r="R1234" i="114"/>
  <c r="R1235" i="114"/>
  <c r="R1236" i="114"/>
  <c r="R1237" i="114"/>
  <c r="R1238" i="114"/>
  <c r="R1239" i="114"/>
  <c r="R1240" i="114"/>
  <c r="R1241" i="114"/>
  <c r="R1242" i="114"/>
  <c r="R1243" i="114"/>
  <c r="R1244" i="114"/>
  <c r="R1245" i="114"/>
  <c r="R1246" i="114"/>
  <c r="R1247" i="114"/>
  <c r="R1248" i="114"/>
  <c r="R1249" i="114"/>
  <c r="R1250" i="114"/>
  <c r="R1251" i="114"/>
  <c r="R1252" i="114"/>
  <c r="R1253" i="114"/>
  <c r="R1254" i="114"/>
  <c r="R1255" i="114"/>
  <c r="R1256" i="114"/>
  <c r="R1257" i="114"/>
  <c r="R1258" i="114"/>
  <c r="R1259" i="114"/>
  <c r="R1260" i="114"/>
  <c r="R1261" i="114"/>
  <c r="R1262" i="114"/>
  <c r="R1263" i="114"/>
  <c r="R1264" i="114"/>
  <c r="R1265" i="114"/>
  <c r="R1266" i="114"/>
  <c r="R1267" i="114"/>
  <c r="R1268" i="114"/>
  <c r="R1269" i="114"/>
  <c r="R1270" i="114"/>
  <c r="R1271" i="114"/>
  <c r="R1272" i="114"/>
  <c r="R1273" i="114"/>
  <c r="R1274" i="114"/>
  <c r="R1275" i="114"/>
  <c r="R1276" i="114"/>
  <c r="R1277" i="114"/>
  <c r="R1278" i="114"/>
  <c r="R1279" i="114"/>
  <c r="R1280" i="114"/>
  <c r="R1281" i="114"/>
  <c r="R1282" i="114"/>
  <c r="R1283" i="114"/>
  <c r="R1284" i="114"/>
  <c r="R1285" i="114"/>
  <c r="R1286" i="114"/>
  <c r="R1287" i="114"/>
  <c r="R1288" i="114"/>
  <c r="R1289" i="114"/>
  <c r="R1290" i="114"/>
  <c r="R1291" i="114"/>
  <c r="R1292" i="114"/>
  <c r="R1293" i="114"/>
  <c r="R1294" i="114"/>
  <c r="R1295" i="114"/>
  <c r="R1296" i="114"/>
  <c r="R1297" i="114"/>
  <c r="R1298" i="114"/>
  <c r="R1299" i="114"/>
  <c r="R1300" i="114"/>
  <c r="R1301" i="114"/>
  <c r="R1302" i="114"/>
  <c r="R1303" i="114"/>
  <c r="R1304" i="114"/>
  <c r="R1305" i="114"/>
  <c r="R1306" i="114"/>
  <c r="R1307" i="114"/>
  <c r="R1308" i="114"/>
  <c r="R1309" i="114"/>
  <c r="R1310" i="114"/>
  <c r="R1311" i="114"/>
  <c r="R1312" i="114"/>
  <c r="R1313" i="114"/>
  <c r="R1314" i="114"/>
  <c r="R1315" i="114"/>
  <c r="R1316" i="114"/>
  <c r="R1317" i="114"/>
  <c r="R1318" i="114"/>
  <c r="R1319" i="114"/>
  <c r="R1320" i="114"/>
  <c r="R1321" i="114"/>
  <c r="R1322" i="114"/>
  <c r="R1323" i="114"/>
  <c r="R1324" i="114"/>
  <c r="R1325" i="114"/>
  <c r="R1326" i="114"/>
  <c r="R1327" i="114"/>
  <c r="R1328" i="114"/>
  <c r="R1329" i="114"/>
  <c r="R1330" i="114"/>
  <c r="R1331" i="114"/>
  <c r="R1332" i="114"/>
  <c r="R1333" i="114"/>
  <c r="R1334" i="114"/>
  <c r="R1335" i="114"/>
  <c r="R1336" i="114"/>
  <c r="R1337" i="114"/>
  <c r="R1338" i="114"/>
  <c r="R1339" i="114"/>
  <c r="R1340" i="114"/>
  <c r="R1341" i="114"/>
  <c r="R1342" i="114"/>
  <c r="R1343" i="114"/>
  <c r="R1344" i="114"/>
  <c r="R1345" i="114"/>
  <c r="R1346" i="114"/>
  <c r="R1347" i="114"/>
  <c r="R1348" i="114"/>
  <c r="R1349" i="114"/>
  <c r="R1350" i="114"/>
  <c r="R1351" i="114"/>
  <c r="R1352" i="114"/>
  <c r="R1353" i="114"/>
  <c r="R1354" i="114"/>
  <c r="R1355" i="114"/>
  <c r="R1356" i="114"/>
  <c r="R1357" i="114"/>
  <c r="R1358" i="114"/>
  <c r="R1359" i="114"/>
  <c r="R1360" i="114"/>
  <c r="R1361" i="114"/>
  <c r="R1362" i="114"/>
  <c r="R1363" i="114"/>
  <c r="R1364" i="114"/>
  <c r="R1365" i="114"/>
  <c r="R1366" i="114"/>
  <c r="R1367" i="114"/>
  <c r="R1368" i="114"/>
  <c r="R1369" i="114"/>
  <c r="R1370" i="114"/>
  <c r="R1371" i="114"/>
  <c r="R1372" i="114"/>
  <c r="R1373" i="114"/>
  <c r="R1374" i="114"/>
  <c r="R1375" i="114"/>
  <c r="R1376" i="114"/>
  <c r="R1377" i="114"/>
  <c r="R1378" i="114"/>
  <c r="R1379" i="114"/>
  <c r="R1380" i="114"/>
  <c r="R1381" i="114"/>
  <c r="R1382" i="114"/>
  <c r="R1383" i="114"/>
  <c r="R1384" i="114"/>
  <c r="R1385" i="114"/>
  <c r="R1386" i="114"/>
  <c r="R1387" i="114"/>
  <c r="R1388" i="114"/>
  <c r="R1389" i="114"/>
  <c r="R1390" i="114"/>
  <c r="R1391" i="114"/>
  <c r="R1392" i="114"/>
  <c r="R1393" i="114"/>
  <c r="R1394" i="114"/>
  <c r="R1395" i="114"/>
  <c r="R1396" i="114"/>
  <c r="R1397" i="114"/>
  <c r="R1398" i="114"/>
  <c r="R1399" i="114"/>
  <c r="R1400" i="114"/>
  <c r="R1401" i="114"/>
  <c r="R1402" i="114"/>
  <c r="R1403" i="114"/>
  <c r="R1404" i="114"/>
  <c r="R1405" i="114"/>
  <c r="R1406" i="114"/>
  <c r="R1407" i="114"/>
  <c r="R1408" i="114"/>
  <c r="R1409" i="114"/>
  <c r="R1410" i="114"/>
  <c r="R1411" i="114"/>
  <c r="R1412" i="114"/>
  <c r="R1413" i="114"/>
  <c r="R1414" i="114"/>
  <c r="R1415" i="114"/>
  <c r="R1416" i="114"/>
  <c r="R1417" i="114"/>
  <c r="R1418" i="114"/>
  <c r="R1419" i="114"/>
  <c r="R1420" i="114"/>
  <c r="R1421" i="114"/>
  <c r="R1422" i="114"/>
  <c r="R1423" i="114"/>
  <c r="R1424" i="114"/>
  <c r="R1425" i="114"/>
  <c r="R1426" i="114"/>
  <c r="R1427" i="114"/>
  <c r="R1428" i="114"/>
  <c r="R1429" i="114"/>
  <c r="R1430" i="114"/>
  <c r="R1431" i="114"/>
  <c r="R1432" i="114"/>
  <c r="R1433" i="114"/>
  <c r="R1434" i="114"/>
  <c r="R1435" i="114"/>
  <c r="R1436" i="114"/>
  <c r="R1437" i="114"/>
  <c r="R1438" i="114"/>
  <c r="R1439" i="114"/>
  <c r="R1440" i="114"/>
  <c r="R1441" i="114"/>
  <c r="R1442" i="114"/>
  <c r="R1443" i="114"/>
  <c r="R1444" i="114"/>
  <c r="R1445" i="114"/>
  <c r="R1446" i="114"/>
  <c r="R1447" i="114"/>
  <c r="R1448" i="114"/>
  <c r="R1450" i="114" l="1"/>
  <c r="AL5" i="114" s="1"/>
  <c r="AR6" i="114"/>
  <c r="AN6" i="114"/>
  <c r="AT6" i="114"/>
  <c r="B36" i="106"/>
  <c r="S6" i="112"/>
  <c r="R6" i="112"/>
  <c r="E29" i="118" l="1"/>
  <c r="AJ5" i="114" l="1"/>
  <c r="Q5" i="114" l="1"/>
  <c r="AP6" i="114" l="1"/>
  <c r="AN5" i="114" s="1"/>
  <c r="B5" i="114"/>
  <c r="BH37" i="83" l="1"/>
  <c r="B27" i="118" l="1"/>
  <c r="AI5" i="114" l="1"/>
  <c r="AE5" i="114"/>
  <c r="AG5" i="114" s="1"/>
  <c r="AA5" i="114"/>
  <c r="AC5" i="114" s="1"/>
  <c r="N5" i="114"/>
  <c r="P5" i="114" s="1"/>
  <c r="K5" i="114"/>
  <c r="M5" i="114" s="1"/>
  <c r="U5" i="114"/>
  <c r="S5" i="114"/>
  <c r="H5" i="114"/>
  <c r="J5" i="114" s="1"/>
  <c r="E5" i="114"/>
  <c r="G5" i="114" s="1"/>
  <c r="D5" i="114"/>
  <c r="G4" i="118" l="1"/>
  <c r="G5" i="118"/>
  <c r="G12" i="118"/>
  <c r="BE71" i="83" l="1"/>
  <c r="BE70" i="83"/>
  <c r="BE69" i="83"/>
  <c r="D69" i="83"/>
  <c r="BB69" i="83" s="1"/>
  <c r="C69" i="83"/>
  <c r="AU69" i="83" s="1"/>
  <c r="BE68" i="83"/>
  <c r="BE67" i="83"/>
  <c r="BB67" i="83"/>
  <c r="D67" i="83"/>
  <c r="AV67" i="83" s="1"/>
  <c r="C67" i="83"/>
  <c r="AU67" i="83" s="1"/>
  <c r="BE66" i="83"/>
  <c r="V69" i="83" l="1"/>
  <c r="AE69" i="83"/>
  <c r="AV69" i="83"/>
  <c r="BC69" i="83"/>
  <c r="D71" i="83"/>
  <c r="U69" i="83"/>
  <c r="AD69" i="83"/>
  <c r="V67" i="83"/>
  <c r="AE67" i="83"/>
  <c r="BC67" i="83"/>
  <c r="U67" i="83"/>
  <c r="AD67" i="83"/>
  <c r="BB71" i="83" l="1"/>
  <c r="C71" i="83"/>
  <c r="AV71" i="83"/>
  <c r="AE71" i="83"/>
  <c r="V71" i="83"/>
  <c r="C2" i="118"/>
  <c r="A4" i="118" l="1"/>
  <c r="B4" i="118"/>
  <c r="AU71" i="83"/>
  <c r="AD71" i="83"/>
  <c r="U71" i="83"/>
  <c r="BC71" i="83"/>
  <c r="F2" i="89" l="1"/>
  <c r="AU7" i="83"/>
  <c r="AD7" i="83"/>
  <c r="J5" i="83"/>
  <c r="X5" i="83"/>
  <c r="BE65" i="83" l="1"/>
  <c r="BE64" i="83"/>
  <c r="BE63" i="83"/>
  <c r="BE62" i="83"/>
  <c r="BE11" i="83" l="1"/>
  <c r="BE12" i="83"/>
  <c r="BE13" i="83"/>
  <c r="BE14" i="83"/>
  <c r="BE15" i="83"/>
  <c r="BE16" i="83"/>
  <c r="BE17" i="83"/>
  <c r="BE18" i="83"/>
  <c r="BE19" i="83"/>
  <c r="BE20" i="83"/>
  <c r="BE21" i="83"/>
  <c r="BE22" i="83"/>
  <c r="BE23" i="83"/>
  <c r="BE24" i="83"/>
  <c r="BE25" i="83"/>
  <c r="BE26" i="83"/>
  <c r="BE27" i="83"/>
  <c r="BE28" i="83"/>
  <c r="BE29" i="83"/>
  <c r="BE30" i="83"/>
  <c r="BE31" i="83"/>
  <c r="BE32" i="83"/>
  <c r="BE33" i="83"/>
  <c r="BE34" i="83"/>
  <c r="BE35" i="83"/>
  <c r="BE36" i="83"/>
  <c r="BE37" i="83"/>
  <c r="BE38" i="83"/>
  <c r="BE39" i="83"/>
  <c r="BE40" i="83"/>
  <c r="BE41" i="83"/>
  <c r="BE42" i="83"/>
  <c r="BE43" i="83"/>
  <c r="BE44" i="83"/>
  <c r="BE45" i="83"/>
  <c r="BE46" i="83"/>
  <c r="BE47" i="83"/>
  <c r="BE48" i="83"/>
  <c r="BE49" i="83"/>
  <c r="BE50" i="83"/>
  <c r="BE51" i="83"/>
  <c r="BE52" i="83"/>
  <c r="BE53" i="83"/>
  <c r="BE54" i="83"/>
  <c r="BE55" i="83"/>
  <c r="BE56" i="83"/>
  <c r="BE57" i="83"/>
  <c r="BE58" i="83"/>
  <c r="BE59" i="83"/>
  <c r="BE60" i="83"/>
  <c r="BE61" i="83"/>
  <c r="BE73" i="83" l="1"/>
  <c r="C58" i="96" l="1"/>
  <c r="A1" i="115" l="1"/>
  <c r="P11" i="115"/>
  <c r="P9" i="115"/>
  <c r="P14" i="115"/>
  <c r="P37" i="115"/>
  <c r="P20" i="115"/>
  <c r="P29" i="115"/>
  <c r="P21" i="115"/>
  <c r="P23" i="115"/>
  <c r="P32" i="115"/>
  <c r="P26" i="115"/>
  <c r="P10" i="115"/>
  <c r="P12" i="115"/>
  <c r="P7" i="115"/>
  <c r="P24" i="115"/>
  <c r="P34" i="115"/>
  <c r="P22" i="115"/>
  <c r="P19" i="115"/>
  <c r="P8" i="115"/>
  <c r="P28" i="115"/>
  <c r="P16" i="115"/>
  <c r="P17" i="115"/>
  <c r="P31" i="115"/>
  <c r="P18" i="115"/>
  <c r="P13" i="115"/>
  <c r="P15" i="115"/>
  <c r="P36" i="115"/>
  <c r="P25" i="115"/>
  <c r="P30" i="115"/>
  <c r="P33" i="115"/>
  <c r="P27" i="115"/>
  <c r="P35" i="115"/>
  <c r="Q4" i="115" l="1"/>
  <c r="P4" i="115"/>
  <c r="P3" i="115" s="1"/>
  <c r="AX9" i="83" l="1"/>
  <c r="AX7" i="83" s="1"/>
  <c r="AX5" i="83"/>
  <c r="AI9" i="83"/>
  <c r="AI7" i="83" s="1"/>
  <c r="AG9" i="83"/>
  <c r="X9" i="83"/>
  <c r="Z9" i="83" s="1"/>
  <c r="J7" i="83"/>
  <c r="L7" i="83" s="1"/>
  <c r="F7" i="83"/>
  <c r="H7" i="83" s="1"/>
  <c r="L9" i="83" l="1"/>
  <c r="AG7" i="83"/>
  <c r="G21" i="89" l="1"/>
  <c r="N7" i="83" l="1"/>
  <c r="H9" i="83" l="1"/>
  <c r="P9" i="83"/>
  <c r="P7" i="83"/>
  <c r="I7" i="89"/>
  <c r="H21" i="89" l="1"/>
  <c r="B21" i="96" l="1"/>
  <c r="B34" i="106" l="1"/>
  <c r="B38" i="106"/>
  <c r="B35" i="106" l="1"/>
  <c r="AQ5" i="83" l="1"/>
  <c r="AO5" i="83"/>
  <c r="AM5" i="83"/>
  <c r="AK5" i="83"/>
  <c r="AI5" i="83"/>
  <c r="AG5" i="83"/>
  <c r="I9" i="89"/>
  <c r="I11" i="89" s="1"/>
  <c r="I16" i="89"/>
  <c r="I17" i="89" s="1"/>
  <c r="G9" i="118" l="1"/>
  <c r="G8" i="118" s="1"/>
  <c r="A1" i="96" l="1"/>
  <c r="C57" i="96"/>
  <c r="D11" i="96" l="1"/>
  <c r="D12" i="96" s="1"/>
  <c r="A11" i="96"/>
  <c r="AD32" i="114"/>
  <c r="AD33" i="114" l="1"/>
  <c r="AD34" i="114"/>
  <c r="AD35" i="114"/>
  <c r="AD36" i="114"/>
  <c r="AD37" i="114"/>
  <c r="AD38" i="114"/>
  <c r="AD39" i="114"/>
  <c r="AD40" i="114"/>
  <c r="AD41" i="114"/>
  <c r="AD42" i="114"/>
  <c r="AD43" i="114"/>
  <c r="AD44" i="114"/>
  <c r="AD45" i="114"/>
  <c r="AD46" i="114"/>
  <c r="AD47" i="114"/>
  <c r="AD29" i="114" l="1"/>
  <c r="Z32" i="114" l="1"/>
  <c r="AU3" i="114"/>
  <c r="AU4" i="114" s="1"/>
  <c r="G22" i="118" l="1"/>
  <c r="AR5" i="114" l="1"/>
  <c r="G26" i="118" l="1"/>
  <c r="AB26" i="114" l="1"/>
  <c r="AB25" i="114"/>
  <c r="AB24" i="114"/>
  <c r="AB23" i="114"/>
  <c r="AB22" i="114"/>
  <c r="AB21" i="114"/>
  <c r="AB20" i="114"/>
  <c r="AB19" i="114"/>
  <c r="AB18" i="114"/>
  <c r="AB17" i="114"/>
  <c r="AB16" i="114"/>
  <c r="AB15" i="114"/>
  <c r="AB14" i="114"/>
  <c r="AB13" i="114"/>
  <c r="AB12" i="114"/>
  <c r="AB11" i="114"/>
  <c r="Z33" i="114" l="1"/>
  <c r="Z34" i="114"/>
  <c r="Z46" i="114"/>
  <c r="Z42" i="114"/>
  <c r="Z38" i="114"/>
  <c r="Z47" i="114"/>
  <c r="Z43" i="114"/>
  <c r="Z39" i="114"/>
  <c r="Z35" i="114"/>
  <c r="Z44" i="114"/>
  <c r="Z40" i="114"/>
  <c r="Z36" i="114"/>
  <c r="Z45" i="114"/>
  <c r="Z41" i="114"/>
  <c r="Z37" i="114"/>
  <c r="Z29" i="114" l="1"/>
  <c r="AB29" i="114"/>
  <c r="AB30" i="114" s="1"/>
  <c r="AB28" i="114" s="1"/>
  <c r="C63" i="96" l="1"/>
  <c r="F32" i="96" s="1"/>
  <c r="F33" i="96" s="1"/>
  <c r="A1" i="112" l="1"/>
  <c r="R31" i="112"/>
  <c r="R27" i="112"/>
  <c r="R7" i="112"/>
  <c r="S25" i="112"/>
  <c r="S30" i="112"/>
  <c r="R36" i="112"/>
  <c r="R14" i="112"/>
  <c r="S10" i="112"/>
  <c r="R20" i="112"/>
  <c r="S14" i="112"/>
  <c r="S16" i="112"/>
  <c r="R11" i="112"/>
  <c r="S18" i="112"/>
  <c r="R15" i="112"/>
  <c r="R9" i="112"/>
  <c r="S8" i="112"/>
  <c r="S32" i="112"/>
  <c r="R16" i="112"/>
  <c r="R13" i="112"/>
  <c r="R21" i="112"/>
  <c r="R17" i="112"/>
  <c r="S22" i="112"/>
  <c r="S36" i="112"/>
  <c r="R30" i="112"/>
  <c r="S34" i="112"/>
  <c r="S21" i="112"/>
  <c r="R19" i="112"/>
  <c r="S23" i="112"/>
  <c r="R34" i="112"/>
  <c r="S20" i="112"/>
  <c r="S15" i="112"/>
  <c r="S17" i="112"/>
  <c r="R32" i="112"/>
  <c r="R22" i="112"/>
  <c r="S35" i="112"/>
  <c r="S29" i="112"/>
  <c r="S19" i="112"/>
  <c r="S24" i="112"/>
  <c r="R24" i="112"/>
  <c r="R10" i="112"/>
  <c r="S26" i="112"/>
  <c r="S28" i="112"/>
  <c r="R33" i="112"/>
  <c r="R26" i="112"/>
  <c r="S13" i="112"/>
  <c r="S33" i="112"/>
  <c r="S11" i="112"/>
  <c r="R12" i="112"/>
  <c r="R25" i="112"/>
  <c r="R8" i="112"/>
  <c r="S9" i="112"/>
  <c r="R29" i="112"/>
  <c r="S27" i="112"/>
  <c r="R28" i="112"/>
  <c r="S31" i="112"/>
  <c r="R18" i="112"/>
  <c r="R35" i="112"/>
  <c r="R23" i="112"/>
  <c r="S7" i="112"/>
  <c r="S12" i="112"/>
  <c r="R37" i="112" l="1"/>
  <c r="C66" i="96" l="1"/>
  <c r="C65" i="96"/>
  <c r="F11" i="96" s="1"/>
  <c r="F12" i="96" s="1"/>
  <c r="C64" i="96"/>
  <c r="U5" i="83" l="1"/>
  <c r="AU3" i="83" l="1"/>
  <c r="A1" i="102" l="1"/>
  <c r="A1" i="89"/>
  <c r="T7" i="102"/>
  <c r="T16" i="102"/>
  <c r="Q32" i="102"/>
  <c r="T12" i="102"/>
  <c r="T8" i="102"/>
  <c r="Q27" i="102"/>
  <c r="Q22" i="102"/>
  <c r="E7" i="89"/>
  <c r="T25" i="102"/>
  <c r="T9" i="102"/>
  <c r="Q15" i="102"/>
  <c r="T20" i="102"/>
  <c r="Q29" i="102"/>
  <c r="Q24" i="102"/>
  <c r="T11" i="102"/>
  <c r="E9" i="89"/>
  <c r="Q20" i="102"/>
  <c r="T15" i="102"/>
  <c r="Q35" i="102"/>
  <c r="Q34" i="102"/>
  <c r="A17" i="89"/>
  <c r="T31" i="102"/>
  <c r="Q14" i="102"/>
  <c r="A16" i="89"/>
  <c r="T18" i="102"/>
  <c r="Q23" i="102"/>
  <c r="T36" i="102"/>
  <c r="T28" i="102"/>
  <c r="T35" i="102"/>
  <c r="T26" i="102"/>
  <c r="T17" i="102"/>
  <c r="Q9" i="102"/>
  <c r="Q13" i="102"/>
  <c r="Q16" i="102"/>
  <c r="T24" i="102"/>
  <c r="T22" i="102"/>
  <c r="T10" i="102"/>
  <c r="Q8" i="102"/>
  <c r="Q18" i="102"/>
  <c r="T34" i="102"/>
  <c r="T33" i="102"/>
  <c r="T32" i="102"/>
  <c r="T29" i="102"/>
  <c r="T37" i="102"/>
  <c r="Q28" i="102"/>
  <c r="T13" i="102"/>
  <c r="Q31" i="102"/>
  <c r="A9" i="89"/>
  <c r="Q12" i="102"/>
  <c r="Q30" i="102"/>
  <c r="Q10" i="102"/>
  <c r="T27" i="102"/>
  <c r="Q33" i="102"/>
  <c r="T14" i="102"/>
  <c r="Q37" i="102"/>
  <c r="Q21" i="102"/>
  <c r="Q11" i="102"/>
  <c r="T23" i="102"/>
  <c r="Q7" i="102"/>
  <c r="Q36" i="102"/>
  <c r="Q25" i="102"/>
  <c r="B9" i="89"/>
  <c r="T19" i="102"/>
  <c r="T30" i="102"/>
  <c r="Q26" i="102"/>
  <c r="Q19" i="102"/>
  <c r="Q17" i="102"/>
  <c r="T21" i="102"/>
  <c r="U4" i="102" l="1"/>
  <c r="R4" i="102"/>
  <c r="T4" i="102"/>
  <c r="Q4" i="102"/>
  <c r="Q3" i="102" s="1"/>
  <c r="T3" i="102" l="1"/>
  <c r="I1" i="89"/>
  <c r="I3" i="89" s="1"/>
  <c r="I5" i="89" s="1"/>
  <c r="A12" i="96" l="1"/>
  <c r="G53" i="96" l="1"/>
  <c r="G54" i="96" s="1"/>
  <c r="B14" i="89" l="1"/>
  <c r="A14" i="89" l="1"/>
  <c r="B11" i="89" l="1"/>
  <c r="B12" i="89" s="1"/>
  <c r="A11" i="89"/>
  <c r="A12" i="89" s="1"/>
  <c r="E11" i="89"/>
  <c r="AD3" i="83" l="1"/>
  <c r="S37" i="112" l="1"/>
  <c r="D13" i="83" l="1"/>
  <c r="AV11" i="83" l="1"/>
  <c r="V11" i="83"/>
  <c r="BB11" i="83"/>
  <c r="C11" i="83"/>
  <c r="AE11" i="83"/>
  <c r="AU11" i="83" l="1"/>
  <c r="U11" i="83"/>
  <c r="AD11" i="83"/>
  <c r="BC11" i="83"/>
  <c r="AV13" i="83"/>
  <c r="BB13" i="83"/>
  <c r="D15" i="83"/>
  <c r="AE13" i="83"/>
  <c r="V13" i="83"/>
  <c r="C13" i="83"/>
  <c r="AV15" i="83" l="1"/>
  <c r="AU13" i="83"/>
  <c r="BC13" i="83"/>
  <c r="BB15" i="83"/>
  <c r="AD13" i="83"/>
  <c r="U13" i="83"/>
  <c r="D17" i="83"/>
  <c r="AE15" i="83"/>
  <c r="V15" i="83"/>
  <c r="C15" i="83"/>
  <c r="AU15" i="83" l="1"/>
  <c r="AV17" i="83"/>
  <c r="BC15" i="83"/>
  <c r="BB17" i="83"/>
  <c r="AD15" i="83"/>
  <c r="U15" i="83"/>
  <c r="D19" i="83"/>
  <c r="AE17" i="83"/>
  <c r="V17" i="83"/>
  <c r="C17" i="83"/>
  <c r="AU17" i="83" l="1"/>
  <c r="AV19" i="83"/>
  <c r="BC17" i="83"/>
  <c r="BB19" i="83"/>
  <c r="AD17" i="83"/>
  <c r="U17" i="83"/>
  <c r="D21" i="83"/>
  <c r="AE19" i="83"/>
  <c r="V19" i="83"/>
  <c r="C19" i="83"/>
  <c r="AU19" i="83" l="1"/>
  <c r="AV21" i="83"/>
  <c r="BC19" i="83"/>
  <c r="BB21" i="83"/>
  <c r="AD19" i="83"/>
  <c r="U19" i="83"/>
  <c r="D23" i="83"/>
  <c r="AE21" i="83"/>
  <c r="V21" i="83"/>
  <c r="C21" i="83"/>
  <c r="AU21" i="83" l="1"/>
  <c r="AV23" i="83"/>
  <c r="BC21" i="83"/>
  <c r="BB23" i="83"/>
  <c r="AD21" i="83"/>
  <c r="U21" i="83"/>
  <c r="D25" i="83"/>
  <c r="AE23" i="83"/>
  <c r="V23" i="83"/>
  <c r="C23" i="83"/>
  <c r="AU23" i="83" l="1"/>
  <c r="AV25" i="83"/>
  <c r="D27" i="83"/>
  <c r="BC23" i="83"/>
  <c r="BB25" i="83"/>
  <c r="AD23" i="83"/>
  <c r="U23" i="83"/>
  <c r="AE25" i="83"/>
  <c r="V25" i="83"/>
  <c r="C25" i="83"/>
  <c r="D29" i="83" l="1"/>
  <c r="AU25" i="83"/>
  <c r="D31" i="83"/>
  <c r="BB27" i="83"/>
  <c r="C27" i="83"/>
  <c r="AV27" i="83"/>
  <c r="V27" i="83"/>
  <c r="AE27" i="83"/>
  <c r="BC25" i="83"/>
  <c r="AD25" i="83"/>
  <c r="U25" i="83"/>
  <c r="BB29" i="83" l="1"/>
  <c r="AV29" i="83"/>
  <c r="V29" i="83"/>
  <c r="AE29" i="83"/>
  <c r="C29" i="83"/>
  <c r="D33" i="83"/>
  <c r="AV33" i="83" s="1"/>
  <c r="BB31" i="83"/>
  <c r="AE31" i="83"/>
  <c r="V31" i="83"/>
  <c r="C31" i="83"/>
  <c r="AV31" i="83"/>
  <c r="BC27" i="83"/>
  <c r="U27" i="83"/>
  <c r="AU27" i="83"/>
  <c r="AD27" i="83"/>
  <c r="D17" i="89" l="1"/>
  <c r="D35" i="83"/>
  <c r="D37" i="83" s="1"/>
  <c r="U29" i="83"/>
  <c r="AU29" i="83"/>
  <c r="AD29" i="83"/>
  <c r="BC29" i="83"/>
  <c r="AE33" i="83"/>
  <c r="BB33" i="83"/>
  <c r="V33" i="83"/>
  <c r="C33" i="83"/>
  <c r="BC31" i="83"/>
  <c r="AD31" i="83"/>
  <c r="U31" i="83"/>
  <c r="AU31" i="83"/>
  <c r="V35" i="83" l="1"/>
  <c r="BB35" i="83"/>
  <c r="AE35" i="83"/>
  <c r="AV35" i="83"/>
  <c r="C35" i="83"/>
  <c r="AU33" i="83"/>
  <c r="U33" i="83"/>
  <c r="AD33" i="83"/>
  <c r="BC33" i="83"/>
  <c r="BB37" i="83"/>
  <c r="AE37" i="83"/>
  <c r="V37" i="83"/>
  <c r="D39" i="83"/>
  <c r="AV37" i="83"/>
  <c r="C37" i="83"/>
  <c r="U35" i="83" l="1"/>
  <c r="AD35" i="83"/>
  <c r="AU35" i="83"/>
  <c r="BC35" i="83"/>
  <c r="D41" i="83"/>
  <c r="BB41" i="83" s="1"/>
  <c r="BC37" i="83"/>
  <c r="AD37" i="83"/>
  <c r="U37" i="83"/>
  <c r="AU37" i="83"/>
  <c r="C39" i="83"/>
  <c r="AV39" i="83"/>
  <c r="BB39" i="83"/>
  <c r="AE39" i="83"/>
  <c r="V39" i="83"/>
  <c r="V41" i="83" l="1"/>
  <c r="D43" i="83"/>
  <c r="D45" i="83" s="1"/>
  <c r="D47" i="83" s="1"/>
  <c r="AV41" i="83"/>
  <c r="AE41" i="83"/>
  <c r="C41" i="83"/>
  <c r="BC39" i="83"/>
  <c r="AD39" i="83"/>
  <c r="U39" i="83"/>
  <c r="AU39" i="83"/>
  <c r="D49" i="83" l="1"/>
  <c r="BB47" i="83"/>
  <c r="V47" i="83"/>
  <c r="AE47" i="83"/>
  <c r="C47" i="83"/>
  <c r="AV47" i="83"/>
  <c r="C45" i="83"/>
  <c r="AV45" i="83"/>
  <c r="AE45" i="83"/>
  <c r="V45" i="83"/>
  <c r="BB45" i="83"/>
  <c r="V43" i="83"/>
  <c r="AV43" i="83"/>
  <c r="C43" i="83"/>
  <c r="AE43" i="83"/>
  <c r="BB43" i="83"/>
  <c r="U41" i="83"/>
  <c r="BC41" i="83"/>
  <c r="AD41" i="83"/>
  <c r="AU41" i="83"/>
  <c r="BC47" i="83" l="1"/>
  <c r="AD47" i="83"/>
  <c r="U47" i="83"/>
  <c r="AU47" i="83"/>
  <c r="AV49" i="83"/>
  <c r="C49" i="83"/>
  <c r="D51" i="83"/>
  <c r="D53" i="83" s="1"/>
  <c r="AE49" i="83"/>
  <c r="V49" i="83"/>
  <c r="BB49" i="83"/>
  <c r="AU45" i="83"/>
  <c r="AD45" i="83"/>
  <c r="U45" i="83"/>
  <c r="BC45" i="83"/>
  <c r="BC43" i="83"/>
  <c r="AU43" i="83"/>
  <c r="AD43" i="83"/>
  <c r="U43" i="83"/>
  <c r="AV53" i="83" l="1"/>
  <c r="D55" i="83"/>
  <c r="D57" i="83" s="1"/>
  <c r="BB53" i="83"/>
  <c r="V53" i="83"/>
  <c r="AE53" i="83"/>
  <c r="C53" i="83"/>
  <c r="BC49" i="83"/>
  <c r="AD49" i="83"/>
  <c r="U49" i="83"/>
  <c r="AU49" i="83"/>
  <c r="AV51" i="83"/>
  <c r="C51" i="83"/>
  <c r="AE51" i="83"/>
  <c r="V51" i="83"/>
  <c r="BB51" i="83"/>
  <c r="D59" i="83" l="1"/>
  <c r="BB57" i="83"/>
  <c r="AV57" i="83"/>
  <c r="C57" i="83"/>
  <c r="V57" i="83"/>
  <c r="AE57" i="83"/>
  <c r="BC53" i="83"/>
  <c r="AD53" i="83"/>
  <c r="U53" i="83"/>
  <c r="AU53" i="83"/>
  <c r="AV55" i="83"/>
  <c r="BB55" i="83"/>
  <c r="V55" i="83"/>
  <c r="AE55" i="83"/>
  <c r="C55" i="83"/>
  <c r="BC51" i="83"/>
  <c r="AD51" i="83"/>
  <c r="U51" i="83"/>
  <c r="AU51" i="83"/>
  <c r="AU57" i="83" l="1"/>
  <c r="BC57" i="83"/>
  <c r="AD57" i="83"/>
  <c r="U57" i="83"/>
  <c r="D61" i="83"/>
  <c r="D63" i="83" s="1"/>
  <c r="AE59" i="83"/>
  <c r="V59" i="83"/>
  <c r="C59" i="83"/>
  <c r="AV59" i="83"/>
  <c r="BB59" i="83"/>
  <c r="BC55" i="83"/>
  <c r="AD55" i="83"/>
  <c r="U55" i="83"/>
  <c r="AU55" i="83"/>
  <c r="BB63" i="83" l="1"/>
  <c r="C63" i="83"/>
  <c r="V63" i="83"/>
  <c r="AE63" i="83"/>
  <c r="AV63" i="83"/>
  <c r="D65" i="83"/>
  <c r="AV61" i="83"/>
  <c r="BB61" i="83"/>
  <c r="AE61" i="83"/>
  <c r="V61" i="83"/>
  <c r="C61" i="83"/>
  <c r="BC59" i="83"/>
  <c r="AD59" i="83"/>
  <c r="U59" i="83"/>
  <c r="AU59" i="83"/>
  <c r="BB65" i="83" l="1"/>
  <c r="AV65" i="83"/>
  <c r="V65" i="83"/>
  <c r="AE65" i="83"/>
  <c r="C65" i="83"/>
  <c r="AU63" i="83"/>
  <c r="AD63" i="83"/>
  <c r="BC63" i="83"/>
  <c r="U63" i="83"/>
  <c r="BC61" i="83"/>
  <c r="AD61" i="83"/>
  <c r="U61" i="83"/>
  <c r="AU61" i="83"/>
  <c r="AU65" i="83" l="1"/>
  <c r="U65" i="83"/>
  <c r="AD65" i="83"/>
  <c r="BC65" i="83"/>
  <c r="C53" i="96"/>
  <c r="B51" i="96"/>
  <c r="B50" i="96"/>
  <c r="B54" i="96"/>
  <c r="B48" i="96"/>
  <c r="B49" i="96"/>
  <c r="C54" i="96"/>
  <c r="C51" i="96"/>
  <c r="C52" i="96"/>
  <c r="B52" i="96"/>
  <c r="C50" i="96"/>
  <c r="B53" i="96"/>
  <c r="C48" i="96"/>
  <c r="C49" i="96"/>
  <c r="B56" i="96" l="1"/>
  <c r="A31" i="96" s="1"/>
  <c r="A32" i="96" s="1"/>
  <c r="C56" i="96"/>
  <c r="D31" i="96" s="1"/>
  <c r="D32" i="96" s="1"/>
</calcChain>
</file>

<file path=xl/comments1.xml><?xml version="1.0" encoding="utf-8"?>
<comments xmlns="http://schemas.openxmlformats.org/spreadsheetml/2006/main">
  <authors>
    <author>Guy</author>
  </authors>
  <commentList>
    <comment ref="AK11" authorId="0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1" authorId="0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K25" authorId="0">
      <text>
        <r>
          <rPr>
            <b/>
            <sz val="8"/>
            <color indexed="81"/>
            <rFont val="Arial"/>
            <family val="2"/>
          </rPr>
          <t xml:space="preserve">il a plu:
de 00h33 à 01h12
</t>
        </r>
      </text>
    </comment>
    <comment ref="AM25" authorId="0">
      <text>
        <r>
          <rPr>
            <b/>
            <sz val="8"/>
            <color indexed="81"/>
            <rFont val="Arial"/>
            <family val="2"/>
          </rPr>
          <t xml:space="preserve">il a plu:
de 08h07 à 08h12
de 08h43 à 09h12
de 09h20 à 10h12
de 10h50 à 11h12
</t>
        </r>
      </text>
    </comment>
    <comment ref="AQ25" authorId="0">
      <text>
        <r>
          <rPr>
            <b/>
            <sz val="8"/>
            <color indexed="81"/>
            <rFont val="Arial"/>
            <family val="2"/>
          </rPr>
          <t xml:space="preserve">il a plu:
de 22h14 à 23h12
</t>
        </r>
      </text>
    </comment>
    <comment ref="AK27" authorId="0">
      <text>
        <r>
          <rPr>
            <b/>
            <sz val="8"/>
            <color indexed="81"/>
            <rFont val="Arial"/>
            <family val="2"/>
          </rPr>
          <t xml:space="preserve">il a plu:
de 00h13 à 01h12
de 01h44 à 02h13
de 03h56 à 04h12
de 05h48 à 06h12
</t>
        </r>
      </text>
    </comment>
    <comment ref="AQ29" authorId="0">
      <text>
        <r>
          <rPr>
            <b/>
            <sz val="8"/>
            <color indexed="81"/>
            <rFont val="Arial"/>
            <family val="2"/>
          </rPr>
          <t xml:space="preserve">il a plu:
de 23h59 à 23h59
</t>
        </r>
      </text>
    </comment>
    <comment ref="AK31" authorId="0">
      <text>
        <r>
          <rPr>
            <b/>
            <sz val="8"/>
            <color indexed="81"/>
            <rFont val="Arial"/>
            <family val="2"/>
          </rPr>
          <t xml:space="preserve">il a plu:
de 00h00 à 00h12
de 03h06 à 03h12
de 03h48 à 04h12
de 04h20 à 05h12
de 05h32 à 06h12
de 06h19 à 06h59
</t>
        </r>
      </text>
    </comment>
    <comment ref="AM31" authorId="0">
      <text>
        <r>
          <rPr>
            <b/>
            <sz val="8"/>
            <color indexed="81"/>
            <rFont val="Arial"/>
            <family val="2"/>
          </rPr>
          <t xml:space="preserve">il a plu:
de 07h00 à 07h12
de 07h22 à 08h13
</t>
        </r>
      </text>
    </comment>
    <comment ref="AO31" authorId="0">
      <text>
        <r>
          <rPr>
            <b/>
            <sz val="8"/>
            <color indexed="81"/>
            <rFont val="Arial"/>
            <family val="2"/>
          </rPr>
          <t xml:space="preserve">il a plu:
de 13h40 à 14h12
de 15h37 à 16h12
</t>
        </r>
      </text>
    </comment>
    <comment ref="AQ31" authorId="0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K33" authorId="0">
      <text>
        <r>
          <rPr>
            <b/>
            <sz val="8"/>
            <color indexed="81"/>
            <rFont val="Arial"/>
            <family val="2"/>
          </rPr>
          <t xml:space="preserve">il a plu:
de 05h10 à 05h12
de 06h39 à 06h59
</t>
        </r>
      </text>
    </comment>
    <comment ref="AM33" authorId="0">
      <text>
        <r>
          <rPr>
            <b/>
            <sz val="8"/>
            <color indexed="81"/>
            <rFont val="Arial"/>
            <family val="2"/>
          </rPr>
          <t xml:space="preserve">il a plu:
de 07h00 à 07h12
de 08h03 à 08h12
de 08h59 à 09h11
</t>
        </r>
      </text>
    </comment>
    <comment ref="AO33" authorId="0">
      <text>
        <r>
          <rPr>
            <b/>
            <sz val="8"/>
            <color indexed="81"/>
            <rFont val="Arial"/>
            <family val="2"/>
          </rPr>
          <t xml:space="preserve">il a plu:
de 12h32 à 13h12
de 13h27 à 14h11
de 14h22 à 15h12
</t>
        </r>
      </text>
    </comment>
    <comment ref="AQ33" authorId="0">
      <text>
        <r>
          <rPr>
            <b/>
            <sz val="8"/>
            <color indexed="81"/>
            <rFont val="Arial"/>
            <family val="2"/>
          </rPr>
          <t xml:space="preserve">il a plu:
de 21h28 à 22h12
</t>
        </r>
      </text>
    </comment>
    <comment ref="AK35" authorId="0">
      <text>
        <r>
          <rPr>
            <b/>
            <sz val="8"/>
            <color indexed="81"/>
            <rFont val="Arial"/>
            <family val="2"/>
          </rPr>
          <t xml:space="preserve">il a plu:
de 00h08 à 00h11
de 02h15 à 03h12
de 04h40 à 05h12
</t>
        </r>
      </text>
    </comment>
    <comment ref="AM35" authorId="0">
      <text>
        <r>
          <rPr>
            <b/>
            <sz val="8"/>
            <color indexed="81"/>
            <rFont val="Arial"/>
            <family val="2"/>
          </rPr>
          <t xml:space="preserve">il a plu:
de 07h08 à 07h12
de 09h55 à 10h12
</t>
        </r>
      </text>
    </comment>
    <comment ref="AO35" authorId="0">
      <text>
        <r>
          <rPr>
            <b/>
            <sz val="8"/>
            <color indexed="81"/>
            <rFont val="Arial"/>
            <family val="2"/>
          </rPr>
          <t xml:space="preserve">il a plu:
de 16h28 à 17h25
de 17h31 à 18h12
de 18h14 à 18h59
</t>
        </r>
      </text>
    </comment>
    <comment ref="AQ35" authorId="0">
      <text>
        <r>
          <rPr>
            <b/>
            <sz val="8"/>
            <color indexed="81"/>
            <rFont val="Arial"/>
            <family val="2"/>
          </rPr>
          <t xml:space="preserve">il a plu:
de 19h00 à 19h12
</t>
        </r>
      </text>
    </comment>
    <comment ref="AK37" authorId="0">
      <text>
        <r>
          <rPr>
            <b/>
            <sz val="8"/>
            <color indexed="81"/>
            <rFont val="Arial"/>
            <family val="2"/>
          </rPr>
          <t xml:space="preserve">il a plu:
de 00h03 à 00h12
de 03h34 à 04h12
</t>
        </r>
      </text>
    </comment>
    <comment ref="AM37" authorId="0">
      <text>
        <r>
          <rPr>
            <b/>
            <sz val="8"/>
            <color indexed="81"/>
            <rFont val="Arial"/>
            <family val="2"/>
          </rPr>
          <t xml:space="preserve">il a plu:
de 10h02 à 10h12
</t>
        </r>
      </text>
    </comment>
    <comment ref="AO37" authorId="0">
      <text>
        <r>
          <rPr>
            <b/>
            <sz val="8"/>
            <color indexed="81"/>
            <rFont val="Arial"/>
            <family val="2"/>
          </rPr>
          <t xml:space="preserve">il a plu:
de 15h53 à 16h12
de 17h11 à 17h12
de 17h25 à 18h11
de 18h23 à 18h59
</t>
        </r>
      </text>
    </comment>
    <comment ref="AQ37" authorId="0">
      <text>
        <r>
          <rPr>
            <b/>
            <sz val="8"/>
            <color indexed="81"/>
            <rFont val="Arial"/>
            <family val="2"/>
          </rPr>
          <t xml:space="preserve">il a plu:
de 19h00 à 20h12
de 20h44 à 21h12
de 21h44 à 22h12
de 22h31 à 23h11
</t>
        </r>
      </text>
    </comment>
    <comment ref="AK39" authorId="0">
      <text>
        <r>
          <rPr>
            <b/>
            <sz val="8"/>
            <color indexed="81"/>
            <rFont val="Arial"/>
            <family val="2"/>
          </rPr>
          <t xml:space="preserve">il a plu:
de 01h37 à 02h12
de 02h31 à 03h13
de 05h20 à 06h11
</t>
        </r>
      </text>
    </comment>
    <comment ref="AO39" authorId="0">
      <text>
        <r>
          <rPr>
            <b/>
            <sz val="8"/>
            <color indexed="81"/>
            <rFont val="Arial"/>
            <family val="2"/>
          </rPr>
          <t xml:space="preserve">il a plu:
de 16h01 à 16h11
de 18h51 à 18h59
</t>
        </r>
      </text>
    </comment>
    <comment ref="AQ39" authorId="0">
      <text>
        <r>
          <rPr>
            <b/>
            <sz val="8"/>
            <color indexed="81"/>
            <rFont val="Arial"/>
            <family val="2"/>
          </rPr>
          <t xml:space="preserve">il a plu:
de 19h00 à 19h12
de 23h07 à 23h12
</t>
        </r>
      </text>
    </comment>
    <comment ref="AK41" authorId="0">
      <text>
        <r>
          <rPr>
            <b/>
            <sz val="8"/>
            <color indexed="81"/>
            <rFont val="Arial"/>
            <family val="2"/>
          </rPr>
          <t xml:space="preserve">il a plu:
de 01h20 à 02h11
de 03h25 à 04h14
de 04h29 à 05h19
</t>
        </r>
      </text>
    </comment>
    <comment ref="AM41" authorId="0">
      <text>
        <r>
          <rPr>
            <b/>
            <sz val="8"/>
            <color indexed="81"/>
            <rFont val="Arial"/>
            <family val="2"/>
          </rPr>
          <t xml:space="preserve">il a plu:
de 07h06 à 07h11
</t>
        </r>
      </text>
    </comment>
    <comment ref="AO43" authorId="0">
      <text>
        <r>
          <rPr>
            <b/>
            <sz val="8"/>
            <color indexed="81"/>
            <rFont val="Arial"/>
            <family val="2"/>
          </rPr>
          <t xml:space="preserve">il a plu:
de 16h28 à 17h11
</t>
        </r>
      </text>
    </comment>
    <comment ref="AK45" authorId="0">
      <text>
        <r>
          <rPr>
            <b/>
            <sz val="8"/>
            <color indexed="81"/>
            <rFont val="Arial"/>
            <family val="2"/>
          </rPr>
          <t xml:space="preserve">il a plu:
de 01h39 à 02h35
</t>
        </r>
      </text>
    </comment>
    <comment ref="AM47" authorId="0">
      <text>
        <r>
          <rPr>
            <b/>
            <sz val="8"/>
            <color indexed="81"/>
            <rFont val="Arial"/>
            <family val="2"/>
          </rPr>
          <t xml:space="preserve">il a plu:
de 09h44 à 10h38
</t>
        </r>
      </text>
    </comment>
    <comment ref="AO47" authorId="0">
      <text>
        <r>
          <rPr>
            <b/>
            <sz val="8"/>
            <color indexed="81"/>
            <rFont val="Arial"/>
            <family val="2"/>
          </rPr>
          <t xml:space="preserve">il a plu:
de 18h15 à 18h59
</t>
        </r>
      </text>
    </comment>
    <comment ref="AQ47" authorId="0">
      <text>
        <r>
          <rPr>
            <b/>
            <sz val="8"/>
            <color indexed="81"/>
            <rFont val="Arial"/>
            <family val="2"/>
          </rPr>
          <t xml:space="preserve">il a plu:
de 19h00 à 21h37
de 22h15 à 23h32
de 23h52 à 23h58
</t>
        </r>
      </text>
    </comment>
    <comment ref="AK49" authorId="0">
      <text>
        <r>
          <rPr>
            <b/>
            <sz val="8"/>
            <color indexed="81"/>
            <rFont val="Arial"/>
            <family val="2"/>
          </rPr>
          <t xml:space="preserve">il a plu:
de 00h00 à 05h47
de 06h00 à 06h59
</t>
        </r>
      </text>
    </comment>
    <comment ref="AM49" authorId="0">
      <text>
        <r>
          <rPr>
            <b/>
            <sz val="8"/>
            <color indexed="81"/>
            <rFont val="Arial"/>
            <family val="2"/>
          </rPr>
          <t xml:space="preserve">il a plu:
de 07h00 à 08h12
de 09h33 à 10h32
</t>
        </r>
      </text>
    </comment>
    <comment ref="AO49" authorId="0">
      <text>
        <r>
          <rPr>
            <b/>
            <sz val="8"/>
            <color indexed="81"/>
            <rFont val="Arial"/>
            <family val="2"/>
          </rPr>
          <t xml:space="preserve">il a plu:
de 17h59 à 18h59
</t>
        </r>
      </text>
    </comment>
    <comment ref="AQ49" authorId="0">
      <text>
        <r>
          <rPr>
            <b/>
            <sz val="8"/>
            <color indexed="81"/>
            <rFont val="Arial"/>
            <family val="2"/>
          </rPr>
          <t xml:space="preserve">il a plu:
de 19h00 à 19h47
de 21h02 à 23h59
</t>
        </r>
      </text>
    </comment>
    <comment ref="AK51" authorId="0">
      <text>
        <r>
          <rPr>
            <b/>
            <sz val="8"/>
            <color indexed="81"/>
            <rFont val="Arial"/>
            <family val="2"/>
          </rPr>
          <t xml:space="preserve">il a plu:
de 00h00 à 00h57
de 02h45 à 03h56
</t>
        </r>
      </text>
    </comment>
    <comment ref="AO51" authorId="0">
      <text>
        <r>
          <rPr>
            <b/>
            <sz val="8"/>
            <color indexed="81"/>
            <rFont val="Arial"/>
            <family val="2"/>
          </rPr>
          <t xml:space="preserve">il a plu:
de 13h20 à 16h20
de 16h41 à 17h40
</t>
        </r>
      </text>
    </comment>
    <comment ref="AQ51" authorId="0">
      <text>
        <r>
          <rPr>
            <b/>
            <sz val="8"/>
            <color indexed="81"/>
            <rFont val="Arial"/>
            <family val="2"/>
          </rPr>
          <t xml:space="preserve">il a plu:
de 21h42 à 23h58
</t>
        </r>
      </text>
    </comment>
    <comment ref="AK53" authorId="0">
      <text>
        <r>
          <rPr>
            <b/>
            <sz val="8"/>
            <color indexed="81"/>
            <rFont val="Arial"/>
            <family val="2"/>
          </rPr>
          <t xml:space="preserve">il a plu:
de 00h00 à 00h01
de 00h22 à 02h26
</t>
        </r>
      </text>
    </comment>
    <comment ref="AM53" authorId="0">
      <text>
        <r>
          <rPr>
            <b/>
            <sz val="8"/>
            <color indexed="81"/>
            <rFont val="Arial"/>
            <family val="2"/>
          </rPr>
          <t xml:space="preserve">il a plu:
de 11h28 à 11h59
</t>
        </r>
      </text>
    </comment>
    <comment ref="AO53" authorId="0">
      <text>
        <r>
          <rPr>
            <b/>
            <sz val="8"/>
            <color indexed="81"/>
            <rFont val="Arial"/>
            <family val="2"/>
          </rPr>
          <t xml:space="preserve">il a plu:
de 12h00 à 13h14
de 14h05 à 15h04
de 17h46 à 18h59
</t>
        </r>
      </text>
    </comment>
    <comment ref="AQ53" authorId="0">
      <text>
        <r>
          <rPr>
            <b/>
            <sz val="8"/>
            <color indexed="81"/>
            <rFont val="Arial"/>
            <family val="2"/>
          </rPr>
          <t xml:space="preserve">il a plu:
de 19h00 à 21h19
de 22h51 à 23h49
</t>
        </r>
      </text>
    </comment>
    <comment ref="AK55" authorId="0">
      <text>
        <r>
          <rPr>
            <b/>
            <sz val="8"/>
            <color indexed="81"/>
            <rFont val="Arial"/>
            <family val="2"/>
          </rPr>
          <t xml:space="preserve">il a plu:
de 06h24 à 06h59
</t>
        </r>
      </text>
    </comment>
    <comment ref="AM55" authorId="0">
      <text>
        <r>
          <rPr>
            <b/>
            <sz val="8"/>
            <color indexed="81"/>
            <rFont val="Arial"/>
            <family val="2"/>
          </rPr>
          <t xml:space="preserve">il a plu:
de 07h00 à 07h19
</t>
        </r>
      </text>
    </comment>
    <comment ref="AO55" authorId="0">
      <text>
        <r>
          <rPr>
            <b/>
            <sz val="8"/>
            <color indexed="81"/>
            <rFont val="Arial"/>
            <family val="2"/>
          </rPr>
          <t xml:space="preserve">il a plu:
de 16h56 à 18h59
</t>
        </r>
      </text>
    </comment>
    <comment ref="AQ55" authorId="0">
      <text>
        <r>
          <rPr>
            <b/>
            <sz val="8"/>
            <color indexed="81"/>
            <rFont val="Arial"/>
            <family val="2"/>
          </rPr>
          <t xml:space="preserve">il a plu:
de 19h00 à 22h54
</t>
        </r>
      </text>
    </comment>
    <comment ref="AK57" authorId="0">
      <text>
        <r>
          <rPr>
            <b/>
            <sz val="8"/>
            <color indexed="81"/>
            <rFont val="Arial"/>
            <family val="2"/>
          </rPr>
          <t xml:space="preserve">il a plu:
de 01h45 à 03h58
de 04h57 à 06h59
</t>
        </r>
      </text>
    </comment>
    <comment ref="AM57" authorId="0">
      <text>
        <r>
          <rPr>
            <b/>
            <sz val="8"/>
            <color indexed="81"/>
            <rFont val="Arial"/>
            <family val="2"/>
          </rPr>
          <t xml:space="preserve">il a plu:
de 07h00 à 08h08
</t>
        </r>
      </text>
    </comment>
    <comment ref="AQ71" authorId="0">
      <text>
        <r>
          <rPr>
            <b/>
            <sz val="8"/>
            <color indexed="81"/>
            <rFont val="Arial"/>
            <family val="2"/>
          </rPr>
          <t xml:space="preserve">il a plu:
de 20h31 à 21h27
</t>
        </r>
      </text>
    </comment>
  </commentList>
</comments>
</file>

<file path=xl/sharedStrings.xml><?xml version="1.0" encoding="utf-8"?>
<sst xmlns="http://schemas.openxmlformats.org/spreadsheetml/2006/main" count="331" uniqueCount="178">
  <si>
    <t>Date</t>
  </si>
  <si>
    <t>Mini</t>
  </si>
  <si>
    <t>Heure</t>
  </si>
  <si>
    <t>Maxi</t>
  </si>
  <si>
    <t>Vent</t>
  </si>
  <si>
    <t>Sens</t>
  </si>
  <si>
    <t>Pluie</t>
  </si>
  <si>
    <t>Soleil</t>
  </si>
  <si>
    <t>mm</t>
  </si>
  <si>
    <t>Lundi</t>
  </si>
  <si>
    <t>Mardi</t>
  </si>
  <si>
    <t>Mercredi</t>
  </si>
  <si>
    <t>Jeudi</t>
  </si>
  <si>
    <t>Vendredi</t>
  </si>
  <si>
    <t>Samedi</t>
  </si>
  <si>
    <t>Dimanche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</si>
  <si>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</si>
  <si>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</si>
  <si>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</si>
  <si>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</si>
  <si>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</si>
  <si>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</si>
  <si>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</si>
  <si>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</si>
  <si>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</si>
  <si>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</si>
  <si>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</si>
  <si>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</si>
  <si>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</si>
  <si>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</si>
  <si>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</si>
  <si>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</si>
  <si>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</si>
  <si>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</si>
  <si>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</si>
  <si>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</si>
  <si>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Pluie AM</t>
  </si>
  <si>
    <t>Pluie AP</t>
  </si>
  <si>
    <t>Moyenne</t>
  </si>
  <si>
    <t>Jour</t>
  </si>
  <si>
    <t>Ressentie</t>
  </si>
  <si>
    <t>AX</t>
  </si>
  <si>
    <t>Moy</t>
  </si>
  <si>
    <t>Vent en Km/h</t>
  </si>
  <si>
    <t>Hauteur de pluie en mm</t>
  </si>
  <si>
    <t xml:space="preserve">__40   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</si>
  <si>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</si>
  <si>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</si>
  <si>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</si>
  <si>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</si>
  <si>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</si>
  <si>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</si>
  <si>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</si>
  <si>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</si>
  <si>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</si>
  <si>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</si>
  <si>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</si>
  <si>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</si>
  <si>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</si>
  <si>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</si>
  <si>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</si>
  <si>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</si>
  <si>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</si>
  <si>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</si>
  <si>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</si>
  <si>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</si>
  <si>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</si>
  <si>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</si>
  <si>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</si>
  <si>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</si>
  <si>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</si>
  <si>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</si>
  <si>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</si>
  <si>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</si>
  <si>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</si>
  <si>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</si>
  <si>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</si>
  <si>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</si>
  <si>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</si>
  <si>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</si>
  <si>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</si>
  <si>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</si>
  <si>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</si>
  <si>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</si>
  <si>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</si>
  <si>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</si>
  <si>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</si>
  <si>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</si>
  <si>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</si>
  <si>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 xml:space="preserve"> </t>
  </si>
  <si>
    <t>W</t>
  </si>
  <si>
    <t>AG</t>
  </si>
  <si>
    <t>F</t>
  </si>
  <si>
    <t>Heures de pluie</t>
  </si>
  <si>
    <t>Vitesse du vent</t>
  </si>
  <si>
    <t>Heures de soleil</t>
  </si>
  <si>
    <t>J</t>
  </si>
  <si>
    <t>H de soleil</t>
  </si>
  <si>
    <t>Nb de jours plus grand que 50km/h</t>
  </si>
  <si>
    <t>Nb de jours plus petit que 20km/h</t>
  </si>
  <si>
    <t>Nb de jours entre 20 et 50 km/h</t>
  </si>
  <si>
    <t>Total</t>
  </si>
  <si>
    <t>Vent fort au-dessus de</t>
  </si>
  <si>
    <t>50km/h</t>
  </si>
  <si>
    <t>Nb d'heures  &lt; 1.1 km/h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</si>
  <si>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</si>
  <si>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</si>
  <si>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</si>
  <si>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</si>
  <si>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</si>
  <si>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</si>
  <si>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Humidité en %</t>
  </si>
  <si>
    <t>Rafale</t>
  </si>
  <si>
    <t>T° Ext</t>
  </si>
  <si>
    <t>H% Ext</t>
  </si>
  <si>
    <t>Vitesse vent</t>
  </si>
  <si>
    <t>Pluie 1h</t>
  </si>
  <si>
    <t>image Guy_WMR200</t>
  </si>
  <si>
    <t>Taille</t>
  </si>
  <si>
    <t>14.66 x 21.09</t>
  </si>
  <si>
    <t>de 0 à 6h59</t>
  </si>
  <si>
    <t>7h à 11h59</t>
  </si>
  <si>
    <t>12h à 18h59</t>
  </si>
  <si>
    <t>Température maxi</t>
  </si>
  <si>
    <t>H Soleil</t>
  </si>
  <si>
    <t>Pression mini</t>
  </si>
  <si>
    <t>Temps de pluie</t>
  </si>
  <si>
    <t>Pression maxi</t>
  </si>
  <si>
    <t>Nb</t>
  </si>
  <si>
    <t>Hauteur</t>
  </si>
  <si>
    <t>Totale</t>
  </si>
  <si>
    <t>Temps Pluie</t>
  </si>
  <si>
    <t>Jours de soleil + de 4h</t>
  </si>
  <si>
    <t>http://www.meteociel.fr/previsions/31439/la_tranche_sur_mer.htm</t>
  </si>
  <si>
    <t>Mise à jour</t>
  </si>
  <si>
    <t>Températures</t>
  </si>
  <si>
    <t>Temps de précipitations par 1/4 de journée</t>
  </si>
  <si>
    <t>Température ressentie</t>
  </si>
  <si>
    <t>Température mini</t>
  </si>
  <si>
    <t>Jours de pluie + de 2mm</t>
  </si>
  <si>
    <t>Pluie Maxi Jour et total mois</t>
  </si>
  <si>
    <t>Soleil maxi</t>
  </si>
  <si>
    <t>19h à 23h59</t>
  </si>
  <si>
    <t>https://www.wunderground.com/dashboard/pws/ILATRA3</t>
  </si>
  <si>
    <t>T° extérieure</t>
  </si>
  <si>
    <t>Pluie Journée</t>
  </si>
  <si>
    <t>Pluie de l'Année</t>
  </si>
  <si>
    <t>Pluie mois</t>
  </si>
  <si>
    <t>Pluie Année</t>
  </si>
  <si>
    <t>Graphiques</t>
  </si>
  <si>
    <t>Heures Soleil</t>
  </si>
  <si>
    <t>Heures Pluie</t>
  </si>
  <si>
    <t>Pluie semaine</t>
  </si>
  <si>
    <t>Décembre_2019</t>
  </si>
  <si>
    <t>Jours pluie</t>
  </si>
  <si>
    <t>Semaine</t>
  </si>
  <si>
    <t>Levé</t>
  </si>
  <si>
    <t>Couché</t>
  </si>
  <si>
    <t>Lux</t>
  </si>
  <si>
    <t>Année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</si>
  <si>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</si>
  <si>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</si>
  <si>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</si>
  <si>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</si>
  <si>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</si>
  <si>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</si>
  <si>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</si>
  <si>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</si>
  <si>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</si>
  <si>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</si>
  <si>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</si>
  <si>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http://www.meteociel.fr/climatologie/villes.php?code=7306&amp;mois=12&amp;annee=2019</t>
  </si>
  <si>
    <t>T°CH1</t>
  </si>
  <si>
    <t>Sonde CH1</t>
  </si>
  <si>
    <t>AK</t>
  </si>
  <si>
    <t>Cliquez sur les icônes ci-dessous pour voir les tableaux correspondants</t>
  </si>
  <si>
    <t>Cercle</t>
  </si>
  <si>
    <t>20191231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</si>
</sst>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 kw&quot;"/>
    <numFmt numFmtId="177" formatCode="[h]:mm"/>
    <numFmt numFmtId="178" formatCode="dddd\ dd\ "/>
    <numFmt numFmtId="179" formatCode="hh:mm&quot; h&quot;"/>
    <numFmt numFmtId="180" formatCode="General&quot; C°&quot;"/>
    <numFmt numFmtId="181" formatCode="0.00\ &quot;mm&quot;"/>
    <numFmt numFmtId="182" formatCode="[h]:mm&quot; h&quot;"/>
    <numFmt numFmtId="183" formatCode="General&quot; Jours&quot;"/>
    <numFmt numFmtId="184" formatCode="[$-40C]d\-mmm;@"/>
    <numFmt numFmtId="185" formatCode="General&quot; mm&quot;"/>
    <numFmt numFmtId="186" formatCode="[$-F800]dddd\,\ mmmm\ dd\,\ yyyy"/>
    <numFmt numFmtId="187" formatCode="dd/mmmm/yyyy\ hh:mm"/>
    <numFmt numFmtId="188" formatCode="dddd/mmmm/yyyy\ &quot;à&quot;\ hh:mm"/>
    <numFmt numFmtId="189" formatCode="dddd\ dd\ mmmm\ yyyy\ \à\ hh:mm"/>
    <numFmt numFmtId="190" formatCode="dddd\ dd\ mmmm\ \à\ hh\ &quot;h&quot;\ mm\ &quot;mn&quot;"/>
    <numFmt numFmtId="191" formatCode="&quot;à&quot;\ hh&quot;h&quot;mm&quot;mn&quot;"/>
    <numFmt numFmtId="192" formatCode="dddd\ dd\ mmmm\ \à\ hh&quot;h&quot;mm&quot;mn&quot;"/>
    <numFmt numFmtId="193" formatCode="dddd\ dd\ mmmm"/>
    <numFmt numFmtId="194" formatCode="dddd\ dd\ mmmm\ yyyy"/>
    <numFmt numFmtId="195" formatCode="h:mm;@"/>
    <numFmt numFmtId="196" formatCode="dddd\ dd\ mmmm\ &quot;  &quot;\ yyyy"/>
    <numFmt numFmtId="197" formatCode="d/m;@"/>
    <numFmt numFmtId="198" formatCode="0.\ &quot;mm&quot;"/>
  </numFmts>
  <fonts count="8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FF"/>
      <name val="Arial"/>
      <family val="2"/>
    </font>
    <font>
      <sz val="8"/>
      <color theme="0"/>
      <name val="Arial"/>
      <family val="2"/>
    </font>
    <font>
      <sz val="10"/>
      <color rgb="FF0066FF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b/>
      <sz val="10"/>
      <color rgb="FFFF000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303030"/>
      <name val="Arial"/>
      <family val="2"/>
    </font>
    <font>
      <sz val="11"/>
      <name val="Calibri"/>
      <family val="2"/>
      <scheme val="minor"/>
    </font>
    <font>
      <sz val="10"/>
      <color rgb="FF000000"/>
      <name val="Verdana"/>
      <family val="2"/>
    </font>
    <font>
      <b/>
      <sz val="12"/>
      <color rgb="FFFFFF00"/>
      <name val="Arial"/>
      <family val="2"/>
    </font>
    <font>
      <sz val="11"/>
      <color rgb="FF000000"/>
      <name val="Calibri"/>
      <family val="2"/>
    </font>
    <font>
      <sz val="10"/>
      <color theme="3" tint="0.39997558519241921"/>
      <name val="Arial"/>
      <family val="2"/>
    </font>
    <font>
      <sz val="12"/>
      <name val="Times New Roman"/>
      <family val="1"/>
    </font>
    <font>
      <sz val="11"/>
      <color rgb="FF141414"/>
      <name val="Segoe UI"/>
      <family val="2"/>
    </font>
    <font>
      <sz val="9"/>
      <color indexed="81"/>
      <name val="Tahoma"/>
      <family val="2"/>
    </font>
    <font>
      <b/>
      <sz val="8"/>
      <color indexed="81"/>
      <name val="Arial"/>
      <family val="2"/>
    </font>
    <font>
      <b/>
      <sz val="9"/>
      <color indexed="81"/>
      <name val="Tahoma"/>
      <family val="2"/>
    </font>
    <font>
      <sz val="10"/>
      <color theme="1"/>
      <name val="Liberation Sans"/>
      <family val="2"/>
    </font>
    <font>
      <b/>
      <sz val="8"/>
      <color indexed="12"/>
      <name val="Arial"/>
      <family val="2"/>
    </font>
  </fonts>
  <fills count="5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1E468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</fills>
  <borders count="78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 tint="-0.14996795556505021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n">
        <color indexed="64"/>
      </bottom>
      <diagonal/>
    </border>
  </borders>
  <cellStyleXfs count="48">
    <xf numFmtId="0" fontId="0" fillId="0" borderId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36" fillId="21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37" borderId="0" applyNumberFormat="0" applyBorder="0" applyAlignment="0" applyProtection="0"/>
    <xf numFmtId="0" fontId="36" fillId="41" borderId="0" applyNumberFormat="0" applyBorder="0" applyAlignment="0" applyProtection="0"/>
    <xf numFmtId="0" fontId="36" fillId="18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38" borderId="0" applyNumberFormat="0" applyBorder="0" applyAlignment="0" applyProtection="0"/>
    <xf numFmtId="0" fontId="33" fillId="0" borderId="0" applyNumberFormat="0" applyFill="0" applyBorder="0" applyAlignment="0" applyProtection="0"/>
    <xf numFmtId="0" fontId="30" fillId="15" borderId="32" applyNumberFormat="0" applyAlignment="0" applyProtection="0"/>
    <xf numFmtId="0" fontId="31" fillId="0" borderId="34" applyNumberFormat="0" applyFill="0" applyAlignment="0" applyProtection="0"/>
    <xf numFmtId="0" fontId="1" fillId="17" borderId="36" applyNumberFormat="0" applyFont="0" applyAlignment="0" applyProtection="0"/>
    <xf numFmtId="0" fontId="28" fillId="14" borderId="32" applyNumberFormat="0" applyAlignment="0" applyProtection="0"/>
    <xf numFmtId="0" fontId="26" fillId="12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7" fillId="13" borderId="0" applyNumberFormat="0" applyBorder="0" applyAlignment="0" applyProtection="0"/>
    <xf numFmtId="0" fontId="25" fillId="11" borderId="0" applyNumberFormat="0" applyBorder="0" applyAlignment="0" applyProtection="0"/>
    <xf numFmtId="0" fontId="29" fillId="15" borderId="33" applyNumberFormat="0" applyAlignment="0" applyProtection="0"/>
    <xf numFmtId="0" fontId="3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29" applyNumberFormat="0" applyFill="0" applyAlignment="0" applyProtection="0"/>
    <xf numFmtId="0" fontId="23" fillId="0" borderId="30" applyNumberFormat="0" applyFill="0" applyAlignment="0" applyProtection="0"/>
    <xf numFmtId="0" fontId="24" fillId="0" borderId="31" applyNumberFormat="0" applyFill="0" applyAlignment="0" applyProtection="0"/>
    <xf numFmtId="0" fontId="24" fillId="0" borderId="0" applyNumberFormat="0" applyFill="0" applyBorder="0" applyAlignment="0" applyProtection="0"/>
    <xf numFmtId="0" fontId="35" fillId="0" borderId="37" applyNumberFormat="0" applyFill="0" applyAlignment="0" applyProtection="0"/>
    <xf numFmtId="0" fontId="32" fillId="16" borderId="35" applyNumberFormat="0" applyAlignment="0" applyProtection="0"/>
    <xf numFmtId="0" fontId="68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  <xf numFmtId="0" fontId="75" fillId="0" borderId="0"/>
  </cellStyleXfs>
  <cellXfs count="611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Border="1"/>
    <xf numFmtId="0" fontId="0" fillId="0" borderId="27" xfId="0" applyFill="1" applyBorder="1" applyAlignment="1">
      <alignment horizontal="center"/>
    </xf>
    <xf numFmtId="0" fontId="0" fillId="0" borderId="0" xfId="0" applyFill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2" fontId="5" fillId="0" borderId="22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2" xfId="0" applyBorder="1"/>
    <xf numFmtId="2" fontId="15" fillId="0" borderId="22" xfId="0" applyNumberFormat="1" applyFont="1" applyBorder="1" applyAlignment="1">
      <alignment horizontal="center"/>
    </xf>
    <xf numFmtId="165" fontId="10" fillId="0" borderId="14" xfId="0" applyNumberFormat="1" applyFont="1" applyBorder="1" applyAlignment="1">
      <alignment horizontal="center"/>
    </xf>
    <xf numFmtId="168" fontId="16" fillId="0" borderId="22" xfId="0" applyNumberFormat="1" applyFont="1" applyBorder="1" applyAlignment="1">
      <alignment horizontal="center"/>
    </xf>
    <xf numFmtId="20" fontId="0" fillId="0" borderId="0" xfId="0" applyNumberForma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9" fontId="0" fillId="6" borderId="0" xfId="0" applyNumberFormat="1" applyFill="1" applyAlignment="1">
      <alignment horizontal="right"/>
    </xf>
    <xf numFmtId="9" fontId="0" fillId="6" borderId="0" xfId="0" applyNumberFormat="1" applyFill="1" applyAlignment="1">
      <alignment horizontal="center"/>
    </xf>
    <xf numFmtId="1" fontId="0" fillId="6" borderId="0" xfId="0" applyNumberFormat="1" applyFill="1"/>
    <xf numFmtId="0" fontId="14" fillId="7" borderId="0" xfId="0" quotePrefix="1" applyFont="1" applyFill="1" applyAlignment="1">
      <alignment horizontal="center"/>
    </xf>
    <xf numFmtId="10" fontId="0" fillId="6" borderId="0" xfId="0" applyNumberFormat="1" applyFill="1"/>
    <xf numFmtId="1" fontId="0" fillId="6" borderId="0" xfId="0" applyNumberFormat="1" applyFill="1" applyBorder="1" applyAlignment="1">
      <alignment horizontal="center"/>
    </xf>
    <xf numFmtId="164" fontId="7" fillId="2" borderId="40" xfId="0" applyNumberFormat="1" applyFont="1" applyFill="1" applyBorder="1" applyAlignment="1" applyProtection="1">
      <alignment horizontal="centerContinuous"/>
    </xf>
    <xf numFmtId="166" fontId="7" fillId="2" borderId="40" xfId="0" applyNumberFormat="1" applyFont="1" applyFill="1" applyBorder="1" applyAlignment="1" applyProtection="1">
      <alignment horizontal="centerContinuous"/>
    </xf>
    <xf numFmtId="1" fontId="0" fillId="0" borderId="0" xfId="0" applyNumberFormat="1"/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2" xfId="0" applyNumberFormat="1" applyFont="1" applyFill="1" applyBorder="1" applyAlignment="1">
      <alignment horizontal="center"/>
    </xf>
    <xf numFmtId="2" fontId="0" fillId="0" borderId="18" xfId="0" applyNumberFormat="1" applyBorder="1" applyAlignment="1">
      <alignment horizontal="centerContinuous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2" borderId="0" xfId="0" applyFill="1" applyBorder="1" applyAlignment="1">
      <alignment horizontal="left" indent="1"/>
    </xf>
    <xf numFmtId="0" fontId="0" fillId="42" borderId="0" xfId="0" applyFill="1" applyBorder="1"/>
    <xf numFmtId="0" fontId="0" fillId="42" borderId="0" xfId="0" applyFill="1" applyAlignment="1">
      <alignment horizontal="centerContinuous"/>
    </xf>
    <xf numFmtId="164" fontId="0" fillId="42" borderId="0" xfId="0" applyNumberFormat="1" applyFill="1"/>
    <xf numFmtId="0" fontId="0" fillId="42" borderId="0" xfId="0" applyFill="1"/>
    <xf numFmtId="0" fontId="0" fillId="42" borderId="0" xfId="0" applyFill="1" applyBorder="1" applyAlignment="1">
      <alignment horizontal="center" vertical="center"/>
    </xf>
    <xf numFmtId="0" fontId="0" fillId="42" borderId="0" xfId="0" applyFill="1" applyAlignment="1">
      <alignment horizontal="left" indent="1"/>
    </xf>
    <xf numFmtId="164" fontId="0" fillId="42" borderId="0" xfId="0" applyNumberFormat="1" applyFill="1" applyBorder="1"/>
    <xf numFmtId="166" fontId="0" fillId="42" borderId="0" xfId="0" applyNumberFormat="1" applyFill="1" applyBorder="1"/>
    <xf numFmtId="0" fontId="0" fillId="42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6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6" fillId="5" borderId="47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17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38" xfId="0" applyFill="1" applyBorder="1"/>
    <xf numFmtId="0" fontId="0" fillId="2" borderId="39" xfId="0" applyFill="1" applyBorder="1" applyAlignment="1">
      <alignment horizontal="left" indent="1"/>
    </xf>
    <xf numFmtId="1" fontId="2" fillId="2" borderId="39" xfId="0" applyNumberFormat="1" applyFont="1" applyFill="1" applyBorder="1" applyAlignment="1" applyProtection="1">
      <alignment horizontal="center" vertical="center"/>
    </xf>
    <xf numFmtId="0" fontId="0" fillId="2" borderId="40" xfId="0" applyFill="1" applyBorder="1"/>
    <xf numFmtId="0" fontId="0" fillId="2" borderId="41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17" xfId="0" applyFill="1" applyBorder="1" applyAlignment="1">
      <alignment horizontal="centerContinuous"/>
    </xf>
    <xf numFmtId="168" fontId="4" fillId="0" borderId="47" xfId="0" applyNumberFormat="1" applyFont="1" applyFill="1" applyBorder="1" applyAlignment="1" applyProtection="1">
      <alignment horizontal="center"/>
    </xf>
    <xf numFmtId="170" fontId="4" fillId="0" borderId="47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165" fontId="9" fillId="3" borderId="47" xfId="0" applyNumberFormat="1" applyFont="1" applyFill="1" applyBorder="1" applyAlignment="1">
      <alignment horizontal="center"/>
    </xf>
    <xf numFmtId="167" fontId="9" fillId="3" borderId="47" xfId="0" applyNumberFormat="1" applyFont="1" applyFill="1" applyBorder="1" applyAlignment="1">
      <alignment horizontal="center"/>
    </xf>
    <xf numFmtId="14" fontId="8" fillId="0" borderId="45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16" fontId="9" fillId="2" borderId="0" xfId="0" quotePrefix="1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64" fontId="17" fillId="44" borderId="47" xfId="0" applyNumberFormat="1" applyFont="1" applyFill="1" applyBorder="1" applyAlignment="1">
      <alignment horizontal="center"/>
    </xf>
    <xf numFmtId="164" fontId="17" fillId="10" borderId="47" xfId="0" applyNumberFormat="1" applyFont="1" applyFill="1" applyBorder="1" applyAlignment="1">
      <alignment horizontal="center"/>
    </xf>
    <xf numFmtId="168" fontId="9" fillId="3" borderId="47" xfId="0" applyNumberFormat="1" applyFont="1" applyFill="1" applyBorder="1" applyAlignment="1">
      <alignment horizontal="center"/>
    </xf>
    <xf numFmtId="170" fontId="9" fillId="3" borderId="47" xfId="0" applyNumberFormat="1" applyFont="1" applyFill="1" applyBorder="1" applyAlignment="1">
      <alignment horizontal="center"/>
    </xf>
    <xf numFmtId="170" fontId="9" fillId="3" borderId="45" xfId="0" applyNumberFormat="1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left" vertical="center" indent="1"/>
    </xf>
    <xf numFmtId="171" fontId="6" fillId="2" borderId="11" xfId="0" applyNumberFormat="1" applyFont="1" applyFill="1" applyBorder="1" applyAlignment="1">
      <alignment horizontal="center" vertical="center"/>
    </xf>
    <xf numFmtId="0" fontId="2" fillId="42" borderId="0" xfId="0" applyFont="1" applyFill="1"/>
    <xf numFmtId="167" fontId="6" fillId="2" borderId="47" xfId="0" applyNumberFormat="1" applyFont="1" applyFill="1" applyBorder="1" applyAlignment="1">
      <alignment horizontal="center" vertical="center"/>
    </xf>
    <xf numFmtId="172" fontId="6" fillId="2" borderId="47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0" fontId="0" fillId="0" borderId="0" xfId="0" applyFill="1" applyBorder="1"/>
    <xf numFmtId="167" fontId="6" fillId="2" borderId="4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4" borderId="0" xfId="0" applyFont="1" applyFill="1" applyBorder="1" applyAlignment="1">
      <alignment vertical="center"/>
    </xf>
    <xf numFmtId="0" fontId="0" fillId="0" borderId="22" xfId="0" applyFill="1" applyBorder="1" applyAlignment="1">
      <alignment horizontal="center"/>
    </xf>
    <xf numFmtId="0" fontId="2" fillId="43" borderId="18" xfId="0" applyFont="1" applyFill="1" applyBorder="1" applyAlignment="1">
      <alignment horizontal="centerContinuous" vertical="center"/>
    </xf>
    <xf numFmtId="0" fontId="0" fillId="43" borderId="19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2" xfId="0" applyNumberFormat="1" applyFont="1" applyBorder="1" applyAlignment="1">
      <alignment horizontal="center"/>
    </xf>
    <xf numFmtId="0" fontId="0" fillId="0" borderId="19" xfId="0" applyBorder="1" applyAlignment="1">
      <alignment horizontal="centerContinuous"/>
    </xf>
    <xf numFmtId="0" fontId="6" fillId="43" borderId="25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0" fontId="2" fillId="0" borderId="0" xfId="0" quotePrefix="1" applyFont="1"/>
    <xf numFmtId="0" fontId="0" fillId="0" borderId="0" xfId="0" applyFill="1" applyBorder="1" applyAlignment="1">
      <alignment horizontal="left"/>
    </xf>
    <xf numFmtId="20" fontId="2" fillId="43" borderId="42" xfId="0" applyNumberFormat="1" applyFont="1" applyFill="1" applyBorder="1" applyAlignment="1">
      <alignment horizontal="center"/>
    </xf>
    <xf numFmtId="20" fontId="2" fillId="43" borderId="43" xfId="0" applyNumberFormat="1" applyFont="1" applyFill="1" applyBorder="1" applyAlignment="1">
      <alignment horizontal="center"/>
    </xf>
    <xf numFmtId="0" fontId="18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165" fontId="9" fillId="45" borderId="47" xfId="0" applyNumberFormat="1" applyFont="1" applyFill="1" applyBorder="1" applyAlignment="1">
      <alignment horizontal="center"/>
    </xf>
    <xf numFmtId="0" fontId="20" fillId="9" borderId="5" xfId="0" applyFont="1" applyFill="1" applyBorder="1" applyAlignment="1">
      <alignment horizontal="center" vertical="center"/>
    </xf>
    <xf numFmtId="0" fontId="0" fillId="0" borderId="14" xfId="0" applyBorder="1"/>
    <xf numFmtId="169" fontId="2" fillId="0" borderId="14" xfId="0" applyNumberFormat="1" applyFont="1" applyFill="1" applyBorder="1" applyAlignment="1">
      <alignment horizontal="center"/>
    </xf>
    <xf numFmtId="0" fontId="19" fillId="0" borderId="22" xfId="0" applyFont="1" applyBorder="1" applyAlignment="1">
      <alignment horizontal="center"/>
    </xf>
    <xf numFmtId="20" fontId="6" fillId="43" borderId="44" xfId="0" applyNumberFormat="1" applyFont="1" applyFill="1" applyBorder="1" applyAlignment="1">
      <alignment horizontal="centerContinuous"/>
    </xf>
    <xf numFmtId="2" fontId="10" fillId="0" borderId="22" xfId="0" applyNumberFormat="1" applyFont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2" fontId="10" fillId="0" borderId="22" xfId="0" applyNumberFormat="1" applyFont="1" applyFill="1" applyBorder="1" applyAlignment="1">
      <alignment horizontal="center" vertical="center"/>
    </xf>
    <xf numFmtId="165" fontId="10" fillId="0" borderId="22" xfId="0" applyNumberFormat="1" applyFont="1" applyFill="1" applyBorder="1" applyAlignment="1">
      <alignment horizontal="center" vertical="center"/>
    </xf>
    <xf numFmtId="165" fontId="5" fillId="0" borderId="22" xfId="0" applyNumberFormat="1" applyFont="1" applyFill="1" applyBorder="1" applyAlignment="1">
      <alignment horizontal="center" vertical="center"/>
    </xf>
    <xf numFmtId="16" fontId="12" fillId="0" borderId="52" xfId="0" applyNumberFormat="1" applyFont="1" applyFill="1" applyBorder="1" applyAlignment="1">
      <alignment horizontal="center" vertical="center"/>
    </xf>
    <xf numFmtId="1" fontId="2" fillId="4" borderId="53" xfId="0" applyNumberFormat="1" applyFont="1" applyFill="1" applyBorder="1" applyAlignment="1">
      <alignment horizontal="left" vertical="center"/>
    </xf>
    <xf numFmtId="1" fontId="0" fillId="0" borderId="53" xfId="0" applyNumberFormat="1" applyFill="1" applyBorder="1"/>
    <xf numFmtId="175" fontId="2" fillId="0" borderId="52" xfId="0" applyNumberFormat="1" applyFont="1" applyFill="1" applyBorder="1" applyAlignment="1">
      <alignment horizontal="left" vertical="center"/>
    </xf>
    <xf numFmtId="1" fontId="2" fillId="0" borderId="53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0" fillId="0" borderId="51" xfId="0" applyFill="1" applyBorder="1"/>
    <xf numFmtId="2" fontId="0" fillId="43" borderId="12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45" xfId="0" applyNumberFormat="1" applyFont="1" applyFill="1" applyBorder="1" applyAlignment="1">
      <alignment horizontal="centerContinuous"/>
    </xf>
    <xf numFmtId="49" fontId="4" fillId="0" borderId="46" xfId="0" applyNumberFormat="1" applyFont="1" applyFill="1" applyBorder="1" applyAlignment="1">
      <alignment horizontal="centerContinuous"/>
    </xf>
    <xf numFmtId="0" fontId="0" fillId="2" borderId="55" xfId="0" applyFill="1" applyBorder="1"/>
    <xf numFmtId="0" fontId="0" fillId="2" borderId="55" xfId="0" applyFill="1" applyBorder="1" applyAlignment="1"/>
    <xf numFmtId="0" fontId="2" fillId="2" borderId="55" xfId="0" applyFont="1" applyFill="1" applyBorder="1"/>
    <xf numFmtId="0" fontId="9" fillId="46" borderId="45" xfId="0" applyFont="1" applyFill="1" applyBorder="1" applyAlignment="1">
      <alignment horizontal="centerContinuous" vertical="center"/>
    </xf>
    <xf numFmtId="0" fontId="0" fillId="46" borderId="46" xfId="0" applyFill="1" applyBorder="1" applyAlignment="1">
      <alignment horizontal="centerContinuous" vertical="center"/>
    </xf>
    <xf numFmtId="0" fontId="9" fillId="46" borderId="10" xfId="0" applyFont="1" applyFill="1" applyBorder="1" applyAlignment="1">
      <alignment horizontal="centerContinuous" vertical="center"/>
    </xf>
    <xf numFmtId="0" fontId="0" fillId="0" borderId="0" xfId="0" applyBorder="1"/>
    <xf numFmtId="0" fontId="0" fillId="9" borderId="50" xfId="0" applyFill="1" applyBorder="1" applyAlignment="1">
      <alignment horizontal="center"/>
    </xf>
    <xf numFmtId="0" fontId="12" fillId="0" borderId="42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8" fillId="0" borderId="0" xfId="0" applyFont="1"/>
    <xf numFmtId="0" fontId="0" fillId="0" borderId="0" xfId="0" applyAlignment="1">
      <alignment horizontal="center"/>
    </xf>
    <xf numFmtId="178" fontId="17" fillId="10" borderId="47" xfId="0" quotePrefix="1" applyNumberFormat="1" applyFont="1" applyFill="1" applyBorder="1" applyAlignment="1">
      <alignment horizontal="center"/>
    </xf>
    <xf numFmtId="178" fontId="6" fillId="0" borderId="47" xfId="0" quotePrefix="1" applyNumberFormat="1" applyFont="1" applyFill="1" applyBorder="1" applyAlignment="1">
      <alignment horizontal="center"/>
    </xf>
    <xf numFmtId="178" fontId="6" fillId="0" borderId="45" xfId="0" quotePrefix="1" applyNumberFormat="1" applyFont="1" applyFill="1" applyBorder="1" applyAlignment="1">
      <alignment horizontal="center"/>
    </xf>
    <xf numFmtId="178" fontId="9" fillId="46" borderId="47" xfId="0" quotePrefix="1" applyNumberFormat="1" applyFont="1" applyFill="1" applyBorder="1" applyAlignment="1">
      <alignment horizontal="center"/>
    </xf>
    <xf numFmtId="178" fontId="6" fillId="5" borderId="47" xfId="0" quotePrefix="1" applyNumberFormat="1" applyFont="1" applyFill="1" applyBorder="1" applyAlignment="1">
      <alignment horizontal="center"/>
    </xf>
    <xf numFmtId="0" fontId="2" fillId="0" borderId="59" xfId="0" applyNumberFormat="1" applyFont="1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28" xfId="0" applyBorder="1" applyAlignment="1">
      <alignment horizontal="center"/>
    </xf>
    <xf numFmtId="1" fontId="0" fillId="0" borderId="0" xfId="0" quotePrefix="1" applyNumberFormat="1"/>
    <xf numFmtId="0" fontId="12" fillId="0" borderId="50" xfId="0" applyFont="1" applyFill="1" applyBorder="1" applyAlignment="1">
      <alignment horizontal="center" vertical="center"/>
    </xf>
    <xf numFmtId="49" fontId="43" fillId="0" borderId="13" xfId="0" applyNumberFormat="1" applyFont="1" applyBorder="1" applyAlignment="1">
      <alignment horizontal="center" vertical="center"/>
    </xf>
    <xf numFmtId="49" fontId="43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Fill="1" applyBorder="1" applyAlignment="1">
      <alignment horizontal="center" vertical="center"/>
    </xf>
    <xf numFmtId="49" fontId="43" fillId="0" borderId="0" xfId="0" applyNumberFormat="1" applyFont="1" applyAlignment="1" applyProtection="1">
      <alignment horizontal="center" vertical="center"/>
    </xf>
    <xf numFmtId="49" fontId="43" fillId="0" borderId="0" xfId="0" applyNumberFormat="1" applyFont="1" applyAlignment="1">
      <alignment horizontal="center"/>
    </xf>
    <xf numFmtId="49" fontId="43" fillId="0" borderId="13" xfId="0" applyNumberFormat="1" applyFont="1" applyFill="1" applyBorder="1" applyAlignment="1">
      <alignment horizontal="center"/>
    </xf>
    <xf numFmtId="49" fontId="43" fillId="0" borderId="0" xfId="0" applyNumberFormat="1" applyFont="1"/>
    <xf numFmtId="0" fontId="18" fillId="49" borderId="0" xfId="0" applyFont="1" applyFill="1"/>
    <xf numFmtId="2" fontId="10" fillId="48" borderId="22" xfId="0" applyNumberFormat="1" applyFont="1" applyFill="1" applyBorder="1" applyAlignment="1">
      <alignment horizontal="center" vertical="center"/>
    </xf>
    <xf numFmtId="2" fontId="10" fillId="48" borderId="26" xfId="0" applyNumberFormat="1" applyFont="1" applyFill="1" applyBorder="1" applyAlignment="1">
      <alignment horizontal="center" vertical="center"/>
    </xf>
    <xf numFmtId="2" fontId="39" fillId="48" borderId="24" xfId="0" applyNumberFormat="1" applyFont="1" applyFill="1" applyBorder="1" applyAlignment="1">
      <alignment horizontal="center" vertical="center"/>
    </xf>
    <xf numFmtId="2" fontId="39" fillId="48" borderId="25" xfId="0" applyNumberFormat="1" applyFont="1" applyFill="1" applyBorder="1" applyAlignment="1">
      <alignment horizontal="center" vertical="center"/>
    </xf>
    <xf numFmtId="20" fontId="39" fillId="48" borderId="25" xfId="0" applyNumberFormat="1" applyFont="1" applyFill="1" applyBorder="1" applyAlignment="1">
      <alignment horizontal="center" vertical="center"/>
    </xf>
    <xf numFmtId="0" fontId="37" fillId="9" borderId="20" xfId="0" applyFont="1" applyFill="1" applyBorder="1" applyAlignment="1">
      <alignment horizontal="center"/>
    </xf>
    <xf numFmtId="169" fontId="37" fillId="9" borderId="22" xfId="0" applyNumberFormat="1" applyFont="1" applyFill="1" applyBorder="1" applyAlignment="1">
      <alignment horizontal="center"/>
    </xf>
    <xf numFmtId="0" fontId="0" fillId="9" borderId="26" xfId="0" applyFill="1" applyBorder="1"/>
    <xf numFmtId="0" fontId="37" fillId="9" borderId="18" xfId="0" applyFont="1" applyFill="1" applyBorder="1" applyAlignment="1">
      <alignment horizontal="center"/>
    </xf>
    <xf numFmtId="20" fontId="39" fillId="9" borderId="22" xfId="0" applyNumberFormat="1" applyFont="1" applyFill="1" applyBorder="1" applyAlignment="1">
      <alignment horizontal="center"/>
    </xf>
    <xf numFmtId="0" fontId="19" fillId="9" borderId="18" xfId="0" applyFont="1" applyFill="1" applyBorder="1" applyAlignment="1">
      <alignment horizontal="center"/>
    </xf>
    <xf numFmtId="169" fontId="19" fillId="9" borderId="22" xfId="0" applyNumberFormat="1" applyFont="1" applyFill="1" applyBorder="1" applyAlignment="1">
      <alignment horizontal="center"/>
    </xf>
    <xf numFmtId="0" fontId="19" fillId="9" borderId="20" xfId="0" applyFont="1" applyFill="1" applyBorder="1" applyAlignment="1">
      <alignment horizontal="center"/>
    </xf>
    <xf numFmtId="20" fontId="19" fillId="9" borderId="22" xfId="0" applyNumberFormat="1" applyFont="1" applyFill="1" applyBorder="1" applyAlignment="1">
      <alignment horizontal="center"/>
    </xf>
    <xf numFmtId="0" fontId="0" fillId="0" borderId="0" xfId="0" quotePrefix="1"/>
    <xf numFmtId="0" fontId="0" fillId="0" borderId="0" xfId="0" applyFill="1" applyBorder="1"/>
    <xf numFmtId="0" fontId="2" fillId="6" borderId="48" xfId="0" applyFont="1" applyFill="1" applyBorder="1" applyAlignment="1">
      <alignment horizontal="center"/>
    </xf>
    <xf numFmtId="0" fontId="19" fillId="0" borderId="48" xfId="0" applyFont="1" applyBorder="1"/>
    <xf numFmtId="0" fontId="0" fillId="0" borderId="48" xfId="0" applyBorder="1" applyAlignment="1">
      <alignment horizontal="center"/>
    </xf>
    <xf numFmtId="178" fontId="2" fillId="0" borderId="48" xfId="0" applyNumberFormat="1" applyFont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2" fontId="5" fillId="43" borderId="20" xfId="0" applyNumberFormat="1" applyFont="1" applyFill="1" applyBorder="1" applyAlignment="1">
      <alignment horizontal="center"/>
    </xf>
    <xf numFmtId="2" fontId="15" fillId="43" borderId="22" xfId="0" applyNumberFormat="1" applyFont="1" applyFill="1" applyBorder="1" applyAlignment="1">
      <alignment horizontal="center"/>
    </xf>
    <xf numFmtId="168" fontId="16" fillId="43" borderId="22" xfId="0" applyNumberFormat="1" applyFont="1" applyFill="1" applyBorder="1" applyAlignment="1">
      <alignment horizontal="center"/>
    </xf>
    <xf numFmtId="2" fontId="15" fillId="43" borderId="26" xfId="0" applyNumberFormat="1" applyFont="1" applyFill="1" applyBorder="1" applyAlignment="1">
      <alignment horizontal="center"/>
    </xf>
    <xf numFmtId="2" fontId="5" fillId="43" borderId="24" xfId="0" applyNumberFormat="1" applyFont="1" applyFill="1" applyBorder="1" applyAlignment="1">
      <alignment horizontal="center"/>
    </xf>
    <xf numFmtId="2" fontId="15" fillId="43" borderId="25" xfId="0" applyNumberFormat="1" applyFont="1" applyFill="1" applyBorder="1" applyAlignment="1">
      <alignment horizontal="center"/>
    </xf>
    <xf numFmtId="20" fontId="16" fillId="43" borderId="25" xfId="0" applyNumberFormat="1" applyFont="1" applyFill="1" applyBorder="1" applyAlignment="1">
      <alignment horizontal="center"/>
    </xf>
    <xf numFmtId="2" fontId="10" fillId="47" borderId="21" xfId="0" applyNumberFormat="1" applyFont="1" applyFill="1" applyBorder="1" applyAlignment="1">
      <alignment horizontal="center" vertical="center"/>
    </xf>
    <xf numFmtId="2" fontId="10" fillId="47" borderId="14" xfId="0" applyNumberFormat="1" applyFont="1" applyFill="1" applyBorder="1" applyAlignment="1">
      <alignment horizontal="center" vertical="center"/>
    </xf>
    <xf numFmtId="2" fontId="37" fillId="47" borderId="23" xfId="0" applyNumberFormat="1" applyFont="1" applyFill="1" applyBorder="1" applyAlignment="1">
      <alignment horizontal="center" vertical="center"/>
    </xf>
    <xf numFmtId="2" fontId="0" fillId="47" borderId="0" xfId="0" applyNumberFormat="1" applyFill="1" applyBorder="1" applyAlignment="1">
      <alignment horizontal="center" vertical="center"/>
    </xf>
    <xf numFmtId="20" fontId="37" fillId="47" borderId="0" xfId="0" applyNumberFormat="1" applyFont="1" applyFill="1" applyBorder="1" applyAlignment="1">
      <alignment horizontal="center" vertical="center"/>
    </xf>
    <xf numFmtId="2" fontId="5" fillId="47" borderId="26" xfId="0" applyNumberFormat="1" applyFont="1" applyFill="1" applyBorder="1" applyAlignment="1">
      <alignment horizontal="center" vertical="center"/>
    </xf>
    <xf numFmtId="2" fontId="5" fillId="47" borderId="22" xfId="0" applyNumberFormat="1" applyFont="1" applyFill="1" applyBorder="1" applyAlignment="1">
      <alignment horizontal="center" vertical="center"/>
    </xf>
    <xf numFmtId="2" fontId="19" fillId="47" borderId="24" xfId="0" applyNumberFormat="1" applyFont="1" applyFill="1" applyBorder="1" applyAlignment="1">
      <alignment horizontal="center" vertical="center"/>
    </xf>
    <xf numFmtId="2" fontId="19" fillId="47" borderId="25" xfId="0" applyNumberFormat="1" applyFont="1" applyFill="1" applyBorder="1" applyAlignment="1">
      <alignment horizontal="center" vertical="center"/>
    </xf>
    <xf numFmtId="20" fontId="19" fillId="47" borderId="25" xfId="0" applyNumberFormat="1" applyFont="1" applyFill="1" applyBorder="1" applyAlignment="1">
      <alignment horizontal="center" vertical="center"/>
    </xf>
    <xf numFmtId="0" fontId="0" fillId="0" borderId="0" xfId="0" applyAlignment="1"/>
    <xf numFmtId="184" fontId="0" fillId="0" borderId="51" xfId="0" applyNumberForma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Fill="1"/>
    <xf numFmtId="185" fontId="4" fillId="0" borderId="27" xfId="0" applyNumberFormat="1" applyFont="1" applyFill="1" applyBorder="1" applyAlignment="1">
      <alignment horizontal="centerContinuous"/>
    </xf>
    <xf numFmtId="2" fontId="0" fillId="0" borderId="0" xfId="0" applyNumberFormat="1"/>
    <xf numFmtId="0" fontId="0" fillId="0" borderId="48" xfId="0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0" fontId="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20" fontId="0" fillId="0" borderId="0" xfId="0" applyNumberFormat="1" applyFill="1" applyAlignment="1">
      <alignment horizontal="center" vertical="center"/>
    </xf>
    <xf numFmtId="170" fontId="6" fillId="0" borderId="47" xfId="0" applyNumberFormat="1" applyFont="1" applyFill="1" applyBorder="1" applyAlignment="1">
      <alignment horizontal="center"/>
    </xf>
    <xf numFmtId="0" fontId="0" fillId="2" borderId="60" xfId="0" applyFill="1" applyBorder="1"/>
    <xf numFmtId="0" fontId="4" fillId="0" borderId="45" xfId="0" applyNumberFormat="1" applyFont="1" applyFill="1" applyBorder="1" applyAlignment="1">
      <alignment horizontal="centerContinuous"/>
    </xf>
    <xf numFmtId="0" fontId="0" fillId="9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0" borderId="0" xfId="0" applyFill="1" applyBorder="1" applyAlignment="1">
      <alignment horizontal="left" vertical="center" indent="1"/>
    </xf>
    <xf numFmtId="0" fontId="40" fillId="9" borderId="20" xfId="0" applyFont="1" applyFill="1" applyBorder="1" applyAlignment="1">
      <alignment horizontal="center"/>
    </xf>
    <xf numFmtId="169" fontId="40" fillId="9" borderId="22" xfId="0" applyNumberFormat="1" applyFont="1" applyFill="1" applyBorder="1" applyAlignment="1">
      <alignment horizontal="center"/>
    </xf>
    <xf numFmtId="2" fontId="5" fillId="0" borderId="61" xfId="0" applyNumberFormat="1" applyFont="1" applyFill="1" applyBorder="1" applyAlignment="1">
      <alignment horizontal="center"/>
    </xf>
    <xf numFmtId="2" fontId="15" fillId="0" borderId="22" xfId="0" applyNumberFormat="1" applyFont="1" applyFill="1" applyBorder="1" applyAlignment="1">
      <alignment horizontal="center"/>
    </xf>
    <xf numFmtId="20" fontId="16" fillId="0" borderId="22" xfId="0" applyNumberFormat="1" applyFont="1" applyFill="1" applyBorder="1" applyAlignment="1">
      <alignment horizontal="center"/>
    </xf>
    <xf numFmtId="2" fontId="15" fillId="0" borderId="26" xfId="0" applyNumberFormat="1" applyFont="1" applyFill="1" applyBorder="1" applyAlignment="1">
      <alignment horizontal="center"/>
    </xf>
    <xf numFmtId="0" fontId="0" fillId="9" borderId="18" xfId="0" applyFill="1" applyBorder="1" applyAlignment="1">
      <alignment vertical="top"/>
    </xf>
    <xf numFmtId="0" fontId="0" fillId="9" borderId="12" xfId="0" applyFill="1" applyBorder="1" applyAlignment="1">
      <alignment vertical="top"/>
    </xf>
    <xf numFmtId="0" fontId="0" fillId="9" borderId="19" xfId="0" applyFill="1" applyBorder="1" applyAlignment="1">
      <alignment vertical="top"/>
    </xf>
    <xf numFmtId="0" fontId="0" fillId="43" borderId="12" xfId="0" applyFill="1" applyBorder="1" applyAlignment="1">
      <alignment horizontal="centerContinuous" vertical="top"/>
    </xf>
    <xf numFmtId="0" fontId="2" fillId="43" borderId="12" xfId="0" applyFont="1" applyFill="1" applyBorder="1" applyAlignment="1">
      <alignment horizontal="centerContinuous" vertical="center"/>
    </xf>
    <xf numFmtId="0" fontId="0" fillId="9" borderId="12" xfId="0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0" fontId="12" fillId="0" borderId="48" xfId="0" applyFont="1" applyFill="1" applyBorder="1" applyAlignment="1">
      <alignment horizontal="center" vertical="center"/>
    </xf>
    <xf numFmtId="177" fontId="19" fillId="0" borderId="48" xfId="0" applyNumberFormat="1" applyFont="1" applyBorder="1"/>
    <xf numFmtId="0" fontId="0" fillId="52" borderId="0" xfId="0" applyFill="1" applyBorder="1"/>
    <xf numFmtId="0" fontId="0" fillId="52" borderId="0" xfId="0" applyFill="1" applyBorder="1" applyAlignment="1">
      <alignment horizontal="right"/>
    </xf>
    <xf numFmtId="0" fontId="0" fillId="52" borderId="0" xfId="0" applyFill="1" applyBorder="1" applyAlignment="1">
      <alignment horizontal="center"/>
    </xf>
    <xf numFmtId="0" fontId="2" fillId="52" borderId="0" xfId="0" quotePrefix="1" applyFont="1" applyFill="1" applyBorder="1" applyAlignment="1">
      <alignment horizontal="right"/>
    </xf>
    <xf numFmtId="182" fontId="4" fillId="0" borderId="27" xfId="0" applyNumberFormat="1" applyFont="1" applyFill="1" applyBorder="1" applyAlignment="1">
      <alignment horizontal="centerContinuous"/>
    </xf>
    <xf numFmtId="0" fontId="0" fillId="9" borderId="22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12" fillId="0" borderId="43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0" fontId="0" fillId="0" borderId="0" xfId="0" applyFill="1" applyBorder="1" applyAlignment="1">
      <alignment horizontal="centerContinuous"/>
    </xf>
    <xf numFmtId="14" fontId="0" fillId="0" borderId="0" xfId="0" applyNumberFormat="1"/>
    <xf numFmtId="168" fontId="6" fillId="2" borderId="47" xfId="0" applyNumberFormat="1" applyFont="1" applyFill="1" applyBorder="1" applyAlignment="1">
      <alignment horizontal="center" vertical="center"/>
    </xf>
    <xf numFmtId="168" fontId="2" fillId="2" borderId="0" xfId="0" applyNumberFormat="1" applyFont="1" applyFill="1"/>
    <xf numFmtId="186" fontId="0" fillId="0" borderId="0" xfId="0" applyNumberFormat="1" applyAlignment="1">
      <alignment horizontal="left"/>
    </xf>
    <xf numFmtId="0" fontId="19" fillId="0" borderId="48" xfId="0" applyNumberFormat="1" applyFont="1" applyBorder="1"/>
    <xf numFmtId="182" fontId="6" fillId="0" borderId="0" xfId="0" applyNumberFormat="1" applyFont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2" fillId="0" borderId="0" xfId="0" quotePrefix="1" applyFont="1" applyFill="1" applyBorder="1" applyAlignment="1">
      <alignment vertical="top"/>
    </xf>
    <xf numFmtId="49" fontId="6" fillId="8" borderId="0" xfId="0" applyNumberFormat="1" applyFont="1" applyFill="1" applyAlignment="1"/>
    <xf numFmtId="0" fontId="2" fillId="51" borderId="0" xfId="0" applyFont="1" applyFill="1"/>
    <xf numFmtId="177" fontId="42" fillId="51" borderId="0" xfId="0" applyNumberFormat="1" applyFont="1" applyFill="1" applyBorder="1" applyAlignment="1">
      <alignment horizontal="center"/>
    </xf>
    <xf numFmtId="0" fontId="42" fillId="51" borderId="0" xfId="0" applyNumberFormat="1" applyFont="1" applyFill="1" applyBorder="1"/>
    <xf numFmtId="183" fontId="50" fillId="51" borderId="0" xfId="0" applyNumberFormat="1" applyFont="1" applyFill="1" applyBorder="1"/>
    <xf numFmtId="0" fontId="0" fillId="51" borderId="0" xfId="0" applyFill="1"/>
    <xf numFmtId="0" fontId="18" fillId="51" borderId="0" xfId="0" applyFont="1" applyFill="1"/>
    <xf numFmtId="0" fontId="2" fillId="51" borderId="0" xfId="0" applyFont="1" applyFill="1" applyAlignment="1"/>
    <xf numFmtId="177" fontId="2" fillId="0" borderId="0" xfId="0" applyNumberFormat="1" applyFont="1" applyFill="1" applyAlignment="1">
      <alignment horizontal="center"/>
    </xf>
    <xf numFmtId="177" fontId="0" fillId="0" borderId="0" xfId="0" applyNumberFormat="1" applyFill="1" applyAlignment="1">
      <alignment horizontal="center"/>
    </xf>
    <xf numFmtId="0" fontId="2" fillId="52" borderId="0" xfId="0" applyFont="1" applyFill="1"/>
    <xf numFmtId="0" fontId="18" fillId="52" borderId="0" xfId="0" applyFont="1" applyFill="1" applyAlignment="1"/>
    <xf numFmtId="0" fontId="0" fillId="52" borderId="0" xfId="0" applyFill="1"/>
    <xf numFmtId="49" fontId="56" fillId="52" borderId="0" xfId="0" applyNumberFormat="1" applyFont="1" applyFill="1" applyAlignment="1">
      <alignment horizontal="left" vertical="center"/>
    </xf>
    <xf numFmtId="0" fontId="57" fillId="52" borderId="0" xfId="0" applyFont="1" applyFill="1"/>
    <xf numFmtId="0" fontId="57" fillId="52" borderId="0" xfId="0" applyFont="1" applyFill="1" applyAlignment="1">
      <alignment horizontal="center"/>
    </xf>
    <xf numFmtId="0" fontId="58" fillId="52" borderId="0" xfId="0" applyNumberFormat="1" applyFont="1" applyFill="1" applyBorder="1" applyAlignment="1">
      <alignment horizontal="center"/>
    </xf>
    <xf numFmtId="183" fontId="59" fillId="52" borderId="0" xfId="0" applyNumberFormat="1" applyFont="1" applyFill="1" applyBorder="1" applyAlignment="1">
      <alignment horizontal="center"/>
    </xf>
    <xf numFmtId="20" fontId="58" fillId="52" borderId="0" xfId="0" applyNumberFormat="1" applyFont="1" applyFill="1" applyBorder="1" applyAlignment="1">
      <alignment horizontal="center"/>
    </xf>
    <xf numFmtId="170" fontId="59" fillId="52" borderId="0" xfId="0" applyNumberFormat="1" applyFont="1" applyFill="1" applyBorder="1" applyAlignment="1">
      <alignment horizontal="center"/>
    </xf>
    <xf numFmtId="0" fontId="58" fillId="52" borderId="0" xfId="0" applyNumberFormat="1" applyFont="1" applyFill="1" applyBorder="1"/>
    <xf numFmtId="183" fontId="59" fillId="52" borderId="0" xfId="0" applyNumberFormat="1" applyFont="1" applyFill="1" applyBorder="1"/>
    <xf numFmtId="177" fontId="58" fillId="52" borderId="0" xfId="0" applyNumberFormat="1" applyFont="1" applyFill="1" applyBorder="1" applyAlignment="1">
      <alignment horizontal="center"/>
    </xf>
    <xf numFmtId="0" fontId="57" fillId="52" borderId="0" xfId="0" applyFont="1" applyFill="1" applyAlignment="1"/>
    <xf numFmtId="0" fontId="58" fillId="52" borderId="0" xfId="0" applyNumberFormat="1" applyFont="1" applyFill="1" applyBorder="1" applyAlignment="1">
      <alignment horizontal="left"/>
    </xf>
    <xf numFmtId="183" fontId="59" fillId="52" borderId="0" xfId="0" applyNumberFormat="1" applyFont="1" applyFill="1" applyBorder="1" applyAlignment="1">
      <alignment horizontal="left"/>
    </xf>
    <xf numFmtId="0" fontId="57" fillId="52" borderId="0" xfId="0" applyFont="1" applyFill="1" applyAlignment="1">
      <alignment horizontal="left"/>
    </xf>
    <xf numFmtId="0" fontId="60" fillId="52" borderId="0" xfId="0" applyFont="1" applyFill="1"/>
    <xf numFmtId="170" fontId="61" fillId="52" borderId="0" xfId="0" applyNumberFormat="1" applyFont="1" applyFill="1" applyBorder="1" applyAlignment="1">
      <alignment horizontal="center"/>
    </xf>
    <xf numFmtId="0" fontId="2" fillId="52" borderId="0" xfId="0" applyFont="1" applyFill="1" applyAlignment="1"/>
    <xf numFmtId="0" fontId="44" fillId="52" borderId="0" xfId="0" applyFont="1" applyFill="1"/>
    <xf numFmtId="0" fontId="18" fillId="52" borderId="0" xfId="0" applyFont="1" applyFill="1"/>
    <xf numFmtId="0" fontId="2" fillId="52" borderId="0" xfId="0" applyFont="1" applyFill="1" applyAlignment="1">
      <alignment horizontal="centerContinuous"/>
    </xf>
    <xf numFmtId="0" fontId="47" fillId="52" borderId="0" xfId="0" applyFont="1" applyFill="1" applyAlignment="1">
      <alignment horizontal="centerContinuous"/>
    </xf>
    <xf numFmtId="0" fontId="18" fillId="52" borderId="0" xfId="0" applyFont="1" applyFill="1" applyAlignment="1">
      <alignment horizontal="centerContinuous"/>
    </xf>
    <xf numFmtId="0" fontId="45" fillId="52" borderId="0" xfId="0" applyFont="1" applyFill="1"/>
    <xf numFmtId="0" fontId="36" fillId="52" borderId="0" xfId="0" applyFont="1" applyFill="1"/>
    <xf numFmtId="0" fontId="18" fillId="52" borderId="0" xfId="0" applyFont="1" applyFill="1" applyAlignment="1">
      <alignment horizontal="right"/>
    </xf>
    <xf numFmtId="0" fontId="58" fillId="52" borderId="0" xfId="0" applyFont="1" applyFill="1"/>
    <xf numFmtId="0" fontId="60" fillId="52" borderId="0" xfId="0" applyFont="1" applyFill="1" applyAlignment="1">
      <alignment horizontal="center" vertical="center"/>
    </xf>
    <xf numFmtId="0" fontId="57" fillId="52" borderId="0" xfId="0" quotePrefix="1" applyFont="1" applyFill="1"/>
    <xf numFmtId="178" fontId="57" fillId="52" borderId="0" xfId="0" applyNumberFormat="1" applyFont="1" applyFill="1" applyBorder="1" applyAlignment="1">
      <alignment horizontal="right" vertical="center"/>
    </xf>
    <xf numFmtId="1" fontId="62" fillId="52" borderId="0" xfId="0" applyNumberFormat="1" applyFont="1" applyFill="1" applyBorder="1" applyAlignment="1">
      <alignment horizontal="right"/>
    </xf>
    <xf numFmtId="167" fontId="59" fillId="52" borderId="0" xfId="0" applyNumberFormat="1" applyFont="1" applyFill="1" applyBorder="1" applyAlignment="1">
      <alignment horizontal="right"/>
    </xf>
    <xf numFmtId="173" fontId="65" fillId="52" borderId="0" xfId="0" applyNumberFormat="1" applyFont="1" applyFill="1" applyBorder="1" applyAlignment="1">
      <alignment horizontal="right" vertical="center"/>
    </xf>
    <xf numFmtId="0" fontId="58" fillId="52" borderId="0" xfId="0" applyFont="1" applyFill="1" applyBorder="1" applyAlignment="1">
      <alignment horizontal="right" vertical="center"/>
    </xf>
    <xf numFmtId="164" fontId="58" fillId="52" borderId="0" xfId="0" applyNumberFormat="1" applyFont="1" applyFill="1" applyBorder="1" applyAlignment="1">
      <alignment horizontal="right" vertical="center"/>
    </xf>
    <xf numFmtId="0" fontId="66" fillId="52" borderId="0" xfId="0" applyFont="1" applyFill="1" applyBorder="1" applyAlignment="1">
      <alignment horizontal="center" vertical="center"/>
    </xf>
    <xf numFmtId="20" fontId="58" fillId="52" borderId="0" xfId="0" applyNumberFormat="1" applyFont="1" applyFill="1" applyBorder="1"/>
    <xf numFmtId="172" fontId="59" fillId="52" borderId="0" xfId="0" applyNumberFormat="1" applyFont="1" applyFill="1" applyBorder="1"/>
    <xf numFmtId="0" fontId="18" fillId="0" borderId="0" xfId="0" applyFont="1" applyFill="1"/>
    <xf numFmtId="173" fontId="52" fillId="0" borderId="0" xfId="0" applyNumberFormat="1" applyFont="1" applyFill="1" applyBorder="1" applyAlignment="1">
      <alignment horizontal="right" vertical="center"/>
    </xf>
    <xf numFmtId="0" fontId="41" fillId="0" borderId="0" xfId="0" applyFont="1" applyFill="1" applyBorder="1" applyAlignment="1">
      <alignment horizontal="right" vertical="center"/>
    </xf>
    <xf numFmtId="164" fontId="41" fillId="0" borderId="0" xfId="0" applyNumberFormat="1" applyFont="1" applyFill="1" applyBorder="1" applyAlignment="1">
      <alignment horizontal="right" vertical="center"/>
    </xf>
    <xf numFmtId="0" fontId="53" fillId="0" borderId="0" xfId="0" applyFont="1" applyFill="1" applyBorder="1" applyAlignment="1">
      <alignment horizontal="center" vertical="center"/>
    </xf>
    <xf numFmtId="0" fontId="67" fillId="52" borderId="0" xfId="0" applyFont="1" applyFill="1" applyAlignment="1">
      <alignment horizontal="left" vertical="center" indent="15"/>
    </xf>
    <xf numFmtId="180" fontId="57" fillId="52" borderId="0" xfId="0" applyNumberFormat="1" applyFont="1" applyFill="1"/>
    <xf numFmtId="17" fontId="0" fillId="8" borderId="0" xfId="0" applyNumberFormat="1" applyFill="1"/>
    <xf numFmtId="0" fontId="49" fillId="48" borderId="0" xfId="0" applyFont="1" applyFill="1" applyAlignment="1">
      <alignment horizontal="center"/>
    </xf>
    <xf numFmtId="0" fontId="50" fillId="48" borderId="0" xfId="0" applyFont="1" applyFill="1" applyAlignment="1">
      <alignment horizontal="center"/>
    </xf>
    <xf numFmtId="0" fontId="42" fillId="48" borderId="0" xfId="0" applyFont="1" applyFill="1" applyAlignment="1">
      <alignment horizontal="center"/>
    </xf>
    <xf numFmtId="178" fontId="51" fillId="48" borderId="0" xfId="0" applyNumberFormat="1" applyFont="1" applyFill="1" applyAlignment="1" applyProtection="1">
      <alignment horizontal="left" vertical="top" indent="3"/>
      <protection locked="0"/>
    </xf>
    <xf numFmtId="0" fontId="2" fillId="48" borderId="0" xfId="0" applyFont="1" applyFill="1"/>
    <xf numFmtId="172" fontId="6" fillId="0" borderId="47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2" borderId="0" xfId="0" applyFill="1" applyBorder="1"/>
    <xf numFmtId="0" fontId="0" fillId="42" borderId="0" xfId="0" applyFill="1"/>
    <xf numFmtId="0" fontId="0" fillId="42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7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2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2" borderId="0" xfId="0" applyFont="1" applyFill="1" applyBorder="1" applyAlignment="1">
      <alignment horizontal="center" vertical="center"/>
    </xf>
    <xf numFmtId="0" fontId="2" fillId="42" borderId="0" xfId="0" applyFont="1" applyFill="1"/>
    <xf numFmtId="173" fontId="2" fillId="2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52" xfId="0" applyFill="1" applyBorder="1"/>
    <xf numFmtId="1" fontId="0" fillId="0" borderId="53" xfId="0" applyNumberFormat="1" applyFill="1" applyBorder="1"/>
    <xf numFmtId="0" fontId="0" fillId="0" borderId="54" xfId="0" applyFill="1" applyBorder="1"/>
    <xf numFmtId="1" fontId="0" fillId="0" borderId="54" xfId="0" applyNumberFormat="1" applyFill="1" applyBorder="1"/>
    <xf numFmtId="175" fontId="2" fillId="0" borderId="52" xfId="0" applyNumberFormat="1" applyFont="1" applyFill="1" applyBorder="1" applyAlignment="1">
      <alignment horizontal="left" vertical="center"/>
    </xf>
    <xf numFmtId="1" fontId="2" fillId="0" borderId="5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20" fontId="0" fillId="0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52" borderId="0" xfId="0" applyFill="1" applyBorder="1" applyAlignment="1">
      <alignment horizontal="right"/>
    </xf>
    <xf numFmtId="17" fontId="4" fillId="0" borderId="45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0" fillId="52" borderId="0" xfId="0" applyFill="1"/>
    <xf numFmtId="0" fontId="69" fillId="0" borderId="0" xfId="0" quotePrefix="1" applyFont="1"/>
    <xf numFmtId="14" fontId="4" fillId="0" borderId="62" xfId="0" applyNumberFormat="1" applyFont="1" applyFill="1" applyBorder="1" applyAlignment="1">
      <alignment horizontal="centerContinuous"/>
    </xf>
    <xf numFmtId="170" fontId="48" fillId="0" borderId="47" xfId="0" applyNumberFormat="1" applyFont="1" applyFill="1" applyBorder="1" applyAlignment="1">
      <alignment horizontal="center"/>
    </xf>
    <xf numFmtId="0" fontId="12" fillId="8" borderId="48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12" fillId="0" borderId="23" xfId="0" applyFont="1" applyFill="1" applyBorder="1" applyAlignment="1">
      <alignment horizontal="center"/>
    </xf>
    <xf numFmtId="2" fontId="2" fillId="53" borderId="18" xfId="0" applyNumberFormat="1" applyFont="1" applyFill="1" applyBorder="1" applyAlignment="1">
      <alignment horizontal="centerContinuous"/>
    </xf>
    <xf numFmtId="2" fontId="18" fillId="53" borderId="12" xfId="0" applyNumberFormat="1" applyFont="1" applyFill="1" applyBorder="1" applyAlignment="1">
      <alignment horizontal="centerContinuous"/>
    </xf>
    <xf numFmtId="2" fontId="2" fillId="53" borderId="12" xfId="0" applyNumberFormat="1" applyFont="1" applyFill="1" applyBorder="1" applyAlignment="1">
      <alignment horizontal="centerContinuous"/>
    </xf>
    <xf numFmtId="2" fontId="5" fillId="53" borderId="18" xfId="0" applyNumberFormat="1" applyFont="1" applyFill="1" applyBorder="1" applyAlignment="1">
      <alignment horizontal="center"/>
    </xf>
    <xf numFmtId="0" fontId="5" fillId="53" borderId="20" xfId="0" applyFont="1" applyFill="1" applyBorder="1" applyAlignment="1">
      <alignment horizontal="center"/>
    </xf>
    <xf numFmtId="0" fontId="40" fillId="53" borderId="20" xfId="0" applyFont="1" applyFill="1" applyBorder="1" applyAlignment="1">
      <alignment horizontal="center"/>
    </xf>
    <xf numFmtId="2" fontId="1" fillId="53" borderId="20" xfId="0" applyNumberFormat="1" applyFont="1" applyFill="1" applyBorder="1" applyAlignment="1">
      <alignment horizontal="center"/>
    </xf>
    <xf numFmtId="2" fontId="2" fillId="53" borderId="26" xfId="0" applyNumberFormat="1" applyFont="1" applyFill="1" applyBorder="1" applyAlignment="1">
      <alignment horizontal="center"/>
    </xf>
    <xf numFmtId="2" fontId="5" fillId="53" borderId="22" xfId="0" applyNumberFormat="1" applyFont="1" applyFill="1" applyBorder="1" applyAlignment="1">
      <alignment horizontal="center"/>
    </xf>
    <xf numFmtId="20" fontId="19" fillId="53" borderId="22" xfId="0" applyNumberFormat="1" applyFont="1" applyFill="1" applyBorder="1" applyAlignment="1">
      <alignment horizontal="center"/>
    </xf>
    <xf numFmtId="0" fontId="0" fillId="53" borderId="26" xfId="0" applyFill="1" applyBorder="1" applyAlignment="1">
      <alignment horizontal="center"/>
    </xf>
    <xf numFmtId="0" fontId="0" fillId="53" borderId="49" xfId="0" applyFill="1" applyBorder="1" applyAlignment="1">
      <alignment horizontal="center"/>
    </xf>
    <xf numFmtId="0" fontId="2" fillId="53" borderId="22" xfId="0" applyFont="1" applyFill="1" applyBorder="1" applyAlignment="1">
      <alignment horizontal="center"/>
    </xf>
    <xf numFmtId="0" fontId="0" fillId="53" borderId="22" xfId="0" applyFill="1" applyBorder="1" applyAlignment="1">
      <alignment horizontal="center"/>
    </xf>
    <xf numFmtId="0" fontId="0" fillId="53" borderId="26" xfId="0" applyFill="1" applyBorder="1" applyAlignment="1">
      <alignment horizontal="left"/>
    </xf>
    <xf numFmtId="164" fontId="5" fillId="53" borderId="21" xfId="0" applyNumberFormat="1" applyFont="1" applyFill="1" applyBorder="1" applyAlignment="1">
      <alignment horizontal="center"/>
    </xf>
    <xf numFmtId="2" fontId="5" fillId="50" borderId="19" xfId="0" applyNumberFormat="1" applyFont="1" applyFill="1" applyBorder="1" applyAlignment="1">
      <alignment horizontal="center" vertical="center"/>
    </xf>
    <xf numFmtId="2" fontId="19" fillId="50" borderId="24" xfId="0" applyNumberFormat="1" applyFont="1" applyFill="1" applyBorder="1" applyAlignment="1">
      <alignment horizontal="center"/>
    </xf>
    <xf numFmtId="2" fontId="19" fillId="50" borderId="25" xfId="0" applyNumberFormat="1" applyFont="1" applyFill="1" applyBorder="1" applyAlignment="1">
      <alignment horizontal="center"/>
    </xf>
    <xf numFmtId="20" fontId="19" fillId="50" borderId="25" xfId="0" applyNumberFormat="1" applyFont="1" applyFill="1" applyBorder="1" applyAlignment="1">
      <alignment horizontal="center"/>
    </xf>
    <xf numFmtId="2" fontId="5" fillId="50" borderId="25" xfId="0" applyNumberFormat="1" applyFont="1" applyFill="1" applyBorder="1" applyAlignment="1">
      <alignment horizontal="center" vertical="center"/>
    </xf>
    <xf numFmtId="2" fontId="5" fillId="50" borderId="24" xfId="0" applyNumberFormat="1" applyFont="1" applyFill="1" applyBorder="1" applyAlignment="1">
      <alignment horizontal="center" vertical="center"/>
    </xf>
    <xf numFmtId="2" fontId="2" fillId="48" borderId="18" xfId="0" applyNumberFormat="1" applyFont="1" applyFill="1" applyBorder="1" applyAlignment="1">
      <alignment horizontal="centerContinuous" vertical="center"/>
    </xf>
    <xf numFmtId="2" fontId="10" fillId="47" borderId="26" xfId="0" applyNumberFormat="1" applyFont="1" applyFill="1" applyBorder="1" applyAlignment="1">
      <alignment horizontal="center" vertical="center"/>
    </xf>
    <xf numFmtId="2" fontId="5" fillId="53" borderId="61" xfId="0" applyNumberFormat="1" applyFont="1" applyFill="1" applyBorder="1" applyAlignment="1">
      <alignment horizontal="center"/>
    </xf>
    <xf numFmtId="0" fontId="43" fillId="0" borderId="0" xfId="0" quotePrefix="1" applyNumberFormat="1" applyFont="1" applyBorder="1" applyAlignment="1">
      <alignment horizontal="center" vertical="center"/>
    </xf>
    <xf numFmtId="2" fontId="2" fillId="47" borderId="18" xfId="0" applyNumberFormat="1" applyFont="1" applyFill="1" applyBorder="1" applyAlignment="1">
      <alignment horizontal="centerContinuous" vertical="center"/>
    </xf>
    <xf numFmtId="2" fontId="0" fillId="47" borderId="12" xfId="0" applyNumberFormat="1" applyFill="1" applyBorder="1" applyAlignment="1">
      <alignment horizontal="centerContinuous" vertical="center"/>
    </xf>
    <xf numFmtId="2" fontId="18" fillId="47" borderId="19" xfId="0" applyNumberFormat="1" applyFont="1" applyFill="1" applyBorder="1" applyAlignment="1">
      <alignment horizontal="centerContinuous" vertical="center"/>
    </xf>
    <xf numFmtId="2" fontId="2" fillId="47" borderId="12" xfId="0" applyNumberFormat="1" applyFont="1" applyFill="1" applyBorder="1" applyAlignment="1">
      <alignment horizontal="centerContinuous" vertical="center"/>
    </xf>
    <xf numFmtId="2" fontId="2" fillId="47" borderId="19" xfId="0" applyNumberFormat="1" applyFont="1" applyFill="1" applyBorder="1" applyAlignment="1">
      <alignment horizontal="centerContinuous" vertical="center"/>
    </xf>
    <xf numFmtId="0" fontId="0" fillId="0" borderId="63" xfId="0" applyBorder="1" applyAlignment="1">
      <alignment horizontal="center"/>
    </xf>
    <xf numFmtId="2" fontId="18" fillId="48" borderId="12" xfId="0" applyNumberFormat="1" applyFont="1" applyFill="1" applyBorder="1" applyAlignment="1">
      <alignment horizontal="centerContinuous" vertical="center"/>
    </xf>
    <xf numFmtId="2" fontId="18" fillId="48" borderId="19" xfId="0" applyNumberFormat="1" applyFont="1" applyFill="1" applyBorder="1" applyAlignment="1">
      <alignment horizontal="centerContinuous" vertical="center"/>
    </xf>
    <xf numFmtId="2" fontId="2" fillId="50" borderId="12" xfId="0" applyNumberFormat="1" applyFont="1" applyFill="1" applyBorder="1" applyAlignment="1">
      <alignment horizontal="centerContinuous" vertical="center"/>
    </xf>
    <xf numFmtId="2" fontId="2" fillId="50" borderId="19" xfId="0" applyNumberFormat="1" applyFont="1" applyFill="1" applyBorder="1" applyAlignment="1">
      <alignment horizontal="centerContinuous"/>
    </xf>
    <xf numFmtId="2" fontId="0" fillId="43" borderId="19" xfId="0" applyNumberFormat="1" applyFont="1" applyFill="1" applyBorder="1" applyAlignment="1">
      <alignment horizontal="centerContinuous"/>
    </xf>
    <xf numFmtId="2" fontId="0" fillId="43" borderId="18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0" fontId="13" fillId="0" borderId="23" xfId="0" applyFont="1" applyFill="1" applyBorder="1" applyAlignment="1">
      <alignment vertical="center"/>
    </xf>
    <xf numFmtId="0" fontId="38" fillId="0" borderId="23" xfId="0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13" fillId="0" borderId="23" xfId="0" applyFont="1" applyFill="1" applyBorder="1" applyAlignment="1"/>
    <xf numFmtId="0" fontId="12" fillId="0" borderId="23" xfId="0" applyFont="1" applyFill="1" applyBorder="1" applyAlignment="1"/>
    <xf numFmtId="0" fontId="12" fillId="0" borderId="0" xfId="0" applyFont="1" applyFill="1" applyBorder="1" applyAlignment="1">
      <alignment horizontal="center" vertical="center"/>
    </xf>
    <xf numFmtId="1" fontId="6" fillId="4" borderId="53" xfId="0" applyNumberFormat="1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2" fillId="0" borderId="48" xfId="0" applyFont="1" applyFill="1" applyBorder="1" applyAlignment="1">
      <alignment horizontal="center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48" xfId="0" applyFill="1" applyBorder="1" applyAlignment="1">
      <alignment horizontal="center"/>
    </xf>
    <xf numFmtId="169" fontId="6" fillId="10" borderId="57" xfId="0" applyNumberFormat="1" applyFont="1" applyFill="1" applyBorder="1" applyAlignment="1">
      <alignment horizontal="centerContinuous" vertical="center"/>
    </xf>
    <xf numFmtId="169" fontId="6" fillId="10" borderId="58" xfId="0" applyNumberFormat="1" applyFont="1" applyFill="1" applyBorder="1" applyAlignment="1">
      <alignment horizontal="centerContinuous" vertical="center"/>
    </xf>
    <xf numFmtId="169" fontId="17" fillId="10" borderId="56" xfId="0" applyNumberFormat="1" applyFont="1" applyFill="1" applyBorder="1" applyAlignment="1">
      <alignment horizontal="centerContinuous" vertical="center"/>
    </xf>
    <xf numFmtId="182" fontId="0" fillId="0" borderId="0" xfId="0" applyNumberFormat="1" applyAlignment="1"/>
    <xf numFmtId="0" fontId="68" fillId="0" borderId="0" xfId="43" applyFill="1"/>
    <xf numFmtId="0" fontId="0" fillId="0" borderId="64" xfId="0" applyBorder="1"/>
    <xf numFmtId="187" fontId="70" fillId="0" borderId="0" xfId="0" applyNumberFormat="1" applyFont="1" applyAlignment="1">
      <alignment horizontal="left"/>
    </xf>
    <xf numFmtId="188" fontId="0" fillId="0" borderId="0" xfId="0" applyNumberFormat="1"/>
    <xf numFmtId="189" fontId="71" fillId="0" borderId="0" xfId="0" applyNumberFormat="1" applyFont="1"/>
    <xf numFmtId="189" fontId="71" fillId="0" borderId="0" xfId="0" applyNumberFormat="1" applyFont="1" applyAlignment="1">
      <alignment horizontal="left"/>
    </xf>
    <xf numFmtId="164" fontId="7" fillId="55" borderId="46" xfId="0" applyNumberFormat="1" applyFont="1" applyFill="1" applyBorder="1" applyAlignment="1" applyProtection="1">
      <alignment horizontal="centerContinuous" vertical="center"/>
    </xf>
    <xf numFmtId="0" fontId="0" fillId="55" borderId="0" xfId="0" applyFill="1" applyBorder="1" applyAlignment="1">
      <alignment horizontal="centerContinuous"/>
    </xf>
    <xf numFmtId="165" fontId="6" fillId="2" borderId="47" xfId="0" applyNumberFormat="1" applyFont="1" applyFill="1" applyBorder="1" applyAlignment="1">
      <alignment horizontal="center" vertical="center"/>
    </xf>
    <xf numFmtId="165" fontId="2" fillId="2" borderId="0" xfId="0" applyNumberFormat="1" applyFont="1" applyFill="1"/>
    <xf numFmtId="170" fontId="6" fillId="2" borderId="47" xfId="0" applyNumberFormat="1" applyFont="1" applyFill="1" applyBorder="1" applyAlignment="1">
      <alignment horizontal="center" vertical="center"/>
    </xf>
    <xf numFmtId="164" fontId="17" fillId="56" borderId="47" xfId="0" applyNumberFormat="1" applyFont="1" applyFill="1" applyBorder="1" applyAlignment="1">
      <alignment horizontal="center"/>
    </xf>
    <xf numFmtId="165" fontId="9" fillId="56" borderId="47" xfId="0" applyNumberFormat="1" applyFont="1" applyFill="1" applyBorder="1" applyAlignment="1">
      <alignment horizontal="center"/>
    </xf>
    <xf numFmtId="49" fontId="56" fillId="52" borderId="0" xfId="0" applyNumberFormat="1" applyFont="1" applyFill="1" applyAlignment="1">
      <alignment vertical="center"/>
    </xf>
    <xf numFmtId="0" fontId="57" fillId="0" borderId="0" xfId="0" applyFont="1" applyFill="1"/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indent="13"/>
    </xf>
    <xf numFmtId="0" fontId="18" fillId="0" borderId="0" xfId="0" applyFont="1" applyFill="1" applyAlignment="1">
      <alignment horizontal="left" indent="15"/>
    </xf>
    <xf numFmtId="0" fontId="18" fillId="0" borderId="0" xfId="0" applyFont="1" applyFill="1" applyAlignment="1">
      <alignment horizontal="left" indent="10"/>
    </xf>
    <xf numFmtId="0" fontId="12" fillId="0" borderId="23" xfId="0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2" fontId="15" fillId="0" borderId="0" xfId="0" applyNumberFormat="1" applyFont="1" applyFill="1" applyBorder="1" applyAlignment="1">
      <alignment horizontal="center"/>
    </xf>
    <xf numFmtId="20" fontId="16" fillId="0" borderId="0" xfId="0" applyNumberFormat="1" applyFont="1" applyFill="1" applyBorder="1" applyAlignment="1">
      <alignment horizontal="center"/>
    </xf>
    <xf numFmtId="2" fontId="15" fillId="0" borderId="21" xfId="0" applyNumberFormat="1" applyFont="1" applyFill="1" applyBorder="1" applyAlignment="1">
      <alignment horizontal="center"/>
    </xf>
    <xf numFmtId="2" fontId="18" fillId="57" borderId="12" xfId="0" applyNumberFormat="1" applyFont="1" applyFill="1" applyBorder="1" applyAlignment="1">
      <alignment horizontal="centerContinuous" vertical="center"/>
    </xf>
    <xf numFmtId="2" fontId="18" fillId="57" borderId="19" xfId="0" applyNumberFormat="1" applyFont="1" applyFill="1" applyBorder="1" applyAlignment="1">
      <alignment horizontal="centerContinuous" vertical="center"/>
    </xf>
    <xf numFmtId="2" fontId="18" fillId="57" borderId="18" xfId="0" applyNumberFormat="1" applyFont="1" applyFill="1" applyBorder="1" applyAlignment="1">
      <alignment horizontal="centerContinuous" vertical="center"/>
    </xf>
    <xf numFmtId="2" fontId="18" fillId="57" borderId="26" xfId="0" applyNumberFormat="1" applyFont="1" applyFill="1" applyBorder="1" applyAlignment="1">
      <alignment horizontal="center" vertical="center"/>
    </xf>
    <xf numFmtId="2" fontId="18" fillId="0" borderId="22" xfId="0" applyNumberFormat="1" applyFont="1" applyFill="1" applyBorder="1" applyAlignment="1">
      <alignment horizontal="center" vertical="center"/>
    </xf>
    <xf numFmtId="2" fontId="18" fillId="57" borderId="24" xfId="0" applyNumberFormat="1" applyFont="1" applyFill="1" applyBorder="1" applyAlignment="1">
      <alignment horizontal="center" vertical="center"/>
    </xf>
    <xf numFmtId="2" fontId="18" fillId="57" borderId="22" xfId="0" applyNumberFormat="1" applyFont="1" applyFill="1" applyBorder="1" applyAlignment="1">
      <alignment horizontal="center" vertical="center"/>
    </xf>
    <xf numFmtId="2" fontId="18" fillId="57" borderId="25" xfId="0" applyNumberFormat="1" applyFont="1" applyFill="1" applyBorder="1" applyAlignment="1">
      <alignment horizontal="center" vertical="center"/>
    </xf>
    <xf numFmtId="165" fontId="18" fillId="0" borderId="22" xfId="0" applyNumberFormat="1" applyFont="1" applyFill="1" applyBorder="1" applyAlignment="1">
      <alignment horizontal="center" vertical="center"/>
    </xf>
    <xf numFmtId="20" fontId="18" fillId="57" borderId="25" xfId="0" applyNumberFormat="1" applyFont="1" applyFill="1" applyBorder="1" applyAlignment="1">
      <alignment horizontal="center" vertical="center"/>
    </xf>
    <xf numFmtId="2" fontId="5" fillId="0" borderId="22" xfId="0" applyNumberFormat="1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Continuous"/>
    </xf>
    <xf numFmtId="2" fontId="0" fillId="43" borderId="12" xfId="0" applyNumberFormat="1" applyFont="1" applyFill="1" applyBorder="1" applyAlignment="1">
      <alignment horizontal="center"/>
    </xf>
    <xf numFmtId="192" fontId="6" fillId="55" borderId="45" xfId="0" applyNumberFormat="1" applyFont="1" applyFill="1" applyBorder="1" applyAlignment="1">
      <alignment horizontal="centerContinuous" vertical="center"/>
    </xf>
    <xf numFmtId="0" fontId="18" fillId="52" borderId="0" xfId="0" applyFont="1" applyFill="1" applyAlignment="1">
      <alignment horizontal="left" indent="12"/>
    </xf>
    <xf numFmtId="0" fontId="18" fillId="52" borderId="0" xfId="0" applyFont="1" applyFill="1" applyAlignment="1">
      <alignment horizontal="left" indent="10"/>
    </xf>
    <xf numFmtId="0" fontId="18" fillId="52" borderId="0" xfId="0" applyFont="1" applyFill="1" applyAlignment="1">
      <alignment horizontal="left" indent="9"/>
    </xf>
    <xf numFmtId="49" fontId="56" fillId="0" borderId="0" xfId="0" applyNumberFormat="1" applyFont="1" applyFill="1" applyAlignment="1">
      <alignment vertical="center"/>
    </xf>
    <xf numFmtId="0" fontId="57" fillId="0" borderId="0" xfId="0" applyFont="1" applyFill="1" applyBorder="1"/>
    <xf numFmtId="0" fontId="62" fillId="0" borderId="0" xfId="0" applyFont="1" applyFill="1" applyBorder="1" applyAlignment="1">
      <alignment horizontal="center" vertical="center"/>
    </xf>
    <xf numFmtId="0" fontId="58" fillId="0" borderId="0" xfId="0" applyFont="1" applyFill="1" applyBorder="1" applyAlignment="1">
      <alignment horizontal="center" vertical="center" wrapText="1"/>
    </xf>
    <xf numFmtId="0" fontId="63" fillId="0" borderId="0" xfId="0" applyFont="1" applyFill="1" applyBorder="1" applyAlignment="1">
      <alignment horizontal="center"/>
    </xf>
    <xf numFmtId="0" fontId="63" fillId="0" borderId="0" xfId="0" applyFont="1" applyFill="1" applyBorder="1" applyAlignment="1">
      <alignment horizontal="center" vertical="center"/>
    </xf>
    <xf numFmtId="0" fontId="62" fillId="0" borderId="0" xfId="0" applyNumberFormat="1" applyFont="1" applyFill="1" applyBorder="1" applyAlignment="1">
      <alignment horizontal="center"/>
    </xf>
    <xf numFmtId="0" fontId="63" fillId="0" borderId="0" xfId="0" applyNumberFormat="1" applyFont="1" applyFill="1" applyBorder="1" applyAlignment="1">
      <alignment horizontal="center"/>
    </xf>
    <xf numFmtId="0" fontId="64" fillId="0" borderId="0" xfId="0" applyNumberFormat="1" applyFont="1" applyFill="1" applyBorder="1" applyAlignment="1">
      <alignment horizontal="center"/>
    </xf>
    <xf numFmtId="0" fontId="36" fillId="52" borderId="0" xfId="0" applyFont="1" applyFill="1" applyAlignment="1">
      <alignment horizontal="left" vertical="top" indent="15"/>
    </xf>
    <xf numFmtId="0" fontId="36" fillId="52" borderId="0" xfId="0" applyFont="1" applyFill="1" applyAlignment="1">
      <alignment horizontal="left" indent="15"/>
    </xf>
    <xf numFmtId="0" fontId="18" fillId="0" borderId="0" xfId="0" applyFont="1" applyFill="1" applyAlignment="1"/>
    <xf numFmtId="0" fontId="46" fillId="0" borderId="0" xfId="0" applyFont="1" applyFill="1" applyAlignment="1">
      <alignment horizontal="center" vertical="center"/>
    </xf>
    <xf numFmtId="179" fontId="54" fillId="0" borderId="0" xfId="0" applyNumberFormat="1" applyFont="1" applyFill="1" applyBorder="1"/>
    <xf numFmtId="20" fontId="41" fillId="0" borderId="0" xfId="0" applyNumberFormat="1" applyFont="1" applyFill="1" applyBorder="1"/>
    <xf numFmtId="0" fontId="36" fillId="0" borderId="0" xfId="0" applyFont="1" applyFill="1" applyBorder="1"/>
    <xf numFmtId="176" fontId="41" fillId="0" borderId="0" xfId="0" applyNumberFormat="1" applyFont="1" applyFill="1" applyBorder="1"/>
    <xf numFmtId="0" fontId="47" fillId="52" borderId="0" xfId="0" applyFont="1" applyFill="1" applyAlignment="1">
      <alignment horizontal="centerContinuous" vertical="top"/>
    </xf>
    <xf numFmtId="0" fontId="0" fillId="58" borderId="0" xfId="0" applyFill="1"/>
    <xf numFmtId="0" fontId="74" fillId="0" borderId="48" xfId="0" applyNumberFormat="1" applyFont="1" applyBorder="1"/>
    <xf numFmtId="0" fontId="68" fillId="0" borderId="0" xfId="43"/>
    <xf numFmtId="165" fontId="0" fillId="0" borderId="0" xfId="0" applyNumberFormat="1"/>
    <xf numFmtId="167" fontId="0" fillId="0" borderId="0" xfId="0" applyNumberFormat="1"/>
    <xf numFmtId="0" fontId="2" fillId="0" borderId="0" xfId="44"/>
    <xf numFmtId="2" fontId="2" fillId="0" borderId="0" xfId="44" applyNumberFormat="1"/>
    <xf numFmtId="20" fontId="2" fillId="0" borderId="0" xfId="44" applyNumberFormat="1"/>
    <xf numFmtId="195" fontId="2" fillId="0" borderId="0" xfId="44" applyNumberFormat="1" applyAlignment="1">
      <alignment horizontal="center" vertical="center"/>
    </xf>
    <xf numFmtId="173" fontId="10" fillId="47" borderId="14" xfId="0" applyNumberFormat="1" applyFont="1" applyFill="1" applyBorder="1" applyAlignment="1">
      <alignment horizontal="center" vertical="center"/>
    </xf>
    <xf numFmtId="173" fontId="5" fillId="47" borderId="22" xfId="0" applyNumberFormat="1" applyFont="1" applyFill="1" applyBorder="1" applyAlignment="1">
      <alignment horizontal="center" vertical="center"/>
    </xf>
    <xf numFmtId="165" fontId="5" fillId="50" borderId="25" xfId="0" applyNumberFormat="1" applyFont="1" applyFill="1" applyBorder="1" applyAlignment="1">
      <alignment horizontal="center" vertical="center"/>
    </xf>
    <xf numFmtId="165" fontId="10" fillId="48" borderId="22" xfId="0" applyNumberFormat="1" applyFont="1" applyFill="1" applyBorder="1" applyAlignment="1">
      <alignment horizontal="center" vertical="center"/>
    </xf>
    <xf numFmtId="167" fontId="5" fillId="53" borderId="22" xfId="0" applyNumberFormat="1" applyFont="1" applyFill="1" applyBorder="1" applyAlignment="1">
      <alignment horizontal="center"/>
    </xf>
    <xf numFmtId="165" fontId="18" fillId="57" borderId="22" xfId="0" applyNumberFormat="1" applyFont="1" applyFill="1" applyBorder="1" applyAlignment="1">
      <alignment horizontal="center" vertical="center"/>
    </xf>
    <xf numFmtId="167" fontId="40" fillId="53" borderId="22" xfId="0" applyNumberFormat="1" applyFont="1" applyFill="1" applyBorder="1" applyAlignment="1">
      <alignment horizontal="center"/>
    </xf>
    <xf numFmtId="0" fontId="2" fillId="52" borderId="0" xfId="44" applyFill="1"/>
    <xf numFmtId="2" fontId="2" fillId="52" borderId="0" xfId="44" applyNumberFormat="1" applyFill="1"/>
    <xf numFmtId="0" fontId="0" fillId="52" borderId="65" xfId="0" applyFill="1" applyBorder="1"/>
    <xf numFmtId="0" fontId="2" fillId="52" borderId="66" xfId="44" applyFill="1" applyBorder="1"/>
    <xf numFmtId="2" fontId="2" fillId="52" borderId="66" xfId="44" applyNumberFormat="1" applyFill="1" applyBorder="1"/>
    <xf numFmtId="0" fontId="0" fillId="52" borderId="40" xfId="0" applyFill="1" applyBorder="1"/>
    <xf numFmtId="195" fontId="2" fillId="52" borderId="65" xfId="44" applyNumberFormat="1" applyFill="1" applyBorder="1" applyAlignment="1">
      <alignment horizontal="center" vertical="center"/>
    </xf>
    <xf numFmtId="0" fontId="2" fillId="52" borderId="65" xfId="44" applyFill="1" applyBorder="1"/>
    <xf numFmtId="20" fontId="2" fillId="52" borderId="65" xfId="44" applyNumberFormat="1" applyFill="1" applyBorder="1"/>
    <xf numFmtId="0" fontId="0" fillId="52" borderId="67" xfId="0" applyFill="1" applyBorder="1"/>
    <xf numFmtId="0" fontId="76" fillId="0" borderId="0" xfId="0" applyFont="1"/>
    <xf numFmtId="191" fontId="10" fillId="54" borderId="45" xfId="0" applyNumberFormat="1" applyFont="1" applyFill="1" applyBorder="1" applyAlignment="1">
      <alignment vertical="center"/>
    </xf>
    <xf numFmtId="197" fontId="0" fillId="0" borderId="0" xfId="0" applyNumberFormat="1" applyAlignment="1">
      <alignment horizontal="left"/>
    </xf>
    <xf numFmtId="0" fontId="68" fillId="0" borderId="0" xfId="43" applyAlignment="1" applyProtection="1"/>
    <xf numFmtId="170" fontId="6" fillId="8" borderId="20" xfId="0" applyNumberFormat="1" applyFont="1" applyFill="1" applyBorder="1" applyAlignment="1">
      <alignment horizontal="center"/>
    </xf>
    <xf numFmtId="172" fontId="2" fillId="0" borderId="0" xfId="44" applyNumberFormat="1"/>
    <xf numFmtId="198" fontId="0" fillId="0" borderId="0" xfId="0" applyNumberFormat="1"/>
    <xf numFmtId="195" fontId="0" fillId="0" borderId="0" xfId="0" applyNumberFormat="1" applyAlignment="1">
      <alignment horizontal="center"/>
    </xf>
    <xf numFmtId="196" fontId="0" fillId="0" borderId="0" xfId="0" applyNumberFormat="1" applyAlignment="1">
      <alignment horizontal="center" vertical="center"/>
    </xf>
    <xf numFmtId="177" fontId="0" fillId="0" borderId="0" xfId="0" applyNumberFormat="1"/>
    <xf numFmtId="170" fontId="0" fillId="0" borderId="0" xfId="0" applyNumberFormat="1"/>
    <xf numFmtId="0" fontId="0" fillId="0" borderId="0" xfId="0"/>
    <xf numFmtId="20" fontId="0" fillId="0" borderId="0" xfId="0" applyNumberFormat="1"/>
    <xf numFmtId="49" fontId="0" fillId="0" borderId="0" xfId="0" applyNumberFormat="1"/>
    <xf numFmtId="0" fontId="74" fillId="0" borderId="48" xfId="0" applyNumberFormat="1" applyFont="1" applyFill="1" applyBorder="1"/>
    <xf numFmtId="0" fontId="19" fillId="0" borderId="48" xfId="0" applyNumberFormat="1" applyFont="1" applyFill="1" applyBorder="1"/>
    <xf numFmtId="0" fontId="6" fillId="0" borderId="0" xfId="0" applyFont="1" applyFill="1"/>
    <xf numFmtId="0" fontId="2" fillId="0" borderId="28" xfId="0" applyNumberFormat="1" applyFont="1" applyFill="1" applyBorder="1" applyAlignment="1">
      <alignment horizontal="center"/>
    </xf>
    <xf numFmtId="0" fontId="0" fillId="0" borderId="50" xfId="0" applyBorder="1"/>
    <xf numFmtId="0" fontId="0" fillId="0" borderId="28" xfId="0" applyBorder="1"/>
    <xf numFmtId="0" fontId="0" fillId="0" borderId="69" xfId="0" applyBorder="1"/>
    <xf numFmtId="0" fontId="2" fillId="0" borderId="69" xfId="0" applyNumberFormat="1" applyFont="1" applyFill="1" applyBorder="1" applyAlignment="1">
      <alignment horizontal="center"/>
    </xf>
    <xf numFmtId="2" fontId="0" fillId="0" borderId="70" xfId="0" applyNumberFormat="1" applyBorder="1"/>
    <xf numFmtId="170" fontId="0" fillId="0" borderId="0" xfId="0" applyNumberFormat="1" applyAlignment="1">
      <alignment horizontal="center"/>
    </xf>
    <xf numFmtId="0" fontId="80" fillId="0" borderId="0" xfId="0" applyFont="1" applyAlignment="1">
      <alignment horizontal="left" vertical="center" wrapText="1"/>
    </xf>
    <xf numFmtId="0" fontId="0" fillId="52" borderId="73" xfId="0" applyFill="1" applyBorder="1"/>
    <xf numFmtId="0" fontId="0" fillId="52" borderId="74" xfId="0" applyFill="1" applyBorder="1"/>
    <xf numFmtId="0" fontId="0" fillId="52" borderId="66" xfId="0" applyFill="1" applyBorder="1"/>
    <xf numFmtId="0" fontId="0" fillId="52" borderId="75" xfId="0" applyFill="1" applyBorder="1"/>
    <xf numFmtId="0" fontId="0" fillId="52" borderId="76" xfId="0" applyFill="1" applyBorder="1"/>
    <xf numFmtId="0" fontId="36" fillId="52" borderId="0" xfId="0" applyFont="1" applyFill="1" applyBorder="1" applyAlignment="1">
      <alignment horizontal="center" vertical="top"/>
    </xf>
    <xf numFmtId="0" fontId="0" fillId="0" borderId="69" xfId="0" applyBorder="1" applyAlignment="1">
      <alignment horizontal="center"/>
    </xf>
    <xf numFmtId="0" fontId="80" fillId="0" borderId="77" xfId="0" applyFont="1" applyBorder="1" applyAlignment="1">
      <alignment horizontal="left" vertical="center" wrapText="1"/>
    </xf>
    <xf numFmtId="181" fontId="81" fillId="54" borderId="68" xfId="0" applyNumberFormat="1" applyFont="1" applyFill="1" applyBorder="1" applyAlignment="1">
      <alignment vertic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194" fontId="6" fillId="55" borderId="45" xfId="0" applyNumberFormat="1" applyFont="1" applyFill="1" applyBorder="1" applyAlignment="1">
      <alignment horizontal="center" vertical="center"/>
    </xf>
    <xf numFmtId="194" fontId="6" fillId="55" borderId="46" xfId="0" applyNumberFormat="1" applyFont="1" applyFill="1" applyBorder="1" applyAlignment="1">
      <alignment horizontal="center" vertical="center"/>
    </xf>
    <xf numFmtId="193" fontId="8" fillId="54" borderId="45" xfId="0" applyNumberFormat="1" applyFont="1" applyFill="1" applyBorder="1" applyAlignment="1">
      <alignment horizontal="center"/>
    </xf>
    <xf numFmtId="193" fontId="8" fillId="54" borderId="6" xfId="0" applyNumberFormat="1" applyFont="1" applyFill="1" applyBorder="1" applyAlignment="1">
      <alignment horizontal="center"/>
    </xf>
    <xf numFmtId="191" fontId="8" fillId="54" borderId="45" xfId="0" applyNumberFormat="1" applyFont="1" applyFill="1" applyBorder="1" applyAlignment="1">
      <alignment horizontal="center" vertical="center"/>
    </xf>
    <xf numFmtId="191" fontId="8" fillId="54" borderId="6" xfId="0" applyNumberFormat="1" applyFont="1" applyFill="1" applyBorder="1" applyAlignment="1">
      <alignment horizontal="center" vertical="center"/>
    </xf>
    <xf numFmtId="178" fontId="8" fillId="0" borderId="45" xfId="0" applyNumberFormat="1" applyFont="1" applyFill="1" applyBorder="1" applyAlignment="1">
      <alignment horizontal="center" vertical="center"/>
    </xf>
    <xf numFmtId="178" fontId="8" fillId="0" borderId="6" xfId="0" applyNumberFormat="1" applyFont="1" applyFill="1" applyBorder="1" applyAlignment="1">
      <alignment horizontal="center" vertical="center"/>
    </xf>
    <xf numFmtId="14" fontId="8" fillId="0" borderId="45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81" fontId="57" fillId="0" borderId="0" xfId="0" applyNumberFormat="1" applyFont="1" applyFill="1" applyAlignment="1">
      <alignment horizontal="center"/>
    </xf>
    <xf numFmtId="0" fontId="67" fillId="0" borderId="0" xfId="0" applyFont="1" applyFill="1" applyAlignment="1">
      <alignment horizontal="center" vertical="center"/>
    </xf>
    <xf numFmtId="194" fontId="72" fillId="52" borderId="0" xfId="0" applyNumberFormat="1" applyFont="1" applyFill="1" applyAlignment="1">
      <alignment horizontal="left" vertical="center" indent="8"/>
    </xf>
    <xf numFmtId="190" fontId="72" fillId="52" borderId="0" xfId="0" applyNumberFormat="1" applyFont="1" applyFill="1" applyAlignment="1">
      <alignment horizontal="center" vertical="center"/>
    </xf>
    <xf numFmtId="0" fontId="2" fillId="51" borderId="0" xfId="0" applyFont="1" applyFill="1" applyAlignment="1">
      <alignment horizontal="center"/>
    </xf>
    <xf numFmtId="170" fontId="2" fillId="0" borderId="0" xfId="0" applyNumberFormat="1" applyFont="1" applyAlignment="1">
      <alignment horizontal="left"/>
    </xf>
    <xf numFmtId="182" fontId="0" fillId="0" borderId="0" xfId="0" applyNumberFormat="1" applyAlignment="1">
      <alignment horizontal="left"/>
    </xf>
    <xf numFmtId="186" fontId="0" fillId="0" borderId="0" xfId="0" applyNumberFormat="1" applyFill="1" applyAlignment="1">
      <alignment horizontal="center"/>
    </xf>
  </cellXfs>
  <cellStyles count="48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2" xfId="47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244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4" tint="0.59996337778862885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66FFFF"/>
      <color rgb="FF0066FF"/>
      <color rgb="FF1E4682"/>
      <color rgb="FFFFFFFF"/>
      <color rgb="FFFFFFCC"/>
      <color rgb="FF66CCFF"/>
      <color rgb="FFFFFF99"/>
      <color rgb="FFCCFFCC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9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Décembre_2019!$N$7</c:f>
              <c:numCache>
                <c:formatCode>0.0\ "°C"</c:formatCode>
                <c:ptCount val="1"/>
                <c:pt idx="0">
                  <c:v>14.9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40578816"/>
        <c:axId val="40234944"/>
      </c:barChart>
      <c:catAx>
        <c:axId val="140578816"/>
        <c:scaling>
          <c:orientation val="minMax"/>
        </c:scaling>
        <c:delete val="1"/>
        <c:axPos val="b"/>
        <c:majorTickMark val="out"/>
        <c:minorTickMark val="none"/>
        <c:tickLblPos val="none"/>
        <c:crossAx val="40234944"/>
        <c:crossesAt val="-20"/>
        <c:auto val="1"/>
        <c:lblAlgn val="ctr"/>
        <c:lblOffset val="50"/>
        <c:noMultiLvlLbl val="0"/>
      </c:catAx>
      <c:valAx>
        <c:axId val="4023494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405788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17.8156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40579328"/>
        <c:axId val="40236096"/>
        <c:axId val="0"/>
      </c:bar3DChart>
      <c:catAx>
        <c:axId val="140579328"/>
        <c:scaling>
          <c:orientation val="minMax"/>
        </c:scaling>
        <c:delete val="1"/>
        <c:axPos val="t"/>
        <c:majorTickMark val="out"/>
        <c:minorTickMark val="none"/>
        <c:tickLblPos val="none"/>
        <c:crossAx val="40236096"/>
        <c:crosses val="autoZero"/>
        <c:auto val="1"/>
        <c:lblAlgn val="ctr"/>
        <c:lblOffset val="100"/>
        <c:noMultiLvlLbl val="0"/>
      </c:catAx>
      <c:valAx>
        <c:axId val="40236096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4057932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4.5756000000000023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40881408"/>
        <c:axId val="40237824"/>
        <c:axId val="0"/>
      </c:bar3DChart>
      <c:catAx>
        <c:axId val="140881408"/>
        <c:scaling>
          <c:orientation val="minMax"/>
        </c:scaling>
        <c:delete val="1"/>
        <c:axPos val="t"/>
        <c:majorTickMark val="out"/>
        <c:minorTickMark val="none"/>
        <c:tickLblPos val="none"/>
        <c:crossAx val="40237824"/>
        <c:crosses val="autoZero"/>
        <c:auto val="1"/>
        <c:lblAlgn val="ctr"/>
        <c:lblOffset val="100"/>
        <c:noMultiLvlLbl val="0"/>
      </c:catAx>
      <c:valAx>
        <c:axId val="4023782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408814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Décembre_2019!$J$7</c:f>
              <c:numCache>
                <c:formatCode>0.0\ "°C"</c:formatCode>
                <c:ptCount val="1"/>
                <c:pt idx="0">
                  <c:v>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40890112"/>
        <c:axId val="163495232"/>
      </c:barChart>
      <c:catAx>
        <c:axId val="140890112"/>
        <c:scaling>
          <c:orientation val="minMax"/>
        </c:scaling>
        <c:delete val="1"/>
        <c:axPos val="b"/>
        <c:majorTickMark val="out"/>
        <c:minorTickMark val="none"/>
        <c:tickLblPos val="none"/>
        <c:crossAx val="163495232"/>
        <c:crossesAt val="-20"/>
        <c:auto val="1"/>
        <c:lblAlgn val="ctr"/>
        <c:lblOffset val="50"/>
        <c:noMultiLvlLbl val="0"/>
      </c:catAx>
      <c:valAx>
        <c:axId val="16349523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408901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84.672000000000011</c:v>
                </c:pt>
                <c:pt idx="1">
                  <c:v>2</c:v>
                </c:pt>
                <c:pt idx="2">
                  <c:v>45.327999999999989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0.32430555555555557</c:v>
                </c:pt>
                <c:pt idx="2" formatCode="h:mm">
                  <c:v>0.59236111111111112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35975439457822"/>
          <c:y val="0.13720667077052756"/>
          <c:w val="0.62246795130295618"/>
          <c:h val="0.637736011090527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4.5618055555555559</c:v>
                </c:pt>
                <c:pt idx="2" formatCode="h:mm">
                  <c:v>17.521527777777777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14</c:v>
                </c:pt>
                <c:pt idx="2" formatCode="General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3.5951388888888887</c:v>
                </c:pt>
                <c:pt idx="2" formatCode="h:mm">
                  <c:v>-1.0951388888888887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15</c:v>
                </c:pt>
                <c:pt idx="2" formatCode="General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chemeClr val="bg1"/>
              </a:solidFill>
            </a:ln>
          </c:spPr>
          <c:marker>
            <c:symbol val="none"/>
          </c:marker>
          <c:cat>
            <c:numRef>
              <c:f>Relevés!$O$9:$O$1448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1.3</c:v>
                </c:pt>
                <c:pt idx="1">
                  <c:v>1.2</c:v>
                </c:pt>
                <c:pt idx="2">
                  <c:v>1.2</c:v>
                </c:pt>
                <c:pt idx="3">
                  <c:v>1.2</c:v>
                </c:pt>
                <c:pt idx="4">
                  <c:v>1.2</c:v>
                </c:pt>
                <c:pt idx="5">
                  <c:v>1.2</c:v>
                </c:pt>
                <c:pt idx="6">
                  <c:v>1.1000000000000001</c:v>
                </c:pt>
                <c:pt idx="7">
                  <c:v>1.1000000000000001</c:v>
                </c:pt>
                <c:pt idx="8">
                  <c:v>1.1000000000000001</c:v>
                </c:pt>
                <c:pt idx="9">
                  <c:v>1.2</c:v>
                </c:pt>
                <c:pt idx="10">
                  <c:v>1.2</c:v>
                </c:pt>
                <c:pt idx="11">
                  <c:v>1.2</c:v>
                </c:pt>
                <c:pt idx="12">
                  <c:v>1.2</c:v>
                </c:pt>
                <c:pt idx="13">
                  <c:v>1.2</c:v>
                </c:pt>
                <c:pt idx="14">
                  <c:v>1.3</c:v>
                </c:pt>
                <c:pt idx="15">
                  <c:v>1.3</c:v>
                </c:pt>
                <c:pt idx="16">
                  <c:v>1.3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1.2</c:v>
                </c:pt>
                <c:pt idx="21">
                  <c:v>1.2</c:v>
                </c:pt>
                <c:pt idx="22">
                  <c:v>1.2</c:v>
                </c:pt>
                <c:pt idx="23">
                  <c:v>1.2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1.2</c:v>
                </c:pt>
                <c:pt idx="35">
                  <c:v>1.2</c:v>
                </c:pt>
                <c:pt idx="36">
                  <c:v>1.2</c:v>
                </c:pt>
                <c:pt idx="37">
                  <c:v>1.3</c:v>
                </c:pt>
                <c:pt idx="38">
                  <c:v>1.3</c:v>
                </c:pt>
                <c:pt idx="39">
                  <c:v>1.3</c:v>
                </c:pt>
                <c:pt idx="40">
                  <c:v>1.3</c:v>
                </c:pt>
                <c:pt idx="41">
                  <c:v>1.3</c:v>
                </c:pt>
                <c:pt idx="42">
                  <c:v>1.3</c:v>
                </c:pt>
                <c:pt idx="43">
                  <c:v>1.3</c:v>
                </c:pt>
                <c:pt idx="44">
                  <c:v>1.4</c:v>
                </c:pt>
                <c:pt idx="45">
                  <c:v>1.4</c:v>
                </c:pt>
                <c:pt idx="46">
                  <c:v>1.4</c:v>
                </c:pt>
                <c:pt idx="47">
                  <c:v>1.4</c:v>
                </c:pt>
                <c:pt idx="48">
                  <c:v>1.4</c:v>
                </c:pt>
                <c:pt idx="49">
                  <c:v>1.4</c:v>
                </c:pt>
                <c:pt idx="50">
                  <c:v>1.4</c:v>
                </c:pt>
                <c:pt idx="51">
                  <c:v>1.4</c:v>
                </c:pt>
                <c:pt idx="52">
                  <c:v>1.3</c:v>
                </c:pt>
                <c:pt idx="53">
                  <c:v>1.3</c:v>
                </c:pt>
                <c:pt idx="54">
                  <c:v>1.3</c:v>
                </c:pt>
                <c:pt idx="55">
                  <c:v>1.3</c:v>
                </c:pt>
                <c:pt idx="56">
                  <c:v>1.3</c:v>
                </c:pt>
                <c:pt idx="57">
                  <c:v>1.3</c:v>
                </c:pt>
                <c:pt idx="58">
                  <c:v>1.3</c:v>
                </c:pt>
                <c:pt idx="59">
                  <c:v>1.3</c:v>
                </c:pt>
                <c:pt idx="60">
                  <c:v>1.4</c:v>
                </c:pt>
                <c:pt idx="61">
                  <c:v>1.4</c:v>
                </c:pt>
                <c:pt idx="62">
                  <c:v>1.5</c:v>
                </c:pt>
                <c:pt idx="63">
                  <c:v>1.6</c:v>
                </c:pt>
                <c:pt idx="64">
                  <c:v>1.6</c:v>
                </c:pt>
                <c:pt idx="65">
                  <c:v>1.6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1.6</c:v>
                </c:pt>
                <c:pt idx="70">
                  <c:v>1.6</c:v>
                </c:pt>
                <c:pt idx="71">
                  <c:v>1.6</c:v>
                </c:pt>
                <c:pt idx="72">
                  <c:v>1.5</c:v>
                </c:pt>
                <c:pt idx="73">
                  <c:v>1.5</c:v>
                </c:pt>
                <c:pt idx="74">
                  <c:v>1.4</c:v>
                </c:pt>
                <c:pt idx="75">
                  <c:v>1.4</c:v>
                </c:pt>
                <c:pt idx="76">
                  <c:v>1.4</c:v>
                </c:pt>
                <c:pt idx="77">
                  <c:v>1.4</c:v>
                </c:pt>
                <c:pt idx="78">
                  <c:v>1.4</c:v>
                </c:pt>
                <c:pt idx="79">
                  <c:v>1.3</c:v>
                </c:pt>
                <c:pt idx="80">
                  <c:v>1.3</c:v>
                </c:pt>
                <c:pt idx="81">
                  <c:v>1.3</c:v>
                </c:pt>
                <c:pt idx="82">
                  <c:v>1.3</c:v>
                </c:pt>
                <c:pt idx="83">
                  <c:v>1.3</c:v>
                </c:pt>
                <c:pt idx="84">
                  <c:v>1.4</c:v>
                </c:pt>
                <c:pt idx="85">
                  <c:v>1.4</c:v>
                </c:pt>
                <c:pt idx="86">
                  <c:v>1.4</c:v>
                </c:pt>
                <c:pt idx="87">
                  <c:v>1.4</c:v>
                </c:pt>
                <c:pt idx="88">
                  <c:v>1.4</c:v>
                </c:pt>
                <c:pt idx="89">
                  <c:v>1.3</c:v>
                </c:pt>
                <c:pt idx="90">
                  <c:v>1.3</c:v>
                </c:pt>
                <c:pt idx="91">
                  <c:v>1.3</c:v>
                </c:pt>
                <c:pt idx="92">
                  <c:v>1.3</c:v>
                </c:pt>
                <c:pt idx="93">
                  <c:v>1.3</c:v>
                </c:pt>
                <c:pt idx="94">
                  <c:v>1.3</c:v>
                </c:pt>
                <c:pt idx="95">
                  <c:v>1.3</c:v>
                </c:pt>
                <c:pt idx="96">
                  <c:v>1.3</c:v>
                </c:pt>
                <c:pt idx="97">
                  <c:v>1.2</c:v>
                </c:pt>
                <c:pt idx="98">
                  <c:v>1.2</c:v>
                </c:pt>
                <c:pt idx="99">
                  <c:v>1.2</c:v>
                </c:pt>
                <c:pt idx="100">
                  <c:v>1.2</c:v>
                </c:pt>
                <c:pt idx="101">
                  <c:v>1.2</c:v>
                </c:pt>
                <c:pt idx="102">
                  <c:v>1.1000000000000001</c:v>
                </c:pt>
                <c:pt idx="103">
                  <c:v>1.1000000000000001</c:v>
                </c:pt>
                <c:pt idx="104">
                  <c:v>1.1000000000000001</c:v>
                </c:pt>
                <c:pt idx="105">
                  <c:v>1.1000000000000001</c:v>
                </c:pt>
                <c:pt idx="106">
                  <c:v>1</c:v>
                </c:pt>
                <c:pt idx="107">
                  <c:v>1</c:v>
                </c:pt>
                <c:pt idx="108">
                  <c:v>0.9</c:v>
                </c:pt>
                <c:pt idx="109">
                  <c:v>0.9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0.7</c:v>
                </c:pt>
                <c:pt idx="115">
                  <c:v>0.7</c:v>
                </c:pt>
                <c:pt idx="116">
                  <c:v>0.7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0.4</c:v>
                </c:pt>
                <c:pt idx="125">
                  <c:v>0.4</c:v>
                </c:pt>
                <c:pt idx="126">
                  <c:v>0.4</c:v>
                </c:pt>
                <c:pt idx="127">
                  <c:v>0.4</c:v>
                </c:pt>
                <c:pt idx="128">
                  <c:v>0.4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-0.1</c:v>
                </c:pt>
                <c:pt idx="170">
                  <c:v>-0.1</c:v>
                </c:pt>
                <c:pt idx="171">
                  <c:v>-0.1</c:v>
                </c:pt>
                <c:pt idx="172">
                  <c:v>-0.1</c:v>
                </c:pt>
                <c:pt idx="173">
                  <c:v>-0.2</c:v>
                </c:pt>
                <c:pt idx="174">
                  <c:v>-0.2</c:v>
                </c:pt>
                <c:pt idx="175">
                  <c:v>-0.2</c:v>
                </c:pt>
                <c:pt idx="176">
                  <c:v>-0.2</c:v>
                </c:pt>
                <c:pt idx="177">
                  <c:v>-0.2</c:v>
                </c:pt>
                <c:pt idx="178">
                  <c:v>-0.2</c:v>
                </c:pt>
                <c:pt idx="179">
                  <c:v>-0.2</c:v>
                </c:pt>
                <c:pt idx="180">
                  <c:v>-0.2</c:v>
                </c:pt>
                <c:pt idx="181">
                  <c:v>-0.2</c:v>
                </c:pt>
                <c:pt idx="182">
                  <c:v>-0.2</c:v>
                </c:pt>
                <c:pt idx="183">
                  <c:v>-0.2</c:v>
                </c:pt>
                <c:pt idx="184">
                  <c:v>-0.2</c:v>
                </c:pt>
                <c:pt idx="185">
                  <c:v>-0.3</c:v>
                </c:pt>
                <c:pt idx="186">
                  <c:v>-0.3</c:v>
                </c:pt>
                <c:pt idx="187">
                  <c:v>-0.3</c:v>
                </c:pt>
                <c:pt idx="188">
                  <c:v>-0.3</c:v>
                </c:pt>
                <c:pt idx="189">
                  <c:v>-0.3</c:v>
                </c:pt>
                <c:pt idx="190">
                  <c:v>-0.3</c:v>
                </c:pt>
                <c:pt idx="191">
                  <c:v>-0.3</c:v>
                </c:pt>
                <c:pt idx="192">
                  <c:v>-0.3</c:v>
                </c:pt>
                <c:pt idx="193">
                  <c:v>-0.3</c:v>
                </c:pt>
                <c:pt idx="194">
                  <c:v>-0.3</c:v>
                </c:pt>
                <c:pt idx="195">
                  <c:v>-0.3</c:v>
                </c:pt>
                <c:pt idx="196">
                  <c:v>-0.3</c:v>
                </c:pt>
                <c:pt idx="197">
                  <c:v>-0.4</c:v>
                </c:pt>
                <c:pt idx="198">
                  <c:v>-0.4</c:v>
                </c:pt>
                <c:pt idx="199">
                  <c:v>-0.4</c:v>
                </c:pt>
                <c:pt idx="200">
                  <c:v>-0.4</c:v>
                </c:pt>
                <c:pt idx="201">
                  <c:v>-0.5</c:v>
                </c:pt>
                <c:pt idx="202">
                  <c:v>-0.5</c:v>
                </c:pt>
                <c:pt idx="203">
                  <c:v>-0.5</c:v>
                </c:pt>
                <c:pt idx="204">
                  <c:v>-0.5</c:v>
                </c:pt>
                <c:pt idx="205">
                  <c:v>-0.5</c:v>
                </c:pt>
                <c:pt idx="206">
                  <c:v>-0.5</c:v>
                </c:pt>
                <c:pt idx="207">
                  <c:v>-0.6</c:v>
                </c:pt>
                <c:pt idx="208">
                  <c:v>-0.6</c:v>
                </c:pt>
                <c:pt idx="209">
                  <c:v>-0.6</c:v>
                </c:pt>
                <c:pt idx="210">
                  <c:v>-0.6</c:v>
                </c:pt>
                <c:pt idx="211">
                  <c:v>-0.6</c:v>
                </c:pt>
                <c:pt idx="212">
                  <c:v>-0.6</c:v>
                </c:pt>
                <c:pt idx="213">
                  <c:v>-0.6</c:v>
                </c:pt>
                <c:pt idx="214">
                  <c:v>-0.7</c:v>
                </c:pt>
                <c:pt idx="215">
                  <c:v>-0.7</c:v>
                </c:pt>
                <c:pt idx="216">
                  <c:v>-0.7</c:v>
                </c:pt>
                <c:pt idx="217">
                  <c:v>-0.7</c:v>
                </c:pt>
                <c:pt idx="218">
                  <c:v>-0.7</c:v>
                </c:pt>
                <c:pt idx="219">
                  <c:v>-0.7</c:v>
                </c:pt>
                <c:pt idx="220">
                  <c:v>-0.7</c:v>
                </c:pt>
                <c:pt idx="221">
                  <c:v>-0.6</c:v>
                </c:pt>
                <c:pt idx="222">
                  <c:v>-0.6</c:v>
                </c:pt>
                <c:pt idx="223">
                  <c:v>-0.6</c:v>
                </c:pt>
                <c:pt idx="224">
                  <c:v>-0.6</c:v>
                </c:pt>
                <c:pt idx="225">
                  <c:v>-0.6</c:v>
                </c:pt>
                <c:pt idx="226">
                  <c:v>-0.6</c:v>
                </c:pt>
                <c:pt idx="227">
                  <c:v>-0.6</c:v>
                </c:pt>
                <c:pt idx="228">
                  <c:v>-0.6</c:v>
                </c:pt>
                <c:pt idx="229">
                  <c:v>-0.6</c:v>
                </c:pt>
                <c:pt idx="230">
                  <c:v>-0.5</c:v>
                </c:pt>
                <c:pt idx="231">
                  <c:v>-0.5</c:v>
                </c:pt>
                <c:pt idx="232">
                  <c:v>-0.5</c:v>
                </c:pt>
                <c:pt idx="233">
                  <c:v>-0.5</c:v>
                </c:pt>
                <c:pt idx="234">
                  <c:v>-0.5</c:v>
                </c:pt>
                <c:pt idx="235">
                  <c:v>-0.5</c:v>
                </c:pt>
                <c:pt idx="236">
                  <c:v>-0.6</c:v>
                </c:pt>
                <c:pt idx="237">
                  <c:v>-0.6</c:v>
                </c:pt>
                <c:pt idx="238">
                  <c:v>-0.6</c:v>
                </c:pt>
                <c:pt idx="239">
                  <c:v>-0.6</c:v>
                </c:pt>
                <c:pt idx="240">
                  <c:v>-0.6</c:v>
                </c:pt>
                <c:pt idx="241">
                  <c:v>-0.5</c:v>
                </c:pt>
                <c:pt idx="242">
                  <c:v>-0.5</c:v>
                </c:pt>
                <c:pt idx="243">
                  <c:v>-0.5</c:v>
                </c:pt>
                <c:pt idx="244">
                  <c:v>-0.5</c:v>
                </c:pt>
                <c:pt idx="245">
                  <c:v>-0.6</c:v>
                </c:pt>
                <c:pt idx="246">
                  <c:v>-0.6</c:v>
                </c:pt>
                <c:pt idx="247">
                  <c:v>-0.6</c:v>
                </c:pt>
                <c:pt idx="248">
                  <c:v>-0.5</c:v>
                </c:pt>
                <c:pt idx="249">
                  <c:v>-0.5</c:v>
                </c:pt>
                <c:pt idx="250">
                  <c:v>-0.5</c:v>
                </c:pt>
                <c:pt idx="251">
                  <c:v>-0.5</c:v>
                </c:pt>
                <c:pt idx="252">
                  <c:v>-0.5</c:v>
                </c:pt>
                <c:pt idx="253">
                  <c:v>-0.5</c:v>
                </c:pt>
                <c:pt idx="254">
                  <c:v>-0.5</c:v>
                </c:pt>
                <c:pt idx="255">
                  <c:v>-0.5</c:v>
                </c:pt>
                <c:pt idx="256">
                  <c:v>-0.5</c:v>
                </c:pt>
                <c:pt idx="257">
                  <c:v>-0.5</c:v>
                </c:pt>
                <c:pt idx="258">
                  <c:v>-0.5</c:v>
                </c:pt>
                <c:pt idx="259">
                  <c:v>-0.5</c:v>
                </c:pt>
                <c:pt idx="260">
                  <c:v>-0.5</c:v>
                </c:pt>
                <c:pt idx="261">
                  <c:v>-0.5</c:v>
                </c:pt>
                <c:pt idx="262">
                  <c:v>-0.5</c:v>
                </c:pt>
                <c:pt idx="263">
                  <c:v>-0.5</c:v>
                </c:pt>
                <c:pt idx="264">
                  <c:v>-0.5</c:v>
                </c:pt>
                <c:pt idx="265">
                  <c:v>-0.5</c:v>
                </c:pt>
                <c:pt idx="266">
                  <c:v>-0.5</c:v>
                </c:pt>
                <c:pt idx="267">
                  <c:v>-0.5</c:v>
                </c:pt>
                <c:pt idx="268">
                  <c:v>-0.5</c:v>
                </c:pt>
                <c:pt idx="269">
                  <c:v>-0.5</c:v>
                </c:pt>
                <c:pt idx="270">
                  <c:v>-0.5</c:v>
                </c:pt>
                <c:pt idx="271">
                  <c:v>-0.5</c:v>
                </c:pt>
                <c:pt idx="272">
                  <c:v>-0.5</c:v>
                </c:pt>
                <c:pt idx="273">
                  <c:v>-0.5</c:v>
                </c:pt>
                <c:pt idx="274">
                  <c:v>-0.5</c:v>
                </c:pt>
                <c:pt idx="275">
                  <c:v>-0.5</c:v>
                </c:pt>
                <c:pt idx="276">
                  <c:v>-0.5</c:v>
                </c:pt>
                <c:pt idx="277">
                  <c:v>-0.5</c:v>
                </c:pt>
                <c:pt idx="278">
                  <c:v>-0.5</c:v>
                </c:pt>
                <c:pt idx="279">
                  <c:v>-0.5</c:v>
                </c:pt>
                <c:pt idx="280">
                  <c:v>-0.5</c:v>
                </c:pt>
                <c:pt idx="281">
                  <c:v>-0.5</c:v>
                </c:pt>
                <c:pt idx="282">
                  <c:v>-0.5</c:v>
                </c:pt>
                <c:pt idx="283">
                  <c:v>-0.5</c:v>
                </c:pt>
                <c:pt idx="284">
                  <c:v>-0.5</c:v>
                </c:pt>
                <c:pt idx="285">
                  <c:v>-0.5</c:v>
                </c:pt>
                <c:pt idx="286">
                  <c:v>-0.5</c:v>
                </c:pt>
                <c:pt idx="287">
                  <c:v>-0.5</c:v>
                </c:pt>
                <c:pt idx="288">
                  <c:v>-0.5</c:v>
                </c:pt>
                <c:pt idx="289">
                  <c:v>-0.5</c:v>
                </c:pt>
                <c:pt idx="290">
                  <c:v>-0.5</c:v>
                </c:pt>
                <c:pt idx="291">
                  <c:v>-0.5</c:v>
                </c:pt>
                <c:pt idx="292">
                  <c:v>-0.5</c:v>
                </c:pt>
                <c:pt idx="293">
                  <c:v>-0.5</c:v>
                </c:pt>
                <c:pt idx="294">
                  <c:v>-0.5</c:v>
                </c:pt>
                <c:pt idx="295">
                  <c:v>-0.5</c:v>
                </c:pt>
                <c:pt idx="296">
                  <c:v>-0.5</c:v>
                </c:pt>
                <c:pt idx="297">
                  <c:v>-0.6</c:v>
                </c:pt>
                <c:pt idx="298">
                  <c:v>-0.6</c:v>
                </c:pt>
                <c:pt idx="299">
                  <c:v>-0.6</c:v>
                </c:pt>
                <c:pt idx="300">
                  <c:v>-0.5</c:v>
                </c:pt>
                <c:pt idx="301">
                  <c:v>-0.5</c:v>
                </c:pt>
                <c:pt idx="302">
                  <c:v>-0.6</c:v>
                </c:pt>
                <c:pt idx="303">
                  <c:v>-0.6</c:v>
                </c:pt>
                <c:pt idx="304">
                  <c:v>-0.6</c:v>
                </c:pt>
                <c:pt idx="305">
                  <c:v>-0.6</c:v>
                </c:pt>
                <c:pt idx="306">
                  <c:v>-0.6</c:v>
                </c:pt>
                <c:pt idx="307">
                  <c:v>-0.6</c:v>
                </c:pt>
                <c:pt idx="308">
                  <c:v>-0.6</c:v>
                </c:pt>
                <c:pt idx="309">
                  <c:v>-0.6</c:v>
                </c:pt>
                <c:pt idx="310">
                  <c:v>-0.6</c:v>
                </c:pt>
                <c:pt idx="311">
                  <c:v>-0.6</c:v>
                </c:pt>
                <c:pt idx="312">
                  <c:v>-0.6</c:v>
                </c:pt>
                <c:pt idx="313">
                  <c:v>-0.6</c:v>
                </c:pt>
                <c:pt idx="314">
                  <c:v>-0.6</c:v>
                </c:pt>
                <c:pt idx="315">
                  <c:v>-0.6</c:v>
                </c:pt>
                <c:pt idx="316">
                  <c:v>-0.6</c:v>
                </c:pt>
                <c:pt idx="317">
                  <c:v>-0.6</c:v>
                </c:pt>
                <c:pt idx="318">
                  <c:v>-0.6</c:v>
                </c:pt>
                <c:pt idx="319">
                  <c:v>-0.6</c:v>
                </c:pt>
                <c:pt idx="320">
                  <c:v>-0.6</c:v>
                </c:pt>
                <c:pt idx="321">
                  <c:v>-0.6</c:v>
                </c:pt>
                <c:pt idx="322">
                  <c:v>-0.6</c:v>
                </c:pt>
                <c:pt idx="323">
                  <c:v>-0.6</c:v>
                </c:pt>
                <c:pt idx="324">
                  <c:v>-0.6</c:v>
                </c:pt>
                <c:pt idx="325">
                  <c:v>-0.6</c:v>
                </c:pt>
                <c:pt idx="326">
                  <c:v>-0.5</c:v>
                </c:pt>
                <c:pt idx="327">
                  <c:v>-0.5</c:v>
                </c:pt>
                <c:pt idx="328">
                  <c:v>-0.6</c:v>
                </c:pt>
                <c:pt idx="329">
                  <c:v>-0.6</c:v>
                </c:pt>
                <c:pt idx="330">
                  <c:v>-0.5</c:v>
                </c:pt>
                <c:pt idx="331">
                  <c:v>-0.5</c:v>
                </c:pt>
                <c:pt idx="332">
                  <c:v>-0.5</c:v>
                </c:pt>
                <c:pt idx="333">
                  <c:v>-0.5</c:v>
                </c:pt>
                <c:pt idx="334">
                  <c:v>-0.5</c:v>
                </c:pt>
                <c:pt idx="335">
                  <c:v>-0.5</c:v>
                </c:pt>
                <c:pt idx="336">
                  <c:v>-0.5</c:v>
                </c:pt>
                <c:pt idx="337">
                  <c:v>-0.4</c:v>
                </c:pt>
                <c:pt idx="338">
                  <c:v>-0.4</c:v>
                </c:pt>
                <c:pt idx="339">
                  <c:v>-0.4</c:v>
                </c:pt>
                <c:pt idx="340">
                  <c:v>-0.4</c:v>
                </c:pt>
                <c:pt idx="341">
                  <c:v>-0.4</c:v>
                </c:pt>
                <c:pt idx="342">
                  <c:v>-0.4</c:v>
                </c:pt>
                <c:pt idx="343">
                  <c:v>-0.4</c:v>
                </c:pt>
                <c:pt idx="344">
                  <c:v>-0.3</c:v>
                </c:pt>
                <c:pt idx="345">
                  <c:v>-0.3</c:v>
                </c:pt>
                <c:pt idx="346">
                  <c:v>-0.3</c:v>
                </c:pt>
                <c:pt idx="347">
                  <c:v>-0.3</c:v>
                </c:pt>
                <c:pt idx="348">
                  <c:v>-0.3</c:v>
                </c:pt>
                <c:pt idx="349">
                  <c:v>-0.3</c:v>
                </c:pt>
                <c:pt idx="350">
                  <c:v>-0.3</c:v>
                </c:pt>
                <c:pt idx="351">
                  <c:v>-0.3</c:v>
                </c:pt>
                <c:pt idx="352">
                  <c:v>-0.2</c:v>
                </c:pt>
                <c:pt idx="353">
                  <c:v>-0.2</c:v>
                </c:pt>
                <c:pt idx="354">
                  <c:v>-0.2</c:v>
                </c:pt>
                <c:pt idx="355">
                  <c:v>-0.2</c:v>
                </c:pt>
                <c:pt idx="356">
                  <c:v>-0.2</c:v>
                </c:pt>
                <c:pt idx="357">
                  <c:v>-0.2</c:v>
                </c:pt>
                <c:pt idx="358">
                  <c:v>-0.2</c:v>
                </c:pt>
                <c:pt idx="359">
                  <c:v>-0.2</c:v>
                </c:pt>
                <c:pt idx="360">
                  <c:v>-0.2</c:v>
                </c:pt>
                <c:pt idx="361">
                  <c:v>-0.2</c:v>
                </c:pt>
                <c:pt idx="362">
                  <c:v>-0.2</c:v>
                </c:pt>
                <c:pt idx="363">
                  <c:v>-0.2</c:v>
                </c:pt>
                <c:pt idx="364">
                  <c:v>-0.2</c:v>
                </c:pt>
                <c:pt idx="365">
                  <c:v>-0.2</c:v>
                </c:pt>
                <c:pt idx="366">
                  <c:v>-0.2</c:v>
                </c:pt>
                <c:pt idx="367">
                  <c:v>-0.2</c:v>
                </c:pt>
                <c:pt idx="368">
                  <c:v>-0.2</c:v>
                </c:pt>
                <c:pt idx="369">
                  <c:v>-0.2</c:v>
                </c:pt>
                <c:pt idx="370">
                  <c:v>-0.2</c:v>
                </c:pt>
                <c:pt idx="371">
                  <c:v>-0.2</c:v>
                </c:pt>
                <c:pt idx="372">
                  <c:v>-0.2</c:v>
                </c:pt>
                <c:pt idx="373">
                  <c:v>-0.2</c:v>
                </c:pt>
                <c:pt idx="374">
                  <c:v>-0.1</c:v>
                </c:pt>
                <c:pt idx="375">
                  <c:v>-0.1</c:v>
                </c:pt>
                <c:pt idx="376">
                  <c:v>-0.1</c:v>
                </c:pt>
                <c:pt idx="377">
                  <c:v>-0.1</c:v>
                </c:pt>
                <c:pt idx="378">
                  <c:v>-0.1</c:v>
                </c:pt>
                <c:pt idx="379">
                  <c:v>-0.1</c:v>
                </c:pt>
                <c:pt idx="380">
                  <c:v>-0.1</c:v>
                </c:pt>
                <c:pt idx="381">
                  <c:v>-0.1</c:v>
                </c:pt>
                <c:pt idx="382">
                  <c:v>-0.1</c:v>
                </c:pt>
                <c:pt idx="383">
                  <c:v>-0.1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0.4</c:v>
                </c:pt>
                <c:pt idx="417">
                  <c:v>0.4</c:v>
                </c:pt>
                <c:pt idx="418">
                  <c:v>0.4</c:v>
                </c:pt>
                <c:pt idx="419">
                  <c:v>0.4</c:v>
                </c:pt>
                <c:pt idx="420">
                  <c:v>0.4</c:v>
                </c:pt>
                <c:pt idx="421">
                  <c:v>0.4</c:v>
                </c:pt>
                <c:pt idx="422">
                  <c:v>0.4</c:v>
                </c:pt>
                <c:pt idx="423">
                  <c:v>0.4</c:v>
                </c:pt>
                <c:pt idx="424">
                  <c:v>0.4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0.7</c:v>
                </c:pt>
                <c:pt idx="435">
                  <c:v>0.7</c:v>
                </c:pt>
                <c:pt idx="436">
                  <c:v>0.7</c:v>
                </c:pt>
                <c:pt idx="437">
                  <c:v>0.7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0.9</c:v>
                </c:pt>
                <c:pt idx="444">
                  <c:v>0.9</c:v>
                </c:pt>
                <c:pt idx="445">
                  <c:v>0.9</c:v>
                </c:pt>
                <c:pt idx="446">
                  <c:v>0.9</c:v>
                </c:pt>
                <c:pt idx="447">
                  <c:v>0.9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1.1000000000000001</c:v>
                </c:pt>
                <c:pt idx="453">
                  <c:v>1.1000000000000001</c:v>
                </c:pt>
                <c:pt idx="454">
                  <c:v>1.1000000000000001</c:v>
                </c:pt>
                <c:pt idx="455">
                  <c:v>1.1000000000000001</c:v>
                </c:pt>
                <c:pt idx="456">
                  <c:v>1.1000000000000001</c:v>
                </c:pt>
                <c:pt idx="457">
                  <c:v>1.2</c:v>
                </c:pt>
                <c:pt idx="458">
                  <c:v>1.2</c:v>
                </c:pt>
                <c:pt idx="459">
                  <c:v>1.2</c:v>
                </c:pt>
                <c:pt idx="460">
                  <c:v>1.2</c:v>
                </c:pt>
                <c:pt idx="461">
                  <c:v>1.3</c:v>
                </c:pt>
                <c:pt idx="462">
                  <c:v>1.3</c:v>
                </c:pt>
                <c:pt idx="463">
                  <c:v>1.3</c:v>
                </c:pt>
                <c:pt idx="464">
                  <c:v>1.3</c:v>
                </c:pt>
                <c:pt idx="465">
                  <c:v>1.3</c:v>
                </c:pt>
                <c:pt idx="466">
                  <c:v>1.4</c:v>
                </c:pt>
                <c:pt idx="467">
                  <c:v>1.4</c:v>
                </c:pt>
                <c:pt idx="468">
                  <c:v>1.4</c:v>
                </c:pt>
                <c:pt idx="469">
                  <c:v>1.4</c:v>
                </c:pt>
                <c:pt idx="470">
                  <c:v>1.5</c:v>
                </c:pt>
                <c:pt idx="471">
                  <c:v>1.5</c:v>
                </c:pt>
                <c:pt idx="472">
                  <c:v>1.5</c:v>
                </c:pt>
                <c:pt idx="473">
                  <c:v>1.5</c:v>
                </c:pt>
                <c:pt idx="474">
                  <c:v>1.5</c:v>
                </c:pt>
                <c:pt idx="475">
                  <c:v>1.6</c:v>
                </c:pt>
                <c:pt idx="476">
                  <c:v>1.6</c:v>
                </c:pt>
                <c:pt idx="477">
                  <c:v>1.6</c:v>
                </c:pt>
                <c:pt idx="478">
                  <c:v>1.6</c:v>
                </c:pt>
                <c:pt idx="479">
                  <c:v>1.6</c:v>
                </c:pt>
                <c:pt idx="480">
                  <c:v>1.7</c:v>
                </c:pt>
                <c:pt idx="481">
                  <c:v>1.7</c:v>
                </c:pt>
                <c:pt idx="482">
                  <c:v>1.7</c:v>
                </c:pt>
                <c:pt idx="483">
                  <c:v>1.7</c:v>
                </c:pt>
                <c:pt idx="484">
                  <c:v>1.7</c:v>
                </c:pt>
                <c:pt idx="485">
                  <c:v>1.7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1.9</c:v>
                </c:pt>
                <c:pt idx="491">
                  <c:v>1.9</c:v>
                </c:pt>
                <c:pt idx="492">
                  <c:v>1.9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2.1</c:v>
                </c:pt>
                <c:pt idx="499">
                  <c:v>2.1</c:v>
                </c:pt>
                <c:pt idx="500">
                  <c:v>2.1</c:v>
                </c:pt>
                <c:pt idx="501">
                  <c:v>2.1</c:v>
                </c:pt>
                <c:pt idx="502">
                  <c:v>2.1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2.2000000000000002</c:v>
                </c:pt>
                <c:pt idx="506">
                  <c:v>2.2000000000000002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2.2000000000000002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2.2000000000000002</c:v>
                </c:pt>
                <c:pt idx="513">
                  <c:v>2.2000000000000002</c:v>
                </c:pt>
                <c:pt idx="514">
                  <c:v>2.1</c:v>
                </c:pt>
                <c:pt idx="515">
                  <c:v>2.1</c:v>
                </c:pt>
                <c:pt idx="516">
                  <c:v>2.1</c:v>
                </c:pt>
                <c:pt idx="517">
                  <c:v>2.1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2</c:v>
                </c:pt>
                <c:pt idx="523">
                  <c:v>2.1</c:v>
                </c:pt>
                <c:pt idx="524">
                  <c:v>2.1</c:v>
                </c:pt>
                <c:pt idx="525">
                  <c:v>2.1</c:v>
                </c:pt>
                <c:pt idx="526">
                  <c:v>2.1</c:v>
                </c:pt>
                <c:pt idx="527">
                  <c:v>2.1</c:v>
                </c:pt>
                <c:pt idx="528">
                  <c:v>2.1</c:v>
                </c:pt>
                <c:pt idx="529">
                  <c:v>2.1</c:v>
                </c:pt>
                <c:pt idx="530">
                  <c:v>2.1</c:v>
                </c:pt>
                <c:pt idx="531">
                  <c:v>2.2000000000000002</c:v>
                </c:pt>
                <c:pt idx="532">
                  <c:v>2.2000000000000002</c:v>
                </c:pt>
                <c:pt idx="533">
                  <c:v>2.2000000000000002</c:v>
                </c:pt>
                <c:pt idx="534">
                  <c:v>2.2000000000000002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2.2000000000000002</c:v>
                </c:pt>
                <c:pt idx="538">
                  <c:v>2.2000000000000002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2.2999999999999998</c:v>
                </c:pt>
                <c:pt idx="542">
                  <c:v>2.2999999999999998</c:v>
                </c:pt>
                <c:pt idx="543">
                  <c:v>2.2999999999999998</c:v>
                </c:pt>
                <c:pt idx="544">
                  <c:v>2.2999999999999998</c:v>
                </c:pt>
                <c:pt idx="545">
                  <c:v>2.2999999999999998</c:v>
                </c:pt>
                <c:pt idx="546">
                  <c:v>2.2999999999999998</c:v>
                </c:pt>
                <c:pt idx="547">
                  <c:v>2.2999999999999998</c:v>
                </c:pt>
                <c:pt idx="548">
                  <c:v>2.2999999999999998</c:v>
                </c:pt>
                <c:pt idx="549">
                  <c:v>2.4</c:v>
                </c:pt>
                <c:pt idx="550">
                  <c:v>2.4</c:v>
                </c:pt>
                <c:pt idx="551">
                  <c:v>2.4</c:v>
                </c:pt>
                <c:pt idx="552">
                  <c:v>2.4</c:v>
                </c:pt>
                <c:pt idx="553">
                  <c:v>2.4</c:v>
                </c:pt>
                <c:pt idx="554">
                  <c:v>2.4</c:v>
                </c:pt>
                <c:pt idx="555">
                  <c:v>2.4</c:v>
                </c:pt>
                <c:pt idx="556">
                  <c:v>2.4</c:v>
                </c:pt>
                <c:pt idx="557">
                  <c:v>2.4</c:v>
                </c:pt>
                <c:pt idx="558">
                  <c:v>2.4</c:v>
                </c:pt>
                <c:pt idx="559">
                  <c:v>2.4</c:v>
                </c:pt>
                <c:pt idx="560">
                  <c:v>2.4</c:v>
                </c:pt>
                <c:pt idx="561">
                  <c:v>2.4</c:v>
                </c:pt>
                <c:pt idx="562">
                  <c:v>2.4</c:v>
                </c:pt>
                <c:pt idx="563">
                  <c:v>2.4</c:v>
                </c:pt>
                <c:pt idx="564">
                  <c:v>2.4</c:v>
                </c:pt>
                <c:pt idx="565">
                  <c:v>2.4</c:v>
                </c:pt>
                <c:pt idx="566">
                  <c:v>2.4</c:v>
                </c:pt>
                <c:pt idx="567">
                  <c:v>2.4</c:v>
                </c:pt>
                <c:pt idx="568">
                  <c:v>2.4</c:v>
                </c:pt>
                <c:pt idx="569">
                  <c:v>2.4</c:v>
                </c:pt>
                <c:pt idx="570">
                  <c:v>2.5</c:v>
                </c:pt>
                <c:pt idx="571">
                  <c:v>2.5</c:v>
                </c:pt>
                <c:pt idx="572">
                  <c:v>2.5</c:v>
                </c:pt>
                <c:pt idx="573">
                  <c:v>2.5</c:v>
                </c:pt>
                <c:pt idx="574">
                  <c:v>2.5</c:v>
                </c:pt>
                <c:pt idx="575">
                  <c:v>2.6</c:v>
                </c:pt>
                <c:pt idx="576">
                  <c:v>2.6</c:v>
                </c:pt>
                <c:pt idx="577">
                  <c:v>2.6</c:v>
                </c:pt>
                <c:pt idx="578">
                  <c:v>2.6</c:v>
                </c:pt>
                <c:pt idx="579">
                  <c:v>2.6</c:v>
                </c:pt>
                <c:pt idx="580">
                  <c:v>2.6</c:v>
                </c:pt>
                <c:pt idx="581">
                  <c:v>2.7</c:v>
                </c:pt>
                <c:pt idx="582">
                  <c:v>2.6</c:v>
                </c:pt>
                <c:pt idx="583">
                  <c:v>2.6</c:v>
                </c:pt>
                <c:pt idx="584">
                  <c:v>2.6</c:v>
                </c:pt>
                <c:pt idx="585">
                  <c:v>2.7</c:v>
                </c:pt>
                <c:pt idx="586">
                  <c:v>2.7</c:v>
                </c:pt>
                <c:pt idx="587">
                  <c:v>2.7</c:v>
                </c:pt>
                <c:pt idx="588">
                  <c:v>2.7</c:v>
                </c:pt>
                <c:pt idx="589">
                  <c:v>2.7</c:v>
                </c:pt>
                <c:pt idx="590">
                  <c:v>2.8</c:v>
                </c:pt>
                <c:pt idx="591">
                  <c:v>2.8</c:v>
                </c:pt>
                <c:pt idx="592">
                  <c:v>2.8</c:v>
                </c:pt>
                <c:pt idx="593">
                  <c:v>2.8</c:v>
                </c:pt>
                <c:pt idx="594">
                  <c:v>2.8</c:v>
                </c:pt>
                <c:pt idx="595">
                  <c:v>2.8</c:v>
                </c:pt>
                <c:pt idx="596">
                  <c:v>2.8</c:v>
                </c:pt>
                <c:pt idx="597">
                  <c:v>2.8</c:v>
                </c:pt>
                <c:pt idx="598">
                  <c:v>2.8</c:v>
                </c:pt>
                <c:pt idx="599">
                  <c:v>2.8</c:v>
                </c:pt>
                <c:pt idx="600">
                  <c:v>2.8</c:v>
                </c:pt>
                <c:pt idx="601">
                  <c:v>2.8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2.9</c:v>
                </c:pt>
                <c:pt idx="606">
                  <c:v>2.9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3.1</c:v>
                </c:pt>
                <c:pt idx="614">
                  <c:v>3.1</c:v>
                </c:pt>
                <c:pt idx="615">
                  <c:v>3.1</c:v>
                </c:pt>
                <c:pt idx="616">
                  <c:v>3.2</c:v>
                </c:pt>
                <c:pt idx="617">
                  <c:v>3.2</c:v>
                </c:pt>
                <c:pt idx="618">
                  <c:v>3.2</c:v>
                </c:pt>
                <c:pt idx="619">
                  <c:v>3.2</c:v>
                </c:pt>
                <c:pt idx="620">
                  <c:v>3.2</c:v>
                </c:pt>
                <c:pt idx="621">
                  <c:v>3.2</c:v>
                </c:pt>
                <c:pt idx="622">
                  <c:v>3.2</c:v>
                </c:pt>
                <c:pt idx="623">
                  <c:v>3.2</c:v>
                </c:pt>
                <c:pt idx="624">
                  <c:v>3.3</c:v>
                </c:pt>
                <c:pt idx="625">
                  <c:v>3.3</c:v>
                </c:pt>
                <c:pt idx="626">
                  <c:v>3.3</c:v>
                </c:pt>
                <c:pt idx="627">
                  <c:v>3.3</c:v>
                </c:pt>
                <c:pt idx="628">
                  <c:v>3.4</c:v>
                </c:pt>
                <c:pt idx="629">
                  <c:v>3.4</c:v>
                </c:pt>
                <c:pt idx="630">
                  <c:v>3.4</c:v>
                </c:pt>
                <c:pt idx="631">
                  <c:v>3.4</c:v>
                </c:pt>
                <c:pt idx="632">
                  <c:v>3.4</c:v>
                </c:pt>
                <c:pt idx="633">
                  <c:v>3.4</c:v>
                </c:pt>
                <c:pt idx="634">
                  <c:v>3.4</c:v>
                </c:pt>
                <c:pt idx="635">
                  <c:v>3.5</c:v>
                </c:pt>
                <c:pt idx="636">
                  <c:v>3.5</c:v>
                </c:pt>
                <c:pt idx="637">
                  <c:v>3.5</c:v>
                </c:pt>
                <c:pt idx="638">
                  <c:v>3.5</c:v>
                </c:pt>
                <c:pt idx="639">
                  <c:v>3.6</c:v>
                </c:pt>
                <c:pt idx="640">
                  <c:v>3.6</c:v>
                </c:pt>
                <c:pt idx="641">
                  <c:v>3.7</c:v>
                </c:pt>
                <c:pt idx="642">
                  <c:v>3.7</c:v>
                </c:pt>
                <c:pt idx="643">
                  <c:v>3.7</c:v>
                </c:pt>
                <c:pt idx="644">
                  <c:v>3.7</c:v>
                </c:pt>
                <c:pt idx="645">
                  <c:v>3.7</c:v>
                </c:pt>
                <c:pt idx="646">
                  <c:v>3.8</c:v>
                </c:pt>
                <c:pt idx="647">
                  <c:v>3.8</c:v>
                </c:pt>
                <c:pt idx="648">
                  <c:v>3.8</c:v>
                </c:pt>
                <c:pt idx="649">
                  <c:v>3.9</c:v>
                </c:pt>
                <c:pt idx="650">
                  <c:v>3.9</c:v>
                </c:pt>
                <c:pt idx="651">
                  <c:v>3.9</c:v>
                </c:pt>
                <c:pt idx="652">
                  <c:v>3.9</c:v>
                </c:pt>
                <c:pt idx="653">
                  <c:v>3.9</c:v>
                </c:pt>
                <c:pt idx="654">
                  <c:v>4</c:v>
                </c:pt>
                <c:pt idx="655">
                  <c:v>4</c:v>
                </c:pt>
                <c:pt idx="656">
                  <c:v>4</c:v>
                </c:pt>
                <c:pt idx="657">
                  <c:v>4</c:v>
                </c:pt>
                <c:pt idx="658">
                  <c:v>4.0999999999999996</c:v>
                </c:pt>
                <c:pt idx="659">
                  <c:v>4.0999999999999996</c:v>
                </c:pt>
                <c:pt idx="660">
                  <c:v>4.0999999999999996</c:v>
                </c:pt>
                <c:pt idx="661">
                  <c:v>4.0999999999999996</c:v>
                </c:pt>
                <c:pt idx="662">
                  <c:v>4.2</c:v>
                </c:pt>
                <c:pt idx="663">
                  <c:v>4.2</c:v>
                </c:pt>
                <c:pt idx="664">
                  <c:v>4.2</c:v>
                </c:pt>
                <c:pt idx="665">
                  <c:v>4.3</c:v>
                </c:pt>
                <c:pt idx="666">
                  <c:v>4.3</c:v>
                </c:pt>
                <c:pt idx="667">
                  <c:v>4.3</c:v>
                </c:pt>
                <c:pt idx="668">
                  <c:v>4.3</c:v>
                </c:pt>
                <c:pt idx="669">
                  <c:v>4.3</c:v>
                </c:pt>
                <c:pt idx="670">
                  <c:v>4.4000000000000004</c:v>
                </c:pt>
                <c:pt idx="671">
                  <c:v>4.4000000000000004</c:v>
                </c:pt>
                <c:pt idx="672">
                  <c:v>4.4000000000000004</c:v>
                </c:pt>
                <c:pt idx="673">
                  <c:v>4.5</c:v>
                </c:pt>
                <c:pt idx="674">
                  <c:v>4.5</c:v>
                </c:pt>
                <c:pt idx="675">
                  <c:v>4.5999999999999996</c:v>
                </c:pt>
                <c:pt idx="676">
                  <c:v>4.5999999999999996</c:v>
                </c:pt>
                <c:pt idx="677">
                  <c:v>4.5999999999999996</c:v>
                </c:pt>
                <c:pt idx="678">
                  <c:v>4.5999999999999996</c:v>
                </c:pt>
                <c:pt idx="679">
                  <c:v>4.5999999999999996</c:v>
                </c:pt>
                <c:pt idx="680">
                  <c:v>4.5999999999999996</c:v>
                </c:pt>
                <c:pt idx="681">
                  <c:v>4.7</c:v>
                </c:pt>
                <c:pt idx="682">
                  <c:v>4.7</c:v>
                </c:pt>
                <c:pt idx="683">
                  <c:v>4.7</c:v>
                </c:pt>
                <c:pt idx="684">
                  <c:v>4.8</c:v>
                </c:pt>
                <c:pt idx="685">
                  <c:v>4.8</c:v>
                </c:pt>
                <c:pt idx="686">
                  <c:v>4.9000000000000004</c:v>
                </c:pt>
                <c:pt idx="687">
                  <c:v>4.9000000000000004</c:v>
                </c:pt>
                <c:pt idx="688">
                  <c:v>5</c:v>
                </c:pt>
                <c:pt idx="689">
                  <c:v>5</c:v>
                </c:pt>
                <c:pt idx="690">
                  <c:v>5.0999999999999996</c:v>
                </c:pt>
                <c:pt idx="691">
                  <c:v>5.0999999999999996</c:v>
                </c:pt>
                <c:pt idx="692">
                  <c:v>5.2</c:v>
                </c:pt>
                <c:pt idx="693">
                  <c:v>5.2</c:v>
                </c:pt>
                <c:pt idx="694">
                  <c:v>5.3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5.5</c:v>
                </c:pt>
                <c:pt idx="699">
                  <c:v>5.5</c:v>
                </c:pt>
                <c:pt idx="700">
                  <c:v>5.5</c:v>
                </c:pt>
                <c:pt idx="701">
                  <c:v>5.6</c:v>
                </c:pt>
                <c:pt idx="702">
                  <c:v>5.6</c:v>
                </c:pt>
                <c:pt idx="703">
                  <c:v>5.7</c:v>
                </c:pt>
                <c:pt idx="704">
                  <c:v>5.7</c:v>
                </c:pt>
                <c:pt idx="705">
                  <c:v>5.6</c:v>
                </c:pt>
                <c:pt idx="706">
                  <c:v>5.6</c:v>
                </c:pt>
                <c:pt idx="707">
                  <c:v>5.7</c:v>
                </c:pt>
                <c:pt idx="708">
                  <c:v>5.7</c:v>
                </c:pt>
                <c:pt idx="709">
                  <c:v>5.7</c:v>
                </c:pt>
                <c:pt idx="710">
                  <c:v>5.7</c:v>
                </c:pt>
                <c:pt idx="711">
                  <c:v>5.7</c:v>
                </c:pt>
                <c:pt idx="712">
                  <c:v>5.7</c:v>
                </c:pt>
                <c:pt idx="713">
                  <c:v>5.7</c:v>
                </c:pt>
                <c:pt idx="714">
                  <c:v>5.8</c:v>
                </c:pt>
                <c:pt idx="715">
                  <c:v>6</c:v>
                </c:pt>
                <c:pt idx="716">
                  <c:v>6</c:v>
                </c:pt>
                <c:pt idx="717">
                  <c:v>6.1</c:v>
                </c:pt>
                <c:pt idx="718">
                  <c:v>6.1</c:v>
                </c:pt>
                <c:pt idx="719">
                  <c:v>6.2</c:v>
                </c:pt>
                <c:pt idx="720">
                  <c:v>6.3</c:v>
                </c:pt>
                <c:pt idx="721">
                  <c:v>6.3</c:v>
                </c:pt>
                <c:pt idx="722">
                  <c:v>6.4</c:v>
                </c:pt>
                <c:pt idx="723">
                  <c:v>6.5</c:v>
                </c:pt>
                <c:pt idx="724">
                  <c:v>6.5</c:v>
                </c:pt>
                <c:pt idx="725">
                  <c:v>6.7</c:v>
                </c:pt>
                <c:pt idx="726">
                  <c:v>7</c:v>
                </c:pt>
                <c:pt idx="727">
                  <c:v>7.3</c:v>
                </c:pt>
                <c:pt idx="728">
                  <c:v>7.3</c:v>
                </c:pt>
                <c:pt idx="729">
                  <c:v>7.4</c:v>
                </c:pt>
                <c:pt idx="730">
                  <c:v>7.4</c:v>
                </c:pt>
                <c:pt idx="731">
                  <c:v>7.5</c:v>
                </c:pt>
                <c:pt idx="732">
                  <c:v>7.5</c:v>
                </c:pt>
                <c:pt idx="733">
                  <c:v>7.5</c:v>
                </c:pt>
                <c:pt idx="734">
                  <c:v>7.6</c:v>
                </c:pt>
                <c:pt idx="735">
                  <c:v>7.6</c:v>
                </c:pt>
                <c:pt idx="736">
                  <c:v>7.6</c:v>
                </c:pt>
                <c:pt idx="737">
                  <c:v>7.6</c:v>
                </c:pt>
                <c:pt idx="738">
                  <c:v>7.6</c:v>
                </c:pt>
                <c:pt idx="739">
                  <c:v>7.6</c:v>
                </c:pt>
                <c:pt idx="740">
                  <c:v>7.6</c:v>
                </c:pt>
                <c:pt idx="741">
                  <c:v>7.6</c:v>
                </c:pt>
                <c:pt idx="742">
                  <c:v>7.6</c:v>
                </c:pt>
                <c:pt idx="743">
                  <c:v>7.6</c:v>
                </c:pt>
                <c:pt idx="744">
                  <c:v>7.6</c:v>
                </c:pt>
                <c:pt idx="745">
                  <c:v>7.6</c:v>
                </c:pt>
                <c:pt idx="746">
                  <c:v>7.6</c:v>
                </c:pt>
                <c:pt idx="747">
                  <c:v>7.6</c:v>
                </c:pt>
                <c:pt idx="748">
                  <c:v>7.6</c:v>
                </c:pt>
                <c:pt idx="749">
                  <c:v>7.6</c:v>
                </c:pt>
                <c:pt idx="750">
                  <c:v>7.6</c:v>
                </c:pt>
                <c:pt idx="751">
                  <c:v>7.6</c:v>
                </c:pt>
                <c:pt idx="752">
                  <c:v>7.6</c:v>
                </c:pt>
                <c:pt idx="753">
                  <c:v>7.6</c:v>
                </c:pt>
                <c:pt idx="754">
                  <c:v>7.6</c:v>
                </c:pt>
                <c:pt idx="755">
                  <c:v>7.6</c:v>
                </c:pt>
                <c:pt idx="756">
                  <c:v>7.6</c:v>
                </c:pt>
                <c:pt idx="757">
                  <c:v>7.6</c:v>
                </c:pt>
                <c:pt idx="758">
                  <c:v>7.7</c:v>
                </c:pt>
                <c:pt idx="759">
                  <c:v>7.7</c:v>
                </c:pt>
                <c:pt idx="760">
                  <c:v>7.7</c:v>
                </c:pt>
                <c:pt idx="761">
                  <c:v>7.7</c:v>
                </c:pt>
                <c:pt idx="762">
                  <c:v>7.8</c:v>
                </c:pt>
                <c:pt idx="763">
                  <c:v>7.8</c:v>
                </c:pt>
                <c:pt idx="764">
                  <c:v>7.9</c:v>
                </c:pt>
                <c:pt idx="765">
                  <c:v>7.9</c:v>
                </c:pt>
                <c:pt idx="766">
                  <c:v>7.9</c:v>
                </c:pt>
                <c:pt idx="767">
                  <c:v>8</c:v>
                </c:pt>
                <c:pt idx="768">
                  <c:v>8</c:v>
                </c:pt>
                <c:pt idx="769">
                  <c:v>8</c:v>
                </c:pt>
                <c:pt idx="770">
                  <c:v>8</c:v>
                </c:pt>
                <c:pt idx="771">
                  <c:v>8</c:v>
                </c:pt>
                <c:pt idx="772">
                  <c:v>8</c:v>
                </c:pt>
                <c:pt idx="773">
                  <c:v>8</c:v>
                </c:pt>
                <c:pt idx="774">
                  <c:v>8</c:v>
                </c:pt>
                <c:pt idx="775">
                  <c:v>8</c:v>
                </c:pt>
                <c:pt idx="776">
                  <c:v>8</c:v>
                </c:pt>
                <c:pt idx="777">
                  <c:v>8</c:v>
                </c:pt>
                <c:pt idx="778">
                  <c:v>7.9</c:v>
                </c:pt>
                <c:pt idx="779">
                  <c:v>8</c:v>
                </c:pt>
                <c:pt idx="780">
                  <c:v>8</c:v>
                </c:pt>
                <c:pt idx="781">
                  <c:v>8</c:v>
                </c:pt>
                <c:pt idx="782">
                  <c:v>8</c:v>
                </c:pt>
                <c:pt idx="783">
                  <c:v>8</c:v>
                </c:pt>
                <c:pt idx="784">
                  <c:v>8</c:v>
                </c:pt>
                <c:pt idx="785">
                  <c:v>8</c:v>
                </c:pt>
                <c:pt idx="786">
                  <c:v>8</c:v>
                </c:pt>
                <c:pt idx="787">
                  <c:v>8</c:v>
                </c:pt>
                <c:pt idx="788">
                  <c:v>8</c:v>
                </c:pt>
                <c:pt idx="789">
                  <c:v>8.1</c:v>
                </c:pt>
                <c:pt idx="790">
                  <c:v>8.1</c:v>
                </c:pt>
                <c:pt idx="791">
                  <c:v>8.1</c:v>
                </c:pt>
                <c:pt idx="792">
                  <c:v>8.1</c:v>
                </c:pt>
                <c:pt idx="793">
                  <c:v>8.1</c:v>
                </c:pt>
                <c:pt idx="794">
                  <c:v>8.1</c:v>
                </c:pt>
                <c:pt idx="795">
                  <c:v>8.1</c:v>
                </c:pt>
                <c:pt idx="796">
                  <c:v>8.1999999999999993</c:v>
                </c:pt>
                <c:pt idx="797">
                  <c:v>8.3000000000000007</c:v>
                </c:pt>
                <c:pt idx="798">
                  <c:v>8.3000000000000007</c:v>
                </c:pt>
                <c:pt idx="799">
                  <c:v>8.4</c:v>
                </c:pt>
                <c:pt idx="800">
                  <c:v>8.5</c:v>
                </c:pt>
                <c:pt idx="801">
                  <c:v>8.6999999999999993</c:v>
                </c:pt>
                <c:pt idx="802">
                  <c:v>8.8000000000000007</c:v>
                </c:pt>
                <c:pt idx="803">
                  <c:v>8.9</c:v>
                </c:pt>
                <c:pt idx="804">
                  <c:v>8.9</c:v>
                </c:pt>
                <c:pt idx="805">
                  <c:v>8.9</c:v>
                </c:pt>
                <c:pt idx="806">
                  <c:v>8.9</c:v>
                </c:pt>
                <c:pt idx="807">
                  <c:v>8.9</c:v>
                </c:pt>
                <c:pt idx="808">
                  <c:v>9</c:v>
                </c:pt>
                <c:pt idx="809">
                  <c:v>8.9</c:v>
                </c:pt>
                <c:pt idx="810">
                  <c:v>8.9</c:v>
                </c:pt>
                <c:pt idx="811">
                  <c:v>8.9</c:v>
                </c:pt>
                <c:pt idx="812">
                  <c:v>8.9</c:v>
                </c:pt>
                <c:pt idx="813">
                  <c:v>8.9</c:v>
                </c:pt>
                <c:pt idx="814">
                  <c:v>8.9</c:v>
                </c:pt>
                <c:pt idx="815">
                  <c:v>8.9</c:v>
                </c:pt>
                <c:pt idx="816">
                  <c:v>8.9</c:v>
                </c:pt>
                <c:pt idx="817">
                  <c:v>8.9</c:v>
                </c:pt>
                <c:pt idx="818">
                  <c:v>9</c:v>
                </c:pt>
                <c:pt idx="819">
                  <c:v>9.1</c:v>
                </c:pt>
                <c:pt idx="820">
                  <c:v>9</c:v>
                </c:pt>
                <c:pt idx="821">
                  <c:v>9</c:v>
                </c:pt>
                <c:pt idx="822">
                  <c:v>8.9</c:v>
                </c:pt>
                <c:pt idx="823">
                  <c:v>9</c:v>
                </c:pt>
                <c:pt idx="824">
                  <c:v>9</c:v>
                </c:pt>
                <c:pt idx="825">
                  <c:v>9.1</c:v>
                </c:pt>
                <c:pt idx="826">
                  <c:v>9.1999999999999993</c:v>
                </c:pt>
                <c:pt idx="827">
                  <c:v>9.1999999999999993</c:v>
                </c:pt>
                <c:pt idx="828">
                  <c:v>9.1</c:v>
                </c:pt>
                <c:pt idx="829">
                  <c:v>8.9</c:v>
                </c:pt>
                <c:pt idx="830">
                  <c:v>8.9</c:v>
                </c:pt>
                <c:pt idx="831">
                  <c:v>8.9</c:v>
                </c:pt>
                <c:pt idx="832">
                  <c:v>8.9</c:v>
                </c:pt>
                <c:pt idx="833">
                  <c:v>9</c:v>
                </c:pt>
                <c:pt idx="834">
                  <c:v>9</c:v>
                </c:pt>
                <c:pt idx="835">
                  <c:v>8.9</c:v>
                </c:pt>
                <c:pt idx="836">
                  <c:v>8.9</c:v>
                </c:pt>
                <c:pt idx="837">
                  <c:v>8.9</c:v>
                </c:pt>
                <c:pt idx="838">
                  <c:v>8.9</c:v>
                </c:pt>
                <c:pt idx="839">
                  <c:v>8.9</c:v>
                </c:pt>
                <c:pt idx="840">
                  <c:v>8.9</c:v>
                </c:pt>
                <c:pt idx="841">
                  <c:v>8.8000000000000007</c:v>
                </c:pt>
                <c:pt idx="842">
                  <c:v>8.8000000000000007</c:v>
                </c:pt>
                <c:pt idx="843">
                  <c:v>8.8000000000000007</c:v>
                </c:pt>
                <c:pt idx="844">
                  <c:v>8.6</c:v>
                </c:pt>
                <c:pt idx="845">
                  <c:v>8.6</c:v>
                </c:pt>
                <c:pt idx="846">
                  <c:v>8.6</c:v>
                </c:pt>
                <c:pt idx="847">
                  <c:v>8.6</c:v>
                </c:pt>
                <c:pt idx="848">
                  <c:v>8.6</c:v>
                </c:pt>
                <c:pt idx="849">
                  <c:v>8.6</c:v>
                </c:pt>
                <c:pt idx="850">
                  <c:v>8.6</c:v>
                </c:pt>
                <c:pt idx="851">
                  <c:v>8.6</c:v>
                </c:pt>
                <c:pt idx="852">
                  <c:v>8.6</c:v>
                </c:pt>
                <c:pt idx="853">
                  <c:v>8.5</c:v>
                </c:pt>
                <c:pt idx="854">
                  <c:v>8.5</c:v>
                </c:pt>
                <c:pt idx="855">
                  <c:v>8.5</c:v>
                </c:pt>
                <c:pt idx="856">
                  <c:v>8.5</c:v>
                </c:pt>
                <c:pt idx="857">
                  <c:v>8.5</c:v>
                </c:pt>
                <c:pt idx="858">
                  <c:v>8.6</c:v>
                </c:pt>
                <c:pt idx="859">
                  <c:v>8.6</c:v>
                </c:pt>
                <c:pt idx="860">
                  <c:v>8.6</c:v>
                </c:pt>
                <c:pt idx="861">
                  <c:v>8.6999999999999993</c:v>
                </c:pt>
                <c:pt idx="862">
                  <c:v>8.6999999999999993</c:v>
                </c:pt>
                <c:pt idx="863">
                  <c:v>8.8000000000000007</c:v>
                </c:pt>
                <c:pt idx="864">
                  <c:v>8.8000000000000007</c:v>
                </c:pt>
                <c:pt idx="865">
                  <c:v>8.8000000000000007</c:v>
                </c:pt>
                <c:pt idx="866">
                  <c:v>8.9</c:v>
                </c:pt>
                <c:pt idx="867">
                  <c:v>8.9</c:v>
                </c:pt>
                <c:pt idx="868">
                  <c:v>8.9</c:v>
                </c:pt>
                <c:pt idx="869">
                  <c:v>8.9</c:v>
                </c:pt>
                <c:pt idx="870">
                  <c:v>8.9</c:v>
                </c:pt>
                <c:pt idx="871">
                  <c:v>8.9</c:v>
                </c:pt>
                <c:pt idx="872">
                  <c:v>8.9</c:v>
                </c:pt>
                <c:pt idx="873">
                  <c:v>8.9</c:v>
                </c:pt>
                <c:pt idx="874">
                  <c:v>8.9</c:v>
                </c:pt>
                <c:pt idx="875">
                  <c:v>8.8000000000000007</c:v>
                </c:pt>
                <c:pt idx="876">
                  <c:v>8.8000000000000007</c:v>
                </c:pt>
                <c:pt idx="877">
                  <c:v>8.9</c:v>
                </c:pt>
                <c:pt idx="878">
                  <c:v>8.9</c:v>
                </c:pt>
                <c:pt idx="879">
                  <c:v>8.9</c:v>
                </c:pt>
                <c:pt idx="880">
                  <c:v>8.9</c:v>
                </c:pt>
                <c:pt idx="881">
                  <c:v>8.9</c:v>
                </c:pt>
                <c:pt idx="882">
                  <c:v>8.8000000000000007</c:v>
                </c:pt>
                <c:pt idx="883">
                  <c:v>8.8000000000000007</c:v>
                </c:pt>
                <c:pt idx="884">
                  <c:v>8.8000000000000007</c:v>
                </c:pt>
                <c:pt idx="885">
                  <c:v>8.6999999999999993</c:v>
                </c:pt>
                <c:pt idx="886">
                  <c:v>8.6999999999999993</c:v>
                </c:pt>
                <c:pt idx="887">
                  <c:v>8.6999999999999993</c:v>
                </c:pt>
                <c:pt idx="888">
                  <c:v>8.6999999999999993</c:v>
                </c:pt>
                <c:pt idx="889">
                  <c:v>8.6999999999999993</c:v>
                </c:pt>
                <c:pt idx="890">
                  <c:v>8.6999999999999993</c:v>
                </c:pt>
                <c:pt idx="891">
                  <c:v>8.6999999999999993</c:v>
                </c:pt>
                <c:pt idx="892">
                  <c:v>8.6999999999999993</c:v>
                </c:pt>
                <c:pt idx="893">
                  <c:v>8.6999999999999993</c:v>
                </c:pt>
                <c:pt idx="894">
                  <c:v>8.6999999999999993</c:v>
                </c:pt>
                <c:pt idx="895">
                  <c:v>8.6999999999999993</c:v>
                </c:pt>
                <c:pt idx="896">
                  <c:v>8.6999999999999993</c:v>
                </c:pt>
                <c:pt idx="897">
                  <c:v>8.6999999999999993</c:v>
                </c:pt>
                <c:pt idx="898">
                  <c:v>8.6999999999999993</c:v>
                </c:pt>
                <c:pt idx="899">
                  <c:v>8.6</c:v>
                </c:pt>
                <c:pt idx="900">
                  <c:v>8.6</c:v>
                </c:pt>
                <c:pt idx="901">
                  <c:v>8.6</c:v>
                </c:pt>
                <c:pt idx="902">
                  <c:v>8.6</c:v>
                </c:pt>
                <c:pt idx="903">
                  <c:v>8.6</c:v>
                </c:pt>
                <c:pt idx="904">
                  <c:v>8.6</c:v>
                </c:pt>
                <c:pt idx="905">
                  <c:v>8.6</c:v>
                </c:pt>
                <c:pt idx="906">
                  <c:v>8.6</c:v>
                </c:pt>
                <c:pt idx="907">
                  <c:v>8.6999999999999993</c:v>
                </c:pt>
                <c:pt idx="908">
                  <c:v>8.6</c:v>
                </c:pt>
                <c:pt idx="909">
                  <c:v>8.6999999999999993</c:v>
                </c:pt>
                <c:pt idx="910">
                  <c:v>8.6999999999999993</c:v>
                </c:pt>
                <c:pt idx="911">
                  <c:v>8.6999999999999993</c:v>
                </c:pt>
                <c:pt idx="912">
                  <c:v>8.6999999999999993</c:v>
                </c:pt>
                <c:pt idx="913">
                  <c:v>8.6</c:v>
                </c:pt>
                <c:pt idx="914">
                  <c:v>8.6</c:v>
                </c:pt>
                <c:pt idx="915">
                  <c:v>8.6</c:v>
                </c:pt>
                <c:pt idx="916">
                  <c:v>8.6</c:v>
                </c:pt>
                <c:pt idx="917">
                  <c:v>8.6</c:v>
                </c:pt>
                <c:pt idx="918">
                  <c:v>8.6</c:v>
                </c:pt>
                <c:pt idx="919">
                  <c:v>8.6</c:v>
                </c:pt>
                <c:pt idx="920">
                  <c:v>8.6</c:v>
                </c:pt>
                <c:pt idx="921">
                  <c:v>8.6</c:v>
                </c:pt>
                <c:pt idx="922">
                  <c:v>8.6999999999999993</c:v>
                </c:pt>
                <c:pt idx="923">
                  <c:v>8.6999999999999993</c:v>
                </c:pt>
                <c:pt idx="924">
                  <c:v>8.6999999999999993</c:v>
                </c:pt>
                <c:pt idx="925">
                  <c:v>8.8000000000000007</c:v>
                </c:pt>
                <c:pt idx="926">
                  <c:v>8.8000000000000007</c:v>
                </c:pt>
                <c:pt idx="927">
                  <c:v>8.8000000000000007</c:v>
                </c:pt>
                <c:pt idx="928">
                  <c:v>8.8000000000000007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8.6999999999999993</c:v>
                </c:pt>
                <c:pt idx="932">
                  <c:v>8.6999999999999993</c:v>
                </c:pt>
                <c:pt idx="933">
                  <c:v>8.6999999999999993</c:v>
                </c:pt>
                <c:pt idx="934">
                  <c:v>8.6999999999999993</c:v>
                </c:pt>
                <c:pt idx="935">
                  <c:v>8.6999999999999993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8.6999999999999993</c:v>
                </c:pt>
                <c:pt idx="940">
                  <c:v>8.6</c:v>
                </c:pt>
                <c:pt idx="941">
                  <c:v>8.6</c:v>
                </c:pt>
                <c:pt idx="942">
                  <c:v>8.6</c:v>
                </c:pt>
                <c:pt idx="943">
                  <c:v>8.6</c:v>
                </c:pt>
                <c:pt idx="944">
                  <c:v>8.6</c:v>
                </c:pt>
                <c:pt idx="945">
                  <c:v>8.6</c:v>
                </c:pt>
                <c:pt idx="946">
                  <c:v>8.6</c:v>
                </c:pt>
                <c:pt idx="947">
                  <c:v>8.6</c:v>
                </c:pt>
                <c:pt idx="948">
                  <c:v>8.6</c:v>
                </c:pt>
                <c:pt idx="949">
                  <c:v>8.6</c:v>
                </c:pt>
                <c:pt idx="950">
                  <c:v>8.6</c:v>
                </c:pt>
                <c:pt idx="951">
                  <c:v>8.6</c:v>
                </c:pt>
                <c:pt idx="952">
                  <c:v>8.6</c:v>
                </c:pt>
                <c:pt idx="953">
                  <c:v>8.6</c:v>
                </c:pt>
                <c:pt idx="954">
                  <c:v>8.6999999999999993</c:v>
                </c:pt>
                <c:pt idx="955">
                  <c:v>8.6999999999999993</c:v>
                </c:pt>
                <c:pt idx="956">
                  <c:v>8.6999999999999993</c:v>
                </c:pt>
                <c:pt idx="957">
                  <c:v>8.6999999999999993</c:v>
                </c:pt>
                <c:pt idx="958">
                  <c:v>8.6999999999999993</c:v>
                </c:pt>
                <c:pt idx="959">
                  <c:v>8.6999999999999993</c:v>
                </c:pt>
                <c:pt idx="960">
                  <c:v>8.6999999999999993</c:v>
                </c:pt>
                <c:pt idx="961">
                  <c:v>8.6999999999999993</c:v>
                </c:pt>
                <c:pt idx="962">
                  <c:v>8.6999999999999993</c:v>
                </c:pt>
                <c:pt idx="963">
                  <c:v>8.6999999999999993</c:v>
                </c:pt>
                <c:pt idx="964">
                  <c:v>8.6999999999999993</c:v>
                </c:pt>
                <c:pt idx="965">
                  <c:v>8.6999999999999993</c:v>
                </c:pt>
                <c:pt idx="966">
                  <c:v>8.6999999999999993</c:v>
                </c:pt>
                <c:pt idx="967">
                  <c:v>8.6999999999999993</c:v>
                </c:pt>
                <c:pt idx="968">
                  <c:v>8.6</c:v>
                </c:pt>
                <c:pt idx="969">
                  <c:v>8.6</c:v>
                </c:pt>
                <c:pt idx="970">
                  <c:v>8.6</c:v>
                </c:pt>
                <c:pt idx="971">
                  <c:v>8.6</c:v>
                </c:pt>
                <c:pt idx="972">
                  <c:v>8.6</c:v>
                </c:pt>
                <c:pt idx="973">
                  <c:v>8.6999999999999993</c:v>
                </c:pt>
                <c:pt idx="974">
                  <c:v>8.6999999999999993</c:v>
                </c:pt>
                <c:pt idx="975">
                  <c:v>8.6999999999999993</c:v>
                </c:pt>
                <c:pt idx="976">
                  <c:v>8.6999999999999993</c:v>
                </c:pt>
                <c:pt idx="977">
                  <c:v>8.6999999999999993</c:v>
                </c:pt>
                <c:pt idx="978">
                  <c:v>8.6999999999999993</c:v>
                </c:pt>
                <c:pt idx="979">
                  <c:v>8.6999999999999993</c:v>
                </c:pt>
                <c:pt idx="980">
                  <c:v>8.6999999999999993</c:v>
                </c:pt>
                <c:pt idx="981">
                  <c:v>8.6999999999999993</c:v>
                </c:pt>
                <c:pt idx="982">
                  <c:v>8.6999999999999993</c:v>
                </c:pt>
                <c:pt idx="983">
                  <c:v>8.6</c:v>
                </c:pt>
                <c:pt idx="984">
                  <c:v>8.6</c:v>
                </c:pt>
                <c:pt idx="985">
                  <c:v>8.6</c:v>
                </c:pt>
                <c:pt idx="986">
                  <c:v>8.6</c:v>
                </c:pt>
                <c:pt idx="987">
                  <c:v>8.6999999999999993</c:v>
                </c:pt>
                <c:pt idx="988">
                  <c:v>8.6999999999999993</c:v>
                </c:pt>
                <c:pt idx="989">
                  <c:v>8.6999999999999993</c:v>
                </c:pt>
                <c:pt idx="990">
                  <c:v>8.6</c:v>
                </c:pt>
                <c:pt idx="991">
                  <c:v>8.6</c:v>
                </c:pt>
                <c:pt idx="992">
                  <c:v>8.6</c:v>
                </c:pt>
                <c:pt idx="993">
                  <c:v>8.6</c:v>
                </c:pt>
                <c:pt idx="994">
                  <c:v>8.6</c:v>
                </c:pt>
                <c:pt idx="995">
                  <c:v>8.6</c:v>
                </c:pt>
                <c:pt idx="996">
                  <c:v>8.6</c:v>
                </c:pt>
                <c:pt idx="997">
                  <c:v>8.6</c:v>
                </c:pt>
                <c:pt idx="998">
                  <c:v>8.6</c:v>
                </c:pt>
                <c:pt idx="999">
                  <c:v>8.6</c:v>
                </c:pt>
                <c:pt idx="1000">
                  <c:v>8.6</c:v>
                </c:pt>
                <c:pt idx="1001">
                  <c:v>8.6</c:v>
                </c:pt>
                <c:pt idx="1002">
                  <c:v>8.6</c:v>
                </c:pt>
                <c:pt idx="1003">
                  <c:v>8.6</c:v>
                </c:pt>
                <c:pt idx="1004">
                  <c:v>8.6</c:v>
                </c:pt>
                <c:pt idx="1005">
                  <c:v>8.6</c:v>
                </c:pt>
                <c:pt idx="1006">
                  <c:v>8.6</c:v>
                </c:pt>
                <c:pt idx="1007">
                  <c:v>8.6</c:v>
                </c:pt>
                <c:pt idx="1008">
                  <c:v>8.6</c:v>
                </c:pt>
                <c:pt idx="1009">
                  <c:v>8.6</c:v>
                </c:pt>
                <c:pt idx="1010">
                  <c:v>8.6</c:v>
                </c:pt>
                <c:pt idx="1011">
                  <c:v>8.6</c:v>
                </c:pt>
                <c:pt idx="1012">
                  <c:v>8.6</c:v>
                </c:pt>
                <c:pt idx="1013">
                  <c:v>8.6</c:v>
                </c:pt>
                <c:pt idx="1014">
                  <c:v>8.6</c:v>
                </c:pt>
                <c:pt idx="1015">
                  <c:v>8.6</c:v>
                </c:pt>
                <c:pt idx="1016">
                  <c:v>8.6</c:v>
                </c:pt>
                <c:pt idx="1017">
                  <c:v>8.6</c:v>
                </c:pt>
                <c:pt idx="1018">
                  <c:v>8.6</c:v>
                </c:pt>
                <c:pt idx="1019">
                  <c:v>8.6</c:v>
                </c:pt>
                <c:pt idx="1020">
                  <c:v>8.6</c:v>
                </c:pt>
                <c:pt idx="1021">
                  <c:v>8.6</c:v>
                </c:pt>
                <c:pt idx="1022">
                  <c:v>8.6</c:v>
                </c:pt>
                <c:pt idx="1023">
                  <c:v>8.6</c:v>
                </c:pt>
                <c:pt idx="1024">
                  <c:v>8.6</c:v>
                </c:pt>
                <c:pt idx="1025">
                  <c:v>8.6</c:v>
                </c:pt>
                <c:pt idx="1026">
                  <c:v>8.6</c:v>
                </c:pt>
                <c:pt idx="1027">
                  <c:v>8.6</c:v>
                </c:pt>
                <c:pt idx="1028">
                  <c:v>8.6</c:v>
                </c:pt>
                <c:pt idx="1029">
                  <c:v>8.6</c:v>
                </c:pt>
                <c:pt idx="1030">
                  <c:v>8.6</c:v>
                </c:pt>
                <c:pt idx="1031">
                  <c:v>8.6</c:v>
                </c:pt>
                <c:pt idx="1032">
                  <c:v>8.6</c:v>
                </c:pt>
                <c:pt idx="1033">
                  <c:v>8.6</c:v>
                </c:pt>
                <c:pt idx="1034">
                  <c:v>8.6</c:v>
                </c:pt>
                <c:pt idx="1035">
                  <c:v>8.6</c:v>
                </c:pt>
                <c:pt idx="1036">
                  <c:v>8.6</c:v>
                </c:pt>
                <c:pt idx="1037">
                  <c:v>8.6</c:v>
                </c:pt>
                <c:pt idx="1038">
                  <c:v>8.6</c:v>
                </c:pt>
                <c:pt idx="1039">
                  <c:v>8.6</c:v>
                </c:pt>
                <c:pt idx="1040">
                  <c:v>8.6</c:v>
                </c:pt>
                <c:pt idx="1041">
                  <c:v>8.6</c:v>
                </c:pt>
                <c:pt idx="1042">
                  <c:v>8.6</c:v>
                </c:pt>
                <c:pt idx="1043">
                  <c:v>8.6</c:v>
                </c:pt>
                <c:pt idx="1044">
                  <c:v>8.6</c:v>
                </c:pt>
                <c:pt idx="1045">
                  <c:v>8.6</c:v>
                </c:pt>
                <c:pt idx="1046">
                  <c:v>8.6</c:v>
                </c:pt>
                <c:pt idx="1047">
                  <c:v>8.6</c:v>
                </c:pt>
                <c:pt idx="1048">
                  <c:v>8.6</c:v>
                </c:pt>
                <c:pt idx="1049">
                  <c:v>8.6</c:v>
                </c:pt>
                <c:pt idx="1050">
                  <c:v>8.6</c:v>
                </c:pt>
                <c:pt idx="1051">
                  <c:v>8.6</c:v>
                </c:pt>
                <c:pt idx="1052">
                  <c:v>8.6</c:v>
                </c:pt>
                <c:pt idx="1053">
                  <c:v>8.6</c:v>
                </c:pt>
                <c:pt idx="1054">
                  <c:v>8.6</c:v>
                </c:pt>
                <c:pt idx="1055">
                  <c:v>8.6</c:v>
                </c:pt>
                <c:pt idx="1056">
                  <c:v>8.6</c:v>
                </c:pt>
                <c:pt idx="1057">
                  <c:v>8.5</c:v>
                </c:pt>
                <c:pt idx="1058">
                  <c:v>8.5</c:v>
                </c:pt>
                <c:pt idx="1059">
                  <c:v>8.5</c:v>
                </c:pt>
                <c:pt idx="1060">
                  <c:v>8.5</c:v>
                </c:pt>
                <c:pt idx="1061">
                  <c:v>8.5</c:v>
                </c:pt>
                <c:pt idx="1062">
                  <c:v>8.5</c:v>
                </c:pt>
                <c:pt idx="1063">
                  <c:v>8.5</c:v>
                </c:pt>
                <c:pt idx="1064">
                  <c:v>8.5</c:v>
                </c:pt>
                <c:pt idx="1065">
                  <c:v>8.5</c:v>
                </c:pt>
                <c:pt idx="1066">
                  <c:v>8.5</c:v>
                </c:pt>
                <c:pt idx="1067">
                  <c:v>8.5</c:v>
                </c:pt>
                <c:pt idx="1068">
                  <c:v>8.5</c:v>
                </c:pt>
                <c:pt idx="1069">
                  <c:v>8.5</c:v>
                </c:pt>
                <c:pt idx="1070">
                  <c:v>8.5</c:v>
                </c:pt>
                <c:pt idx="1071">
                  <c:v>8.5</c:v>
                </c:pt>
                <c:pt idx="1072">
                  <c:v>8.5</c:v>
                </c:pt>
                <c:pt idx="1073">
                  <c:v>8.5</c:v>
                </c:pt>
                <c:pt idx="1074">
                  <c:v>8.5</c:v>
                </c:pt>
                <c:pt idx="1075">
                  <c:v>8.5</c:v>
                </c:pt>
                <c:pt idx="1076">
                  <c:v>8.5</c:v>
                </c:pt>
                <c:pt idx="1077">
                  <c:v>8.5</c:v>
                </c:pt>
                <c:pt idx="1078">
                  <c:v>8.5</c:v>
                </c:pt>
                <c:pt idx="1079">
                  <c:v>8.5</c:v>
                </c:pt>
                <c:pt idx="1080">
                  <c:v>8.5</c:v>
                </c:pt>
                <c:pt idx="1081">
                  <c:v>8.5</c:v>
                </c:pt>
                <c:pt idx="1082">
                  <c:v>8.5</c:v>
                </c:pt>
                <c:pt idx="1083">
                  <c:v>8.5</c:v>
                </c:pt>
                <c:pt idx="1084">
                  <c:v>8.5</c:v>
                </c:pt>
                <c:pt idx="1085">
                  <c:v>8.5</c:v>
                </c:pt>
                <c:pt idx="1086">
                  <c:v>8.5</c:v>
                </c:pt>
                <c:pt idx="1087">
                  <c:v>8.5</c:v>
                </c:pt>
                <c:pt idx="1088">
                  <c:v>8.6</c:v>
                </c:pt>
                <c:pt idx="1089">
                  <c:v>8.6</c:v>
                </c:pt>
                <c:pt idx="1090">
                  <c:v>8.6</c:v>
                </c:pt>
                <c:pt idx="1091">
                  <c:v>8.6</c:v>
                </c:pt>
                <c:pt idx="1092">
                  <c:v>8.6</c:v>
                </c:pt>
                <c:pt idx="1093">
                  <c:v>8.6</c:v>
                </c:pt>
                <c:pt idx="1094">
                  <c:v>8.6</c:v>
                </c:pt>
                <c:pt idx="1095">
                  <c:v>8.6</c:v>
                </c:pt>
                <c:pt idx="1096">
                  <c:v>8.6</c:v>
                </c:pt>
                <c:pt idx="1097">
                  <c:v>8.6</c:v>
                </c:pt>
                <c:pt idx="1098">
                  <c:v>8.5</c:v>
                </c:pt>
                <c:pt idx="1099">
                  <c:v>8.5</c:v>
                </c:pt>
                <c:pt idx="1100">
                  <c:v>8.6</c:v>
                </c:pt>
                <c:pt idx="1101">
                  <c:v>8.6</c:v>
                </c:pt>
                <c:pt idx="1102">
                  <c:v>8.6</c:v>
                </c:pt>
                <c:pt idx="1103">
                  <c:v>8.6</c:v>
                </c:pt>
                <c:pt idx="1104">
                  <c:v>8.6</c:v>
                </c:pt>
                <c:pt idx="1105">
                  <c:v>8.6</c:v>
                </c:pt>
                <c:pt idx="1106">
                  <c:v>8.6</c:v>
                </c:pt>
                <c:pt idx="1107">
                  <c:v>8.6</c:v>
                </c:pt>
                <c:pt idx="1108">
                  <c:v>8.6</c:v>
                </c:pt>
                <c:pt idx="1109">
                  <c:v>8.6</c:v>
                </c:pt>
                <c:pt idx="1110">
                  <c:v>8.6</c:v>
                </c:pt>
                <c:pt idx="1111">
                  <c:v>8.6</c:v>
                </c:pt>
                <c:pt idx="1112">
                  <c:v>8.6</c:v>
                </c:pt>
                <c:pt idx="1113">
                  <c:v>8.6</c:v>
                </c:pt>
                <c:pt idx="1114">
                  <c:v>8.6</c:v>
                </c:pt>
                <c:pt idx="1115">
                  <c:v>8.6</c:v>
                </c:pt>
                <c:pt idx="1116">
                  <c:v>8.6</c:v>
                </c:pt>
                <c:pt idx="1117">
                  <c:v>8.6</c:v>
                </c:pt>
                <c:pt idx="1118">
                  <c:v>8.6</c:v>
                </c:pt>
                <c:pt idx="1119">
                  <c:v>8.6</c:v>
                </c:pt>
                <c:pt idx="1120">
                  <c:v>8.6</c:v>
                </c:pt>
                <c:pt idx="1121">
                  <c:v>8.6999999999999993</c:v>
                </c:pt>
                <c:pt idx="1122">
                  <c:v>8.6999999999999993</c:v>
                </c:pt>
                <c:pt idx="1123">
                  <c:v>8.6999999999999993</c:v>
                </c:pt>
                <c:pt idx="1124">
                  <c:v>8.6999999999999993</c:v>
                </c:pt>
                <c:pt idx="1125">
                  <c:v>8.6999999999999993</c:v>
                </c:pt>
                <c:pt idx="1126">
                  <c:v>8.6999999999999993</c:v>
                </c:pt>
                <c:pt idx="1127">
                  <c:v>8.8000000000000007</c:v>
                </c:pt>
                <c:pt idx="1128">
                  <c:v>8.8000000000000007</c:v>
                </c:pt>
                <c:pt idx="1129">
                  <c:v>8.8000000000000007</c:v>
                </c:pt>
                <c:pt idx="1130">
                  <c:v>8.8000000000000007</c:v>
                </c:pt>
                <c:pt idx="1131">
                  <c:v>8.8000000000000007</c:v>
                </c:pt>
                <c:pt idx="1132">
                  <c:v>8.6999999999999993</c:v>
                </c:pt>
                <c:pt idx="1133">
                  <c:v>8.6999999999999993</c:v>
                </c:pt>
                <c:pt idx="1134">
                  <c:v>8.8000000000000007</c:v>
                </c:pt>
                <c:pt idx="1135">
                  <c:v>8.8000000000000007</c:v>
                </c:pt>
                <c:pt idx="1136">
                  <c:v>8.8000000000000007</c:v>
                </c:pt>
                <c:pt idx="1137">
                  <c:v>8.6999999999999993</c:v>
                </c:pt>
                <c:pt idx="1138">
                  <c:v>8.6999999999999993</c:v>
                </c:pt>
                <c:pt idx="1139">
                  <c:v>8.6999999999999993</c:v>
                </c:pt>
                <c:pt idx="1140">
                  <c:v>8.6999999999999993</c:v>
                </c:pt>
                <c:pt idx="1141">
                  <c:v>8.6999999999999993</c:v>
                </c:pt>
                <c:pt idx="1142">
                  <c:v>8.6999999999999993</c:v>
                </c:pt>
                <c:pt idx="1143">
                  <c:v>8.6999999999999993</c:v>
                </c:pt>
                <c:pt idx="1144">
                  <c:v>8.6999999999999993</c:v>
                </c:pt>
                <c:pt idx="1145">
                  <c:v>8.6999999999999993</c:v>
                </c:pt>
                <c:pt idx="1146">
                  <c:v>8.6999999999999993</c:v>
                </c:pt>
                <c:pt idx="1147">
                  <c:v>8.6999999999999993</c:v>
                </c:pt>
                <c:pt idx="1148">
                  <c:v>8.6999999999999993</c:v>
                </c:pt>
                <c:pt idx="1149">
                  <c:v>8.6999999999999993</c:v>
                </c:pt>
                <c:pt idx="1150">
                  <c:v>8.6999999999999993</c:v>
                </c:pt>
                <c:pt idx="1151">
                  <c:v>8.6999999999999993</c:v>
                </c:pt>
                <c:pt idx="1152">
                  <c:v>8.6999999999999993</c:v>
                </c:pt>
                <c:pt idx="1153">
                  <c:v>8.6999999999999993</c:v>
                </c:pt>
                <c:pt idx="1154">
                  <c:v>8.6999999999999993</c:v>
                </c:pt>
                <c:pt idx="1155">
                  <c:v>8.6999999999999993</c:v>
                </c:pt>
                <c:pt idx="1156">
                  <c:v>8.6999999999999993</c:v>
                </c:pt>
                <c:pt idx="1157">
                  <c:v>8.8000000000000007</c:v>
                </c:pt>
                <c:pt idx="1158">
                  <c:v>8.8000000000000007</c:v>
                </c:pt>
                <c:pt idx="1159">
                  <c:v>8.8000000000000007</c:v>
                </c:pt>
                <c:pt idx="1160">
                  <c:v>8.8000000000000007</c:v>
                </c:pt>
                <c:pt idx="1161">
                  <c:v>8.8000000000000007</c:v>
                </c:pt>
                <c:pt idx="1162">
                  <c:v>8.8000000000000007</c:v>
                </c:pt>
                <c:pt idx="1163">
                  <c:v>8.8000000000000007</c:v>
                </c:pt>
                <c:pt idx="1164">
                  <c:v>8.8000000000000007</c:v>
                </c:pt>
                <c:pt idx="1165">
                  <c:v>8.8000000000000007</c:v>
                </c:pt>
                <c:pt idx="1166">
                  <c:v>8.8000000000000007</c:v>
                </c:pt>
                <c:pt idx="1167">
                  <c:v>8.8000000000000007</c:v>
                </c:pt>
                <c:pt idx="1168">
                  <c:v>8.8000000000000007</c:v>
                </c:pt>
                <c:pt idx="1169">
                  <c:v>8.8000000000000007</c:v>
                </c:pt>
                <c:pt idx="1170">
                  <c:v>8.8000000000000007</c:v>
                </c:pt>
                <c:pt idx="1171">
                  <c:v>8.8000000000000007</c:v>
                </c:pt>
                <c:pt idx="1172">
                  <c:v>8.8000000000000007</c:v>
                </c:pt>
                <c:pt idx="1173">
                  <c:v>8.8000000000000007</c:v>
                </c:pt>
                <c:pt idx="1174">
                  <c:v>8.8000000000000007</c:v>
                </c:pt>
                <c:pt idx="1175">
                  <c:v>8.8000000000000007</c:v>
                </c:pt>
                <c:pt idx="1176">
                  <c:v>8.8000000000000007</c:v>
                </c:pt>
                <c:pt idx="1177">
                  <c:v>8.8000000000000007</c:v>
                </c:pt>
                <c:pt idx="1178">
                  <c:v>8.8000000000000007</c:v>
                </c:pt>
                <c:pt idx="1179">
                  <c:v>8.8000000000000007</c:v>
                </c:pt>
                <c:pt idx="1180">
                  <c:v>8.8000000000000007</c:v>
                </c:pt>
                <c:pt idx="1181">
                  <c:v>8.8000000000000007</c:v>
                </c:pt>
                <c:pt idx="1182">
                  <c:v>8.8000000000000007</c:v>
                </c:pt>
                <c:pt idx="1183">
                  <c:v>8.9</c:v>
                </c:pt>
                <c:pt idx="1184">
                  <c:v>8.9</c:v>
                </c:pt>
                <c:pt idx="1185">
                  <c:v>8.9</c:v>
                </c:pt>
                <c:pt idx="1186">
                  <c:v>8.9</c:v>
                </c:pt>
                <c:pt idx="1187">
                  <c:v>8.9</c:v>
                </c:pt>
                <c:pt idx="1188">
                  <c:v>8.9</c:v>
                </c:pt>
                <c:pt idx="1189">
                  <c:v>8.9</c:v>
                </c:pt>
                <c:pt idx="1190">
                  <c:v>8.9</c:v>
                </c:pt>
                <c:pt idx="1191">
                  <c:v>8.9</c:v>
                </c:pt>
                <c:pt idx="1192">
                  <c:v>8.9</c:v>
                </c:pt>
                <c:pt idx="1193">
                  <c:v>8.9</c:v>
                </c:pt>
                <c:pt idx="1194">
                  <c:v>8.9</c:v>
                </c:pt>
                <c:pt idx="1195">
                  <c:v>8.9</c:v>
                </c:pt>
                <c:pt idx="1196">
                  <c:v>8.9</c:v>
                </c:pt>
                <c:pt idx="1197">
                  <c:v>8.9</c:v>
                </c:pt>
                <c:pt idx="1198">
                  <c:v>8.9</c:v>
                </c:pt>
                <c:pt idx="1199">
                  <c:v>9</c:v>
                </c:pt>
                <c:pt idx="1200">
                  <c:v>9</c:v>
                </c:pt>
                <c:pt idx="1201">
                  <c:v>9</c:v>
                </c:pt>
                <c:pt idx="1202">
                  <c:v>9</c:v>
                </c:pt>
                <c:pt idx="1203">
                  <c:v>9</c:v>
                </c:pt>
                <c:pt idx="1204">
                  <c:v>9</c:v>
                </c:pt>
                <c:pt idx="1205">
                  <c:v>9</c:v>
                </c:pt>
                <c:pt idx="1206">
                  <c:v>9</c:v>
                </c:pt>
                <c:pt idx="1207">
                  <c:v>9</c:v>
                </c:pt>
                <c:pt idx="1208">
                  <c:v>9</c:v>
                </c:pt>
                <c:pt idx="1209">
                  <c:v>9</c:v>
                </c:pt>
                <c:pt idx="1210">
                  <c:v>9</c:v>
                </c:pt>
                <c:pt idx="1211">
                  <c:v>9</c:v>
                </c:pt>
                <c:pt idx="1212">
                  <c:v>9</c:v>
                </c:pt>
                <c:pt idx="1213">
                  <c:v>9</c:v>
                </c:pt>
                <c:pt idx="1214">
                  <c:v>9</c:v>
                </c:pt>
                <c:pt idx="1215">
                  <c:v>9.1</c:v>
                </c:pt>
                <c:pt idx="1216">
                  <c:v>9.1</c:v>
                </c:pt>
                <c:pt idx="1217">
                  <c:v>9.1</c:v>
                </c:pt>
                <c:pt idx="1218">
                  <c:v>9.1</c:v>
                </c:pt>
                <c:pt idx="1219">
                  <c:v>9.1</c:v>
                </c:pt>
                <c:pt idx="1220">
                  <c:v>9.1</c:v>
                </c:pt>
                <c:pt idx="1221">
                  <c:v>9.1</c:v>
                </c:pt>
                <c:pt idx="1222">
                  <c:v>9.1</c:v>
                </c:pt>
                <c:pt idx="1223">
                  <c:v>9.1</c:v>
                </c:pt>
                <c:pt idx="1224">
                  <c:v>9.1</c:v>
                </c:pt>
                <c:pt idx="1225">
                  <c:v>9.1999999999999993</c:v>
                </c:pt>
                <c:pt idx="1226">
                  <c:v>9.1999999999999993</c:v>
                </c:pt>
                <c:pt idx="1227">
                  <c:v>9.3000000000000007</c:v>
                </c:pt>
                <c:pt idx="1228">
                  <c:v>9.3000000000000007</c:v>
                </c:pt>
                <c:pt idx="1229">
                  <c:v>9.3000000000000007</c:v>
                </c:pt>
                <c:pt idx="1230">
                  <c:v>9.3000000000000007</c:v>
                </c:pt>
                <c:pt idx="1231">
                  <c:v>9.3000000000000007</c:v>
                </c:pt>
                <c:pt idx="1232">
                  <c:v>9.4</c:v>
                </c:pt>
                <c:pt idx="1233">
                  <c:v>9.4</c:v>
                </c:pt>
                <c:pt idx="1234">
                  <c:v>9.4</c:v>
                </c:pt>
                <c:pt idx="1235">
                  <c:v>9.4</c:v>
                </c:pt>
                <c:pt idx="1236">
                  <c:v>9.4</c:v>
                </c:pt>
                <c:pt idx="1237">
                  <c:v>9.4</c:v>
                </c:pt>
                <c:pt idx="1238">
                  <c:v>9.4</c:v>
                </c:pt>
                <c:pt idx="1239">
                  <c:v>9.4</c:v>
                </c:pt>
                <c:pt idx="1240">
                  <c:v>9.4</c:v>
                </c:pt>
                <c:pt idx="1241">
                  <c:v>9.4</c:v>
                </c:pt>
                <c:pt idx="1242">
                  <c:v>9.4</c:v>
                </c:pt>
                <c:pt idx="1243">
                  <c:v>9.4</c:v>
                </c:pt>
                <c:pt idx="1244">
                  <c:v>9.4</c:v>
                </c:pt>
                <c:pt idx="1245">
                  <c:v>9.4</c:v>
                </c:pt>
                <c:pt idx="1246">
                  <c:v>9.4</c:v>
                </c:pt>
                <c:pt idx="1247">
                  <c:v>9.4</c:v>
                </c:pt>
                <c:pt idx="1248">
                  <c:v>9.4</c:v>
                </c:pt>
                <c:pt idx="1249">
                  <c:v>9.5</c:v>
                </c:pt>
                <c:pt idx="1250">
                  <c:v>9.4</c:v>
                </c:pt>
                <c:pt idx="1251">
                  <c:v>9.4</c:v>
                </c:pt>
                <c:pt idx="1252">
                  <c:v>9.4</c:v>
                </c:pt>
                <c:pt idx="1253">
                  <c:v>9.4</c:v>
                </c:pt>
                <c:pt idx="1254">
                  <c:v>9.5</c:v>
                </c:pt>
                <c:pt idx="1255">
                  <c:v>9.5</c:v>
                </c:pt>
                <c:pt idx="1256">
                  <c:v>9.5</c:v>
                </c:pt>
                <c:pt idx="1257">
                  <c:v>9.5</c:v>
                </c:pt>
                <c:pt idx="1258">
                  <c:v>9.5</c:v>
                </c:pt>
                <c:pt idx="1259">
                  <c:v>9.5</c:v>
                </c:pt>
                <c:pt idx="1260">
                  <c:v>9.5</c:v>
                </c:pt>
                <c:pt idx="1261">
                  <c:v>9.5</c:v>
                </c:pt>
                <c:pt idx="1262">
                  <c:v>9.5</c:v>
                </c:pt>
                <c:pt idx="1263">
                  <c:v>9.5</c:v>
                </c:pt>
                <c:pt idx="1264">
                  <c:v>9.5</c:v>
                </c:pt>
                <c:pt idx="1265">
                  <c:v>9.5</c:v>
                </c:pt>
                <c:pt idx="1266">
                  <c:v>9.5</c:v>
                </c:pt>
                <c:pt idx="1267">
                  <c:v>9.5</c:v>
                </c:pt>
                <c:pt idx="1268">
                  <c:v>9.5</c:v>
                </c:pt>
                <c:pt idx="1269">
                  <c:v>9.5</c:v>
                </c:pt>
                <c:pt idx="1270">
                  <c:v>9.5</c:v>
                </c:pt>
                <c:pt idx="1271">
                  <c:v>9.5</c:v>
                </c:pt>
                <c:pt idx="1272">
                  <c:v>9.5</c:v>
                </c:pt>
                <c:pt idx="1273">
                  <c:v>9.5</c:v>
                </c:pt>
                <c:pt idx="1274">
                  <c:v>9.5</c:v>
                </c:pt>
                <c:pt idx="1275">
                  <c:v>9.5</c:v>
                </c:pt>
                <c:pt idx="1276">
                  <c:v>9.4</c:v>
                </c:pt>
                <c:pt idx="1277">
                  <c:v>9.4</c:v>
                </c:pt>
                <c:pt idx="1278">
                  <c:v>9.4</c:v>
                </c:pt>
                <c:pt idx="1279">
                  <c:v>9.4</c:v>
                </c:pt>
                <c:pt idx="1280">
                  <c:v>9.4</c:v>
                </c:pt>
                <c:pt idx="1281">
                  <c:v>9.4</c:v>
                </c:pt>
                <c:pt idx="1282">
                  <c:v>9.4</c:v>
                </c:pt>
                <c:pt idx="1283">
                  <c:v>9.4</c:v>
                </c:pt>
                <c:pt idx="1284">
                  <c:v>9.4</c:v>
                </c:pt>
                <c:pt idx="1285">
                  <c:v>9.4</c:v>
                </c:pt>
                <c:pt idx="1286">
                  <c:v>9.4</c:v>
                </c:pt>
                <c:pt idx="1287">
                  <c:v>9.4</c:v>
                </c:pt>
                <c:pt idx="1288">
                  <c:v>9.4</c:v>
                </c:pt>
                <c:pt idx="1289">
                  <c:v>9.4</c:v>
                </c:pt>
                <c:pt idx="1290">
                  <c:v>9.4</c:v>
                </c:pt>
                <c:pt idx="1291">
                  <c:v>9.4</c:v>
                </c:pt>
                <c:pt idx="1292">
                  <c:v>9.4</c:v>
                </c:pt>
                <c:pt idx="1293">
                  <c:v>9.4</c:v>
                </c:pt>
                <c:pt idx="1294">
                  <c:v>9.4</c:v>
                </c:pt>
                <c:pt idx="1295">
                  <c:v>9.4</c:v>
                </c:pt>
                <c:pt idx="1296">
                  <c:v>9.4</c:v>
                </c:pt>
                <c:pt idx="1297">
                  <c:v>9.4</c:v>
                </c:pt>
                <c:pt idx="1298">
                  <c:v>9.4</c:v>
                </c:pt>
                <c:pt idx="1299">
                  <c:v>9.4</c:v>
                </c:pt>
                <c:pt idx="1300">
                  <c:v>9.4</c:v>
                </c:pt>
                <c:pt idx="1301">
                  <c:v>9.5</c:v>
                </c:pt>
                <c:pt idx="1302">
                  <c:v>9.5</c:v>
                </c:pt>
                <c:pt idx="1303">
                  <c:v>9.5</c:v>
                </c:pt>
                <c:pt idx="1304">
                  <c:v>9.5</c:v>
                </c:pt>
                <c:pt idx="1305">
                  <c:v>9.5</c:v>
                </c:pt>
                <c:pt idx="1306">
                  <c:v>9.5</c:v>
                </c:pt>
                <c:pt idx="1307">
                  <c:v>9.5</c:v>
                </c:pt>
                <c:pt idx="1308">
                  <c:v>9.5</c:v>
                </c:pt>
                <c:pt idx="1309">
                  <c:v>9.6</c:v>
                </c:pt>
                <c:pt idx="1310">
                  <c:v>9.6999999999999993</c:v>
                </c:pt>
                <c:pt idx="1311">
                  <c:v>9.6999999999999993</c:v>
                </c:pt>
                <c:pt idx="1312">
                  <c:v>9.6999999999999993</c:v>
                </c:pt>
                <c:pt idx="1313">
                  <c:v>9.6999999999999993</c:v>
                </c:pt>
                <c:pt idx="1314">
                  <c:v>9.6999999999999993</c:v>
                </c:pt>
                <c:pt idx="1315">
                  <c:v>9.6999999999999993</c:v>
                </c:pt>
                <c:pt idx="1316">
                  <c:v>9.6999999999999993</c:v>
                </c:pt>
                <c:pt idx="1317">
                  <c:v>9.8000000000000007</c:v>
                </c:pt>
                <c:pt idx="1318">
                  <c:v>9.8000000000000007</c:v>
                </c:pt>
                <c:pt idx="1319">
                  <c:v>9.8000000000000007</c:v>
                </c:pt>
                <c:pt idx="1320">
                  <c:v>9.8000000000000007</c:v>
                </c:pt>
                <c:pt idx="1321">
                  <c:v>9.9</c:v>
                </c:pt>
                <c:pt idx="1322">
                  <c:v>9.9</c:v>
                </c:pt>
                <c:pt idx="1323">
                  <c:v>9.9</c:v>
                </c:pt>
                <c:pt idx="1324">
                  <c:v>9.9</c:v>
                </c:pt>
                <c:pt idx="1325">
                  <c:v>9.8000000000000007</c:v>
                </c:pt>
                <c:pt idx="1326">
                  <c:v>9.8000000000000007</c:v>
                </c:pt>
                <c:pt idx="1327">
                  <c:v>9.8000000000000007</c:v>
                </c:pt>
                <c:pt idx="1328">
                  <c:v>9.8000000000000007</c:v>
                </c:pt>
                <c:pt idx="1329">
                  <c:v>9.8000000000000007</c:v>
                </c:pt>
                <c:pt idx="1330">
                  <c:v>9.8000000000000007</c:v>
                </c:pt>
                <c:pt idx="1331">
                  <c:v>9.8000000000000007</c:v>
                </c:pt>
                <c:pt idx="1332">
                  <c:v>9.8000000000000007</c:v>
                </c:pt>
                <c:pt idx="1333">
                  <c:v>9.8000000000000007</c:v>
                </c:pt>
                <c:pt idx="1334">
                  <c:v>9.8000000000000007</c:v>
                </c:pt>
                <c:pt idx="1335">
                  <c:v>9.8000000000000007</c:v>
                </c:pt>
                <c:pt idx="1336">
                  <c:v>9.8000000000000007</c:v>
                </c:pt>
                <c:pt idx="1337">
                  <c:v>9.8000000000000007</c:v>
                </c:pt>
                <c:pt idx="1338">
                  <c:v>9.8000000000000007</c:v>
                </c:pt>
                <c:pt idx="1339">
                  <c:v>9.8000000000000007</c:v>
                </c:pt>
                <c:pt idx="1340">
                  <c:v>9.8000000000000007</c:v>
                </c:pt>
                <c:pt idx="1341">
                  <c:v>9.9</c:v>
                </c:pt>
                <c:pt idx="1342">
                  <c:v>9.9</c:v>
                </c:pt>
                <c:pt idx="1343">
                  <c:v>9.9</c:v>
                </c:pt>
                <c:pt idx="1344">
                  <c:v>9.9</c:v>
                </c:pt>
                <c:pt idx="1345">
                  <c:v>9.9</c:v>
                </c:pt>
                <c:pt idx="1346">
                  <c:v>9.9</c:v>
                </c:pt>
                <c:pt idx="1347">
                  <c:v>9.9</c:v>
                </c:pt>
                <c:pt idx="1348">
                  <c:v>9.9</c:v>
                </c:pt>
                <c:pt idx="1349">
                  <c:v>9.9</c:v>
                </c:pt>
                <c:pt idx="1350">
                  <c:v>9.9</c:v>
                </c:pt>
                <c:pt idx="1351">
                  <c:v>9.9</c:v>
                </c:pt>
                <c:pt idx="1352">
                  <c:v>9.9</c:v>
                </c:pt>
                <c:pt idx="1353">
                  <c:v>9.9</c:v>
                </c:pt>
                <c:pt idx="1354">
                  <c:v>9.9</c:v>
                </c:pt>
                <c:pt idx="1355">
                  <c:v>9.9</c:v>
                </c:pt>
                <c:pt idx="1356">
                  <c:v>9.9</c:v>
                </c:pt>
                <c:pt idx="1357">
                  <c:v>9.9</c:v>
                </c:pt>
                <c:pt idx="1358">
                  <c:v>10</c:v>
                </c:pt>
                <c:pt idx="1359">
                  <c:v>10</c:v>
                </c:pt>
                <c:pt idx="1360">
                  <c:v>10</c:v>
                </c:pt>
                <c:pt idx="1361">
                  <c:v>10</c:v>
                </c:pt>
                <c:pt idx="1362">
                  <c:v>10</c:v>
                </c:pt>
                <c:pt idx="1363">
                  <c:v>10</c:v>
                </c:pt>
                <c:pt idx="1364">
                  <c:v>10</c:v>
                </c:pt>
                <c:pt idx="1365">
                  <c:v>10</c:v>
                </c:pt>
                <c:pt idx="1366">
                  <c:v>10</c:v>
                </c:pt>
                <c:pt idx="1367">
                  <c:v>10</c:v>
                </c:pt>
                <c:pt idx="1368">
                  <c:v>10.1</c:v>
                </c:pt>
                <c:pt idx="1369">
                  <c:v>10.1</c:v>
                </c:pt>
                <c:pt idx="1370">
                  <c:v>10.1</c:v>
                </c:pt>
                <c:pt idx="1371">
                  <c:v>10.1</c:v>
                </c:pt>
                <c:pt idx="1372">
                  <c:v>10.1</c:v>
                </c:pt>
                <c:pt idx="1373">
                  <c:v>10.199999999999999</c:v>
                </c:pt>
                <c:pt idx="1374">
                  <c:v>10.199999999999999</c:v>
                </c:pt>
                <c:pt idx="1375">
                  <c:v>10.199999999999999</c:v>
                </c:pt>
                <c:pt idx="1376">
                  <c:v>10.199999999999999</c:v>
                </c:pt>
                <c:pt idx="1377">
                  <c:v>10.199999999999999</c:v>
                </c:pt>
                <c:pt idx="1378">
                  <c:v>10.199999999999999</c:v>
                </c:pt>
                <c:pt idx="1379">
                  <c:v>10.199999999999999</c:v>
                </c:pt>
                <c:pt idx="1380">
                  <c:v>10.199999999999999</c:v>
                </c:pt>
                <c:pt idx="1381">
                  <c:v>10.199999999999999</c:v>
                </c:pt>
                <c:pt idx="1382">
                  <c:v>10.199999999999999</c:v>
                </c:pt>
                <c:pt idx="1383">
                  <c:v>10.199999999999999</c:v>
                </c:pt>
                <c:pt idx="1384">
                  <c:v>10.199999999999999</c:v>
                </c:pt>
                <c:pt idx="1385">
                  <c:v>10.199999999999999</c:v>
                </c:pt>
                <c:pt idx="1386">
                  <c:v>10.199999999999999</c:v>
                </c:pt>
                <c:pt idx="1387">
                  <c:v>10.199999999999999</c:v>
                </c:pt>
                <c:pt idx="1388">
                  <c:v>10.199999999999999</c:v>
                </c:pt>
                <c:pt idx="1389">
                  <c:v>10.199999999999999</c:v>
                </c:pt>
                <c:pt idx="1390">
                  <c:v>10.199999999999999</c:v>
                </c:pt>
                <c:pt idx="1391">
                  <c:v>10.199999999999999</c:v>
                </c:pt>
                <c:pt idx="1392">
                  <c:v>10.199999999999999</c:v>
                </c:pt>
                <c:pt idx="1393">
                  <c:v>10.3</c:v>
                </c:pt>
                <c:pt idx="1394">
                  <c:v>10.3</c:v>
                </c:pt>
                <c:pt idx="1395">
                  <c:v>10.3</c:v>
                </c:pt>
                <c:pt idx="1396">
                  <c:v>10.3</c:v>
                </c:pt>
                <c:pt idx="1397">
                  <c:v>10.3</c:v>
                </c:pt>
                <c:pt idx="1398">
                  <c:v>10.3</c:v>
                </c:pt>
                <c:pt idx="1399">
                  <c:v>10.3</c:v>
                </c:pt>
                <c:pt idx="1400">
                  <c:v>10.3</c:v>
                </c:pt>
                <c:pt idx="1401">
                  <c:v>10.3</c:v>
                </c:pt>
                <c:pt idx="1402">
                  <c:v>10.3</c:v>
                </c:pt>
                <c:pt idx="1403">
                  <c:v>10.3</c:v>
                </c:pt>
                <c:pt idx="1404">
                  <c:v>10.3</c:v>
                </c:pt>
                <c:pt idx="1405">
                  <c:v>10.3</c:v>
                </c:pt>
                <c:pt idx="1406">
                  <c:v>10.3</c:v>
                </c:pt>
                <c:pt idx="1407">
                  <c:v>10.3</c:v>
                </c:pt>
                <c:pt idx="1408">
                  <c:v>10.3</c:v>
                </c:pt>
                <c:pt idx="1409">
                  <c:v>10.3</c:v>
                </c:pt>
                <c:pt idx="1410">
                  <c:v>10.199999999999999</c:v>
                </c:pt>
                <c:pt idx="1411">
                  <c:v>10.199999999999999</c:v>
                </c:pt>
                <c:pt idx="1412">
                  <c:v>10.199999999999999</c:v>
                </c:pt>
                <c:pt idx="1413">
                  <c:v>10.199999999999999</c:v>
                </c:pt>
                <c:pt idx="1414">
                  <c:v>10.3</c:v>
                </c:pt>
                <c:pt idx="1415">
                  <c:v>10.3</c:v>
                </c:pt>
                <c:pt idx="1416">
                  <c:v>10.3</c:v>
                </c:pt>
                <c:pt idx="1417">
                  <c:v>10.199999999999999</c:v>
                </c:pt>
                <c:pt idx="1418">
                  <c:v>10.199999999999999</c:v>
                </c:pt>
                <c:pt idx="1419">
                  <c:v>10.199999999999999</c:v>
                </c:pt>
                <c:pt idx="1420">
                  <c:v>10.199999999999999</c:v>
                </c:pt>
                <c:pt idx="1421">
                  <c:v>10.1</c:v>
                </c:pt>
                <c:pt idx="1422">
                  <c:v>10.1</c:v>
                </c:pt>
                <c:pt idx="1423">
                  <c:v>10.1</c:v>
                </c:pt>
                <c:pt idx="1424">
                  <c:v>10</c:v>
                </c:pt>
                <c:pt idx="1425">
                  <c:v>10</c:v>
                </c:pt>
                <c:pt idx="1426">
                  <c:v>10</c:v>
                </c:pt>
                <c:pt idx="1427">
                  <c:v>9.9</c:v>
                </c:pt>
                <c:pt idx="1428">
                  <c:v>9.9</c:v>
                </c:pt>
                <c:pt idx="1429">
                  <c:v>9.9</c:v>
                </c:pt>
                <c:pt idx="1430">
                  <c:v>9.9</c:v>
                </c:pt>
                <c:pt idx="1431">
                  <c:v>9.9</c:v>
                </c:pt>
                <c:pt idx="1432">
                  <c:v>9.9</c:v>
                </c:pt>
                <c:pt idx="1433">
                  <c:v>9.9</c:v>
                </c:pt>
                <c:pt idx="1434">
                  <c:v>9.9</c:v>
                </c:pt>
                <c:pt idx="1435">
                  <c:v>9.9</c:v>
                </c:pt>
                <c:pt idx="1436">
                  <c:v>9.9</c:v>
                </c:pt>
                <c:pt idx="1437">
                  <c:v>9.8000000000000007</c:v>
                </c:pt>
                <c:pt idx="1438">
                  <c:v>9.6999999999999993</c:v>
                </c:pt>
                <c:pt idx="1439">
                  <c:v>9.6999999999999993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521792"/>
        <c:axId val="213684736"/>
      </c:lineChart>
      <c:catAx>
        <c:axId val="2235217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13684736"/>
        <c:crosses val="autoZero"/>
        <c:auto val="1"/>
        <c:lblAlgn val="ctr"/>
        <c:lblOffset val="20"/>
        <c:tickLblSkip val="120"/>
        <c:noMultiLvlLbl val="0"/>
      </c:catAx>
      <c:valAx>
        <c:axId val="213684736"/>
        <c:scaling>
          <c:orientation val="minMax"/>
          <c:min val="-2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23521792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effectLst>
      <a:outerShdw blurRad="50800" dist="127000" dir="2700000" algn="tl" rotWithShape="0">
        <a:schemeClr val="bg1">
          <a:alpha val="40000"/>
        </a:schemeClr>
      </a:outerShdw>
    </a:effectLst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4"/>
              <c:layout>
                <c:manualLayout>
                  <c:x val="-2.6574777777777777E-2"/>
                  <c:y val="-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3.0808111111111137E-2"/>
                  <c:y val="-3.7870740740740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3874777777777778E-2"/>
                  <c:y val="-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2.2341444444444445E-2"/>
                  <c:y val="2.79811111111110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2.2341444444444445E-2"/>
                  <c:y val="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2.6574777777777881E-2"/>
                  <c:y val="3.033296296296304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3.3630333333333332E-2"/>
                  <c:y val="-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8716666666665632E-3"/>
                  <c:y val="-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Température'!$R$6:$R$36</c:f>
              <c:numCache>
                <c:formatCode>General</c:formatCode>
                <c:ptCount val="31"/>
                <c:pt idx="0">
                  <c:v>5.2</c:v>
                </c:pt>
                <c:pt idx="1">
                  <c:v>1.6</c:v>
                </c:pt>
                <c:pt idx="2">
                  <c:v>1.8</c:v>
                </c:pt>
                <c:pt idx="3">
                  <c:v>0.4</c:v>
                </c:pt>
                <c:pt idx="4">
                  <c:v>1.3</c:v>
                </c:pt>
                <c:pt idx="5">
                  <c:v>3.4</c:v>
                </c:pt>
                <c:pt idx="6">
                  <c:v>9.6</c:v>
                </c:pt>
                <c:pt idx="7">
                  <c:v>9.9</c:v>
                </c:pt>
                <c:pt idx="8">
                  <c:v>7.9</c:v>
                </c:pt>
                <c:pt idx="9">
                  <c:v>5.3</c:v>
                </c:pt>
                <c:pt idx="10">
                  <c:v>6.1</c:v>
                </c:pt>
                <c:pt idx="11">
                  <c:v>7</c:v>
                </c:pt>
                <c:pt idx="12">
                  <c:v>8.6999999999999993</c:v>
                </c:pt>
                <c:pt idx="13">
                  <c:v>11.2</c:v>
                </c:pt>
                <c:pt idx="14">
                  <c:v>10.8</c:v>
                </c:pt>
                <c:pt idx="15">
                  <c:v>10.8</c:v>
                </c:pt>
                <c:pt idx="16">
                  <c:v>9.6</c:v>
                </c:pt>
                <c:pt idx="17">
                  <c:v>7.9</c:v>
                </c:pt>
                <c:pt idx="18">
                  <c:v>12.1</c:v>
                </c:pt>
                <c:pt idx="19">
                  <c:v>9</c:v>
                </c:pt>
                <c:pt idx="20">
                  <c:v>9</c:v>
                </c:pt>
                <c:pt idx="21">
                  <c:v>8.1</c:v>
                </c:pt>
                <c:pt idx="22">
                  <c:v>9.8000000000000007</c:v>
                </c:pt>
                <c:pt idx="23">
                  <c:v>11.3</c:v>
                </c:pt>
                <c:pt idx="24">
                  <c:v>5.5</c:v>
                </c:pt>
                <c:pt idx="25">
                  <c:v>7.4</c:v>
                </c:pt>
                <c:pt idx="26">
                  <c:v>11</c:v>
                </c:pt>
                <c:pt idx="27">
                  <c:v>4</c:v>
                </c:pt>
                <c:pt idx="28">
                  <c:v>1.1000000000000001</c:v>
                </c:pt>
                <c:pt idx="29">
                  <c:v>-0.7</c:v>
                </c:pt>
                <c:pt idx="30">
                  <c:v>-0.7</c:v>
                </c:pt>
              </c:numCache>
            </c:numRef>
          </c:val>
          <c:smooth val="0"/>
        </c:ser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1"/>
              <c:layout>
                <c:manualLayout>
                  <c:x val="-4.6330333333333334E-2"/>
                  <c:y val="-1.43522222222222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2.2341444444444445E-2"/>
                  <c:y val="3.7388518518518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3.7207555555555556E-2"/>
                  <c:y val="-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1.8863111111111112E-2"/>
                  <c:y val="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1.7451999999999999E-2"/>
                  <c:y val="-3.7870740740740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Température'!$S$6:$S$36</c:f>
              <c:numCache>
                <c:formatCode>General</c:formatCode>
                <c:ptCount val="31"/>
                <c:pt idx="0">
                  <c:v>10.199999999999999</c:v>
                </c:pt>
                <c:pt idx="1">
                  <c:v>6.7</c:v>
                </c:pt>
                <c:pt idx="2">
                  <c:v>6.8</c:v>
                </c:pt>
                <c:pt idx="3">
                  <c:v>7.7</c:v>
                </c:pt>
                <c:pt idx="4">
                  <c:v>6.3</c:v>
                </c:pt>
                <c:pt idx="5">
                  <c:v>11.6</c:v>
                </c:pt>
                <c:pt idx="6">
                  <c:v>13.3</c:v>
                </c:pt>
                <c:pt idx="7">
                  <c:v>13.3</c:v>
                </c:pt>
                <c:pt idx="8">
                  <c:v>12.5</c:v>
                </c:pt>
                <c:pt idx="9">
                  <c:v>11.6</c:v>
                </c:pt>
                <c:pt idx="10">
                  <c:v>12</c:v>
                </c:pt>
                <c:pt idx="11">
                  <c:v>12.1</c:v>
                </c:pt>
                <c:pt idx="12">
                  <c:v>12.6</c:v>
                </c:pt>
                <c:pt idx="13">
                  <c:v>13</c:v>
                </c:pt>
                <c:pt idx="14">
                  <c:v>12.6</c:v>
                </c:pt>
                <c:pt idx="15">
                  <c:v>13.6</c:v>
                </c:pt>
                <c:pt idx="16">
                  <c:v>12.6</c:v>
                </c:pt>
                <c:pt idx="17">
                  <c:v>13</c:v>
                </c:pt>
                <c:pt idx="18">
                  <c:v>14.9</c:v>
                </c:pt>
                <c:pt idx="19">
                  <c:v>13</c:v>
                </c:pt>
                <c:pt idx="20">
                  <c:v>13.4</c:v>
                </c:pt>
                <c:pt idx="21">
                  <c:v>12.8</c:v>
                </c:pt>
                <c:pt idx="22">
                  <c:v>13.1</c:v>
                </c:pt>
                <c:pt idx="23">
                  <c:v>13.5</c:v>
                </c:pt>
                <c:pt idx="24">
                  <c:v>11.8</c:v>
                </c:pt>
                <c:pt idx="25">
                  <c:v>13.4</c:v>
                </c:pt>
                <c:pt idx="26">
                  <c:v>12.6</c:v>
                </c:pt>
                <c:pt idx="27">
                  <c:v>11.1</c:v>
                </c:pt>
                <c:pt idx="28">
                  <c:v>6.8</c:v>
                </c:pt>
                <c:pt idx="29">
                  <c:v>8</c:v>
                </c:pt>
                <c:pt idx="30">
                  <c:v>10.3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5416448"/>
        <c:axId val="213686464"/>
      </c:lineChart>
      <c:catAx>
        <c:axId val="24541644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686464"/>
        <c:crosses val="autoZero"/>
        <c:auto val="1"/>
        <c:lblAlgn val="ctr"/>
        <c:lblOffset val="100"/>
        <c:noMultiLvlLbl val="0"/>
      </c:catAx>
      <c:valAx>
        <c:axId val="2136864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45416448"/>
        <c:crosses val="autoZero"/>
        <c:crossBetween val="between"/>
      </c:valAx>
      <c:spPr>
        <a:solidFill>
          <a:srgbClr val="FFFFFF">
            <a:alpha val="93000"/>
          </a:srgbClr>
        </a:solidFill>
      </c:spPr>
    </c:plotArea>
    <c:plotVisOnly val="1"/>
    <c:dispBlanksAs val="zero"/>
    <c:showDLblsOverMax val="0"/>
  </c:chart>
  <c:spPr>
    <a:solidFill>
      <a:schemeClr val="accent6"/>
    </a:solidFill>
    <a:effectLst>
      <a:outerShdw blurRad="50800" dist="127000" dir="2700000" algn="tl" rotWithShape="0">
        <a:schemeClr val="bg1">
          <a:alpha val="40000"/>
        </a:schemeClr>
      </a:outerShdw>
    </a:effectLst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925666666666667E-2"/>
          <c:y val="2.1407777777777779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.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Vent'!$P$7:$P$37</c:f>
              <c:numCache>
                <c:formatCode>General</c:formatCode>
                <c:ptCount val="31"/>
                <c:pt idx="0">
                  <c:v>34.991999999999997</c:v>
                </c:pt>
                <c:pt idx="1">
                  <c:v>38.448000000000008</c:v>
                </c:pt>
                <c:pt idx="2">
                  <c:v>38.448000000000008</c:v>
                </c:pt>
                <c:pt idx="3">
                  <c:v>11.232000000000001</c:v>
                </c:pt>
                <c:pt idx="4">
                  <c:v>20.304000000000002</c:v>
                </c:pt>
                <c:pt idx="5">
                  <c:v>26.784000000000002</c:v>
                </c:pt>
                <c:pt idx="6">
                  <c:v>25.056000000000001</c:v>
                </c:pt>
                <c:pt idx="7">
                  <c:v>49.680000000000007</c:v>
                </c:pt>
                <c:pt idx="8">
                  <c:v>71.28</c:v>
                </c:pt>
                <c:pt idx="9">
                  <c:v>21.6</c:v>
                </c:pt>
                <c:pt idx="10">
                  <c:v>82.080000000000013</c:v>
                </c:pt>
                <c:pt idx="11">
                  <c:v>50.976000000000006</c:v>
                </c:pt>
                <c:pt idx="12">
                  <c:v>84.672000000000011</c:v>
                </c:pt>
                <c:pt idx="13">
                  <c:v>58.752000000000002</c:v>
                </c:pt>
                <c:pt idx="14">
                  <c:v>27.648000000000003</c:v>
                </c:pt>
                <c:pt idx="15">
                  <c:v>15.552000000000001</c:v>
                </c:pt>
                <c:pt idx="16">
                  <c:v>25.92</c:v>
                </c:pt>
                <c:pt idx="17">
                  <c:v>20.2</c:v>
                </c:pt>
                <c:pt idx="18">
                  <c:v>34.9</c:v>
                </c:pt>
                <c:pt idx="19">
                  <c:v>36.700000000000003</c:v>
                </c:pt>
                <c:pt idx="20">
                  <c:v>53.3</c:v>
                </c:pt>
                <c:pt idx="21">
                  <c:v>77.400000000000006</c:v>
                </c:pt>
                <c:pt idx="22">
                  <c:v>49.7</c:v>
                </c:pt>
                <c:pt idx="23">
                  <c:v>29.5</c:v>
                </c:pt>
                <c:pt idx="24">
                  <c:v>20.2</c:v>
                </c:pt>
                <c:pt idx="25">
                  <c:v>27.7</c:v>
                </c:pt>
                <c:pt idx="26">
                  <c:v>20.2</c:v>
                </c:pt>
                <c:pt idx="27">
                  <c:v>20.2</c:v>
                </c:pt>
                <c:pt idx="28">
                  <c:v>13</c:v>
                </c:pt>
                <c:pt idx="29">
                  <c:v>11.2</c:v>
                </c:pt>
                <c:pt idx="30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272672256"/>
        <c:axId val="217797696"/>
      </c:barChart>
      <c:catAx>
        <c:axId val="272672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1779769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17797696"/>
        <c:scaling>
          <c:orientation val="minMax"/>
          <c:max val="9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272672256"/>
        <c:crosses val="autoZero"/>
        <c:crossBetween val="between"/>
      </c:valAx>
      <c:spPr>
        <a:solidFill>
          <a:srgbClr val="FAF0F0"/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6570111111111109E-2"/>
          <c:y val="4.554328165374677E-2"/>
          <c:w val="0.93909322222222225"/>
          <c:h val="0.8516931524547803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>
                    <a:lumMod val="60000"/>
                    <a:lumOff val="4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cat>
            <c:numRef>
              <c:f>Relevés!$O$9:$O$1448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0.37361111111111101</c:v>
                </c:pt>
                <c:pt idx="539">
                  <c:v>0.374305555555556</c:v>
                </c:pt>
                <c:pt idx="540">
                  <c:v>0.375</c:v>
                </c:pt>
                <c:pt idx="541">
                  <c:v>0.375694444444444</c:v>
                </c:pt>
                <c:pt idx="542">
                  <c:v>0.37638888888888899</c:v>
                </c:pt>
                <c:pt idx="543">
                  <c:v>0.37708333333333299</c:v>
                </c:pt>
                <c:pt idx="544">
                  <c:v>0.37777777777777799</c:v>
                </c:pt>
                <c:pt idx="545">
                  <c:v>0.37847222222222199</c:v>
                </c:pt>
                <c:pt idx="546">
                  <c:v>0.37916666666666698</c:v>
                </c:pt>
                <c:pt idx="547">
                  <c:v>0.37986111111111098</c:v>
                </c:pt>
                <c:pt idx="548">
                  <c:v>0.38055555555555598</c:v>
                </c:pt>
                <c:pt idx="549">
                  <c:v>0.38124999999999998</c:v>
                </c:pt>
                <c:pt idx="550">
                  <c:v>0.38194444444444398</c:v>
                </c:pt>
                <c:pt idx="551">
                  <c:v>0.38263888888888897</c:v>
                </c:pt>
                <c:pt idx="552">
                  <c:v>0.38333333333333303</c:v>
                </c:pt>
                <c:pt idx="553">
                  <c:v>0.38402777777777802</c:v>
                </c:pt>
                <c:pt idx="554">
                  <c:v>0.38472222222222202</c:v>
                </c:pt>
                <c:pt idx="555">
                  <c:v>0.38541666666666702</c:v>
                </c:pt>
                <c:pt idx="556">
                  <c:v>0.38611111111111102</c:v>
                </c:pt>
                <c:pt idx="557">
                  <c:v>0.38680555555555601</c:v>
                </c:pt>
                <c:pt idx="558">
                  <c:v>0.38750000000000001</c:v>
                </c:pt>
                <c:pt idx="559">
                  <c:v>0.38819444444444401</c:v>
                </c:pt>
                <c:pt idx="560">
                  <c:v>0.38888888888888901</c:v>
                </c:pt>
                <c:pt idx="561">
                  <c:v>0.389583333333333</c:v>
                </c:pt>
                <c:pt idx="562">
                  <c:v>0.390277777777778</c:v>
                </c:pt>
                <c:pt idx="563">
                  <c:v>0.390972222222222</c:v>
                </c:pt>
                <c:pt idx="564">
                  <c:v>0.391666666666667</c:v>
                </c:pt>
                <c:pt idx="565">
                  <c:v>0.39236111111111099</c:v>
                </c:pt>
                <c:pt idx="566">
                  <c:v>0.39305555555555599</c:v>
                </c:pt>
                <c:pt idx="567">
                  <c:v>0.39374999999999999</c:v>
                </c:pt>
                <c:pt idx="568">
                  <c:v>0.39444444444444399</c:v>
                </c:pt>
                <c:pt idx="569">
                  <c:v>0.39513888888888898</c:v>
                </c:pt>
                <c:pt idx="570">
                  <c:v>0.39583333333333298</c:v>
                </c:pt>
                <c:pt idx="571">
                  <c:v>0.39652777777777798</c:v>
                </c:pt>
                <c:pt idx="572">
                  <c:v>0.39722222222222198</c:v>
                </c:pt>
                <c:pt idx="573">
                  <c:v>0.39791666666666697</c:v>
                </c:pt>
                <c:pt idx="574">
                  <c:v>0.39861111111111103</c:v>
                </c:pt>
                <c:pt idx="575">
                  <c:v>0.39930555555555602</c:v>
                </c:pt>
                <c:pt idx="576">
                  <c:v>0.4</c:v>
                </c:pt>
                <c:pt idx="577">
                  <c:v>0.40069444444444402</c:v>
                </c:pt>
                <c:pt idx="578">
                  <c:v>0.40138888888888902</c:v>
                </c:pt>
                <c:pt idx="579">
                  <c:v>0.40208333333333302</c:v>
                </c:pt>
                <c:pt idx="580">
                  <c:v>0.40277777777777801</c:v>
                </c:pt>
                <c:pt idx="581">
                  <c:v>0.40347222222222201</c:v>
                </c:pt>
                <c:pt idx="582">
                  <c:v>0.40416666666666701</c:v>
                </c:pt>
                <c:pt idx="583">
                  <c:v>0.40486111111111101</c:v>
                </c:pt>
                <c:pt idx="584">
                  <c:v>0.405555555555556</c:v>
                </c:pt>
                <c:pt idx="585">
                  <c:v>0.40625</c:v>
                </c:pt>
                <c:pt idx="586">
                  <c:v>0.406944444444444</c:v>
                </c:pt>
                <c:pt idx="587">
                  <c:v>0.40763888888888899</c:v>
                </c:pt>
                <c:pt idx="588">
                  <c:v>0.40833333333333299</c:v>
                </c:pt>
                <c:pt idx="589">
                  <c:v>0.40902777777777799</c:v>
                </c:pt>
                <c:pt idx="590">
                  <c:v>0.40972222222222199</c:v>
                </c:pt>
                <c:pt idx="591">
                  <c:v>0.41041666666666698</c:v>
                </c:pt>
                <c:pt idx="592">
                  <c:v>0.41111111111111098</c:v>
                </c:pt>
                <c:pt idx="593">
                  <c:v>0.41180555555555598</c:v>
                </c:pt>
                <c:pt idx="594">
                  <c:v>0.41249999999999998</c:v>
                </c:pt>
                <c:pt idx="595">
                  <c:v>0.41319444444444398</c:v>
                </c:pt>
                <c:pt idx="596">
                  <c:v>0.41388888888888897</c:v>
                </c:pt>
                <c:pt idx="597">
                  <c:v>0.41458333333333303</c:v>
                </c:pt>
                <c:pt idx="598">
                  <c:v>0.41527777777777802</c:v>
                </c:pt>
                <c:pt idx="599">
                  <c:v>0.41597222222222202</c:v>
                </c:pt>
                <c:pt idx="600">
                  <c:v>0.41666666666666702</c:v>
                </c:pt>
                <c:pt idx="601">
                  <c:v>0.41736111111111102</c:v>
                </c:pt>
                <c:pt idx="602">
                  <c:v>0.41805555555555601</c:v>
                </c:pt>
                <c:pt idx="603">
                  <c:v>0.41875000000000001</c:v>
                </c:pt>
                <c:pt idx="604">
                  <c:v>0.41944444444444401</c:v>
                </c:pt>
                <c:pt idx="605">
                  <c:v>0.42013888888888901</c:v>
                </c:pt>
                <c:pt idx="606">
                  <c:v>0.420833333333333</c:v>
                </c:pt>
                <c:pt idx="607">
                  <c:v>0.421527777777778</c:v>
                </c:pt>
                <c:pt idx="608">
                  <c:v>0.422222222222222</c:v>
                </c:pt>
                <c:pt idx="609">
                  <c:v>0.422916666666667</c:v>
                </c:pt>
                <c:pt idx="610">
                  <c:v>0.42361111111111099</c:v>
                </c:pt>
                <c:pt idx="611">
                  <c:v>0.42430555555555599</c:v>
                </c:pt>
                <c:pt idx="612">
                  <c:v>0.42499999999999999</c:v>
                </c:pt>
                <c:pt idx="613">
                  <c:v>0.42569444444444399</c:v>
                </c:pt>
                <c:pt idx="614">
                  <c:v>0.42638888888888898</c:v>
                </c:pt>
                <c:pt idx="615">
                  <c:v>0.42708333333333298</c:v>
                </c:pt>
                <c:pt idx="616">
                  <c:v>0.42777777777777798</c:v>
                </c:pt>
                <c:pt idx="617">
                  <c:v>0.42847222222222198</c:v>
                </c:pt>
                <c:pt idx="618">
                  <c:v>0.42916666666666697</c:v>
                </c:pt>
                <c:pt idx="619">
                  <c:v>0.42986111111111103</c:v>
                </c:pt>
                <c:pt idx="620">
                  <c:v>0.43055555555555602</c:v>
                </c:pt>
                <c:pt idx="621">
                  <c:v>0.43125000000000002</c:v>
                </c:pt>
                <c:pt idx="622">
                  <c:v>0.43194444444444402</c:v>
                </c:pt>
                <c:pt idx="623">
                  <c:v>0.43263888888888902</c:v>
                </c:pt>
                <c:pt idx="624">
                  <c:v>0.43333333333333302</c:v>
                </c:pt>
                <c:pt idx="625">
                  <c:v>0.43402777777777801</c:v>
                </c:pt>
                <c:pt idx="626">
                  <c:v>0.43472222222222201</c:v>
                </c:pt>
                <c:pt idx="627">
                  <c:v>0.43541666666666701</c:v>
                </c:pt>
                <c:pt idx="628">
                  <c:v>0.43611111111111101</c:v>
                </c:pt>
                <c:pt idx="629">
                  <c:v>0.436805555555556</c:v>
                </c:pt>
                <c:pt idx="630">
                  <c:v>0.4375</c:v>
                </c:pt>
                <c:pt idx="631">
                  <c:v>0.438194444444444</c:v>
                </c:pt>
                <c:pt idx="632">
                  <c:v>0.43888888888888899</c:v>
                </c:pt>
                <c:pt idx="633">
                  <c:v>0.43958333333333299</c:v>
                </c:pt>
                <c:pt idx="634">
                  <c:v>0.44027777777777799</c:v>
                </c:pt>
                <c:pt idx="635">
                  <c:v>0.44097222222222199</c:v>
                </c:pt>
                <c:pt idx="636">
                  <c:v>0.44166666666666698</c:v>
                </c:pt>
                <c:pt idx="637">
                  <c:v>0.44236111111111098</c:v>
                </c:pt>
                <c:pt idx="638">
                  <c:v>0.44305555555555598</c:v>
                </c:pt>
                <c:pt idx="639">
                  <c:v>0.44374999999999998</c:v>
                </c:pt>
                <c:pt idx="640">
                  <c:v>0.44444444444444398</c:v>
                </c:pt>
                <c:pt idx="641">
                  <c:v>0.44513888888888897</c:v>
                </c:pt>
                <c:pt idx="642">
                  <c:v>0.44583333333333303</c:v>
                </c:pt>
                <c:pt idx="643">
                  <c:v>0.44652777777777802</c:v>
                </c:pt>
                <c:pt idx="644">
                  <c:v>0.44722222222222202</c:v>
                </c:pt>
                <c:pt idx="645">
                  <c:v>0.44791666666666702</c:v>
                </c:pt>
                <c:pt idx="646">
                  <c:v>0.44861111111111102</c:v>
                </c:pt>
                <c:pt idx="647">
                  <c:v>0.44930555555555601</c:v>
                </c:pt>
                <c:pt idx="648">
                  <c:v>0.45</c:v>
                </c:pt>
                <c:pt idx="649">
                  <c:v>0.45069444444444401</c:v>
                </c:pt>
                <c:pt idx="650">
                  <c:v>0.45138888888888901</c:v>
                </c:pt>
                <c:pt idx="651">
                  <c:v>0.452083333333333</c:v>
                </c:pt>
                <c:pt idx="652">
                  <c:v>0.452777777777778</c:v>
                </c:pt>
                <c:pt idx="653">
                  <c:v>0.453472222222222</c:v>
                </c:pt>
                <c:pt idx="654">
                  <c:v>0.454166666666667</c:v>
                </c:pt>
                <c:pt idx="655">
                  <c:v>0.45486111111111099</c:v>
                </c:pt>
                <c:pt idx="656">
                  <c:v>0.45555555555555599</c:v>
                </c:pt>
                <c:pt idx="657">
                  <c:v>0.45624999999999999</c:v>
                </c:pt>
                <c:pt idx="658">
                  <c:v>0.45694444444444399</c:v>
                </c:pt>
                <c:pt idx="659">
                  <c:v>0.45763888888888898</c:v>
                </c:pt>
                <c:pt idx="660">
                  <c:v>0.45833333333333298</c:v>
                </c:pt>
                <c:pt idx="661">
                  <c:v>0.45902777777777798</c:v>
                </c:pt>
                <c:pt idx="662">
                  <c:v>0.45972222222222198</c:v>
                </c:pt>
                <c:pt idx="663">
                  <c:v>0.46041666666666697</c:v>
                </c:pt>
                <c:pt idx="664">
                  <c:v>0.46111111111111103</c:v>
                </c:pt>
                <c:pt idx="665">
                  <c:v>0.46180555555555602</c:v>
                </c:pt>
                <c:pt idx="666">
                  <c:v>0.46250000000000002</c:v>
                </c:pt>
                <c:pt idx="667">
                  <c:v>0.46319444444444402</c:v>
                </c:pt>
                <c:pt idx="668">
                  <c:v>0.46388888888888902</c:v>
                </c:pt>
                <c:pt idx="669">
                  <c:v>0.46458333333333302</c:v>
                </c:pt>
                <c:pt idx="670">
                  <c:v>0.46527777777777801</c:v>
                </c:pt>
                <c:pt idx="671">
                  <c:v>0.46597222222222201</c:v>
                </c:pt>
                <c:pt idx="672">
                  <c:v>0.46666666666666701</c:v>
                </c:pt>
                <c:pt idx="673">
                  <c:v>0.46736111111111101</c:v>
                </c:pt>
                <c:pt idx="674">
                  <c:v>0.468055555555556</c:v>
                </c:pt>
                <c:pt idx="675">
                  <c:v>0.46875</c:v>
                </c:pt>
                <c:pt idx="676">
                  <c:v>0.469444444444444</c:v>
                </c:pt>
                <c:pt idx="677">
                  <c:v>0.47013888888888899</c:v>
                </c:pt>
                <c:pt idx="678">
                  <c:v>0.47083333333333299</c:v>
                </c:pt>
                <c:pt idx="679">
                  <c:v>0.47152777777777799</c:v>
                </c:pt>
                <c:pt idx="680">
                  <c:v>0.47222222222222199</c:v>
                </c:pt>
                <c:pt idx="681">
                  <c:v>0.47291666666666698</c:v>
                </c:pt>
                <c:pt idx="682">
                  <c:v>0.47361111111111098</c:v>
                </c:pt>
                <c:pt idx="683">
                  <c:v>0.47430555555555598</c:v>
                </c:pt>
                <c:pt idx="684">
                  <c:v>0.47499999999999998</c:v>
                </c:pt>
                <c:pt idx="685">
                  <c:v>0.47569444444444398</c:v>
                </c:pt>
                <c:pt idx="686">
                  <c:v>0.47638888888888897</c:v>
                </c:pt>
                <c:pt idx="687">
                  <c:v>0.47708333333333303</c:v>
                </c:pt>
                <c:pt idx="688">
                  <c:v>0.47777777777777802</c:v>
                </c:pt>
                <c:pt idx="689">
                  <c:v>0.47847222222222202</c:v>
                </c:pt>
                <c:pt idx="690">
                  <c:v>0.47916666666666702</c:v>
                </c:pt>
                <c:pt idx="691">
                  <c:v>0.47986111111111102</c:v>
                </c:pt>
                <c:pt idx="692">
                  <c:v>0.48055555555555601</c:v>
                </c:pt>
                <c:pt idx="693">
                  <c:v>0.48125000000000001</c:v>
                </c:pt>
                <c:pt idx="694">
                  <c:v>0.48194444444444401</c:v>
                </c:pt>
                <c:pt idx="695">
                  <c:v>0.48263888888888901</c:v>
                </c:pt>
                <c:pt idx="696">
                  <c:v>0.483333333333333</c:v>
                </c:pt>
                <c:pt idx="697">
                  <c:v>0.484027777777778</c:v>
                </c:pt>
                <c:pt idx="698">
                  <c:v>0.484722222222222</c:v>
                </c:pt>
                <c:pt idx="699">
                  <c:v>0.485416666666667</c:v>
                </c:pt>
                <c:pt idx="700">
                  <c:v>0.48611111111111099</c:v>
                </c:pt>
                <c:pt idx="701">
                  <c:v>0.48680555555555599</c:v>
                </c:pt>
                <c:pt idx="702">
                  <c:v>0.48749999999999999</c:v>
                </c:pt>
                <c:pt idx="703">
                  <c:v>0.48819444444444399</c:v>
                </c:pt>
                <c:pt idx="704">
                  <c:v>0.48888888888888898</c:v>
                </c:pt>
                <c:pt idx="705">
                  <c:v>0.48958333333333298</c:v>
                </c:pt>
                <c:pt idx="706">
                  <c:v>0.49027777777777798</c:v>
                </c:pt>
                <c:pt idx="707">
                  <c:v>0.49097222222222198</c:v>
                </c:pt>
                <c:pt idx="708">
                  <c:v>0.49166666666666697</c:v>
                </c:pt>
                <c:pt idx="709">
                  <c:v>0.49236111111111103</c:v>
                </c:pt>
                <c:pt idx="710">
                  <c:v>0.49305555555555602</c:v>
                </c:pt>
                <c:pt idx="711">
                  <c:v>0.49375000000000002</c:v>
                </c:pt>
                <c:pt idx="712">
                  <c:v>0.49444444444444402</c:v>
                </c:pt>
                <c:pt idx="713">
                  <c:v>0.49513888888888902</c:v>
                </c:pt>
                <c:pt idx="714">
                  <c:v>0.49583333333333302</c:v>
                </c:pt>
                <c:pt idx="715">
                  <c:v>0.49652777777777801</c:v>
                </c:pt>
                <c:pt idx="716">
                  <c:v>0.49722222222222201</c:v>
                </c:pt>
                <c:pt idx="717">
                  <c:v>0.49791666666666701</c:v>
                </c:pt>
                <c:pt idx="718">
                  <c:v>0.49861111111111101</c:v>
                </c:pt>
                <c:pt idx="719">
                  <c:v>0.499305555555556</c:v>
                </c:pt>
                <c:pt idx="720">
                  <c:v>0.5</c:v>
                </c:pt>
                <c:pt idx="721">
                  <c:v>0.500694444444444</c:v>
                </c:pt>
                <c:pt idx="722">
                  <c:v>0.50138888888888899</c:v>
                </c:pt>
                <c:pt idx="723">
                  <c:v>0.50208333333333299</c:v>
                </c:pt>
                <c:pt idx="724">
                  <c:v>0.50277777777777799</c:v>
                </c:pt>
                <c:pt idx="725">
                  <c:v>0.50347222222222199</c:v>
                </c:pt>
                <c:pt idx="726">
                  <c:v>0.50416666666666698</c:v>
                </c:pt>
                <c:pt idx="727">
                  <c:v>0.50486111111111098</c:v>
                </c:pt>
                <c:pt idx="728">
                  <c:v>0.50555555555555598</c:v>
                </c:pt>
                <c:pt idx="729">
                  <c:v>0.50624999999999998</c:v>
                </c:pt>
                <c:pt idx="730">
                  <c:v>0.50694444444444398</c:v>
                </c:pt>
                <c:pt idx="731">
                  <c:v>0.50763888888888897</c:v>
                </c:pt>
                <c:pt idx="732">
                  <c:v>0.50833333333333297</c:v>
                </c:pt>
                <c:pt idx="733">
                  <c:v>0.50902777777777797</c:v>
                </c:pt>
                <c:pt idx="734">
                  <c:v>0.50972222222222197</c:v>
                </c:pt>
                <c:pt idx="735">
                  <c:v>0.51041666666666696</c:v>
                </c:pt>
                <c:pt idx="736">
                  <c:v>0.51111111111111096</c:v>
                </c:pt>
                <c:pt idx="737">
                  <c:v>0.51180555555555596</c:v>
                </c:pt>
                <c:pt idx="738">
                  <c:v>0.51249999999999996</c:v>
                </c:pt>
                <c:pt idx="739">
                  <c:v>0.51319444444444495</c:v>
                </c:pt>
                <c:pt idx="740">
                  <c:v>0.51388888888888895</c:v>
                </c:pt>
                <c:pt idx="741">
                  <c:v>0.51458333333333295</c:v>
                </c:pt>
                <c:pt idx="742">
                  <c:v>0.51527777777777795</c:v>
                </c:pt>
                <c:pt idx="743">
                  <c:v>0.51597222222222205</c:v>
                </c:pt>
                <c:pt idx="744">
                  <c:v>0.51666666666666705</c:v>
                </c:pt>
                <c:pt idx="745">
                  <c:v>0.51736111111111105</c:v>
                </c:pt>
                <c:pt idx="746">
                  <c:v>0.51805555555555605</c:v>
                </c:pt>
                <c:pt idx="747">
                  <c:v>0.51875000000000004</c:v>
                </c:pt>
                <c:pt idx="748">
                  <c:v>0.51944444444444404</c:v>
                </c:pt>
                <c:pt idx="749">
                  <c:v>0.52013888888888904</c:v>
                </c:pt>
                <c:pt idx="750">
                  <c:v>0.52083333333333304</c:v>
                </c:pt>
                <c:pt idx="751">
                  <c:v>0.52152777777777803</c:v>
                </c:pt>
                <c:pt idx="752">
                  <c:v>0.52222222222222203</c:v>
                </c:pt>
                <c:pt idx="753">
                  <c:v>0.52291666666666703</c:v>
                </c:pt>
                <c:pt idx="754">
                  <c:v>0.52361111111111103</c:v>
                </c:pt>
                <c:pt idx="755">
                  <c:v>0.52430555555555602</c:v>
                </c:pt>
                <c:pt idx="756">
                  <c:v>0.52500000000000002</c:v>
                </c:pt>
                <c:pt idx="757">
                  <c:v>0.52569444444444402</c:v>
                </c:pt>
                <c:pt idx="758">
                  <c:v>0.52638888888888902</c:v>
                </c:pt>
                <c:pt idx="759">
                  <c:v>0.52708333333333302</c:v>
                </c:pt>
                <c:pt idx="760">
                  <c:v>0.52777777777777801</c:v>
                </c:pt>
                <c:pt idx="761">
                  <c:v>0.52847222222222201</c:v>
                </c:pt>
                <c:pt idx="762">
                  <c:v>0.52916666666666701</c:v>
                </c:pt>
                <c:pt idx="763">
                  <c:v>0.52986111111111101</c:v>
                </c:pt>
                <c:pt idx="764">
                  <c:v>0.530555555555556</c:v>
                </c:pt>
                <c:pt idx="765">
                  <c:v>0.53125</c:v>
                </c:pt>
                <c:pt idx="766">
                  <c:v>0.531944444444444</c:v>
                </c:pt>
                <c:pt idx="767">
                  <c:v>0.53263888888888899</c:v>
                </c:pt>
                <c:pt idx="768">
                  <c:v>0.53333333333333299</c:v>
                </c:pt>
                <c:pt idx="769">
                  <c:v>0.53402777777777799</c:v>
                </c:pt>
                <c:pt idx="770">
                  <c:v>0.53472222222222199</c:v>
                </c:pt>
                <c:pt idx="771">
                  <c:v>0.53541666666666698</c:v>
                </c:pt>
                <c:pt idx="772">
                  <c:v>0.53611111111111098</c:v>
                </c:pt>
                <c:pt idx="773">
                  <c:v>0.53680555555555598</c:v>
                </c:pt>
                <c:pt idx="774">
                  <c:v>0.53749999999999998</c:v>
                </c:pt>
                <c:pt idx="775">
                  <c:v>0.53819444444444398</c:v>
                </c:pt>
                <c:pt idx="776">
                  <c:v>0.53888888888888897</c:v>
                </c:pt>
                <c:pt idx="777">
                  <c:v>0.53958333333333297</c:v>
                </c:pt>
                <c:pt idx="778">
                  <c:v>0.54027777777777797</c:v>
                </c:pt>
                <c:pt idx="779">
                  <c:v>0.54097222222222197</c:v>
                </c:pt>
                <c:pt idx="780">
                  <c:v>0.54166666666666696</c:v>
                </c:pt>
                <c:pt idx="781">
                  <c:v>0.54236111111111096</c:v>
                </c:pt>
                <c:pt idx="782">
                  <c:v>0.54305555555555596</c:v>
                </c:pt>
                <c:pt idx="783">
                  <c:v>0.54374999999999996</c:v>
                </c:pt>
                <c:pt idx="784">
                  <c:v>0.54444444444444495</c:v>
                </c:pt>
                <c:pt idx="785">
                  <c:v>0.54513888888888895</c:v>
                </c:pt>
                <c:pt idx="786">
                  <c:v>0.54583333333333295</c:v>
                </c:pt>
                <c:pt idx="787">
                  <c:v>0.54652777777777795</c:v>
                </c:pt>
                <c:pt idx="788">
                  <c:v>0.54722222222222205</c:v>
                </c:pt>
                <c:pt idx="789">
                  <c:v>0.54791666666666705</c:v>
                </c:pt>
                <c:pt idx="790">
                  <c:v>0.54861111111111105</c:v>
                </c:pt>
                <c:pt idx="791">
                  <c:v>0.54930555555555605</c:v>
                </c:pt>
                <c:pt idx="792">
                  <c:v>0.55000000000000004</c:v>
                </c:pt>
                <c:pt idx="793">
                  <c:v>0.55069444444444404</c:v>
                </c:pt>
                <c:pt idx="794">
                  <c:v>0.55138888888888904</c:v>
                </c:pt>
                <c:pt idx="795">
                  <c:v>0.55208333333333304</c:v>
                </c:pt>
                <c:pt idx="796">
                  <c:v>0.55277777777777803</c:v>
                </c:pt>
                <c:pt idx="797">
                  <c:v>0.55347222222222203</c:v>
                </c:pt>
                <c:pt idx="798">
                  <c:v>0.55416666666666703</c:v>
                </c:pt>
                <c:pt idx="799">
                  <c:v>0.55486111111111103</c:v>
                </c:pt>
                <c:pt idx="800">
                  <c:v>0.55555555555555602</c:v>
                </c:pt>
                <c:pt idx="801">
                  <c:v>0.55625000000000002</c:v>
                </c:pt>
                <c:pt idx="802">
                  <c:v>0.55694444444444402</c:v>
                </c:pt>
                <c:pt idx="803">
                  <c:v>0.55763888888888902</c:v>
                </c:pt>
                <c:pt idx="804">
                  <c:v>0.55833333333333302</c:v>
                </c:pt>
                <c:pt idx="805">
                  <c:v>0.55902777777777801</c:v>
                </c:pt>
                <c:pt idx="806">
                  <c:v>0.55972222222222201</c:v>
                </c:pt>
                <c:pt idx="807">
                  <c:v>0.56041666666666701</c:v>
                </c:pt>
                <c:pt idx="808">
                  <c:v>0.56111111111111101</c:v>
                </c:pt>
                <c:pt idx="809">
                  <c:v>0.561805555555556</c:v>
                </c:pt>
                <c:pt idx="810">
                  <c:v>0.5625</c:v>
                </c:pt>
                <c:pt idx="811">
                  <c:v>0.563194444444444</c:v>
                </c:pt>
                <c:pt idx="812">
                  <c:v>0.56388888888888899</c:v>
                </c:pt>
                <c:pt idx="813">
                  <c:v>0.56458333333333299</c:v>
                </c:pt>
                <c:pt idx="814">
                  <c:v>0.56527777777777799</c:v>
                </c:pt>
                <c:pt idx="815">
                  <c:v>0.56597222222222199</c:v>
                </c:pt>
                <c:pt idx="816">
                  <c:v>0.56666666666666698</c:v>
                </c:pt>
                <c:pt idx="817">
                  <c:v>0.56736111111111098</c:v>
                </c:pt>
                <c:pt idx="818">
                  <c:v>0.56805555555555598</c:v>
                </c:pt>
                <c:pt idx="819">
                  <c:v>0.56874999999999998</c:v>
                </c:pt>
                <c:pt idx="820">
                  <c:v>0.56944444444444398</c:v>
                </c:pt>
                <c:pt idx="821">
                  <c:v>0.57013888888888897</c:v>
                </c:pt>
                <c:pt idx="822">
                  <c:v>0.57083333333333297</c:v>
                </c:pt>
                <c:pt idx="823">
                  <c:v>0.57152777777777797</c:v>
                </c:pt>
                <c:pt idx="824">
                  <c:v>0.57222222222222197</c:v>
                </c:pt>
                <c:pt idx="825">
                  <c:v>0.57291666666666696</c:v>
                </c:pt>
                <c:pt idx="826">
                  <c:v>0.57361111111111096</c:v>
                </c:pt>
                <c:pt idx="827">
                  <c:v>0.57430555555555596</c:v>
                </c:pt>
                <c:pt idx="828">
                  <c:v>0.57499999999999996</c:v>
                </c:pt>
                <c:pt idx="829">
                  <c:v>0.57569444444444495</c:v>
                </c:pt>
                <c:pt idx="830">
                  <c:v>0.57638888888888895</c:v>
                </c:pt>
                <c:pt idx="831">
                  <c:v>0.57708333333333295</c:v>
                </c:pt>
                <c:pt idx="832">
                  <c:v>0.57777777777777795</c:v>
                </c:pt>
                <c:pt idx="833">
                  <c:v>0.57847222222222205</c:v>
                </c:pt>
                <c:pt idx="834">
                  <c:v>0.57916666666666705</c:v>
                </c:pt>
                <c:pt idx="835">
                  <c:v>0.57986111111111105</c:v>
                </c:pt>
                <c:pt idx="836">
                  <c:v>0.58055555555555605</c:v>
                </c:pt>
                <c:pt idx="837">
                  <c:v>0.58125000000000004</c:v>
                </c:pt>
                <c:pt idx="838">
                  <c:v>0.58194444444444404</c:v>
                </c:pt>
                <c:pt idx="839">
                  <c:v>0.58263888888888904</c:v>
                </c:pt>
                <c:pt idx="840">
                  <c:v>0.58333333333333304</c:v>
                </c:pt>
                <c:pt idx="841">
                  <c:v>0.58402777777777803</c:v>
                </c:pt>
                <c:pt idx="842">
                  <c:v>0.58472222222222203</c:v>
                </c:pt>
                <c:pt idx="843">
                  <c:v>0.58541666666666703</c:v>
                </c:pt>
                <c:pt idx="844">
                  <c:v>0.58611111111111103</c:v>
                </c:pt>
                <c:pt idx="845">
                  <c:v>0.58680555555555602</c:v>
                </c:pt>
                <c:pt idx="846">
                  <c:v>0.58750000000000002</c:v>
                </c:pt>
                <c:pt idx="847">
                  <c:v>0.58819444444444402</c:v>
                </c:pt>
                <c:pt idx="848">
                  <c:v>0.58888888888888902</c:v>
                </c:pt>
                <c:pt idx="849">
                  <c:v>0.58958333333333302</c:v>
                </c:pt>
                <c:pt idx="850">
                  <c:v>0.59027777777777801</c:v>
                </c:pt>
                <c:pt idx="851">
                  <c:v>0.59097222222222201</c:v>
                </c:pt>
                <c:pt idx="852">
                  <c:v>0.59166666666666701</c:v>
                </c:pt>
                <c:pt idx="853">
                  <c:v>0.59236111111111101</c:v>
                </c:pt>
                <c:pt idx="854">
                  <c:v>0.593055555555556</c:v>
                </c:pt>
                <c:pt idx="855">
                  <c:v>0.59375</c:v>
                </c:pt>
                <c:pt idx="856">
                  <c:v>0.594444444444444</c:v>
                </c:pt>
                <c:pt idx="857">
                  <c:v>0.59513888888888899</c:v>
                </c:pt>
                <c:pt idx="858">
                  <c:v>0.59583333333333299</c:v>
                </c:pt>
                <c:pt idx="859">
                  <c:v>0.59652777777777799</c:v>
                </c:pt>
                <c:pt idx="860">
                  <c:v>0.59722222222222199</c:v>
                </c:pt>
                <c:pt idx="861">
                  <c:v>0.59791666666666698</c:v>
                </c:pt>
                <c:pt idx="862">
                  <c:v>0.59861111111111098</c:v>
                </c:pt>
                <c:pt idx="863">
                  <c:v>0.59930555555555598</c:v>
                </c:pt>
                <c:pt idx="864">
                  <c:v>0.6</c:v>
                </c:pt>
                <c:pt idx="865">
                  <c:v>0.60069444444444398</c:v>
                </c:pt>
                <c:pt idx="866">
                  <c:v>0.60138888888888897</c:v>
                </c:pt>
                <c:pt idx="867">
                  <c:v>0.60208333333333297</c:v>
                </c:pt>
                <c:pt idx="868">
                  <c:v>0.60277777777777797</c:v>
                </c:pt>
                <c:pt idx="869">
                  <c:v>0.60347222222222197</c:v>
                </c:pt>
                <c:pt idx="870">
                  <c:v>0.60416666666666696</c:v>
                </c:pt>
                <c:pt idx="871">
                  <c:v>0.60486111111111096</c:v>
                </c:pt>
                <c:pt idx="872">
                  <c:v>0.60555555555555596</c:v>
                </c:pt>
                <c:pt idx="873">
                  <c:v>0.60624999999999996</c:v>
                </c:pt>
                <c:pt idx="874">
                  <c:v>0.60694444444444495</c:v>
                </c:pt>
                <c:pt idx="875">
                  <c:v>0.60763888888888895</c:v>
                </c:pt>
                <c:pt idx="876">
                  <c:v>0.60833333333333295</c:v>
                </c:pt>
                <c:pt idx="877">
                  <c:v>0.60902777777777795</c:v>
                </c:pt>
                <c:pt idx="878">
                  <c:v>0.60972222222222205</c:v>
                </c:pt>
                <c:pt idx="879">
                  <c:v>0.61041666666666705</c:v>
                </c:pt>
                <c:pt idx="880">
                  <c:v>0.61111111111111105</c:v>
                </c:pt>
                <c:pt idx="881">
                  <c:v>0.61180555555555605</c:v>
                </c:pt>
                <c:pt idx="882">
                  <c:v>0.61250000000000004</c:v>
                </c:pt>
                <c:pt idx="883">
                  <c:v>0.61319444444444404</c:v>
                </c:pt>
                <c:pt idx="884">
                  <c:v>0.61388888888888904</c:v>
                </c:pt>
                <c:pt idx="885">
                  <c:v>0.61458333333333304</c:v>
                </c:pt>
                <c:pt idx="886">
                  <c:v>0.61527777777777803</c:v>
                </c:pt>
                <c:pt idx="887">
                  <c:v>0.61597222222222203</c:v>
                </c:pt>
                <c:pt idx="888">
                  <c:v>0.61666666666666703</c:v>
                </c:pt>
                <c:pt idx="889">
                  <c:v>0.61736111111111103</c:v>
                </c:pt>
                <c:pt idx="890">
                  <c:v>0.61805555555555602</c:v>
                </c:pt>
                <c:pt idx="891">
                  <c:v>0.61875000000000002</c:v>
                </c:pt>
                <c:pt idx="892">
                  <c:v>0.61944444444444402</c:v>
                </c:pt>
                <c:pt idx="893">
                  <c:v>0.62013888888888902</c:v>
                </c:pt>
                <c:pt idx="894">
                  <c:v>0.62083333333333302</c:v>
                </c:pt>
                <c:pt idx="895">
                  <c:v>0.62152777777777801</c:v>
                </c:pt>
                <c:pt idx="896">
                  <c:v>0.62222222222222201</c:v>
                </c:pt>
                <c:pt idx="897">
                  <c:v>0.62291666666666701</c:v>
                </c:pt>
                <c:pt idx="898">
                  <c:v>0.62361111111111101</c:v>
                </c:pt>
                <c:pt idx="899">
                  <c:v>0.624305555555556</c:v>
                </c:pt>
                <c:pt idx="900">
                  <c:v>0.625</c:v>
                </c:pt>
                <c:pt idx="901">
                  <c:v>0.625694444444444</c:v>
                </c:pt>
                <c:pt idx="902">
                  <c:v>0.62638888888888899</c:v>
                </c:pt>
                <c:pt idx="903">
                  <c:v>0.62708333333333299</c:v>
                </c:pt>
                <c:pt idx="904">
                  <c:v>0.62777777777777799</c:v>
                </c:pt>
                <c:pt idx="905">
                  <c:v>0.62847222222222199</c:v>
                </c:pt>
                <c:pt idx="906">
                  <c:v>0.62916666666666698</c:v>
                </c:pt>
                <c:pt idx="907">
                  <c:v>0.62986111111111098</c:v>
                </c:pt>
                <c:pt idx="908">
                  <c:v>0.63055555555555598</c:v>
                </c:pt>
                <c:pt idx="909">
                  <c:v>0.63124999999999998</c:v>
                </c:pt>
                <c:pt idx="910">
                  <c:v>0.63194444444444398</c:v>
                </c:pt>
                <c:pt idx="911">
                  <c:v>0.63263888888888897</c:v>
                </c:pt>
                <c:pt idx="912">
                  <c:v>0.63333333333333297</c:v>
                </c:pt>
                <c:pt idx="913">
                  <c:v>0.63402777777777797</c:v>
                </c:pt>
                <c:pt idx="914">
                  <c:v>0.63472222222222197</c:v>
                </c:pt>
                <c:pt idx="915">
                  <c:v>0.63541666666666696</c:v>
                </c:pt>
                <c:pt idx="916">
                  <c:v>0.63611111111111096</c:v>
                </c:pt>
                <c:pt idx="917">
                  <c:v>0.63680555555555596</c:v>
                </c:pt>
                <c:pt idx="918">
                  <c:v>0.63749999999999996</c:v>
                </c:pt>
                <c:pt idx="919">
                  <c:v>0.63819444444444495</c:v>
                </c:pt>
                <c:pt idx="920">
                  <c:v>0.63888888888888895</c:v>
                </c:pt>
                <c:pt idx="921">
                  <c:v>0.63958333333333295</c:v>
                </c:pt>
                <c:pt idx="922">
                  <c:v>0.64027777777777795</c:v>
                </c:pt>
                <c:pt idx="923">
                  <c:v>0.64097222222222205</c:v>
                </c:pt>
                <c:pt idx="924">
                  <c:v>0.64166666666666705</c:v>
                </c:pt>
                <c:pt idx="925">
                  <c:v>0.64236111111111105</c:v>
                </c:pt>
                <c:pt idx="926">
                  <c:v>0.64305555555555605</c:v>
                </c:pt>
                <c:pt idx="927">
                  <c:v>0.64375000000000004</c:v>
                </c:pt>
                <c:pt idx="928">
                  <c:v>0.64444444444444404</c:v>
                </c:pt>
                <c:pt idx="929">
                  <c:v>0.64513888888888904</c:v>
                </c:pt>
                <c:pt idx="930">
                  <c:v>0.64583333333333304</c:v>
                </c:pt>
                <c:pt idx="931">
                  <c:v>0.64652777777777803</c:v>
                </c:pt>
                <c:pt idx="932">
                  <c:v>0.64722222222222203</c:v>
                </c:pt>
                <c:pt idx="933">
                  <c:v>0.64791666666666703</c:v>
                </c:pt>
                <c:pt idx="934">
                  <c:v>0.64861111111111103</c:v>
                </c:pt>
                <c:pt idx="935">
                  <c:v>0.64930555555555602</c:v>
                </c:pt>
                <c:pt idx="936">
                  <c:v>0.65</c:v>
                </c:pt>
                <c:pt idx="937">
                  <c:v>0.65069444444444402</c:v>
                </c:pt>
                <c:pt idx="938">
                  <c:v>0.65138888888888902</c:v>
                </c:pt>
                <c:pt idx="939">
                  <c:v>0.65208333333333302</c:v>
                </c:pt>
                <c:pt idx="940">
                  <c:v>0.65277777777777801</c:v>
                </c:pt>
                <c:pt idx="941">
                  <c:v>0.65347222222222201</c:v>
                </c:pt>
                <c:pt idx="942">
                  <c:v>0.65416666666666701</c:v>
                </c:pt>
                <c:pt idx="943">
                  <c:v>0.65486111111111101</c:v>
                </c:pt>
                <c:pt idx="944">
                  <c:v>0.655555555555556</c:v>
                </c:pt>
                <c:pt idx="945">
                  <c:v>0.65625</c:v>
                </c:pt>
                <c:pt idx="946">
                  <c:v>0.656944444444444</c:v>
                </c:pt>
                <c:pt idx="947">
                  <c:v>0.65763888888888899</c:v>
                </c:pt>
                <c:pt idx="948">
                  <c:v>0.65833333333333299</c:v>
                </c:pt>
                <c:pt idx="949">
                  <c:v>0.65902777777777799</c:v>
                </c:pt>
                <c:pt idx="950">
                  <c:v>0.65972222222222199</c:v>
                </c:pt>
                <c:pt idx="951">
                  <c:v>0.66041666666666698</c:v>
                </c:pt>
                <c:pt idx="952">
                  <c:v>0.66111111111111098</c:v>
                </c:pt>
                <c:pt idx="953">
                  <c:v>0.66180555555555598</c:v>
                </c:pt>
                <c:pt idx="954">
                  <c:v>0.66249999999999998</c:v>
                </c:pt>
                <c:pt idx="955">
                  <c:v>0.66319444444444398</c:v>
                </c:pt>
                <c:pt idx="956">
                  <c:v>0.66388888888888897</c:v>
                </c:pt>
                <c:pt idx="957">
                  <c:v>0.66458333333333297</c:v>
                </c:pt>
                <c:pt idx="958">
                  <c:v>0.66527777777777797</c:v>
                </c:pt>
                <c:pt idx="959">
                  <c:v>0.66597222222222197</c:v>
                </c:pt>
                <c:pt idx="960">
                  <c:v>0.66666666666666696</c:v>
                </c:pt>
                <c:pt idx="961">
                  <c:v>0.66736111111111096</c:v>
                </c:pt>
                <c:pt idx="962">
                  <c:v>0.66805555555555596</c:v>
                </c:pt>
                <c:pt idx="963">
                  <c:v>0.66874999999999996</c:v>
                </c:pt>
                <c:pt idx="964">
                  <c:v>0.66944444444444495</c:v>
                </c:pt>
                <c:pt idx="965">
                  <c:v>0.67013888888888895</c:v>
                </c:pt>
                <c:pt idx="966">
                  <c:v>0.67083333333333295</c:v>
                </c:pt>
                <c:pt idx="967">
                  <c:v>0.67152777777777795</c:v>
                </c:pt>
                <c:pt idx="968">
                  <c:v>0.67222222222222205</c:v>
                </c:pt>
                <c:pt idx="969">
                  <c:v>0.67291666666666705</c:v>
                </c:pt>
                <c:pt idx="970">
                  <c:v>0.67361111111111105</c:v>
                </c:pt>
                <c:pt idx="971">
                  <c:v>0.67430555555555605</c:v>
                </c:pt>
                <c:pt idx="972">
                  <c:v>0.67500000000000004</c:v>
                </c:pt>
                <c:pt idx="973">
                  <c:v>0.67569444444444404</c:v>
                </c:pt>
                <c:pt idx="974">
                  <c:v>0.67638888888888904</c:v>
                </c:pt>
                <c:pt idx="975">
                  <c:v>0.67708333333333304</c:v>
                </c:pt>
                <c:pt idx="976">
                  <c:v>0.67777777777777803</c:v>
                </c:pt>
                <c:pt idx="977">
                  <c:v>0.67847222222222203</c:v>
                </c:pt>
                <c:pt idx="978">
                  <c:v>0.67916666666666703</c:v>
                </c:pt>
                <c:pt idx="979">
                  <c:v>0.67986111111111103</c:v>
                </c:pt>
                <c:pt idx="980">
                  <c:v>0.68055555555555602</c:v>
                </c:pt>
                <c:pt idx="981">
                  <c:v>0.68125000000000002</c:v>
                </c:pt>
                <c:pt idx="982">
                  <c:v>0.68194444444444402</c:v>
                </c:pt>
                <c:pt idx="983">
                  <c:v>0.68263888888888902</c:v>
                </c:pt>
                <c:pt idx="984">
                  <c:v>0.68333333333333302</c:v>
                </c:pt>
                <c:pt idx="985">
                  <c:v>0.68402777777777801</c:v>
                </c:pt>
                <c:pt idx="986">
                  <c:v>0.68472222222222201</c:v>
                </c:pt>
                <c:pt idx="987">
                  <c:v>0.68541666666666701</c:v>
                </c:pt>
                <c:pt idx="988">
                  <c:v>0.68611111111111101</c:v>
                </c:pt>
                <c:pt idx="989">
                  <c:v>0.686805555555556</c:v>
                </c:pt>
                <c:pt idx="990">
                  <c:v>0.6875</c:v>
                </c:pt>
                <c:pt idx="991">
                  <c:v>0.688194444444444</c:v>
                </c:pt>
                <c:pt idx="992">
                  <c:v>0.68888888888888899</c:v>
                </c:pt>
                <c:pt idx="993">
                  <c:v>0.68958333333333299</c:v>
                </c:pt>
                <c:pt idx="994">
                  <c:v>0.69027777777777799</c:v>
                </c:pt>
                <c:pt idx="995">
                  <c:v>0.69097222222222199</c:v>
                </c:pt>
                <c:pt idx="996">
                  <c:v>0.69166666666666698</c:v>
                </c:pt>
                <c:pt idx="997">
                  <c:v>0.69236111111111098</c:v>
                </c:pt>
                <c:pt idx="998">
                  <c:v>0.69305555555555598</c:v>
                </c:pt>
                <c:pt idx="999">
                  <c:v>0.69374999999999998</c:v>
                </c:pt>
                <c:pt idx="1000">
                  <c:v>0.69444444444444398</c:v>
                </c:pt>
                <c:pt idx="1001">
                  <c:v>0.69513888888888897</c:v>
                </c:pt>
                <c:pt idx="1002">
                  <c:v>0.69583333333333297</c:v>
                </c:pt>
                <c:pt idx="1003">
                  <c:v>0.69652777777777797</c:v>
                </c:pt>
                <c:pt idx="1004">
                  <c:v>0.69722222222222197</c:v>
                </c:pt>
                <c:pt idx="1005">
                  <c:v>0.69791666666666696</c:v>
                </c:pt>
                <c:pt idx="1006">
                  <c:v>0.69861111111111096</c:v>
                </c:pt>
                <c:pt idx="1007">
                  <c:v>0.69930555555555596</c:v>
                </c:pt>
                <c:pt idx="1008">
                  <c:v>0.7</c:v>
                </c:pt>
                <c:pt idx="1009">
                  <c:v>0.70069444444444495</c:v>
                </c:pt>
                <c:pt idx="1010">
                  <c:v>0.70138888888888895</c:v>
                </c:pt>
                <c:pt idx="1011">
                  <c:v>0.70208333333333295</c:v>
                </c:pt>
                <c:pt idx="1012">
                  <c:v>0.70277777777777795</c:v>
                </c:pt>
                <c:pt idx="1013">
                  <c:v>0.70347222222222205</c:v>
                </c:pt>
                <c:pt idx="1014">
                  <c:v>0.70416666666666705</c:v>
                </c:pt>
                <c:pt idx="1015">
                  <c:v>0.70486111111111105</c:v>
                </c:pt>
                <c:pt idx="1016">
                  <c:v>0.70555555555555605</c:v>
                </c:pt>
                <c:pt idx="1017">
                  <c:v>0.70625000000000004</c:v>
                </c:pt>
                <c:pt idx="1018">
                  <c:v>0.70694444444444404</c:v>
                </c:pt>
                <c:pt idx="1019">
                  <c:v>0.70763888888888904</c:v>
                </c:pt>
                <c:pt idx="1020">
                  <c:v>0.70833333333333304</c:v>
                </c:pt>
                <c:pt idx="1021">
                  <c:v>0.70902777777777803</c:v>
                </c:pt>
                <c:pt idx="1022">
                  <c:v>0.70972222222222203</c:v>
                </c:pt>
                <c:pt idx="1023">
                  <c:v>0.71041666666666703</c:v>
                </c:pt>
                <c:pt idx="1024">
                  <c:v>0.71111111111111103</c:v>
                </c:pt>
                <c:pt idx="1025">
                  <c:v>0.71180555555555602</c:v>
                </c:pt>
                <c:pt idx="1026">
                  <c:v>0.71250000000000002</c:v>
                </c:pt>
                <c:pt idx="1027">
                  <c:v>0.71319444444444402</c:v>
                </c:pt>
                <c:pt idx="1028">
                  <c:v>0.71388888888888902</c:v>
                </c:pt>
                <c:pt idx="1029">
                  <c:v>0.71458333333333302</c:v>
                </c:pt>
                <c:pt idx="1030">
                  <c:v>0.71527777777777801</c:v>
                </c:pt>
                <c:pt idx="1031">
                  <c:v>0.71597222222222201</c:v>
                </c:pt>
                <c:pt idx="1032">
                  <c:v>0.71666666666666701</c:v>
                </c:pt>
                <c:pt idx="1033">
                  <c:v>0.71736111111111101</c:v>
                </c:pt>
                <c:pt idx="1034">
                  <c:v>0.718055555555556</c:v>
                </c:pt>
                <c:pt idx="1035">
                  <c:v>0.71875</c:v>
                </c:pt>
                <c:pt idx="1036">
                  <c:v>0.719444444444444</c:v>
                </c:pt>
                <c:pt idx="1037">
                  <c:v>0.72013888888888899</c:v>
                </c:pt>
                <c:pt idx="1038">
                  <c:v>0.72083333333333299</c:v>
                </c:pt>
                <c:pt idx="1039">
                  <c:v>0.72152777777777799</c:v>
                </c:pt>
                <c:pt idx="1040">
                  <c:v>0.72222222222222199</c:v>
                </c:pt>
                <c:pt idx="1041">
                  <c:v>0.72291666666666698</c:v>
                </c:pt>
                <c:pt idx="1042">
                  <c:v>0.72361111111111098</c:v>
                </c:pt>
                <c:pt idx="1043">
                  <c:v>0.72430555555555598</c:v>
                </c:pt>
                <c:pt idx="1044">
                  <c:v>0.72499999999999998</c:v>
                </c:pt>
                <c:pt idx="1045">
                  <c:v>0.72569444444444398</c:v>
                </c:pt>
                <c:pt idx="1046">
                  <c:v>0.72638888888888897</c:v>
                </c:pt>
                <c:pt idx="1047">
                  <c:v>0.72708333333333297</c:v>
                </c:pt>
                <c:pt idx="1048">
                  <c:v>0.72777777777777797</c:v>
                </c:pt>
                <c:pt idx="1049">
                  <c:v>0.72847222222222197</c:v>
                </c:pt>
                <c:pt idx="1050">
                  <c:v>0.72916666666666696</c:v>
                </c:pt>
                <c:pt idx="1051">
                  <c:v>0.72986111111111096</c:v>
                </c:pt>
                <c:pt idx="1052">
                  <c:v>0.73055555555555596</c:v>
                </c:pt>
                <c:pt idx="1053">
                  <c:v>0.73124999999999996</c:v>
                </c:pt>
                <c:pt idx="1054">
                  <c:v>0.73194444444444495</c:v>
                </c:pt>
                <c:pt idx="1055">
                  <c:v>0.73263888888888895</c:v>
                </c:pt>
                <c:pt idx="1056">
                  <c:v>0.73333333333333295</c:v>
                </c:pt>
                <c:pt idx="1057">
                  <c:v>0.73402777777777795</c:v>
                </c:pt>
                <c:pt idx="1058">
                  <c:v>0.73472222222222205</c:v>
                </c:pt>
                <c:pt idx="1059">
                  <c:v>0.73541666666666705</c:v>
                </c:pt>
                <c:pt idx="1060">
                  <c:v>0.73611111111111105</c:v>
                </c:pt>
                <c:pt idx="1061">
                  <c:v>0.73680555555555605</c:v>
                </c:pt>
                <c:pt idx="1062">
                  <c:v>0.73750000000000004</c:v>
                </c:pt>
                <c:pt idx="1063">
                  <c:v>0.73819444444444404</c:v>
                </c:pt>
                <c:pt idx="1064">
                  <c:v>0.73888888888888904</c:v>
                </c:pt>
                <c:pt idx="1065">
                  <c:v>0.73958333333333304</c:v>
                </c:pt>
                <c:pt idx="1066">
                  <c:v>0.74027777777777803</c:v>
                </c:pt>
                <c:pt idx="1067">
                  <c:v>0.74097222222222203</c:v>
                </c:pt>
                <c:pt idx="1068">
                  <c:v>0.74166666666666703</c:v>
                </c:pt>
                <c:pt idx="1069">
                  <c:v>0.74236111111111103</c:v>
                </c:pt>
                <c:pt idx="1070">
                  <c:v>0.74305555555555602</c:v>
                </c:pt>
                <c:pt idx="1071">
                  <c:v>0.74375000000000002</c:v>
                </c:pt>
                <c:pt idx="1072">
                  <c:v>0.74444444444444402</c:v>
                </c:pt>
                <c:pt idx="1073">
                  <c:v>0.74513888888888902</c:v>
                </c:pt>
                <c:pt idx="1074">
                  <c:v>0.74583333333333302</c:v>
                </c:pt>
                <c:pt idx="1075">
                  <c:v>0.74652777777777801</c:v>
                </c:pt>
                <c:pt idx="1076">
                  <c:v>0.74722222222222201</c:v>
                </c:pt>
                <c:pt idx="1077">
                  <c:v>0.74791666666666701</c:v>
                </c:pt>
                <c:pt idx="1078">
                  <c:v>0.74861111111111101</c:v>
                </c:pt>
                <c:pt idx="1079">
                  <c:v>0.749305555555556</c:v>
                </c:pt>
                <c:pt idx="1080">
                  <c:v>0.75</c:v>
                </c:pt>
                <c:pt idx="1081">
                  <c:v>0.750694444444444</c:v>
                </c:pt>
                <c:pt idx="1082">
                  <c:v>0.75138888888888899</c:v>
                </c:pt>
                <c:pt idx="1083">
                  <c:v>0.75208333333333299</c:v>
                </c:pt>
                <c:pt idx="1084">
                  <c:v>0.75277777777777799</c:v>
                </c:pt>
                <c:pt idx="1085">
                  <c:v>0.75347222222222199</c:v>
                </c:pt>
                <c:pt idx="1086">
                  <c:v>0.75416666666666698</c:v>
                </c:pt>
                <c:pt idx="1087">
                  <c:v>0.75486111111111098</c:v>
                </c:pt>
                <c:pt idx="1088">
                  <c:v>0.75555555555555598</c:v>
                </c:pt>
                <c:pt idx="1089">
                  <c:v>0.75624999999999998</c:v>
                </c:pt>
                <c:pt idx="1090">
                  <c:v>0.75694444444444398</c:v>
                </c:pt>
                <c:pt idx="1091">
                  <c:v>0.75763888888888897</c:v>
                </c:pt>
                <c:pt idx="1092">
                  <c:v>0.75833333333333297</c:v>
                </c:pt>
                <c:pt idx="1093">
                  <c:v>0.75902777777777797</c:v>
                </c:pt>
                <c:pt idx="1094">
                  <c:v>0.75972222222222197</c:v>
                </c:pt>
                <c:pt idx="1095">
                  <c:v>0.76041666666666696</c:v>
                </c:pt>
                <c:pt idx="1096">
                  <c:v>0.76111111111111096</c:v>
                </c:pt>
                <c:pt idx="1097">
                  <c:v>0.76180555555555596</c:v>
                </c:pt>
                <c:pt idx="1098">
                  <c:v>0.76249999999999996</c:v>
                </c:pt>
                <c:pt idx="1099">
                  <c:v>0.76319444444444495</c:v>
                </c:pt>
                <c:pt idx="1100">
                  <c:v>0.76388888888888895</c:v>
                </c:pt>
                <c:pt idx="1101">
                  <c:v>0.76458333333333295</c:v>
                </c:pt>
                <c:pt idx="1102">
                  <c:v>0.76527777777777795</c:v>
                </c:pt>
                <c:pt idx="1103">
                  <c:v>0.76597222222222205</c:v>
                </c:pt>
                <c:pt idx="1104">
                  <c:v>0.76666666666666705</c:v>
                </c:pt>
                <c:pt idx="1105">
                  <c:v>0.76736111111111105</c:v>
                </c:pt>
                <c:pt idx="1106">
                  <c:v>0.76805555555555605</c:v>
                </c:pt>
                <c:pt idx="1107">
                  <c:v>0.76875000000000004</c:v>
                </c:pt>
                <c:pt idx="1108">
                  <c:v>0.76944444444444404</c:v>
                </c:pt>
                <c:pt idx="1109">
                  <c:v>0.77013888888888904</c:v>
                </c:pt>
                <c:pt idx="1110">
                  <c:v>0.77083333333333304</c:v>
                </c:pt>
                <c:pt idx="1111">
                  <c:v>0.77152777777777803</c:v>
                </c:pt>
                <c:pt idx="1112">
                  <c:v>0.77222222222222203</c:v>
                </c:pt>
                <c:pt idx="1113">
                  <c:v>0.77291666666666703</c:v>
                </c:pt>
                <c:pt idx="1114">
                  <c:v>0.77361111111111103</c:v>
                </c:pt>
                <c:pt idx="1115">
                  <c:v>0.77430555555555602</c:v>
                </c:pt>
                <c:pt idx="1116">
                  <c:v>0.77500000000000002</c:v>
                </c:pt>
                <c:pt idx="1117">
                  <c:v>0.77569444444444402</c:v>
                </c:pt>
                <c:pt idx="1118">
                  <c:v>0.77638888888888902</c:v>
                </c:pt>
                <c:pt idx="1119">
                  <c:v>0.77708333333333302</c:v>
                </c:pt>
                <c:pt idx="1120">
                  <c:v>0.77777777777777801</c:v>
                </c:pt>
                <c:pt idx="1121">
                  <c:v>0.77847222222222201</c:v>
                </c:pt>
                <c:pt idx="1122">
                  <c:v>0.77916666666666701</c:v>
                </c:pt>
                <c:pt idx="1123">
                  <c:v>0.77986111111111101</c:v>
                </c:pt>
                <c:pt idx="1124">
                  <c:v>0.780555555555556</c:v>
                </c:pt>
                <c:pt idx="1125">
                  <c:v>0.78125</c:v>
                </c:pt>
                <c:pt idx="1126">
                  <c:v>0.781944444444444</c:v>
                </c:pt>
                <c:pt idx="1127">
                  <c:v>0.78263888888888899</c:v>
                </c:pt>
                <c:pt idx="1128">
                  <c:v>0.78333333333333299</c:v>
                </c:pt>
                <c:pt idx="1129">
                  <c:v>0.78402777777777799</c:v>
                </c:pt>
                <c:pt idx="1130">
                  <c:v>0.78472222222222199</c:v>
                </c:pt>
                <c:pt idx="1131">
                  <c:v>0.78541666666666698</c:v>
                </c:pt>
                <c:pt idx="1132">
                  <c:v>0.78611111111111098</c:v>
                </c:pt>
                <c:pt idx="1133">
                  <c:v>0.78680555555555598</c:v>
                </c:pt>
                <c:pt idx="1134">
                  <c:v>0.78749999999999998</c:v>
                </c:pt>
                <c:pt idx="1135">
                  <c:v>0.78819444444444398</c:v>
                </c:pt>
                <c:pt idx="1136">
                  <c:v>0.78888888888888897</c:v>
                </c:pt>
                <c:pt idx="1137">
                  <c:v>0.78958333333333297</c:v>
                </c:pt>
                <c:pt idx="1138">
                  <c:v>0.79027777777777797</c:v>
                </c:pt>
                <c:pt idx="1139">
                  <c:v>0.79097222222222197</c:v>
                </c:pt>
                <c:pt idx="1140">
                  <c:v>0.79166666666666696</c:v>
                </c:pt>
                <c:pt idx="1141">
                  <c:v>0.79236111111111096</c:v>
                </c:pt>
                <c:pt idx="1142">
                  <c:v>0.79305555555555596</c:v>
                </c:pt>
                <c:pt idx="1143">
                  <c:v>0.79374999999999996</c:v>
                </c:pt>
                <c:pt idx="1144">
                  <c:v>0.79444444444444495</c:v>
                </c:pt>
                <c:pt idx="1145">
                  <c:v>0.79513888888888895</c:v>
                </c:pt>
                <c:pt idx="1146">
                  <c:v>0.79583333333333295</c:v>
                </c:pt>
                <c:pt idx="1147">
                  <c:v>0.79652777777777795</c:v>
                </c:pt>
                <c:pt idx="1148">
                  <c:v>0.79722222222222205</c:v>
                </c:pt>
                <c:pt idx="1149">
                  <c:v>0.79791666666666705</c:v>
                </c:pt>
                <c:pt idx="1150">
                  <c:v>0.79861111111111105</c:v>
                </c:pt>
                <c:pt idx="1151">
                  <c:v>0.79930555555555605</c:v>
                </c:pt>
                <c:pt idx="1152">
                  <c:v>0.8</c:v>
                </c:pt>
                <c:pt idx="1153">
                  <c:v>0.80069444444444404</c:v>
                </c:pt>
                <c:pt idx="1154">
                  <c:v>0.80138888888888904</c:v>
                </c:pt>
                <c:pt idx="1155">
                  <c:v>0.80208333333333304</c:v>
                </c:pt>
                <c:pt idx="1156">
                  <c:v>0.80277777777777803</c:v>
                </c:pt>
                <c:pt idx="1157">
                  <c:v>0.80347222222222203</c:v>
                </c:pt>
                <c:pt idx="1158">
                  <c:v>0.80416666666666703</c:v>
                </c:pt>
                <c:pt idx="1159">
                  <c:v>0.80486111111111103</c:v>
                </c:pt>
                <c:pt idx="1160">
                  <c:v>0.80555555555555602</c:v>
                </c:pt>
                <c:pt idx="1161">
                  <c:v>0.80625000000000002</c:v>
                </c:pt>
                <c:pt idx="1162">
                  <c:v>0.80694444444444402</c:v>
                </c:pt>
                <c:pt idx="1163">
                  <c:v>0.80763888888888902</c:v>
                </c:pt>
                <c:pt idx="1164">
                  <c:v>0.80833333333333302</c:v>
                </c:pt>
                <c:pt idx="1165">
                  <c:v>0.80902777777777801</c:v>
                </c:pt>
                <c:pt idx="1166">
                  <c:v>0.80972222222222201</c:v>
                </c:pt>
                <c:pt idx="1167">
                  <c:v>0.81041666666666701</c:v>
                </c:pt>
                <c:pt idx="1168">
                  <c:v>0.81111111111111101</c:v>
                </c:pt>
                <c:pt idx="1169">
                  <c:v>0.811805555555556</c:v>
                </c:pt>
                <c:pt idx="1170">
                  <c:v>0.8125</c:v>
                </c:pt>
                <c:pt idx="1171">
                  <c:v>0.813194444444444</c:v>
                </c:pt>
                <c:pt idx="1172">
                  <c:v>0.81388888888888899</c:v>
                </c:pt>
                <c:pt idx="1173">
                  <c:v>0.81458333333333299</c:v>
                </c:pt>
                <c:pt idx="1174">
                  <c:v>0.81527777777777799</c:v>
                </c:pt>
                <c:pt idx="1175">
                  <c:v>0.81597222222222199</c:v>
                </c:pt>
                <c:pt idx="1176">
                  <c:v>0.81666666666666698</c:v>
                </c:pt>
                <c:pt idx="1177">
                  <c:v>0.81736111111111098</c:v>
                </c:pt>
                <c:pt idx="1178">
                  <c:v>0.81805555555555598</c:v>
                </c:pt>
                <c:pt idx="1179">
                  <c:v>0.81874999999999998</c:v>
                </c:pt>
                <c:pt idx="1180">
                  <c:v>0.81944444444444497</c:v>
                </c:pt>
                <c:pt idx="1181">
                  <c:v>0.82013888888888897</c:v>
                </c:pt>
                <c:pt idx="1182">
                  <c:v>0.82083333333333297</c:v>
                </c:pt>
                <c:pt idx="1183">
                  <c:v>0.82152777777777797</c:v>
                </c:pt>
                <c:pt idx="1184">
                  <c:v>0.82222222222222197</c:v>
                </c:pt>
                <c:pt idx="1185">
                  <c:v>0.82291666666666696</c:v>
                </c:pt>
                <c:pt idx="1186">
                  <c:v>0.82361111111111096</c:v>
                </c:pt>
                <c:pt idx="1187">
                  <c:v>0.82430555555555596</c:v>
                </c:pt>
                <c:pt idx="1188">
                  <c:v>0.82499999999999996</c:v>
                </c:pt>
                <c:pt idx="1189">
                  <c:v>0.82569444444444495</c:v>
                </c:pt>
                <c:pt idx="1190">
                  <c:v>0.82638888888888895</c:v>
                </c:pt>
                <c:pt idx="1191">
                  <c:v>0.82708333333333295</c:v>
                </c:pt>
                <c:pt idx="1192">
                  <c:v>0.82777777777777795</c:v>
                </c:pt>
                <c:pt idx="1193">
                  <c:v>0.82847222222222205</c:v>
                </c:pt>
                <c:pt idx="1194">
                  <c:v>0.82916666666666705</c:v>
                </c:pt>
                <c:pt idx="1195">
                  <c:v>0.82986111111111105</c:v>
                </c:pt>
                <c:pt idx="1196">
                  <c:v>0.83055555555555605</c:v>
                </c:pt>
                <c:pt idx="1197">
                  <c:v>0.83125000000000004</c:v>
                </c:pt>
                <c:pt idx="1198">
                  <c:v>0.83194444444444404</c:v>
                </c:pt>
                <c:pt idx="1199">
                  <c:v>0.83263888888888904</c:v>
                </c:pt>
                <c:pt idx="1200">
                  <c:v>0.83333333333333304</c:v>
                </c:pt>
                <c:pt idx="1201">
                  <c:v>0.83402777777777803</c:v>
                </c:pt>
                <c:pt idx="1202">
                  <c:v>0.83472222222222203</c:v>
                </c:pt>
                <c:pt idx="1203">
                  <c:v>0.83541666666666703</c:v>
                </c:pt>
                <c:pt idx="1204">
                  <c:v>0.83611111111111103</c:v>
                </c:pt>
                <c:pt idx="1205">
                  <c:v>0.83680555555555602</c:v>
                </c:pt>
                <c:pt idx="1206">
                  <c:v>0.83750000000000002</c:v>
                </c:pt>
                <c:pt idx="1207">
                  <c:v>0.83819444444444402</c:v>
                </c:pt>
                <c:pt idx="1208">
                  <c:v>0.83888888888888902</c:v>
                </c:pt>
                <c:pt idx="1209">
                  <c:v>0.83958333333333302</c:v>
                </c:pt>
                <c:pt idx="1210">
                  <c:v>0.84027777777777801</c:v>
                </c:pt>
                <c:pt idx="1211">
                  <c:v>0.84097222222222201</c:v>
                </c:pt>
                <c:pt idx="1212">
                  <c:v>0.84166666666666701</c:v>
                </c:pt>
                <c:pt idx="1213">
                  <c:v>0.84236111111111101</c:v>
                </c:pt>
                <c:pt idx="1214">
                  <c:v>0.843055555555556</c:v>
                </c:pt>
                <c:pt idx="1215">
                  <c:v>0.84375</c:v>
                </c:pt>
                <c:pt idx="1216">
                  <c:v>0.844444444444444</c:v>
                </c:pt>
                <c:pt idx="1217">
                  <c:v>0.84513888888888899</c:v>
                </c:pt>
                <c:pt idx="1218">
                  <c:v>0.84583333333333299</c:v>
                </c:pt>
                <c:pt idx="1219">
                  <c:v>0.84652777777777799</c:v>
                </c:pt>
                <c:pt idx="1220">
                  <c:v>0.84722222222222199</c:v>
                </c:pt>
                <c:pt idx="1221">
                  <c:v>0.84791666666666698</c:v>
                </c:pt>
                <c:pt idx="1222">
                  <c:v>0.84861111111111098</c:v>
                </c:pt>
                <c:pt idx="1223">
                  <c:v>0.84930555555555598</c:v>
                </c:pt>
                <c:pt idx="1224">
                  <c:v>0.85</c:v>
                </c:pt>
                <c:pt idx="1225">
                  <c:v>0.85069444444444497</c:v>
                </c:pt>
                <c:pt idx="1226">
                  <c:v>0.85138888888888897</c:v>
                </c:pt>
                <c:pt idx="1227">
                  <c:v>0.85208333333333297</c:v>
                </c:pt>
                <c:pt idx="1228">
                  <c:v>0.85277777777777797</c:v>
                </c:pt>
                <c:pt idx="1229">
                  <c:v>0.85347222222222197</c:v>
                </c:pt>
                <c:pt idx="1230">
                  <c:v>0.85416666666666696</c:v>
                </c:pt>
                <c:pt idx="1231">
                  <c:v>0.85486111111111096</c:v>
                </c:pt>
                <c:pt idx="1232">
                  <c:v>0.85555555555555596</c:v>
                </c:pt>
                <c:pt idx="1233">
                  <c:v>0.85624999999999996</c:v>
                </c:pt>
                <c:pt idx="1234">
                  <c:v>0.85694444444444495</c:v>
                </c:pt>
                <c:pt idx="1235">
                  <c:v>0.85763888888888895</c:v>
                </c:pt>
                <c:pt idx="1236">
                  <c:v>0.85833333333333295</c:v>
                </c:pt>
                <c:pt idx="1237">
                  <c:v>0.85902777777777795</c:v>
                </c:pt>
                <c:pt idx="1238">
                  <c:v>0.85972222222222205</c:v>
                </c:pt>
                <c:pt idx="1239">
                  <c:v>0.86041666666666705</c:v>
                </c:pt>
                <c:pt idx="1240">
                  <c:v>0.86111111111111105</c:v>
                </c:pt>
                <c:pt idx="1241">
                  <c:v>0.86180555555555605</c:v>
                </c:pt>
                <c:pt idx="1242">
                  <c:v>0.86250000000000004</c:v>
                </c:pt>
                <c:pt idx="1243">
                  <c:v>0.86319444444444404</c:v>
                </c:pt>
                <c:pt idx="1244">
                  <c:v>0.86388888888888904</c:v>
                </c:pt>
                <c:pt idx="1245">
                  <c:v>0.86458333333333304</c:v>
                </c:pt>
                <c:pt idx="1246">
                  <c:v>0.86527777777777803</c:v>
                </c:pt>
                <c:pt idx="1247">
                  <c:v>0.86597222222222203</c:v>
                </c:pt>
                <c:pt idx="1248">
                  <c:v>0.86666666666666703</c:v>
                </c:pt>
                <c:pt idx="1249">
                  <c:v>0.86736111111111103</c:v>
                </c:pt>
                <c:pt idx="1250">
                  <c:v>0.86805555555555602</c:v>
                </c:pt>
                <c:pt idx="1251">
                  <c:v>0.86875000000000002</c:v>
                </c:pt>
                <c:pt idx="1252">
                  <c:v>0.86944444444444402</c:v>
                </c:pt>
                <c:pt idx="1253">
                  <c:v>0.87013888888888902</c:v>
                </c:pt>
                <c:pt idx="1254">
                  <c:v>0.87083333333333302</c:v>
                </c:pt>
                <c:pt idx="1255">
                  <c:v>0.87152777777777801</c:v>
                </c:pt>
                <c:pt idx="1256">
                  <c:v>0.87222222222222201</c:v>
                </c:pt>
                <c:pt idx="1257">
                  <c:v>0.87291666666666701</c:v>
                </c:pt>
                <c:pt idx="1258">
                  <c:v>0.87361111111111101</c:v>
                </c:pt>
                <c:pt idx="1259">
                  <c:v>0.874305555555556</c:v>
                </c:pt>
                <c:pt idx="1260">
                  <c:v>0.875</c:v>
                </c:pt>
                <c:pt idx="1261">
                  <c:v>0.875694444444444</c:v>
                </c:pt>
                <c:pt idx="1262">
                  <c:v>0.87638888888888899</c:v>
                </c:pt>
                <c:pt idx="1263">
                  <c:v>0.87708333333333299</c:v>
                </c:pt>
                <c:pt idx="1264">
                  <c:v>0.87777777777777799</c:v>
                </c:pt>
                <c:pt idx="1265">
                  <c:v>0.87847222222222199</c:v>
                </c:pt>
                <c:pt idx="1266">
                  <c:v>0.87916666666666698</c:v>
                </c:pt>
                <c:pt idx="1267">
                  <c:v>0.87986111111111098</c:v>
                </c:pt>
                <c:pt idx="1268">
                  <c:v>0.88055555555555598</c:v>
                </c:pt>
                <c:pt idx="1269">
                  <c:v>0.88124999999999998</c:v>
                </c:pt>
                <c:pt idx="1270">
                  <c:v>0.88194444444444497</c:v>
                </c:pt>
                <c:pt idx="1271">
                  <c:v>0.88263888888888897</c:v>
                </c:pt>
                <c:pt idx="1272">
                  <c:v>0.88333333333333297</c:v>
                </c:pt>
                <c:pt idx="1273">
                  <c:v>0.88402777777777797</c:v>
                </c:pt>
                <c:pt idx="1274">
                  <c:v>0.88472222222222197</c:v>
                </c:pt>
                <c:pt idx="1275">
                  <c:v>0.88541666666666696</c:v>
                </c:pt>
                <c:pt idx="1276">
                  <c:v>0.88611111111111096</c:v>
                </c:pt>
                <c:pt idx="1277">
                  <c:v>0.88680555555555596</c:v>
                </c:pt>
                <c:pt idx="1278">
                  <c:v>0.88749999999999996</c:v>
                </c:pt>
                <c:pt idx="1279">
                  <c:v>0.88819444444444495</c:v>
                </c:pt>
                <c:pt idx="1280">
                  <c:v>0.88888888888888895</c:v>
                </c:pt>
                <c:pt idx="1281">
                  <c:v>0.88958333333333295</c:v>
                </c:pt>
                <c:pt idx="1282">
                  <c:v>0.89027777777777795</c:v>
                </c:pt>
                <c:pt idx="1283">
                  <c:v>0.89097222222222205</c:v>
                </c:pt>
                <c:pt idx="1284">
                  <c:v>0.89166666666666705</c:v>
                </c:pt>
                <c:pt idx="1285">
                  <c:v>0.89236111111111105</c:v>
                </c:pt>
                <c:pt idx="1286">
                  <c:v>0.89305555555555605</c:v>
                </c:pt>
                <c:pt idx="1287">
                  <c:v>0.89375000000000004</c:v>
                </c:pt>
                <c:pt idx="1288">
                  <c:v>0.89444444444444404</c:v>
                </c:pt>
                <c:pt idx="1289">
                  <c:v>0.89513888888888904</c:v>
                </c:pt>
                <c:pt idx="1290">
                  <c:v>0.89583333333333304</c:v>
                </c:pt>
                <c:pt idx="1291">
                  <c:v>0.89652777777777803</c:v>
                </c:pt>
                <c:pt idx="1292">
                  <c:v>0.89722222222222203</c:v>
                </c:pt>
                <c:pt idx="1293">
                  <c:v>0.89791666666666703</c:v>
                </c:pt>
                <c:pt idx="1294">
                  <c:v>0.89861111111111103</c:v>
                </c:pt>
                <c:pt idx="1295">
                  <c:v>0.89930555555555602</c:v>
                </c:pt>
                <c:pt idx="1296">
                  <c:v>0.9</c:v>
                </c:pt>
                <c:pt idx="1297">
                  <c:v>0.90069444444444402</c:v>
                </c:pt>
                <c:pt idx="1298">
                  <c:v>0.90138888888888902</c:v>
                </c:pt>
                <c:pt idx="1299">
                  <c:v>0.90208333333333302</c:v>
                </c:pt>
                <c:pt idx="1300">
                  <c:v>0.90277777777777801</c:v>
                </c:pt>
                <c:pt idx="1301">
                  <c:v>0.90347222222222201</c:v>
                </c:pt>
                <c:pt idx="1302">
                  <c:v>0.90416666666666701</c:v>
                </c:pt>
                <c:pt idx="1303">
                  <c:v>0.90486111111111101</c:v>
                </c:pt>
                <c:pt idx="1304">
                  <c:v>0.905555555555556</c:v>
                </c:pt>
                <c:pt idx="1305">
                  <c:v>0.90625</c:v>
                </c:pt>
                <c:pt idx="1306">
                  <c:v>0.906944444444444</c:v>
                </c:pt>
                <c:pt idx="1307">
                  <c:v>0.90763888888888899</c:v>
                </c:pt>
                <c:pt idx="1308">
                  <c:v>0.90833333333333299</c:v>
                </c:pt>
                <c:pt idx="1309">
                  <c:v>0.90902777777777799</c:v>
                </c:pt>
                <c:pt idx="1310">
                  <c:v>0.90972222222222199</c:v>
                </c:pt>
                <c:pt idx="1311">
                  <c:v>0.91041666666666698</c:v>
                </c:pt>
                <c:pt idx="1312">
                  <c:v>0.91111111111111098</c:v>
                </c:pt>
                <c:pt idx="1313">
                  <c:v>0.91180555555555598</c:v>
                </c:pt>
                <c:pt idx="1314">
                  <c:v>0.91249999999999998</c:v>
                </c:pt>
                <c:pt idx="1315">
                  <c:v>0.91319444444444497</c:v>
                </c:pt>
                <c:pt idx="1316">
                  <c:v>0.91388888888888897</c:v>
                </c:pt>
                <c:pt idx="1317">
                  <c:v>0.91458333333333297</c:v>
                </c:pt>
                <c:pt idx="1318">
                  <c:v>0.91527777777777797</c:v>
                </c:pt>
                <c:pt idx="1319">
                  <c:v>0.91597222222222197</c:v>
                </c:pt>
                <c:pt idx="1320">
                  <c:v>0.91666666666666696</c:v>
                </c:pt>
                <c:pt idx="1321">
                  <c:v>0.91736111111111096</c:v>
                </c:pt>
                <c:pt idx="1322">
                  <c:v>0.91805555555555596</c:v>
                </c:pt>
                <c:pt idx="1323">
                  <c:v>0.91874999999999996</c:v>
                </c:pt>
                <c:pt idx="1324">
                  <c:v>0.91944444444444495</c:v>
                </c:pt>
                <c:pt idx="1325">
                  <c:v>0.92013888888888895</c:v>
                </c:pt>
                <c:pt idx="1326">
                  <c:v>0.92083333333333295</c:v>
                </c:pt>
                <c:pt idx="1327">
                  <c:v>0.92152777777777795</c:v>
                </c:pt>
                <c:pt idx="1328">
                  <c:v>0.92222222222222205</c:v>
                </c:pt>
                <c:pt idx="1329">
                  <c:v>0.92291666666666705</c:v>
                </c:pt>
                <c:pt idx="1330">
                  <c:v>0.92361111111111105</c:v>
                </c:pt>
                <c:pt idx="1331">
                  <c:v>0.92430555555555605</c:v>
                </c:pt>
                <c:pt idx="1332">
                  <c:v>0.92500000000000004</c:v>
                </c:pt>
                <c:pt idx="1333">
                  <c:v>0.92569444444444404</c:v>
                </c:pt>
                <c:pt idx="1334">
                  <c:v>0.92638888888888904</c:v>
                </c:pt>
                <c:pt idx="1335">
                  <c:v>0.92708333333333304</c:v>
                </c:pt>
                <c:pt idx="1336">
                  <c:v>0.92777777777777803</c:v>
                </c:pt>
                <c:pt idx="1337">
                  <c:v>0.92847222222222203</c:v>
                </c:pt>
                <c:pt idx="1338">
                  <c:v>0.92916666666666703</c:v>
                </c:pt>
                <c:pt idx="1339">
                  <c:v>0.92986111111111103</c:v>
                </c:pt>
                <c:pt idx="1340">
                  <c:v>0.93055555555555602</c:v>
                </c:pt>
                <c:pt idx="1341">
                  <c:v>0.93125000000000002</c:v>
                </c:pt>
                <c:pt idx="1342">
                  <c:v>0.93194444444444402</c:v>
                </c:pt>
                <c:pt idx="1343">
                  <c:v>0.93263888888888902</c:v>
                </c:pt>
                <c:pt idx="1344">
                  <c:v>0.93333333333333302</c:v>
                </c:pt>
                <c:pt idx="1345">
                  <c:v>0.93402777777777801</c:v>
                </c:pt>
                <c:pt idx="1346">
                  <c:v>0.93472222222222201</c:v>
                </c:pt>
                <c:pt idx="1347">
                  <c:v>0.93541666666666701</c:v>
                </c:pt>
                <c:pt idx="1348">
                  <c:v>0.93611111111111101</c:v>
                </c:pt>
                <c:pt idx="1349">
                  <c:v>0.936805555555556</c:v>
                </c:pt>
                <c:pt idx="1350">
                  <c:v>0.9375</c:v>
                </c:pt>
                <c:pt idx="1351">
                  <c:v>0.938194444444444</c:v>
                </c:pt>
                <c:pt idx="1352">
                  <c:v>0.93888888888888899</c:v>
                </c:pt>
                <c:pt idx="1353">
                  <c:v>0.93958333333333299</c:v>
                </c:pt>
                <c:pt idx="1354">
                  <c:v>0.94027777777777799</c:v>
                </c:pt>
                <c:pt idx="1355">
                  <c:v>0.94097222222222199</c:v>
                </c:pt>
                <c:pt idx="1356">
                  <c:v>0.94166666666666698</c:v>
                </c:pt>
                <c:pt idx="1357">
                  <c:v>0.94236111111111098</c:v>
                </c:pt>
                <c:pt idx="1358">
                  <c:v>0.94305555555555598</c:v>
                </c:pt>
                <c:pt idx="1359">
                  <c:v>0.94374999999999998</c:v>
                </c:pt>
                <c:pt idx="1360">
                  <c:v>0.94444444444444497</c:v>
                </c:pt>
                <c:pt idx="1361">
                  <c:v>0.94513888888888897</c:v>
                </c:pt>
                <c:pt idx="1362">
                  <c:v>0.94583333333333297</c:v>
                </c:pt>
                <c:pt idx="1363">
                  <c:v>0.94652777777777797</c:v>
                </c:pt>
                <c:pt idx="1364">
                  <c:v>0.94722222222222197</c:v>
                </c:pt>
                <c:pt idx="1365">
                  <c:v>0.94791666666666696</c:v>
                </c:pt>
                <c:pt idx="1366">
                  <c:v>0.94861111111111096</c:v>
                </c:pt>
                <c:pt idx="1367">
                  <c:v>0.94930555555555596</c:v>
                </c:pt>
                <c:pt idx="1368">
                  <c:v>0.95</c:v>
                </c:pt>
                <c:pt idx="1369">
                  <c:v>0.95069444444444495</c:v>
                </c:pt>
                <c:pt idx="1370">
                  <c:v>0.95138888888888895</c:v>
                </c:pt>
                <c:pt idx="1371">
                  <c:v>0.95208333333333295</c:v>
                </c:pt>
                <c:pt idx="1372">
                  <c:v>0.95277777777777795</c:v>
                </c:pt>
                <c:pt idx="1373">
                  <c:v>0.95347222222222205</c:v>
                </c:pt>
                <c:pt idx="1374">
                  <c:v>0.95416666666666705</c:v>
                </c:pt>
                <c:pt idx="1375">
                  <c:v>0.95486111111111105</c:v>
                </c:pt>
                <c:pt idx="1376">
                  <c:v>0.95555555555555605</c:v>
                </c:pt>
                <c:pt idx="1377">
                  <c:v>0.95625000000000004</c:v>
                </c:pt>
                <c:pt idx="1378">
                  <c:v>0.95694444444444404</c:v>
                </c:pt>
                <c:pt idx="1379">
                  <c:v>0.95763888888888904</c:v>
                </c:pt>
                <c:pt idx="1380">
                  <c:v>0.95833333333333304</c:v>
                </c:pt>
                <c:pt idx="1381">
                  <c:v>0.95902777777777803</c:v>
                </c:pt>
                <c:pt idx="1382">
                  <c:v>0.95972222222222203</c:v>
                </c:pt>
                <c:pt idx="1383">
                  <c:v>0.96041666666666703</c:v>
                </c:pt>
                <c:pt idx="1384">
                  <c:v>0.96111111111111103</c:v>
                </c:pt>
                <c:pt idx="1385">
                  <c:v>0.96180555555555602</c:v>
                </c:pt>
                <c:pt idx="1386">
                  <c:v>0.96250000000000002</c:v>
                </c:pt>
                <c:pt idx="1387">
                  <c:v>0.96319444444444402</c:v>
                </c:pt>
                <c:pt idx="1388">
                  <c:v>0.96388888888888902</c:v>
                </c:pt>
                <c:pt idx="1389">
                  <c:v>0.96458333333333302</c:v>
                </c:pt>
                <c:pt idx="1390">
                  <c:v>0.96527777777777801</c:v>
                </c:pt>
                <c:pt idx="1391">
                  <c:v>0.96597222222222201</c:v>
                </c:pt>
                <c:pt idx="1392">
                  <c:v>0.96666666666666701</c:v>
                </c:pt>
                <c:pt idx="1393">
                  <c:v>0.96736111111111101</c:v>
                </c:pt>
                <c:pt idx="1394">
                  <c:v>0.968055555555556</c:v>
                </c:pt>
                <c:pt idx="1395">
                  <c:v>0.96875</c:v>
                </c:pt>
                <c:pt idx="1396">
                  <c:v>0.969444444444444</c:v>
                </c:pt>
                <c:pt idx="1397">
                  <c:v>0.97013888888888899</c:v>
                </c:pt>
                <c:pt idx="1398">
                  <c:v>0.97083333333333299</c:v>
                </c:pt>
                <c:pt idx="1399">
                  <c:v>0.97152777777777799</c:v>
                </c:pt>
                <c:pt idx="1400">
                  <c:v>0.97222222222222199</c:v>
                </c:pt>
                <c:pt idx="1401">
                  <c:v>0.97291666666666698</c:v>
                </c:pt>
                <c:pt idx="1402">
                  <c:v>0.97361111111111098</c:v>
                </c:pt>
                <c:pt idx="1403">
                  <c:v>0.97430555555555598</c:v>
                </c:pt>
                <c:pt idx="1404">
                  <c:v>0.97499999999999998</c:v>
                </c:pt>
                <c:pt idx="1405">
                  <c:v>0.97569444444444497</c:v>
                </c:pt>
                <c:pt idx="1406">
                  <c:v>0.97638888888888897</c:v>
                </c:pt>
                <c:pt idx="1407">
                  <c:v>0.97708333333333297</c:v>
                </c:pt>
                <c:pt idx="1408">
                  <c:v>0.97777777777777797</c:v>
                </c:pt>
                <c:pt idx="1409">
                  <c:v>0.97847222222222197</c:v>
                </c:pt>
                <c:pt idx="1410">
                  <c:v>0.97916666666666696</c:v>
                </c:pt>
                <c:pt idx="1411">
                  <c:v>0.97986111111111096</c:v>
                </c:pt>
                <c:pt idx="1412">
                  <c:v>0.98055555555555596</c:v>
                </c:pt>
                <c:pt idx="1413">
                  <c:v>0.98124999999999996</c:v>
                </c:pt>
                <c:pt idx="1414">
                  <c:v>0.98194444444444495</c:v>
                </c:pt>
                <c:pt idx="1415">
                  <c:v>0.98263888888888895</c:v>
                </c:pt>
                <c:pt idx="1416">
                  <c:v>0.98333333333333295</c:v>
                </c:pt>
                <c:pt idx="1417">
                  <c:v>0.98402777777777795</c:v>
                </c:pt>
                <c:pt idx="1418">
                  <c:v>0.98472222222222205</c:v>
                </c:pt>
                <c:pt idx="1419">
                  <c:v>0.98541666666666705</c:v>
                </c:pt>
                <c:pt idx="1420">
                  <c:v>0.98611111111111105</c:v>
                </c:pt>
                <c:pt idx="1421">
                  <c:v>0.98680555555555605</c:v>
                </c:pt>
                <c:pt idx="1422">
                  <c:v>0.98750000000000004</c:v>
                </c:pt>
                <c:pt idx="1423">
                  <c:v>0.98819444444444404</c:v>
                </c:pt>
                <c:pt idx="1424">
                  <c:v>0.98888888888888904</c:v>
                </c:pt>
                <c:pt idx="1425">
                  <c:v>0.98958333333333304</c:v>
                </c:pt>
                <c:pt idx="1426">
                  <c:v>0.99027777777777803</c:v>
                </c:pt>
                <c:pt idx="1427">
                  <c:v>0.99097222222222203</c:v>
                </c:pt>
                <c:pt idx="1428">
                  <c:v>0.99166666666666703</c:v>
                </c:pt>
                <c:pt idx="1429">
                  <c:v>0.99236111111111103</c:v>
                </c:pt>
                <c:pt idx="1430">
                  <c:v>0.99305555555555602</c:v>
                </c:pt>
                <c:pt idx="1431">
                  <c:v>0.99375000000000002</c:v>
                </c:pt>
                <c:pt idx="1432">
                  <c:v>0.99444444444444402</c:v>
                </c:pt>
                <c:pt idx="1433">
                  <c:v>0.99513888888888902</c:v>
                </c:pt>
                <c:pt idx="1434">
                  <c:v>0.99583333333333302</c:v>
                </c:pt>
                <c:pt idx="1435">
                  <c:v>0.99652777777777801</c:v>
                </c:pt>
                <c:pt idx="1436">
                  <c:v>0.99722222222222201</c:v>
                </c:pt>
                <c:pt idx="1437">
                  <c:v>0.99791666666666701</c:v>
                </c:pt>
                <c:pt idx="1438">
                  <c:v>0.99861111111111101</c:v>
                </c:pt>
                <c:pt idx="1439">
                  <c:v>0.999305555555556</c:v>
                </c:pt>
              </c:numCache>
            </c:numRef>
          </c:cat>
          <c:val>
            <c:numRef>
              <c:f>Relevés!$F$9:$F$1448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1.8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0</c:v>
                </c:pt>
                <c:pt idx="125">
                  <c:v>0</c:v>
                </c:pt>
                <c:pt idx="126">
                  <c:v>1.8</c:v>
                </c:pt>
                <c:pt idx="127">
                  <c:v>1.8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1.8</c:v>
                </c:pt>
                <c:pt idx="148">
                  <c:v>0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0</c:v>
                </c:pt>
                <c:pt idx="154">
                  <c:v>1.8</c:v>
                </c:pt>
                <c:pt idx="155">
                  <c:v>0</c:v>
                </c:pt>
                <c:pt idx="156">
                  <c:v>1.8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1.8</c:v>
                </c:pt>
                <c:pt idx="169">
                  <c:v>1.8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1.8</c:v>
                </c:pt>
                <c:pt idx="179">
                  <c:v>1.8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1.8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1.8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1.8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1.8</c:v>
                </c:pt>
                <c:pt idx="253">
                  <c:v>0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1.8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1.8</c:v>
                </c:pt>
                <c:pt idx="272">
                  <c:v>3.6</c:v>
                </c:pt>
                <c:pt idx="273">
                  <c:v>1.8</c:v>
                </c:pt>
                <c:pt idx="274">
                  <c:v>1.8</c:v>
                </c:pt>
                <c:pt idx="275">
                  <c:v>1.8</c:v>
                </c:pt>
                <c:pt idx="276">
                  <c:v>1.8</c:v>
                </c:pt>
                <c:pt idx="277">
                  <c:v>0</c:v>
                </c:pt>
                <c:pt idx="278">
                  <c:v>1.8</c:v>
                </c:pt>
                <c:pt idx="279">
                  <c:v>1.8</c:v>
                </c:pt>
                <c:pt idx="280">
                  <c:v>3.6</c:v>
                </c:pt>
                <c:pt idx="281">
                  <c:v>1.8</c:v>
                </c:pt>
                <c:pt idx="282">
                  <c:v>0</c:v>
                </c:pt>
                <c:pt idx="283">
                  <c:v>3.6</c:v>
                </c:pt>
                <c:pt idx="284">
                  <c:v>1.8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1.8</c:v>
                </c:pt>
                <c:pt idx="290">
                  <c:v>1.8</c:v>
                </c:pt>
                <c:pt idx="291">
                  <c:v>0</c:v>
                </c:pt>
                <c:pt idx="292">
                  <c:v>1.8</c:v>
                </c:pt>
                <c:pt idx="293">
                  <c:v>1.8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1.8</c:v>
                </c:pt>
                <c:pt idx="298">
                  <c:v>0</c:v>
                </c:pt>
                <c:pt idx="299">
                  <c:v>0</c:v>
                </c:pt>
                <c:pt idx="300">
                  <c:v>1.8</c:v>
                </c:pt>
                <c:pt idx="301">
                  <c:v>1.8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0</c:v>
                </c:pt>
                <c:pt idx="306">
                  <c:v>1.8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1.8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1.8</c:v>
                </c:pt>
                <c:pt idx="315">
                  <c:v>1.8</c:v>
                </c:pt>
                <c:pt idx="316">
                  <c:v>1.8</c:v>
                </c:pt>
                <c:pt idx="317">
                  <c:v>0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1.8</c:v>
                </c:pt>
                <c:pt idx="323">
                  <c:v>1.8</c:v>
                </c:pt>
                <c:pt idx="324">
                  <c:v>0</c:v>
                </c:pt>
                <c:pt idx="325">
                  <c:v>0</c:v>
                </c:pt>
                <c:pt idx="326">
                  <c:v>1.8</c:v>
                </c:pt>
                <c:pt idx="327">
                  <c:v>1.8</c:v>
                </c:pt>
                <c:pt idx="328">
                  <c:v>1.8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1.8</c:v>
                </c:pt>
                <c:pt idx="333">
                  <c:v>1.8</c:v>
                </c:pt>
                <c:pt idx="334">
                  <c:v>1.8</c:v>
                </c:pt>
                <c:pt idx="335">
                  <c:v>3.6</c:v>
                </c:pt>
                <c:pt idx="336">
                  <c:v>1.8</c:v>
                </c:pt>
                <c:pt idx="337">
                  <c:v>1.8</c:v>
                </c:pt>
                <c:pt idx="338">
                  <c:v>3.6</c:v>
                </c:pt>
                <c:pt idx="339">
                  <c:v>3.6</c:v>
                </c:pt>
                <c:pt idx="340">
                  <c:v>3.6</c:v>
                </c:pt>
                <c:pt idx="341">
                  <c:v>0</c:v>
                </c:pt>
                <c:pt idx="342">
                  <c:v>0</c:v>
                </c:pt>
                <c:pt idx="343">
                  <c:v>1.8</c:v>
                </c:pt>
                <c:pt idx="344">
                  <c:v>1.8</c:v>
                </c:pt>
                <c:pt idx="345">
                  <c:v>3.6</c:v>
                </c:pt>
                <c:pt idx="346">
                  <c:v>1.8</c:v>
                </c:pt>
                <c:pt idx="347">
                  <c:v>3.6</c:v>
                </c:pt>
                <c:pt idx="348">
                  <c:v>0</c:v>
                </c:pt>
                <c:pt idx="349">
                  <c:v>0</c:v>
                </c:pt>
                <c:pt idx="350">
                  <c:v>1.8</c:v>
                </c:pt>
                <c:pt idx="351">
                  <c:v>1.8</c:v>
                </c:pt>
                <c:pt idx="352">
                  <c:v>1.8</c:v>
                </c:pt>
                <c:pt idx="353">
                  <c:v>1.8</c:v>
                </c:pt>
                <c:pt idx="354">
                  <c:v>3.6</c:v>
                </c:pt>
                <c:pt idx="355">
                  <c:v>1.8</c:v>
                </c:pt>
                <c:pt idx="356">
                  <c:v>3.6</c:v>
                </c:pt>
                <c:pt idx="357">
                  <c:v>1.8</c:v>
                </c:pt>
                <c:pt idx="358">
                  <c:v>1.8</c:v>
                </c:pt>
                <c:pt idx="359">
                  <c:v>0</c:v>
                </c:pt>
                <c:pt idx="360">
                  <c:v>1.8</c:v>
                </c:pt>
                <c:pt idx="361">
                  <c:v>1.8</c:v>
                </c:pt>
                <c:pt idx="362">
                  <c:v>1.8</c:v>
                </c:pt>
                <c:pt idx="363">
                  <c:v>1.8</c:v>
                </c:pt>
                <c:pt idx="364">
                  <c:v>1.8</c:v>
                </c:pt>
                <c:pt idx="365">
                  <c:v>1.8</c:v>
                </c:pt>
                <c:pt idx="366">
                  <c:v>1.8</c:v>
                </c:pt>
                <c:pt idx="367">
                  <c:v>0</c:v>
                </c:pt>
                <c:pt idx="368">
                  <c:v>0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1.8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1.8</c:v>
                </c:pt>
                <c:pt idx="387">
                  <c:v>1.8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1.8</c:v>
                </c:pt>
                <c:pt idx="392">
                  <c:v>1.8</c:v>
                </c:pt>
                <c:pt idx="393">
                  <c:v>1.8</c:v>
                </c:pt>
                <c:pt idx="394">
                  <c:v>1.8</c:v>
                </c:pt>
                <c:pt idx="395">
                  <c:v>1.8</c:v>
                </c:pt>
                <c:pt idx="396">
                  <c:v>1.8</c:v>
                </c:pt>
                <c:pt idx="397">
                  <c:v>3.6</c:v>
                </c:pt>
                <c:pt idx="398">
                  <c:v>0</c:v>
                </c:pt>
                <c:pt idx="399">
                  <c:v>0</c:v>
                </c:pt>
                <c:pt idx="400">
                  <c:v>1.8</c:v>
                </c:pt>
                <c:pt idx="401">
                  <c:v>1.8</c:v>
                </c:pt>
                <c:pt idx="402">
                  <c:v>1.8</c:v>
                </c:pt>
                <c:pt idx="403">
                  <c:v>0</c:v>
                </c:pt>
                <c:pt idx="404">
                  <c:v>0</c:v>
                </c:pt>
                <c:pt idx="405">
                  <c:v>1.8</c:v>
                </c:pt>
                <c:pt idx="406">
                  <c:v>1.8</c:v>
                </c:pt>
                <c:pt idx="407">
                  <c:v>1.8</c:v>
                </c:pt>
                <c:pt idx="408">
                  <c:v>1.8</c:v>
                </c:pt>
                <c:pt idx="409">
                  <c:v>0</c:v>
                </c:pt>
                <c:pt idx="410">
                  <c:v>1.8</c:v>
                </c:pt>
                <c:pt idx="411">
                  <c:v>1.8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1.8</c:v>
                </c:pt>
                <c:pt idx="416">
                  <c:v>1.8</c:v>
                </c:pt>
                <c:pt idx="417">
                  <c:v>0</c:v>
                </c:pt>
                <c:pt idx="418">
                  <c:v>1.8</c:v>
                </c:pt>
                <c:pt idx="419">
                  <c:v>1.8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1.8</c:v>
                </c:pt>
                <c:pt idx="425">
                  <c:v>0</c:v>
                </c:pt>
                <c:pt idx="426">
                  <c:v>1.8</c:v>
                </c:pt>
                <c:pt idx="427">
                  <c:v>1.8</c:v>
                </c:pt>
                <c:pt idx="428">
                  <c:v>1.8</c:v>
                </c:pt>
                <c:pt idx="429">
                  <c:v>1.8</c:v>
                </c:pt>
                <c:pt idx="430">
                  <c:v>1.8</c:v>
                </c:pt>
                <c:pt idx="431">
                  <c:v>1.8</c:v>
                </c:pt>
                <c:pt idx="432">
                  <c:v>0</c:v>
                </c:pt>
                <c:pt idx="433">
                  <c:v>1.8</c:v>
                </c:pt>
                <c:pt idx="434">
                  <c:v>3.6</c:v>
                </c:pt>
                <c:pt idx="435">
                  <c:v>1.8</c:v>
                </c:pt>
                <c:pt idx="436">
                  <c:v>1.8</c:v>
                </c:pt>
                <c:pt idx="437">
                  <c:v>1.8</c:v>
                </c:pt>
                <c:pt idx="438">
                  <c:v>1.8</c:v>
                </c:pt>
                <c:pt idx="439">
                  <c:v>0</c:v>
                </c:pt>
                <c:pt idx="440">
                  <c:v>1.8</c:v>
                </c:pt>
                <c:pt idx="441">
                  <c:v>3.6</c:v>
                </c:pt>
                <c:pt idx="442">
                  <c:v>1.8</c:v>
                </c:pt>
                <c:pt idx="443">
                  <c:v>1.8</c:v>
                </c:pt>
                <c:pt idx="444">
                  <c:v>0</c:v>
                </c:pt>
                <c:pt idx="445">
                  <c:v>1.8</c:v>
                </c:pt>
                <c:pt idx="446">
                  <c:v>1.8</c:v>
                </c:pt>
                <c:pt idx="447">
                  <c:v>0</c:v>
                </c:pt>
                <c:pt idx="448">
                  <c:v>0</c:v>
                </c:pt>
                <c:pt idx="449">
                  <c:v>1.8</c:v>
                </c:pt>
                <c:pt idx="450">
                  <c:v>0</c:v>
                </c:pt>
                <c:pt idx="451">
                  <c:v>0</c:v>
                </c:pt>
                <c:pt idx="452">
                  <c:v>1.8</c:v>
                </c:pt>
                <c:pt idx="453">
                  <c:v>0</c:v>
                </c:pt>
                <c:pt idx="454">
                  <c:v>1.8</c:v>
                </c:pt>
                <c:pt idx="455">
                  <c:v>1.8</c:v>
                </c:pt>
                <c:pt idx="456">
                  <c:v>1.8</c:v>
                </c:pt>
                <c:pt idx="457">
                  <c:v>0</c:v>
                </c:pt>
                <c:pt idx="458">
                  <c:v>1.8</c:v>
                </c:pt>
                <c:pt idx="459">
                  <c:v>0</c:v>
                </c:pt>
                <c:pt idx="460">
                  <c:v>0</c:v>
                </c:pt>
                <c:pt idx="461">
                  <c:v>3.6</c:v>
                </c:pt>
                <c:pt idx="462">
                  <c:v>0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0</c:v>
                </c:pt>
                <c:pt idx="467">
                  <c:v>0</c:v>
                </c:pt>
                <c:pt idx="468">
                  <c:v>1.8</c:v>
                </c:pt>
                <c:pt idx="469">
                  <c:v>0</c:v>
                </c:pt>
                <c:pt idx="470">
                  <c:v>1.8</c:v>
                </c:pt>
                <c:pt idx="471">
                  <c:v>1.8</c:v>
                </c:pt>
                <c:pt idx="472">
                  <c:v>1.8</c:v>
                </c:pt>
                <c:pt idx="473">
                  <c:v>1.8</c:v>
                </c:pt>
                <c:pt idx="474">
                  <c:v>1.8</c:v>
                </c:pt>
                <c:pt idx="475">
                  <c:v>0</c:v>
                </c:pt>
                <c:pt idx="476">
                  <c:v>1.8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1.8</c:v>
                </c:pt>
                <c:pt idx="481">
                  <c:v>1.8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1.8</c:v>
                </c:pt>
                <c:pt idx="488">
                  <c:v>1.8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1.8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1.8</c:v>
                </c:pt>
                <c:pt idx="497">
                  <c:v>1.8</c:v>
                </c:pt>
                <c:pt idx="498">
                  <c:v>1.8</c:v>
                </c:pt>
                <c:pt idx="499">
                  <c:v>1.8</c:v>
                </c:pt>
                <c:pt idx="500">
                  <c:v>0</c:v>
                </c:pt>
                <c:pt idx="501">
                  <c:v>3.6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1.8</c:v>
                </c:pt>
                <c:pt idx="506">
                  <c:v>1.8</c:v>
                </c:pt>
                <c:pt idx="507">
                  <c:v>3.6</c:v>
                </c:pt>
                <c:pt idx="508">
                  <c:v>3.6</c:v>
                </c:pt>
                <c:pt idx="509">
                  <c:v>1.8</c:v>
                </c:pt>
                <c:pt idx="510">
                  <c:v>3.6</c:v>
                </c:pt>
                <c:pt idx="511">
                  <c:v>0</c:v>
                </c:pt>
                <c:pt idx="512">
                  <c:v>3.6</c:v>
                </c:pt>
                <c:pt idx="513">
                  <c:v>3.6</c:v>
                </c:pt>
                <c:pt idx="514">
                  <c:v>3.6</c:v>
                </c:pt>
                <c:pt idx="515">
                  <c:v>1.8</c:v>
                </c:pt>
                <c:pt idx="516">
                  <c:v>3.6</c:v>
                </c:pt>
                <c:pt idx="517">
                  <c:v>3.6</c:v>
                </c:pt>
                <c:pt idx="518">
                  <c:v>3.6</c:v>
                </c:pt>
                <c:pt idx="519">
                  <c:v>3.6</c:v>
                </c:pt>
                <c:pt idx="520">
                  <c:v>3.6</c:v>
                </c:pt>
                <c:pt idx="521">
                  <c:v>3.6</c:v>
                </c:pt>
                <c:pt idx="522">
                  <c:v>1.8</c:v>
                </c:pt>
                <c:pt idx="523">
                  <c:v>3.6</c:v>
                </c:pt>
                <c:pt idx="524">
                  <c:v>1.8</c:v>
                </c:pt>
                <c:pt idx="525">
                  <c:v>3.6</c:v>
                </c:pt>
                <c:pt idx="526">
                  <c:v>1.8</c:v>
                </c:pt>
                <c:pt idx="527">
                  <c:v>3.6</c:v>
                </c:pt>
                <c:pt idx="528">
                  <c:v>1.8</c:v>
                </c:pt>
                <c:pt idx="529">
                  <c:v>0</c:v>
                </c:pt>
                <c:pt idx="530">
                  <c:v>0</c:v>
                </c:pt>
                <c:pt idx="531">
                  <c:v>1.8</c:v>
                </c:pt>
                <c:pt idx="532">
                  <c:v>1.8</c:v>
                </c:pt>
                <c:pt idx="533">
                  <c:v>0</c:v>
                </c:pt>
                <c:pt idx="534">
                  <c:v>1.8</c:v>
                </c:pt>
                <c:pt idx="535">
                  <c:v>1.8</c:v>
                </c:pt>
                <c:pt idx="536">
                  <c:v>0</c:v>
                </c:pt>
                <c:pt idx="537">
                  <c:v>0</c:v>
                </c:pt>
                <c:pt idx="538">
                  <c:v>1.8</c:v>
                </c:pt>
                <c:pt idx="539">
                  <c:v>1.8</c:v>
                </c:pt>
                <c:pt idx="540">
                  <c:v>0</c:v>
                </c:pt>
                <c:pt idx="541">
                  <c:v>0</c:v>
                </c:pt>
                <c:pt idx="542">
                  <c:v>1.8</c:v>
                </c:pt>
                <c:pt idx="543">
                  <c:v>3.6</c:v>
                </c:pt>
                <c:pt idx="544">
                  <c:v>3.6</c:v>
                </c:pt>
                <c:pt idx="545">
                  <c:v>1.8</c:v>
                </c:pt>
                <c:pt idx="546">
                  <c:v>1.8</c:v>
                </c:pt>
                <c:pt idx="547">
                  <c:v>3.6</c:v>
                </c:pt>
                <c:pt idx="548">
                  <c:v>1.8</c:v>
                </c:pt>
                <c:pt idx="549">
                  <c:v>3.6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1.8</c:v>
                </c:pt>
                <c:pt idx="555">
                  <c:v>1.8</c:v>
                </c:pt>
                <c:pt idx="556">
                  <c:v>3.6</c:v>
                </c:pt>
                <c:pt idx="557">
                  <c:v>1.8</c:v>
                </c:pt>
                <c:pt idx="558">
                  <c:v>1.8</c:v>
                </c:pt>
                <c:pt idx="559">
                  <c:v>1.8</c:v>
                </c:pt>
                <c:pt idx="560">
                  <c:v>1.8</c:v>
                </c:pt>
                <c:pt idx="561">
                  <c:v>0</c:v>
                </c:pt>
                <c:pt idx="562">
                  <c:v>0</c:v>
                </c:pt>
                <c:pt idx="563">
                  <c:v>1.8</c:v>
                </c:pt>
                <c:pt idx="564">
                  <c:v>3.6</c:v>
                </c:pt>
                <c:pt idx="565">
                  <c:v>5.4</c:v>
                </c:pt>
                <c:pt idx="566">
                  <c:v>1.8</c:v>
                </c:pt>
                <c:pt idx="567">
                  <c:v>1.8</c:v>
                </c:pt>
                <c:pt idx="568">
                  <c:v>1.8</c:v>
                </c:pt>
                <c:pt idx="569">
                  <c:v>0</c:v>
                </c:pt>
                <c:pt idx="570">
                  <c:v>1.8</c:v>
                </c:pt>
                <c:pt idx="571">
                  <c:v>0</c:v>
                </c:pt>
                <c:pt idx="572">
                  <c:v>0</c:v>
                </c:pt>
                <c:pt idx="573">
                  <c:v>1.8</c:v>
                </c:pt>
                <c:pt idx="574">
                  <c:v>0</c:v>
                </c:pt>
                <c:pt idx="575">
                  <c:v>1.8</c:v>
                </c:pt>
                <c:pt idx="576">
                  <c:v>0</c:v>
                </c:pt>
                <c:pt idx="577">
                  <c:v>0</c:v>
                </c:pt>
                <c:pt idx="578">
                  <c:v>3.6</c:v>
                </c:pt>
                <c:pt idx="579">
                  <c:v>3.6</c:v>
                </c:pt>
                <c:pt idx="580">
                  <c:v>1.8</c:v>
                </c:pt>
                <c:pt idx="581">
                  <c:v>5.4</c:v>
                </c:pt>
                <c:pt idx="582">
                  <c:v>3.6</c:v>
                </c:pt>
                <c:pt idx="583">
                  <c:v>0</c:v>
                </c:pt>
                <c:pt idx="584">
                  <c:v>1.8</c:v>
                </c:pt>
                <c:pt idx="585">
                  <c:v>1.8</c:v>
                </c:pt>
                <c:pt idx="586">
                  <c:v>3.6</c:v>
                </c:pt>
                <c:pt idx="587">
                  <c:v>0</c:v>
                </c:pt>
                <c:pt idx="588">
                  <c:v>1.8</c:v>
                </c:pt>
                <c:pt idx="589">
                  <c:v>5.4</c:v>
                </c:pt>
                <c:pt idx="590">
                  <c:v>1.8</c:v>
                </c:pt>
                <c:pt idx="591">
                  <c:v>3.6</c:v>
                </c:pt>
                <c:pt idx="592">
                  <c:v>3.6</c:v>
                </c:pt>
                <c:pt idx="593">
                  <c:v>0</c:v>
                </c:pt>
                <c:pt idx="594">
                  <c:v>1.8</c:v>
                </c:pt>
                <c:pt idx="595">
                  <c:v>1.8</c:v>
                </c:pt>
                <c:pt idx="596">
                  <c:v>1.8</c:v>
                </c:pt>
                <c:pt idx="597">
                  <c:v>1.8</c:v>
                </c:pt>
                <c:pt idx="598">
                  <c:v>3.6</c:v>
                </c:pt>
                <c:pt idx="599">
                  <c:v>3.6</c:v>
                </c:pt>
                <c:pt idx="600">
                  <c:v>1.8</c:v>
                </c:pt>
                <c:pt idx="601">
                  <c:v>1.8</c:v>
                </c:pt>
                <c:pt idx="602">
                  <c:v>1.8</c:v>
                </c:pt>
                <c:pt idx="603">
                  <c:v>3.6</c:v>
                </c:pt>
                <c:pt idx="604">
                  <c:v>3.6</c:v>
                </c:pt>
                <c:pt idx="605">
                  <c:v>1.8</c:v>
                </c:pt>
                <c:pt idx="606">
                  <c:v>1.8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0</c:v>
                </c:pt>
                <c:pt idx="611">
                  <c:v>0</c:v>
                </c:pt>
                <c:pt idx="612">
                  <c:v>1.8</c:v>
                </c:pt>
                <c:pt idx="613">
                  <c:v>0</c:v>
                </c:pt>
                <c:pt idx="614">
                  <c:v>3.6</c:v>
                </c:pt>
                <c:pt idx="615">
                  <c:v>3.6</c:v>
                </c:pt>
                <c:pt idx="616">
                  <c:v>0</c:v>
                </c:pt>
                <c:pt idx="617">
                  <c:v>1.8</c:v>
                </c:pt>
                <c:pt idx="618">
                  <c:v>3.6</c:v>
                </c:pt>
                <c:pt idx="619">
                  <c:v>1.8</c:v>
                </c:pt>
                <c:pt idx="620">
                  <c:v>1.8</c:v>
                </c:pt>
                <c:pt idx="621">
                  <c:v>0</c:v>
                </c:pt>
                <c:pt idx="622">
                  <c:v>1.8</c:v>
                </c:pt>
                <c:pt idx="623">
                  <c:v>0</c:v>
                </c:pt>
                <c:pt idx="624">
                  <c:v>1.8</c:v>
                </c:pt>
                <c:pt idx="625">
                  <c:v>3.6</c:v>
                </c:pt>
                <c:pt idx="626">
                  <c:v>1.8</c:v>
                </c:pt>
                <c:pt idx="627">
                  <c:v>0</c:v>
                </c:pt>
                <c:pt idx="628">
                  <c:v>1.8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1.8</c:v>
                </c:pt>
                <c:pt idx="633">
                  <c:v>1.8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1.8</c:v>
                </c:pt>
                <c:pt idx="640">
                  <c:v>1.8</c:v>
                </c:pt>
                <c:pt idx="641">
                  <c:v>1.8</c:v>
                </c:pt>
                <c:pt idx="642">
                  <c:v>1.8</c:v>
                </c:pt>
                <c:pt idx="643">
                  <c:v>1.8</c:v>
                </c:pt>
                <c:pt idx="644">
                  <c:v>0</c:v>
                </c:pt>
                <c:pt idx="645">
                  <c:v>1.8</c:v>
                </c:pt>
                <c:pt idx="646">
                  <c:v>0</c:v>
                </c:pt>
                <c:pt idx="647">
                  <c:v>0</c:v>
                </c:pt>
                <c:pt idx="648">
                  <c:v>1.8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1.8</c:v>
                </c:pt>
                <c:pt idx="653">
                  <c:v>1.8</c:v>
                </c:pt>
                <c:pt idx="654">
                  <c:v>3.6</c:v>
                </c:pt>
                <c:pt idx="655">
                  <c:v>3.6</c:v>
                </c:pt>
                <c:pt idx="656">
                  <c:v>1.8</c:v>
                </c:pt>
                <c:pt idx="657">
                  <c:v>1.8</c:v>
                </c:pt>
                <c:pt idx="658">
                  <c:v>1.8</c:v>
                </c:pt>
                <c:pt idx="659">
                  <c:v>0</c:v>
                </c:pt>
                <c:pt idx="660">
                  <c:v>1.8</c:v>
                </c:pt>
                <c:pt idx="661">
                  <c:v>1.8</c:v>
                </c:pt>
                <c:pt idx="662">
                  <c:v>1.8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1.8</c:v>
                </c:pt>
                <c:pt idx="667">
                  <c:v>1.8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1.8</c:v>
                </c:pt>
                <c:pt idx="673">
                  <c:v>0</c:v>
                </c:pt>
                <c:pt idx="674">
                  <c:v>1.8</c:v>
                </c:pt>
                <c:pt idx="675">
                  <c:v>1.8</c:v>
                </c:pt>
                <c:pt idx="676">
                  <c:v>3.6</c:v>
                </c:pt>
                <c:pt idx="677">
                  <c:v>1.8</c:v>
                </c:pt>
                <c:pt idx="678">
                  <c:v>1.8</c:v>
                </c:pt>
                <c:pt idx="679">
                  <c:v>1.8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1.8</c:v>
                </c:pt>
                <c:pt idx="685">
                  <c:v>0</c:v>
                </c:pt>
                <c:pt idx="686">
                  <c:v>1.8</c:v>
                </c:pt>
                <c:pt idx="687">
                  <c:v>1.8</c:v>
                </c:pt>
                <c:pt idx="688">
                  <c:v>1.8</c:v>
                </c:pt>
                <c:pt idx="689">
                  <c:v>1.8</c:v>
                </c:pt>
                <c:pt idx="690">
                  <c:v>0</c:v>
                </c:pt>
                <c:pt idx="691">
                  <c:v>3.6</c:v>
                </c:pt>
                <c:pt idx="692">
                  <c:v>0</c:v>
                </c:pt>
                <c:pt idx="693">
                  <c:v>0</c:v>
                </c:pt>
                <c:pt idx="694">
                  <c:v>1.8</c:v>
                </c:pt>
                <c:pt idx="695">
                  <c:v>0</c:v>
                </c:pt>
                <c:pt idx="696">
                  <c:v>1.8</c:v>
                </c:pt>
                <c:pt idx="697">
                  <c:v>1.8</c:v>
                </c:pt>
                <c:pt idx="698">
                  <c:v>0</c:v>
                </c:pt>
                <c:pt idx="699">
                  <c:v>1.8</c:v>
                </c:pt>
                <c:pt idx="700">
                  <c:v>0</c:v>
                </c:pt>
                <c:pt idx="701">
                  <c:v>1.8</c:v>
                </c:pt>
                <c:pt idx="702">
                  <c:v>1.8</c:v>
                </c:pt>
                <c:pt idx="703">
                  <c:v>1.8</c:v>
                </c:pt>
                <c:pt idx="704">
                  <c:v>1.8</c:v>
                </c:pt>
                <c:pt idx="705">
                  <c:v>0</c:v>
                </c:pt>
                <c:pt idx="706">
                  <c:v>0</c:v>
                </c:pt>
                <c:pt idx="707">
                  <c:v>1.8</c:v>
                </c:pt>
                <c:pt idx="708">
                  <c:v>3.6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1.8</c:v>
                </c:pt>
                <c:pt idx="714">
                  <c:v>1.8</c:v>
                </c:pt>
                <c:pt idx="715">
                  <c:v>1.8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1.8</c:v>
                </c:pt>
                <c:pt idx="723">
                  <c:v>0</c:v>
                </c:pt>
                <c:pt idx="724">
                  <c:v>1.8</c:v>
                </c:pt>
                <c:pt idx="725">
                  <c:v>5.4</c:v>
                </c:pt>
                <c:pt idx="726">
                  <c:v>1.8</c:v>
                </c:pt>
                <c:pt idx="727">
                  <c:v>1.8</c:v>
                </c:pt>
                <c:pt idx="728">
                  <c:v>3.6</c:v>
                </c:pt>
                <c:pt idx="729">
                  <c:v>1.8</c:v>
                </c:pt>
                <c:pt idx="730">
                  <c:v>1.8</c:v>
                </c:pt>
                <c:pt idx="731">
                  <c:v>1.8</c:v>
                </c:pt>
                <c:pt idx="732">
                  <c:v>1.8</c:v>
                </c:pt>
                <c:pt idx="733">
                  <c:v>1.8</c:v>
                </c:pt>
                <c:pt idx="734">
                  <c:v>1.8</c:v>
                </c:pt>
                <c:pt idx="735">
                  <c:v>1.8</c:v>
                </c:pt>
                <c:pt idx="736">
                  <c:v>1.8</c:v>
                </c:pt>
                <c:pt idx="737">
                  <c:v>0</c:v>
                </c:pt>
                <c:pt idx="738">
                  <c:v>1.8</c:v>
                </c:pt>
                <c:pt idx="739">
                  <c:v>1.8</c:v>
                </c:pt>
                <c:pt idx="740">
                  <c:v>3.6</c:v>
                </c:pt>
                <c:pt idx="741">
                  <c:v>0</c:v>
                </c:pt>
                <c:pt idx="742">
                  <c:v>1.8</c:v>
                </c:pt>
                <c:pt idx="743">
                  <c:v>3.6</c:v>
                </c:pt>
                <c:pt idx="744">
                  <c:v>1.8</c:v>
                </c:pt>
                <c:pt idx="745">
                  <c:v>1.8</c:v>
                </c:pt>
                <c:pt idx="746">
                  <c:v>0</c:v>
                </c:pt>
                <c:pt idx="747">
                  <c:v>3.6</c:v>
                </c:pt>
                <c:pt idx="748">
                  <c:v>3.6</c:v>
                </c:pt>
                <c:pt idx="749">
                  <c:v>1.8</c:v>
                </c:pt>
                <c:pt idx="750">
                  <c:v>3.6</c:v>
                </c:pt>
                <c:pt idx="751">
                  <c:v>1.8</c:v>
                </c:pt>
                <c:pt idx="752">
                  <c:v>1.8</c:v>
                </c:pt>
                <c:pt idx="753">
                  <c:v>1.8</c:v>
                </c:pt>
                <c:pt idx="754">
                  <c:v>1.8</c:v>
                </c:pt>
                <c:pt idx="755">
                  <c:v>1.8</c:v>
                </c:pt>
                <c:pt idx="756">
                  <c:v>1.8</c:v>
                </c:pt>
                <c:pt idx="757">
                  <c:v>0</c:v>
                </c:pt>
                <c:pt idx="758">
                  <c:v>1.8</c:v>
                </c:pt>
                <c:pt idx="759">
                  <c:v>1.8</c:v>
                </c:pt>
                <c:pt idx="760">
                  <c:v>1.8</c:v>
                </c:pt>
                <c:pt idx="761">
                  <c:v>3.6</c:v>
                </c:pt>
                <c:pt idx="762">
                  <c:v>1.8</c:v>
                </c:pt>
                <c:pt idx="763">
                  <c:v>0</c:v>
                </c:pt>
                <c:pt idx="764">
                  <c:v>1.8</c:v>
                </c:pt>
                <c:pt idx="765">
                  <c:v>0</c:v>
                </c:pt>
                <c:pt idx="766">
                  <c:v>0</c:v>
                </c:pt>
                <c:pt idx="767">
                  <c:v>3.6</c:v>
                </c:pt>
                <c:pt idx="768">
                  <c:v>3.6</c:v>
                </c:pt>
                <c:pt idx="769">
                  <c:v>1.8</c:v>
                </c:pt>
                <c:pt idx="770">
                  <c:v>1.8</c:v>
                </c:pt>
                <c:pt idx="771">
                  <c:v>1.8</c:v>
                </c:pt>
                <c:pt idx="772">
                  <c:v>0</c:v>
                </c:pt>
                <c:pt idx="773">
                  <c:v>0</c:v>
                </c:pt>
                <c:pt idx="774">
                  <c:v>3.6</c:v>
                </c:pt>
                <c:pt idx="775">
                  <c:v>1.8</c:v>
                </c:pt>
                <c:pt idx="776">
                  <c:v>1.8</c:v>
                </c:pt>
                <c:pt idx="777">
                  <c:v>3.6</c:v>
                </c:pt>
                <c:pt idx="778">
                  <c:v>3.6</c:v>
                </c:pt>
                <c:pt idx="779">
                  <c:v>1.8</c:v>
                </c:pt>
                <c:pt idx="780">
                  <c:v>5.4</c:v>
                </c:pt>
                <c:pt idx="781">
                  <c:v>3.6</c:v>
                </c:pt>
                <c:pt idx="782">
                  <c:v>3.6</c:v>
                </c:pt>
                <c:pt idx="783">
                  <c:v>1.8</c:v>
                </c:pt>
                <c:pt idx="784">
                  <c:v>0</c:v>
                </c:pt>
                <c:pt idx="785">
                  <c:v>3.6</c:v>
                </c:pt>
                <c:pt idx="786">
                  <c:v>3.6</c:v>
                </c:pt>
                <c:pt idx="787">
                  <c:v>3.6</c:v>
                </c:pt>
                <c:pt idx="788">
                  <c:v>5.4</c:v>
                </c:pt>
                <c:pt idx="789">
                  <c:v>1.8</c:v>
                </c:pt>
                <c:pt idx="790">
                  <c:v>7.2</c:v>
                </c:pt>
                <c:pt idx="791">
                  <c:v>1.8</c:v>
                </c:pt>
                <c:pt idx="792">
                  <c:v>3.6</c:v>
                </c:pt>
                <c:pt idx="793">
                  <c:v>1.8</c:v>
                </c:pt>
                <c:pt idx="794">
                  <c:v>1.8</c:v>
                </c:pt>
                <c:pt idx="795">
                  <c:v>3.6</c:v>
                </c:pt>
                <c:pt idx="796">
                  <c:v>3.6</c:v>
                </c:pt>
                <c:pt idx="797">
                  <c:v>3.6</c:v>
                </c:pt>
                <c:pt idx="798">
                  <c:v>0</c:v>
                </c:pt>
                <c:pt idx="799">
                  <c:v>3.6</c:v>
                </c:pt>
                <c:pt idx="800">
                  <c:v>5.4</c:v>
                </c:pt>
                <c:pt idx="801">
                  <c:v>3.6</c:v>
                </c:pt>
                <c:pt idx="802">
                  <c:v>3.6</c:v>
                </c:pt>
                <c:pt idx="803">
                  <c:v>1.8</c:v>
                </c:pt>
                <c:pt idx="804">
                  <c:v>5.4</c:v>
                </c:pt>
                <c:pt idx="805">
                  <c:v>5.4</c:v>
                </c:pt>
                <c:pt idx="806">
                  <c:v>3.6</c:v>
                </c:pt>
                <c:pt idx="807">
                  <c:v>1.8</c:v>
                </c:pt>
                <c:pt idx="808">
                  <c:v>5.4</c:v>
                </c:pt>
                <c:pt idx="809">
                  <c:v>9.4</c:v>
                </c:pt>
                <c:pt idx="810">
                  <c:v>5.4</c:v>
                </c:pt>
                <c:pt idx="811">
                  <c:v>1.8</c:v>
                </c:pt>
                <c:pt idx="812">
                  <c:v>7.2</c:v>
                </c:pt>
                <c:pt idx="813">
                  <c:v>5.4</c:v>
                </c:pt>
                <c:pt idx="814">
                  <c:v>5.4</c:v>
                </c:pt>
                <c:pt idx="815">
                  <c:v>5.4</c:v>
                </c:pt>
                <c:pt idx="816">
                  <c:v>3.6</c:v>
                </c:pt>
                <c:pt idx="817">
                  <c:v>3.6</c:v>
                </c:pt>
                <c:pt idx="818">
                  <c:v>1.8</c:v>
                </c:pt>
                <c:pt idx="819">
                  <c:v>9.4</c:v>
                </c:pt>
                <c:pt idx="820">
                  <c:v>11.2</c:v>
                </c:pt>
                <c:pt idx="821">
                  <c:v>3.6</c:v>
                </c:pt>
                <c:pt idx="822">
                  <c:v>3.6</c:v>
                </c:pt>
                <c:pt idx="823">
                  <c:v>3.6</c:v>
                </c:pt>
                <c:pt idx="824">
                  <c:v>3.6</c:v>
                </c:pt>
                <c:pt idx="825">
                  <c:v>3.6</c:v>
                </c:pt>
                <c:pt idx="826">
                  <c:v>5.4</c:v>
                </c:pt>
                <c:pt idx="827">
                  <c:v>7.2</c:v>
                </c:pt>
                <c:pt idx="828">
                  <c:v>7.2</c:v>
                </c:pt>
                <c:pt idx="829">
                  <c:v>9.4</c:v>
                </c:pt>
                <c:pt idx="830">
                  <c:v>5.4</c:v>
                </c:pt>
                <c:pt idx="831">
                  <c:v>5.4</c:v>
                </c:pt>
                <c:pt idx="832">
                  <c:v>3.6</c:v>
                </c:pt>
                <c:pt idx="833">
                  <c:v>9.4</c:v>
                </c:pt>
                <c:pt idx="834">
                  <c:v>3.6</c:v>
                </c:pt>
                <c:pt idx="835">
                  <c:v>5.4</c:v>
                </c:pt>
                <c:pt idx="836">
                  <c:v>7.2</c:v>
                </c:pt>
                <c:pt idx="837">
                  <c:v>3.6</c:v>
                </c:pt>
                <c:pt idx="838">
                  <c:v>1.8</c:v>
                </c:pt>
                <c:pt idx="839">
                  <c:v>13</c:v>
                </c:pt>
                <c:pt idx="840">
                  <c:v>9.4</c:v>
                </c:pt>
                <c:pt idx="841">
                  <c:v>3.6</c:v>
                </c:pt>
                <c:pt idx="842">
                  <c:v>3.6</c:v>
                </c:pt>
                <c:pt idx="843">
                  <c:v>9.4</c:v>
                </c:pt>
                <c:pt idx="844">
                  <c:v>7.2</c:v>
                </c:pt>
                <c:pt idx="845">
                  <c:v>5.4</c:v>
                </c:pt>
                <c:pt idx="846">
                  <c:v>5.4</c:v>
                </c:pt>
                <c:pt idx="847">
                  <c:v>5.4</c:v>
                </c:pt>
                <c:pt idx="848">
                  <c:v>3.6</c:v>
                </c:pt>
                <c:pt idx="849">
                  <c:v>9.4</c:v>
                </c:pt>
                <c:pt idx="850">
                  <c:v>7.2</c:v>
                </c:pt>
                <c:pt idx="851">
                  <c:v>5.4</c:v>
                </c:pt>
                <c:pt idx="852">
                  <c:v>9.4</c:v>
                </c:pt>
                <c:pt idx="853">
                  <c:v>7.2</c:v>
                </c:pt>
                <c:pt idx="854">
                  <c:v>5.4</c:v>
                </c:pt>
                <c:pt idx="855">
                  <c:v>3.6</c:v>
                </c:pt>
                <c:pt idx="856">
                  <c:v>3.6</c:v>
                </c:pt>
                <c:pt idx="857">
                  <c:v>3.6</c:v>
                </c:pt>
                <c:pt idx="858">
                  <c:v>3.6</c:v>
                </c:pt>
                <c:pt idx="859">
                  <c:v>3.6</c:v>
                </c:pt>
                <c:pt idx="860">
                  <c:v>1.8</c:v>
                </c:pt>
                <c:pt idx="861">
                  <c:v>3.6</c:v>
                </c:pt>
                <c:pt idx="862">
                  <c:v>3.6</c:v>
                </c:pt>
                <c:pt idx="863">
                  <c:v>7.2</c:v>
                </c:pt>
                <c:pt idx="864">
                  <c:v>1.8</c:v>
                </c:pt>
                <c:pt idx="865">
                  <c:v>5.4</c:v>
                </c:pt>
                <c:pt idx="866">
                  <c:v>3.6</c:v>
                </c:pt>
                <c:pt idx="867">
                  <c:v>1.8</c:v>
                </c:pt>
                <c:pt idx="868">
                  <c:v>3.6</c:v>
                </c:pt>
                <c:pt idx="869">
                  <c:v>3.6</c:v>
                </c:pt>
                <c:pt idx="870">
                  <c:v>3.6</c:v>
                </c:pt>
                <c:pt idx="871">
                  <c:v>1.8</c:v>
                </c:pt>
                <c:pt idx="872">
                  <c:v>7.2</c:v>
                </c:pt>
                <c:pt idx="873">
                  <c:v>5.4</c:v>
                </c:pt>
                <c:pt idx="874">
                  <c:v>5.4</c:v>
                </c:pt>
                <c:pt idx="875">
                  <c:v>1.8</c:v>
                </c:pt>
                <c:pt idx="876">
                  <c:v>3.6</c:v>
                </c:pt>
                <c:pt idx="877">
                  <c:v>9.4</c:v>
                </c:pt>
                <c:pt idx="878">
                  <c:v>1.8</c:v>
                </c:pt>
                <c:pt idx="879">
                  <c:v>1.8</c:v>
                </c:pt>
                <c:pt idx="880">
                  <c:v>1.8</c:v>
                </c:pt>
                <c:pt idx="881">
                  <c:v>3.6</c:v>
                </c:pt>
                <c:pt idx="882">
                  <c:v>3.6</c:v>
                </c:pt>
                <c:pt idx="883">
                  <c:v>3.6</c:v>
                </c:pt>
                <c:pt idx="884">
                  <c:v>3.6</c:v>
                </c:pt>
                <c:pt idx="885">
                  <c:v>3.6</c:v>
                </c:pt>
                <c:pt idx="886">
                  <c:v>5.4</c:v>
                </c:pt>
                <c:pt idx="887">
                  <c:v>3.6</c:v>
                </c:pt>
                <c:pt idx="888">
                  <c:v>5.4</c:v>
                </c:pt>
                <c:pt idx="889">
                  <c:v>5.4</c:v>
                </c:pt>
                <c:pt idx="890">
                  <c:v>3.6</c:v>
                </c:pt>
                <c:pt idx="891">
                  <c:v>3.6</c:v>
                </c:pt>
                <c:pt idx="892">
                  <c:v>5.4</c:v>
                </c:pt>
                <c:pt idx="893">
                  <c:v>3.6</c:v>
                </c:pt>
                <c:pt idx="894">
                  <c:v>3.6</c:v>
                </c:pt>
                <c:pt idx="895">
                  <c:v>1.8</c:v>
                </c:pt>
                <c:pt idx="896">
                  <c:v>3.6</c:v>
                </c:pt>
                <c:pt idx="897">
                  <c:v>3.6</c:v>
                </c:pt>
                <c:pt idx="898">
                  <c:v>5.4</c:v>
                </c:pt>
                <c:pt idx="899">
                  <c:v>3.6</c:v>
                </c:pt>
                <c:pt idx="900">
                  <c:v>3.6</c:v>
                </c:pt>
                <c:pt idx="901">
                  <c:v>5.4</c:v>
                </c:pt>
                <c:pt idx="902">
                  <c:v>3.6</c:v>
                </c:pt>
                <c:pt idx="903">
                  <c:v>3.6</c:v>
                </c:pt>
                <c:pt idx="904">
                  <c:v>3.6</c:v>
                </c:pt>
                <c:pt idx="905">
                  <c:v>1.8</c:v>
                </c:pt>
                <c:pt idx="906">
                  <c:v>1.8</c:v>
                </c:pt>
                <c:pt idx="907">
                  <c:v>1.8</c:v>
                </c:pt>
                <c:pt idx="908">
                  <c:v>1.8</c:v>
                </c:pt>
                <c:pt idx="909">
                  <c:v>0</c:v>
                </c:pt>
                <c:pt idx="910">
                  <c:v>3.6</c:v>
                </c:pt>
                <c:pt idx="911">
                  <c:v>1.8</c:v>
                </c:pt>
                <c:pt idx="912">
                  <c:v>3.6</c:v>
                </c:pt>
                <c:pt idx="913">
                  <c:v>3.6</c:v>
                </c:pt>
                <c:pt idx="914">
                  <c:v>3.6</c:v>
                </c:pt>
                <c:pt idx="915">
                  <c:v>1.8</c:v>
                </c:pt>
                <c:pt idx="916">
                  <c:v>1.8</c:v>
                </c:pt>
                <c:pt idx="917">
                  <c:v>1.8</c:v>
                </c:pt>
                <c:pt idx="918">
                  <c:v>3.6</c:v>
                </c:pt>
                <c:pt idx="919">
                  <c:v>7.2</c:v>
                </c:pt>
                <c:pt idx="920">
                  <c:v>0</c:v>
                </c:pt>
                <c:pt idx="921">
                  <c:v>7.2</c:v>
                </c:pt>
                <c:pt idx="922">
                  <c:v>1.8</c:v>
                </c:pt>
                <c:pt idx="923">
                  <c:v>1.8</c:v>
                </c:pt>
                <c:pt idx="924">
                  <c:v>3.6</c:v>
                </c:pt>
                <c:pt idx="925">
                  <c:v>3.6</c:v>
                </c:pt>
                <c:pt idx="926">
                  <c:v>1.8</c:v>
                </c:pt>
                <c:pt idx="927">
                  <c:v>3.6</c:v>
                </c:pt>
                <c:pt idx="928">
                  <c:v>3.6</c:v>
                </c:pt>
                <c:pt idx="929">
                  <c:v>3.6</c:v>
                </c:pt>
                <c:pt idx="930">
                  <c:v>1.8</c:v>
                </c:pt>
                <c:pt idx="931">
                  <c:v>3.6</c:v>
                </c:pt>
                <c:pt idx="932">
                  <c:v>1.8</c:v>
                </c:pt>
                <c:pt idx="933">
                  <c:v>0</c:v>
                </c:pt>
                <c:pt idx="934">
                  <c:v>1.8</c:v>
                </c:pt>
                <c:pt idx="935">
                  <c:v>1.8</c:v>
                </c:pt>
                <c:pt idx="936">
                  <c:v>3.6</c:v>
                </c:pt>
                <c:pt idx="937">
                  <c:v>3.6</c:v>
                </c:pt>
                <c:pt idx="938">
                  <c:v>3.6</c:v>
                </c:pt>
                <c:pt idx="939">
                  <c:v>3.6</c:v>
                </c:pt>
                <c:pt idx="940">
                  <c:v>7.2</c:v>
                </c:pt>
                <c:pt idx="941">
                  <c:v>1.8</c:v>
                </c:pt>
                <c:pt idx="942">
                  <c:v>5.4</c:v>
                </c:pt>
                <c:pt idx="943">
                  <c:v>1.8</c:v>
                </c:pt>
                <c:pt idx="944">
                  <c:v>3.6</c:v>
                </c:pt>
                <c:pt idx="945">
                  <c:v>0</c:v>
                </c:pt>
                <c:pt idx="946">
                  <c:v>3.6</c:v>
                </c:pt>
                <c:pt idx="947">
                  <c:v>1.8</c:v>
                </c:pt>
                <c:pt idx="948">
                  <c:v>3.6</c:v>
                </c:pt>
                <c:pt idx="949">
                  <c:v>5.4</c:v>
                </c:pt>
                <c:pt idx="950">
                  <c:v>1.8</c:v>
                </c:pt>
                <c:pt idx="951">
                  <c:v>5.4</c:v>
                </c:pt>
                <c:pt idx="952">
                  <c:v>0</c:v>
                </c:pt>
                <c:pt idx="953">
                  <c:v>3.6</c:v>
                </c:pt>
                <c:pt idx="954">
                  <c:v>1.8</c:v>
                </c:pt>
                <c:pt idx="955">
                  <c:v>1.8</c:v>
                </c:pt>
                <c:pt idx="956">
                  <c:v>1.8</c:v>
                </c:pt>
                <c:pt idx="957">
                  <c:v>1.8</c:v>
                </c:pt>
                <c:pt idx="958">
                  <c:v>1.8</c:v>
                </c:pt>
                <c:pt idx="959">
                  <c:v>5.4</c:v>
                </c:pt>
                <c:pt idx="960">
                  <c:v>1.8</c:v>
                </c:pt>
                <c:pt idx="961">
                  <c:v>9.4</c:v>
                </c:pt>
                <c:pt idx="962">
                  <c:v>0</c:v>
                </c:pt>
                <c:pt idx="963">
                  <c:v>3.6</c:v>
                </c:pt>
                <c:pt idx="964">
                  <c:v>5.4</c:v>
                </c:pt>
                <c:pt idx="965">
                  <c:v>0</c:v>
                </c:pt>
                <c:pt idx="966">
                  <c:v>5.4</c:v>
                </c:pt>
                <c:pt idx="967">
                  <c:v>5.4</c:v>
                </c:pt>
                <c:pt idx="968">
                  <c:v>3.6</c:v>
                </c:pt>
                <c:pt idx="969">
                  <c:v>3.6</c:v>
                </c:pt>
                <c:pt idx="970">
                  <c:v>7.2</c:v>
                </c:pt>
                <c:pt idx="971">
                  <c:v>3.6</c:v>
                </c:pt>
                <c:pt idx="972">
                  <c:v>5.4</c:v>
                </c:pt>
                <c:pt idx="973">
                  <c:v>5.4</c:v>
                </c:pt>
                <c:pt idx="974">
                  <c:v>3.6</c:v>
                </c:pt>
                <c:pt idx="975">
                  <c:v>0</c:v>
                </c:pt>
                <c:pt idx="976">
                  <c:v>1.8</c:v>
                </c:pt>
                <c:pt idx="977">
                  <c:v>7.2</c:v>
                </c:pt>
                <c:pt idx="978">
                  <c:v>7.2</c:v>
                </c:pt>
                <c:pt idx="979">
                  <c:v>3.6</c:v>
                </c:pt>
                <c:pt idx="980">
                  <c:v>1.8</c:v>
                </c:pt>
                <c:pt idx="981">
                  <c:v>1.8</c:v>
                </c:pt>
                <c:pt idx="982">
                  <c:v>3.6</c:v>
                </c:pt>
                <c:pt idx="983">
                  <c:v>5.4</c:v>
                </c:pt>
                <c:pt idx="984">
                  <c:v>1.8</c:v>
                </c:pt>
                <c:pt idx="985">
                  <c:v>1.8</c:v>
                </c:pt>
                <c:pt idx="986">
                  <c:v>1.8</c:v>
                </c:pt>
                <c:pt idx="987">
                  <c:v>0</c:v>
                </c:pt>
                <c:pt idx="988">
                  <c:v>9.4</c:v>
                </c:pt>
                <c:pt idx="989">
                  <c:v>3.6</c:v>
                </c:pt>
                <c:pt idx="990">
                  <c:v>1.8</c:v>
                </c:pt>
                <c:pt idx="991">
                  <c:v>1.8</c:v>
                </c:pt>
                <c:pt idx="992">
                  <c:v>5.4</c:v>
                </c:pt>
                <c:pt idx="993">
                  <c:v>9.4</c:v>
                </c:pt>
                <c:pt idx="994">
                  <c:v>9.4</c:v>
                </c:pt>
                <c:pt idx="995">
                  <c:v>9.4</c:v>
                </c:pt>
                <c:pt idx="996">
                  <c:v>7.2</c:v>
                </c:pt>
                <c:pt idx="997">
                  <c:v>9.4</c:v>
                </c:pt>
                <c:pt idx="998">
                  <c:v>7.2</c:v>
                </c:pt>
                <c:pt idx="999">
                  <c:v>3.6</c:v>
                </c:pt>
                <c:pt idx="1000">
                  <c:v>5.4</c:v>
                </c:pt>
                <c:pt idx="1001">
                  <c:v>7.2</c:v>
                </c:pt>
                <c:pt idx="1002">
                  <c:v>7.2</c:v>
                </c:pt>
                <c:pt idx="1003">
                  <c:v>5.4</c:v>
                </c:pt>
                <c:pt idx="1004">
                  <c:v>9.4</c:v>
                </c:pt>
                <c:pt idx="1005">
                  <c:v>5.4</c:v>
                </c:pt>
                <c:pt idx="1006">
                  <c:v>5.4</c:v>
                </c:pt>
                <c:pt idx="1007">
                  <c:v>5.4</c:v>
                </c:pt>
                <c:pt idx="1008">
                  <c:v>1.8</c:v>
                </c:pt>
                <c:pt idx="1009">
                  <c:v>3.6</c:v>
                </c:pt>
                <c:pt idx="1010">
                  <c:v>1.8</c:v>
                </c:pt>
                <c:pt idx="1011">
                  <c:v>1.8</c:v>
                </c:pt>
                <c:pt idx="1012">
                  <c:v>1.8</c:v>
                </c:pt>
                <c:pt idx="1013">
                  <c:v>1.8</c:v>
                </c:pt>
                <c:pt idx="1014">
                  <c:v>3.6</c:v>
                </c:pt>
                <c:pt idx="1015">
                  <c:v>3.6</c:v>
                </c:pt>
                <c:pt idx="1016">
                  <c:v>1.8</c:v>
                </c:pt>
                <c:pt idx="1017">
                  <c:v>3.6</c:v>
                </c:pt>
                <c:pt idx="1018">
                  <c:v>3.6</c:v>
                </c:pt>
                <c:pt idx="1019">
                  <c:v>0</c:v>
                </c:pt>
                <c:pt idx="1020">
                  <c:v>3.6</c:v>
                </c:pt>
                <c:pt idx="1021">
                  <c:v>5.4</c:v>
                </c:pt>
                <c:pt idx="1022">
                  <c:v>3.6</c:v>
                </c:pt>
                <c:pt idx="1023">
                  <c:v>3.6</c:v>
                </c:pt>
                <c:pt idx="1024">
                  <c:v>5.4</c:v>
                </c:pt>
                <c:pt idx="1025">
                  <c:v>3.6</c:v>
                </c:pt>
                <c:pt idx="1026">
                  <c:v>3.6</c:v>
                </c:pt>
                <c:pt idx="1027">
                  <c:v>3.6</c:v>
                </c:pt>
                <c:pt idx="1028">
                  <c:v>7.2</c:v>
                </c:pt>
                <c:pt idx="1029">
                  <c:v>5.4</c:v>
                </c:pt>
                <c:pt idx="1030">
                  <c:v>11.2</c:v>
                </c:pt>
                <c:pt idx="1031">
                  <c:v>9.4</c:v>
                </c:pt>
                <c:pt idx="1032">
                  <c:v>5.4</c:v>
                </c:pt>
                <c:pt idx="1033">
                  <c:v>5.4</c:v>
                </c:pt>
                <c:pt idx="1034">
                  <c:v>1.8</c:v>
                </c:pt>
                <c:pt idx="1035">
                  <c:v>3.6</c:v>
                </c:pt>
                <c:pt idx="1036">
                  <c:v>9.4</c:v>
                </c:pt>
                <c:pt idx="1037">
                  <c:v>3.6</c:v>
                </c:pt>
                <c:pt idx="1038">
                  <c:v>7.2</c:v>
                </c:pt>
                <c:pt idx="1039">
                  <c:v>7.2</c:v>
                </c:pt>
                <c:pt idx="1040">
                  <c:v>7.2</c:v>
                </c:pt>
                <c:pt idx="1041">
                  <c:v>11.2</c:v>
                </c:pt>
                <c:pt idx="1042">
                  <c:v>7.2</c:v>
                </c:pt>
                <c:pt idx="1043">
                  <c:v>7.2</c:v>
                </c:pt>
                <c:pt idx="1044">
                  <c:v>11.2</c:v>
                </c:pt>
                <c:pt idx="1045">
                  <c:v>5.4</c:v>
                </c:pt>
                <c:pt idx="1046">
                  <c:v>7.2</c:v>
                </c:pt>
                <c:pt idx="1047">
                  <c:v>11.2</c:v>
                </c:pt>
                <c:pt idx="1048">
                  <c:v>9.4</c:v>
                </c:pt>
                <c:pt idx="1049">
                  <c:v>3.6</c:v>
                </c:pt>
                <c:pt idx="1050">
                  <c:v>13</c:v>
                </c:pt>
                <c:pt idx="1051">
                  <c:v>9.4</c:v>
                </c:pt>
                <c:pt idx="1052">
                  <c:v>7.2</c:v>
                </c:pt>
                <c:pt idx="1053">
                  <c:v>11.2</c:v>
                </c:pt>
                <c:pt idx="1054">
                  <c:v>11.2</c:v>
                </c:pt>
                <c:pt idx="1055">
                  <c:v>7.2</c:v>
                </c:pt>
                <c:pt idx="1056">
                  <c:v>9.4</c:v>
                </c:pt>
                <c:pt idx="1057">
                  <c:v>5.4</c:v>
                </c:pt>
                <c:pt idx="1058">
                  <c:v>5.4</c:v>
                </c:pt>
                <c:pt idx="1059">
                  <c:v>9.4</c:v>
                </c:pt>
                <c:pt idx="1060">
                  <c:v>7.2</c:v>
                </c:pt>
                <c:pt idx="1061">
                  <c:v>5.4</c:v>
                </c:pt>
                <c:pt idx="1062">
                  <c:v>9.4</c:v>
                </c:pt>
                <c:pt idx="1063">
                  <c:v>13</c:v>
                </c:pt>
                <c:pt idx="1064">
                  <c:v>7.2</c:v>
                </c:pt>
                <c:pt idx="1065">
                  <c:v>7.2</c:v>
                </c:pt>
                <c:pt idx="1066">
                  <c:v>7.2</c:v>
                </c:pt>
                <c:pt idx="1067">
                  <c:v>9.4</c:v>
                </c:pt>
                <c:pt idx="1068">
                  <c:v>9.4</c:v>
                </c:pt>
                <c:pt idx="1069">
                  <c:v>13</c:v>
                </c:pt>
                <c:pt idx="1070">
                  <c:v>7.2</c:v>
                </c:pt>
                <c:pt idx="1071">
                  <c:v>5.4</c:v>
                </c:pt>
                <c:pt idx="1072">
                  <c:v>5.4</c:v>
                </c:pt>
                <c:pt idx="1073">
                  <c:v>7.2</c:v>
                </c:pt>
                <c:pt idx="1074">
                  <c:v>5.4</c:v>
                </c:pt>
                <c:pt idx="1075">
                  <c:v>9.4</c:v>
                </c:pt>
                <c:pt idx="1076">
                  <c:v>7.2</c:v>
                </c:pt>
                <c:pt idx="1077">
                  <c:v>1.8</c:v>
                </c:pt>
                <c:pt idx="1078">
                  <c:v>7.2</c:v>
                </c:pt>
                <c:pt idx="1079">
                  <c:v>5.4</c:v>
                </c:pt>
                <c:pt idx="1080">
                  <c:v>3.6</c:v>
                </c:pt>
                <c:pt idx="1081">
                  <c:v>11.2</c:v>
                </c:pt>
                <c:pt idx="1082">
                  <c:v>3.6</c:v>
                </c:pt>
                <c:pt idx="1083">
                  <c:v>9.4</c:v>
                </c:pt>
                <c:pt idx="1084">
                  <c:v>9.4</c:v>
                </c:pt>
                <c:pt idx="1085">
                  <c:v>7.2</c:v>
                </c:pt>
                <c:pt idx="1086">
                  <c:v>11.2</c:v>
                </c:pt>
                <c:pt idx="1087">
                  <c:v>9.4</c:v>
                </c:pt>
                <c:pt idx="1088">
                  <c:v>9.4</c:v>
                </c:pt>
                <c:pt idx="1089">
                  <c:v>3.6</c:v>
                </c:pt>
                <c:pt idx="1090">
                  <c:v>7.2</c:v>
                </c:pt>
                <c:pt idx="1091">
                  <c:v>9.4</c:v>
                </c:pt>
                <c:pt idx="1092">
                  <c:v>9.4</c:v>
                </c:pt>
                <c:pt idx="1093">
                  <c:v>7.2</c:v>
                </c:pt>
                <c:pt idx="1094">
                  <c:v>7.2</c:v>
                </c:pt>
                <c:pt idx="1095">
                  <c:v>7.2</c:v>
                </c:pt>
                <c:pt idx="1096">
                  <c:v>7.2</c:v>
                </c:pt>
                <c:pt idx="1097">
                  <c:v>7.2</c:v>
                </c:pt>
                <c:pt idx="1098">
                  <c:v>7.2</c:v>
                </c:pt>
                <c:pt idx="1099">
                  <c:v>5.4</c:v>
                </c:pt>
                <c:pt idx="1100">
                  <c:v>3.6</c:v>
                </c:pt>
                <c:pt idx="1101">
                  <c:v>7.2</c:v>
                </c:pt>
                <c:pt idx="1102">
                  <c:v>9.4</c:v>
                </c:pt>
                <c:pt idx="1103">
                  <c:v>9.4</c:v>
                </c:pt>
                <c:pt idx="1104">
                  <c:v>7.2</c:v>
                </c:pt>
                <c:pt idx="1105">
                  <c:v>3.6</c:v>
                </c:pt>
                <c:pt idx="1106">
                  <c:v>7.2</c:v>
                </c:pt>
                <c:pt idx="1107">
                  <c:v>7.2</c:v>
                </c:pt>
                <c:pt idx="1108">
                  <c:v>5.4</c:v>
                </c:pt>
                <c:pt idx="1109">
                  <c:v>7.2</c:v>
                </c:pt>
                <c:pt idx="1110">
                  <c:v>9.4</c:v>
                </c:pt>
                <c:pt idx="1111">
                  <c:v>9.4</c:v>
                </c:pt>
                <c:pt idx="1112">
                  <c:v>5.4</c:v>
                </c:pt>
                <c:pt idx="1113">
                  <c:v>5.4</c:v>
                </c:pt>
                <c:pt idx="1114">
                  <c:v>7.2</c:v>
                </c:pt>
                <c:pt idx="1115">
                  <c:v>7.2</c:v>
                </c:pt>
                <c:pt idx="1116">
                  <c:v>5.4</c:v>
                </c:pt>
                <c:pt idx="1117">
                  <c:v>13</c:v>
                </c:pt>
                <c:pt idx="1118">
                  <c:v>7.2</c:v>
                </c:pt>
                <c:pt idx="1119">
                  <c:v>3.6</c:v>
                </c:pt>
                <c:pt idx="1120">
                  <c:v>5.4</c:v>
                </c:pt>
                <c:pt idx="1121">
                  <c:v>5.4</c:v>
                </c:pt>
                <c:pt idx="1122">
                  <c:v>3.6</c:v>
                </c:pt>
                <c:pt idx="1123">
                  <c:v>7.2</c:v>
                </c:pt>
                <c:pt idx="1124">
                  <c:v>3.6</c:v>
                </c:pt>
                <c:pt idx="1125">
                  <c:v>5.4</c:v>
                </c:pt>
                <c:pt idx="1126">
                  <c:v>3.6</c:v>
                </c:pt>
                <c:pt idx="1127">
                  <c:v>7.2</c:v>
                </c:pt>
                <c:pt idx="1128">
                  <c:v>5.4</c:v>
                </c:pt>
                <c:pt idx="1129">
                  <c:v>7.2</c:v>
                </c:pt>
                <c:pt idx="1130">
                  <c:v>1.8</c:v>
                </c:pt>
                <c:pt idx="1131">
                  <c:v>11.2</c:v>
                </c:pt>
                <c:pt idx="1132">
                  <c:v>3.6</c:v>
                </c:pt>
                <c:pt idx="1133">
                  <c:v>9.4</c:v>
                </c:pt>
                <c:pt idx="1134">
                  <c:v>1.8</c:v>
                </c:pt>
                <c:pt idx="1135">
                  <c:v>5.4</c:v>
                </c:pt>
                <c:pt idx="1136">
                  <c:v>3.6</c:v>
                </c:pt>
                <c:pt idx="1137">
                  <c:v>5.4</c:v>
                </c:pt>
                <c:pt idx="1138">
                  <c:v>7.2</c:v>
                </c:pt>
                <c:pt idx="1139">
                  <c:v>5.4</c:v>
                </c:pt>
                <c:pt idx="1140">
                  <c:v>9.4</c:v>
                </c:pt>
                <c:pt idx="1141">
                  <c:v>7.2</c:v>
                </c:pt>
                <c:pt idx="1142">
                  <c:v>7.2</c:v>
                </c:pt>
                <c:pt idx="1143">
                  <c:v>3.6</c:v>
                </c:pt>
                <c:pt idx="1144">
                  <c:v>5.4</c:v>
                </c:pt>
                <c:pt idx="1145">
                  <c:v>7.2</c:v>
                </c:pt>
                <c:pt idx="1146">
                  <c:v>5.4</c:v>
                </c:pt>
                <c:pt idx="1147">
                  <c:v>7.2</c:v>
                </c:pt>
                <c:pt idx="1148">
                  <c:v>5.4</c:v>
                </c:pt>
                <c:pt idx="1149">
                  <c:v>7.2</c:v>
                </c:pt>
                <c:pt idx="1150">
                  <c:v>13</c:v>
                </c:pt>
                <c:pt idx="1151">
                  <c:v>3.6</c:v>
                </c:pt>
                <c:pt idx="1152">
                  <c:v>3.6</c:v>
                </c:pt>
                <c:pt idx="1153">
                  <c:v>5.4</c:v>
                </c:pt>
                <c:pt idx="1154">
                  <c:v>5.4</c:v>
                </c:pt>
                <c:pt idx="1155">
                  <c:v>5.4</c:v>
                </c:pt>
                <c:pt idx="1156">
                  <c:v>3.6</c:v>
                </c:pt>
                <c:pt idx="1157">
                  <c:v>7.2</c:v>
                </c:pt>
                <c:pt idx="1158">
                  <c:v>7.2</c:v>
                </c:pt>
                <c:pt idx="1159">
                  <c:v>3.6</c:v>
                </c:pt>
                <c:pt idx="1160">
                  <c:v>5.4</c:v>
                </c:pt>
                <c:pt idx="1161">
                  <c:v>7.2</c:v>
                </c:pt>
                <c:pt idx="1162">
                  <c:v>5.4</c:v>
                </c:pt>
                <c:pt idx="1163">
                  <c:v>11.2</c:v>
                </c:pt>
                <c:pt idx="1164">
                  <c:v>5.4</c:v>
                </c:pt>
                <c:pt idx="1165">
                  <c:v>3.6</c:v>
                </c:pt>
                <c:pt idx="1166">
                  <c:v>5.4</c:v>
                </c:pt>
                <c:pt idx="1167">
                  <c:v>9.4</c:v>
                </c:pt>
                <c:pt idx="1168">
                  <c:v>9.4</c:v>
                </c:pt>
                <c:pt idx="1169">
                  <c:v>7.2</c:v>
                </c:pt>
                <c:pt idx="1170">
                  <c:v>5.4</c:v>
                </c:pt>
                <c:pt idx="1171">
                  <c:v>9.4</c:v>
                </c:pt>
                <c:pt idx="1172">
                  <c:v>13</c:v>
                </c:pt>
                <c:pt idx="1173">
                  <c:v>9.4</c:v>
                </c:pt>
                <c:pt idx="1174">
                  <c:v>3.6</c:v>
                </c:pt>
                <c:pt idx="1175">
                  <c:v>3.6</c:v>
                </c:pt>
                <c:pt idx="1176">
                  <c:v>5.4</c:v>
                </c:pt>
                <c:pt idx="1177">
                  <c:v>7.2</c:v>
                </c:pt>
                <c:pt idx="1178">
                  <c:v>5.4</c:v>
                </c:pt>
                <c:pt idx="1179">
                  <c:v>9.4</c:v>
                </c:pt>
                <c:pt idx="1180">
                  <c:v>7.2</c:v>
                </c:pt>
                <c:pt idx="1181">
                  <c:v>7.2</c:v>
                </c:pt>
                <c:pt idx="1182">
                  <c:v>3.6</c:v>
                </c:pt>
                <c:pt idx="1183">
                  <c:v>5.4</c:v>
                </c:pt>
                <c:pt idx="1184">
                  <c:v>3.6</c:v>
                </c:pt>
                <c:pt idx="1185">
                  <c:v>3.6</c:v>
                </c:pt>
                <c:pt idx="1186">
                  <c:v>3.6</c:v>
                </c:pt>
                <c:pt idx="1187">
                  <c:v>9.4</c:v>
                </c:pt>
                <c:pt idx="1188">
                  <c:v>3.6</c:v>
                </c:pt>
                <c:pt idx="1189">
                  <c:v>5.4</c:v>
                </c:pt>
                <c:pt idx="1190">
                  <c:v>7.2</c:v>
                </c:pt>
                <c:pt idx="1191">
                  <c:v>1.8</c:v>
                </c:pt>
                <c:pt idx="1192">
                  <c:v>5.4</c:v>
                </c:pt>
                <c:pt idx="1193">
                  <c:v>1.8</c:v>
                </c:pt>
                <c:pt idx="1194">
                  <c:v>3.6</c:v>
                </c:pt>
                <c:pt idx="1195">
                  <c:v>3.6</c:v>
                </c:pt>
                <c:pt idx="1196">
                  <c:v>5.4</c:v>
                </c:pt>
                <c:pt idx="1197">
                  <c:v>1.8</c:v>
                </c:pt>
                <c:pt idx="1198">
                  <c:v>7.2</c:v>
                </c:pt>
                <c:pt idx="1199">
                  <c:v>1.8</c:v>
                </c:pt>
                <c:pt idx="1200">
                  <c:v>3.6</c:v>
                </c:pt>
                <c:pt idx="1201">
                  <c:v>5.4</c:v>
                </c:pt>
                <c:pt idx="1202">
                  <c:v>1.8</c:v>
                </c:pt>
                <c:pt idx="1203">
                  <c:v>3.6</c:v>
                </c:pt>
                <c:pt idx="1204">
                  <c:v>5.4</c:v>
                </c:pt>
                <c:pt idx="1205">
                  <c:v>3.6</c:v>
                </c:pt>
                <c:pt idx="1206">
                  <c:v>3.6</c:v>
                </c:pt>
                <c:pt idx="1207">
                  <c:v>5.4</c:v>
                </c:pt>
                <c:pt idx="1208">
                  <c:v>3.6</c:v>
                </c:pt>
                <c:pt idx="1209">
                  <c:v>1.8</c:v>
                </c:pt>
                <c:pt idx="1210">
                  <c:v>5.4</c:v>
                </c:pt>
                <c:pt idx="1211">
                  <c:v>3.6</c:v>
                </c:pt>
                <c:pt idx="1212">
                  <c:v>1.8</c:v>
                </c:pt>
                <c:pt idx="1213">
                  <c:v>3.6</c:v>
                </c:pt>
                <c:pt idx="1214">
                  <c:v>3.6</c:v>
                </c:pt>
                <c:pt idx="1215">
                  <c:v>3.6</c:v>
                </c:pt>
                <c:pt idx="1216">
                  <c:v>1.8</c:v>
                </c:pt>
                <c:pt idx="1217">
                  <c:v>5.4</c:v>
                </c:pt>
                <c:pt idx="1218">
                  <c:v>3.6</c:v>
                </c:pt>
                <c:pt idx="1219">
                  <c:v>3.6</c:v>
                </c:pt>
                <c:pt idx="1220">
                  <c:v>5.4</c:v>
                </c:pt>
                <c:pt idx="1221">
                  <c:v>3.6</c:v>
                </c:pt>
                <c:pt idx="1222">
                  <c:v>0</c:v>
                </c:pt>
                <c:pt idx="1223">
                  <c:v>3.6</c:v>
                </c:pt>
                <c:pt idx="1224">
                  <c:v>7.2</c:v>
                </c:pt>
                <c:pt idx="1225">
                  <c:v>5.4</c:v>
                </c:pt>
                <c:pt idx="1226">
                  <c:v>3.6</c:v>
                </c:pt>
                <c:pt idx="1227">
                  <c:v>3.6</c:v>
                </c:pt>
                <c:pt idx="1228">
                  <c:v>1.8</c:v>
                </c:pt>
                <c:pt idx="1229">
                  <c:v>1.8</c:v>
                </c:pt>
                <c:pt idx="1230">
                  <c:v>7.2</c:v>
                </c:pt>
                <c:pt idx="1231">
                  <c:v>3.6</c:v>
                </c:pt>
                <c:pt idx="1232">
                  <c:v>1.8</c:v>
                </c:pt>
                <c:pt idx="1233">
                  <c:v>3.6</c:v>
                </c:pt>
                <c:pt idx="1234">
                  <c:v>3.6</c:v>
                </c:pt>
                <c:pt idx="1235">
                  <c:v>3.6</c:v>
                </c:pt>
                <c:pt idx="1236">
                  <c:v>0</c:v>
                </c:pt>
                <c:pt idx="1237">
                  <c:v>1.8</c:v>
                </c:pt>
                <c:pt idx="1238">
                  <c:v>5.4</c:v>
                </c:pt>
                <c:pt idx="1239">
                  <c:v>3.6</c:v>
                </c:pt>
                <c:pt idx="1240">
                  <c:v>3.6</c:v>
                </c:pt>
                <c:pt idx="1241">
                  <c:v>5.4</c:v>
                </c:pt>
                <c:pt idx="1242">
                  <c:v>1.8</c:v>
                </c:pt>
                <c:pt idx="1243">
                  <c:v>1.8</c:v>
                </c:pt>
                <c:pt idx="1244">
                  <c:v>1.8</c:v>
                </c:pt>
                <c:pt idx="1245">
                  <c:v>3.6</c:v>
                </c:pt>
                <c:pt idx="1246">
                  <c:v>3.6</c:v>
                </c:pt>
                <c:pt idx="1247">
                  <c:v>3.6</c:v>
                </c:pt>
                <c:pt idx="1248">
                  <c:v>3.6</c:v>
                </c:pt>
                <c:pt idx="1249">
                  <c:v>1.8</c:v>
                </c:pt>
                <c:pt idx="1250">
                  <c:v>0</c:v>
                </c:pt>
                <c:pt idx="1251">
                  <c:v>3.6</c:v>
                </c:pt>
                <c:pt idx="1252">
                  <c:v>3.6</c:v>
                </c:pt>
                <c:pt idx="1253">
                  <c:v>1.8</c:v>
                </c:pt>
                <c:pt idx="1254">
                  <c:v>3.6</c:v>
                </c:pt>
                <c:pt idx="1255">
                  <c:v>3.6</c:v>
                </c:pt>
                <c:pt idx="1256">
                  <c:v>1.8</c:v>
                </c:pt>
                <c:pt idx="1257">
                  <c:v>3.6</c:v>
                </c:pt>
                <c:pt idx="1258">
                  <c:v>1.8</c:v>
                </c:pt>
                <c:pt idx="1259">
                  <c:v>5.4</c:v>
                </c:pt>
                <c:pt idx="1260">
                  <c:v>3.6</c:v>
                </c:pt>
                <c:pt idx="1261">
                  <c:v>5.4</c:v>
                </c:pt>
                <c:pt idx="1262">
                  <c:v>3.6</c:v>
                </c:pt>
                <c:pt idx="1263">
                  <c:v>1.8</c:v>
                </c:pt>
                <c:pt idx="1264">
                  <c:v>1.8</c:v>
                </c:pt>
                <c:pt idx="1265">
                  <c:v>3.6</c:v>
                </c:pt>
                <c:pt idx="1266">
                  <c:v>0</c:v>
                </c:pt>
                <c:pt idx="1267">
                  <c:v>5.4</c:v>
                </c:pt>
                <c:pt idx="1268">
                  <c:v>1.8</c:v>
                </c:pt>
                <c:pt idx="1269">
                  <c:v>5.4</c:v>
                </c:pt>
                <c:pt idx="1270">
                  <c:v>3.6</c:v>
                </c:pt>
                <c:pt idx="1271">
                  <c:v>1.8</c:v>
                </c:pt>
                <c:pt idx="1272">
                  <c:v>1.8</c:v>
                </c:pt>
                <c:pt idx="1273">
                  <c:v>1.8</c:v>
                </c:pt>
                <c:pt idx="1274">
                  <c:v>0</c:v>
                </c:pt>
                <c:pt idx="1275">
                  <c:v>1.8</c:v>
                </c:pt>
                <c:pt idx="1276">
                  <c:v>0</c:v>
                </c:pt>
                <c:pt idx="1277">
                  <c:v>3.6</c:v>
                </c:pt>
                <c:pt idx="1278">
                  <c:v>3.6</c:v>
                </c:pt>
                <c:pt idx="1279">
                  <c:v>3.6</c:v>
                </c:pt>
                <c:pt idx="1280">
                  <c:v>1.8</c:v>
                </c:pt>
                <c:pt idx="1281">
                  <c:v>3.6</c:v>
                </c:pt>
                <c:pt idx="1282">
                  <c:v>9.4</c:v>
                </c:pt>
                <c:pt idx="1283">
                  <c:v>7.2</c:v>
                </c:pt>
                <c:pt idx="1284">
                  <c:v>1.8</c:v>
                </c:pt>
                <c:pt idx="1285">
                  <c:v>5.4</c:v>
                </c:pt>
                <c:pt idx="1286">
                  <c:v>3.6</c:v>
                </c:pt>
                <c:pt idx="1287">
                  <c:v>5.4</c:v>
                </c:pt>
                <c:pt idx="1288">
                  <c:v>3.6</c:v>
                </c:pt>
                <c:pt idx="1289">
                  <c:v>1.8</c:v>
                </c:pt>
                <c:pt idx="1290">
                  <c:v>1.8</c:v>
                </c:pt>
                <c:pt idx="1291">
                  <c:v>1.8</c:v>
                </c:pt>
                <c:pt idx="1292">
                  <c:v>1.8</c:v>
                </c:pt>
                <c:pt idx="1293">
                  <c:v>3.6</c:v>
                </c:pt>
                <c:pt idx="1294">
                  <c:v>5.4</c:v>
                </c:pt>
                <c:pt idx="1295">
                  <c:v>5.4</c:v>
                </c:pt>
                <c:pt idx="1296">
                  <c:v>1.8</c:v>
                </c:pt>
                <c:pt idx="1297">
                  <c:v>5.4</c:v>
                </c:pt>
                <c:pt idx="1298">
                  <c:v>1.8</c:v>
                </c:pt>
                <c:pt idx="1299">
                  <c:v>3.6</c:v>
                </c:pt>
                <c:pt idx="1300">
                  <c:v>0</c:v>
                </c:pt>
                <c:pt idx="1301">
                  <c:v>0</c:v>
                </c:pt>
                <c:pt idx="1302">
                  <c:v>5.4</c:v>
                </c:pt>
                <c:pt idx="1303">
                  <c:v>0</c:v>
                </c:pt>
                <c:pt idx="1304">
                  <c:v>0</c:v>
                </c:pt>
                <c:pt idx="1305">
                  <c:v>1.8</c:v>
                </c:pt>
                <c:pt idx="1306">
                  <c:v>1.8</c:v>
                </c:pt>
                <c:pt idx="1307">
                  <c:v>3.6</c:v>
                </c:pt>
                <c:pt idx="1308">
                  <c:v>1.8</c:v>
                </c:pt>
                <c:pt idx="1309">
                  <c:v>3.6</c:v>
                </c:pt>
                <c:pt idx="1310">
                  <c:v>3.6</c:v>
                </c:pt>
                <c:pt idx="1311">
                  <c:v>1.8</c:v>
                </c:pt>
                <c:pt idx="1312">
                  <c:v>1.8</c:v>
                </c:pt>
                <c:pt idx="1313">
                  <c:v>1.8</c:v>
                </c:pt>
                <c:pt idx="1314">
                  <c:v>1.8</c:v>
                </c:pt>
                <c:pt idx="1315">
                  <c:v>1.8</c:v>
                </c:pt>
                <c:pt idx="1316">
                  <c:v>5.4</c:v>
                </c:pt>
                <c:pt idx="1317">
                  <c:v>1.8</c:v>
                </c:pt>
                <c:pt idx="1318">
                  <c:v>1.8</c:v>
                </c:pt>
                <c:pt idx="1319">
                  <c:v>5.4</c:v>
                </c:pt>
                <c:pt idx="1320">
                  <c:v>1.8</c:v>
                </c:pt>
                <c:pt idx="1321">
                  <c:v>3.6</c:v>
                </c:pt>
                <c:pt idx="1322">
                  <c:v>1.8</c:v>
                </c:pt>
                <c:pt idx="1323">
                  <c:v>1.8</c:v>
                </c:pt>
                <c:pt idx="1324">
                  <c:v>3.6</c:v>
                </c:pt>
                <c:pt idx="1325">
                  <c:v>5.4</c:v>
                </c:pt>
                <c:pt idx="1326">
                  <c:v>1.8</c:v>
                </c:pt>
                <c:pt idx="1327">
                  <c:v>0</c:v>
                </c:pt>
                <c:pt idx="1328">
                  <c:v>1.8</c:v>
                </c:pt>
                <c:pt idx="1329">
                  <c:v>1.8</c:v>
                </c:pt>
                <c:pt idx="1330">
                  <c:v>1.8</c:v>
                </c:pt>
                <c:pt idx="1331">
                  <c:v>0</c:v>
                </c:pt>
                <c:pt idx="1332">
                  <c:v>1.8</c:v>
                </c:pt>
                <c:pt idx="1333">
                  <c:v>3.6</c:v>
                </c:pt>
                <c:pt idx="1334">
                  <c:v>3.6</c:v>
                </c:pt>
                <c:pt idx="1335">
                  <c:v>3.6</c:v>
                </c:pt>
                <c:pt idx="1336">
                  <c:v>3.6</c:v>
                </c:pt>
                <c:pt idx="1337">
                  <c:v>1.8</c:v>
                </c:pt>
                <c:pt idx="1338">
                  <c:v>1.8</c:v>
                </c:pt>
                <c:pt idx="1339">
                  <c:v>5.4</c:v>
                </c:pt>
                <c:pt idx="1340">
                  <c:v>5.4</c:v>
                </c:pt>
                <c:pt idx="1341">
                  <c:v>3.6</c:v>
                </c:pt>
                <c:pt idx="1342">
                  <c:v>0</c:v>
                </c:pt>
                <c:pt idx="1343">
                  <c:v>3.6</c:v>
                </c:pt>
                <c:pt idx="1344">
                  <c:v>3.6</c:v>
                </c:pt>
                <c:pt idx="1345">
                  <c:v>5.4</c:v>
                </c:pt>
                <c:pt idx="1346">
                  <c:v>1.8</c:v>
                </c:pt>
                <c:pt idx="1347">
                  <c:v>0</c:v>
                </c:pt>
                <c:pt idx="1348">
                  <c:v>1.8</c:v>
                </c:pt>
                <c:pt idx="1349">
                  <c:v>1.8</c:v>
                </c:pt>
                <c:pt idx="1350">
                  <c:v>3.6</c:v>
                </c:pt>
                <c:pt idx="1351">
                  <c:v>3.6</c:v>
                </c:pt>
                <c:pt idx="1352">
                  <c:v>1.8</c:v>
                </c:pt>
                <c:pt idx="1353">
                  <c:v>1.8</c:v>
                </c:pt>
                <c:pt idx="1354">
                  <c:v>3.6</c:v>
                </c:pt>
                <c:pt idx="1355">
                  <c:v>1.8</c:v>
                </c:pt>
                <c:pt idx="1356">
                  <c:v>1.8</c:v>
                </c:pt>
                <c:pt idx="1357">
                  <c:v>5.4</c:v>
                </c:pt>
                <c:pt idx="1358">
                  <c:v>1.8</c:v>
                </c:pt>
                <c:pt idx="1359">
                  <c:v>1.8</c:v>
                </c:pt>
                <c:pt idx="1360">
                  <c:v>1.8</c:v>
                </c:pt>
                <c:pt idx="1361">
                  <c:v>3.6</c:v>
                </c:pt>
                <c:pt idx="1362">
                  <c:v>1.8</c:v>
                </c:pt>
                <c:pt idx="1363">
                  <c:v>1.8</c:v>
                </c:pt>
                <c:pt idx="1364">
                  <c:v>1.8</c:v>
                </c:pt>
                <c:pt idx="1365">
                  <c:v>1.8</c:v>
                </c:pt>
                <c:pt idx="1366">
                  <c:v>1.8</c:v>
                </c:pt>
                <c:pt idx="1367">
                  <c:v>0</c:v>
                </c:pt>
                <c:pt idx="1368">
                  <c:v>1.8</c:v>
                </c:pt>
                <c:pt idx="1369">
                  <c:v>5.4</c:v>
                </c:pt>
                <c:pt idx="1370">
                  <c:v>1.8</c:v>
                </c:pt>
                <c:pt idx="1371">
                  <c:v>0</c:v>
                </c:pt>
                <c:pt idx="1372">
                  <c:v>1.8</c:v>
                </c:pt>
                <c:pt idx="1373">
                  <c:v>1.8</c:v>
                </c:pt>
                <c:pt idx="1374">
                  <c:v>0</c:v>
                </c:pt>
                <c:pt idx="1375">
                  <c:v>5.4</c:v>
                </c:pt>
                <c:pt idx="1376">
                  <c:v>1.8</c:v>
                </c:pt>
                <c:pt idx="1377">
                  <c:v>0</c:v>
                </c:pt>
                <c:pt idx="1378">
                  <c:v>1.8</c:v>
                </c:pt>
                <c:pt idx="1379">
                  <c:v>3.6</c:v>
                </c:pt>
                <c:pt idx="1380">
                  <c:v>1.8</c:v>
                </c:pt>
                <c:pt idx="1381">
                  <c:v>1.8</c:v>
                </c:pt>
                <c:pt idx="1382">
                  <c:v>1.8</c:v>
                </c:pt>
                <c:pt idx="1383">
                  <c:v>3.6</c:v>
                </c:pt>
                <c:pt idx="1384">
                  <c:v>1.8</c:v>
                </c:pt>
                <c:pt idx="1385">
                  <c:v>0</c:v>
                </c:pt>
                <c:pt idx="1386">
                  <c:v>1.8</c:v>
                </c:pt>
                <c:pt idx="1387">
                  <c:v>1.8</c:v>
                </c:pt>
                <c:pt idx="1388">
                  <c:v>1.8</c:v>
                </c:pt>
                <c:pt idx="1389">
                  <c:v>1.8</c:v>
                </c:pt>
                <c:pt idx="1390">
                  <c:v>1.8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1.8</c:v>
                </c:pt>
                <c:pt idx="1396">
                  <c:v>0</c:v>
                </c:pt>
                <c:pt idx="1397">
                  <c:v>1.8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1.8</c:v>
                </c:pt>
                <c:pt idx="1404">
                  <c:v>0</c:v>
                </c:pt>
                <c:pt idx="1405">
                  <c:v>1.8</c:v>
                </c:pt>
                <c:pt idx="1406">
                  <c:v>0</c:v>
                </c:pt>
                <c:pt idx="1407">
                  <c:v>1.8</c:v>
                </c:pt>
                <c:pt idx="1408">
                  <c:v>1.8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1.8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796416"/>
        <c:axId val="217800000"/>
      </c:barChart>
      <c:catAx>
        <c:axId val="308796416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17800000"/>
        <c:crosses val="autoZero"/>
        <c:auto val="1"/>
        <c:lblAlgn val="ctr"/>
        <c:lblOffset val="20"/>
        <c:tickLblSkip val="120"/>
        <c:tickMarkSkip val="60"/>
        <c:noMultiLvlLbl val="0"/>
      </c:catAx>
      <c:valAx>
        <c:axId val="217800000"/>
        <c:scaling>
          <c:orientation val="minMax"/>
          <c:max val="80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308796416"/>
        <c:crosses val="autoZero"/>
        <c:crossBetween val="between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1"/>
    </a:solidFill>
    <a:effectLst>
      <a:outerShdw blurRad="50800" dist="127000" dir="2700000" algn="tl" rotWithShape="0">
        <a:schemeClr val="bg1">
          <a:alpha val="40000"/>
        </a:schemeClr>
      </a:outerShdw>
    </a:effectLst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Précipitations Décembre 2019</a:t>
            </a:r>
          </a:p>
        </c:rich>
      </c:tx>
      <c:layout>
        <c:manualLayout>
          <c:xMode val="edge"/>
          <c:yMode val="edge"/>
          <c:x val="0.43804866666666786"/>
          <c:y val="3.292592592592604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6704074074074083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.0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Pluie_Soleil'!$Q$7:$Q$37</c:f>
              <c:numCache>
                <c:formatCode>General</c:formatCode>
                <c:ptCount val="31"/>
                <c:pt idx="0">
                  <c:v>12.446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9.3979999999999997</c:v>
                </c:pt>
                <c:pt idx="8">
                  <c:v>4.0640000000000001</c:v>
                </c:pt>
                <c:pt idx="9">
                  <c:v>1.016</c:v>
                </c:pt>
                <c:pt idx="10">
                  <c:v>9.1440000000000001</c:v>
                </c:pt>
                <c:pt idx="11">
                  <c:v>16.763999999999999</c:v>
                </c:pt>
                <c:pt idx="12">
                  <c:v>10.16</c:v>
                </c:pt>
                <c:pt idx="13">
                  <c:v>21.843999999999994</c:v>
                </c:pt>
                <c:pt idx="14">
                  <c:v>7.1120000000000001</c:v>
                </c:pt>
                <c:pt idx="15">
                  <c:v>5.08</c:v>
                </c:pt>
                <c:pt idx="16">
                  <c:v>1.016</c:v>
                </c:pt>
                <c:pt idx="17">
                  <c:v>0.3</c:v>
                </c:pt>
                <c:pt idx="18">
                  <c:v>3.5</c:v>
                </c:pt>
                <c:pt idx="19">
                  <c:v>20.3</c:v>
                </c:pt>
                <c:pt idx="20">
                  <c:v>6.9</c:v>
                </c:pt>
                <c:pt idx="21">
                  <c:v>7.6</c:v>
                </c:pt>
                <c:pt idx="22">
                  <c:v>10.199999999999999</c:v>
                </c:pt>
                <c:pt idx="23">
                  <c:v>7.1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349496320"/>
        <c:axId val="218581248"/>
      </c:barChart>
      <c:catAx>
        <c:axId val="34949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18581248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18581248"/>
        <c:scaling>
          <c:orientation val="minMax"/>
          <c:max val="35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349496320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Heures de Soleil Décembre 2019</a:t>
            </a:r>
          </a:p>
        </c:rich>
      </c:tx>
      <c:layout>
        <c:manualLayout>
          <c:xMode val="edge"/>
          <c:yMode val="edge"/>
          <c:x val="0.594997"/>
          <c:y val="4.4685185185185182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9055925925925931E-2"/>
          <c:w val="0.95856555555555567"/>
          <c:h val="0.92775092592592556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dLbl>
              <c:idx val="1"/>
              <c:layout>
                <c:manualLayout>
                  <c:x val="-6.4675178792741562E-18"/>
                  <c:y val="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"/>
                  <c:y val="-9.407407407407407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1.411111111111111E-3"/>
                  <c:y val="1.17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1.196555555555555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1.6105356933387325E-3"/>
                  <c:y val="9.407407407407426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0"/>
                  <c:y val="-4.468518518518518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9.66321416003277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1.027444444444444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4.2333333333333337E-3"/>
                  <c:y val="7.05555555555555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8.466666666666667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[h]:mm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0</c:v>
                </c:pt>
                <c:pt idx="1">
                  <c:v>0.31041666666666667</c:v>
                </c:pt>
                <c:pt idx="2">
                  <c:v>0.29166666666666669</c:v>
                </c:pt>
                <c:pt idx="3">
                  <c:v>0.3125</c:v>
                </c:pt>
                <c:pt idx="4">
                  <c:v>0.11597222222222223</c:v>
                </c:pt>
                <c:pt idx="5">
                  <c:v>7.7083333333333337E-2</c:v>
                </c:pt>
                <c:pt idx="6">
                  <c:v>0.21666666666666667</c:v>
                </c:pt>
                <c:pt idx="7">
                  <c:v>0</c:v>
                </c:pt>
                <c:pt idx="8">
                  <c:v>0.25277777777777777</c:v>
                </c:pt>
                <c:pt idx="9">
                  <c:v>0.11736111111111111</c:v>
                </c:pt>
                <c:pt idx="10">
                  <c:v>8.4722222222222227E-2</c:v>
                </c:pt>
                <c:pt idx="11">
                  <c:v>0</c:v>
                </c:pt>
                <c:pt idx="12">
                  <c:v>3.125E-2</c:v>
                </c:pt>
                <c:pt idx="13">
                  <c:v>5.347222222222222E-2</c:v>
                </c:pt>
                <c:pt idx="14">
                  <c:v>8.611111111111111E-2</c:v>
                </c:pt>
                <c:pt idx="15">
                  <c:v>8.1250000000000003E-2</c:v>
                </c:pt>
                <c:pt idx="16">
                  <c:v>0</c:v>
                </c:pt>
                <c:pt idx="17">
                  <c:v>0.32430555555555557</c:v>
                </c:pt>
                <c:pt idx="18">
                  <c:v>6.9444444444444434E-2</c:v>
                </c:pt>
                <c:pt idx="19">
                  <c:v>0.18055555555555555</c:v>
                </c:pt>
                <c:pt idx="20">
                  <c:v>0.1111111111111111</c:v>
                </c:pt>
                <c:pt idx="21">
                  <c:v>9.0277777777777776E-2</c:v>
                </c:pt>
                <c:pt idx="22">
                  <c:v>0.18888888888888888</c:v>
                </c:pt>
                <c:pt idx="23">
                  <c:v>0.18124999999999999</c:v>
                </c:pt>
                <c:pt idx="24">
                  <c:v>0.22847222222222222</c:v>
                </c:pt>
                <c:pt idx="25">
                  <c:v>0.23611111111111113</c:v>
                </c:pt>
                <c:pt idx="26">
                  <c:v>0</c:v>
                </c:pt>
                <c:pt idx="27">
                  <c:v>0.31111111111111112</c:v>
                </c:pt>
                <c:pt idx="28">
                  <c:v>0.22222222222222221</c:v>
                </c:pt>
                <c:pt idx="29">
                  <c:v>0.28125</c:v>
                </c:pt>
                <c:pt idx="30">
                  <c:v>0.10555555555555556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349497344"/>
        <c:axId val="218582400"/>
      </c:barChart>
      <c:catAx>
        <c:axId val="349497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18582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8582400"/>
        <c:scaling>
          <c:orientation val="minMax"/>
          <c:max val="0.55000000000000004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noFill/>
          <a:ln>
            <a:noFill/>
          </a:ln>
        </c:spPr>
        <c:crossAx val="349497344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92000">
                  <a:schemeClr val="accent3"/>
                </a:gs>
                <a:gs pos="10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Pluie_Soleil'!$Q$7:$Q$36</c:f>
              <c:numCache>
                <c:formatCode>General</c:formatCode>
                <c:ptCount val="30"/>
                <c:pt idx="0">
                  <c:v>12.446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9.3979999999999997</c:v>
                </c:pt>
                <c:pt idx="8">
                  <c:v>4.0640000000000001</c:v>
                </c:pt>
                <c:pt idx="9">
                  <c:v>1.016</c:v>
                </c:pt>
                <c:pt idx="10">
                  <c:v>9.1440000000000001</c:v>
                </c:pt>
                <c:pt idx="11">
                  <c:v>16.763999999999999</c:v>
                </c:pt>
                <c:pt idx="12">
                  <c:v>10.16</c:v>
                </c:pt>
                <c:pt idx="13">
                  <c:v>21.843999999999994</c:v>
                </c:pt>
                <c:pt idx="14">
                  <c:v>7.1120000000000001</c:v>
                </c:pt>
                <c:pt idx="15">
                  <c:v>5.08</c:v>
                </c:pt>
                <c:pt idx="16">
                  <c:v>1.016</c:v>
                </c:pt>
                <c:pt idx="17">
                  <c:v>0.3</c:v>
                </c:pt>
                <c:pt idx="18">
                  <c:v>3.5</c:v>
                </c:pt>
                <c:pt idx="19">
                  <c:v>20.3</c:v>
                </c:pt>
                <c:pt idx="20">
                  <c:v>6.9</c:v>
                </c:pt>
                <c:pt idx="21">
                  <c:v>7.6</c:v>
                </c:pt>
                <c:pt idx="22">
                  <c:v>10.199999999999999</c:v>
                </c:pt>
                <c:pt idx="23">
                  <c:v>7.1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385588736"/>
        <c:axId val="218585856"/>
      </c:barChart>
      <c:catAx>
        <c:axId val="38558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18585856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18585856"/>
        <c:scaling>
          <c:orientation val="minMax"/>
          <c:max val="2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385588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effectLst>
      <a:outerShdw blurRad="50800" dist="63500" dir="2700000" algn="tl" rotWithShape="0">
        <a:schemeClr val="bg1">
          <a:lumMod val="95000"/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6.1515873015873017E-2"/>
          <c:w val="0.81578317152103552"/>
          <c:h val="0.73259126984126821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Température'!$S$6:$S$36</c:f>
              <c:numCache>
                <c:formatCode>General</c:formatCode>
                <c:ptCount val="31"/>
                <c:pt idx="0">
                  <c:v>10.199999999999999</c:v>
                </c:pt>
                <c:pt idx="1">
                  <c:v>6.7</c:v>
                </c:pt>
                <c:pt idx="2">
                  <c:v>6.8</c:v>
                </c:pt>
                <c:pt idx="3">
                  <c:v>7.7</c:v>
                </c:pt>
                <c:pt idx="4">
                  <c:v>6.3</c:v>
                </c:pt>
                <c:pt idx="5">
                  <c:v>11.6</c:v>
                </c:pt>
                <c:pt idx="6">
                  <c:v>13.3</c:v>
                </c:pt>
                <c:pt idx="7">
                  <c:v>13.3</c:v>
                </c:pt>
                <c:pt idx="8">
                  <c:v>12.5</c:v>
                </c:pt>
                <c:pt idx="9">
                  <c:v>11.6</c:v>
                </c:pt>
                <c:pt idx="10">
                  <c:v>12</c:v>
                </c:pt>
                <c:pt idx="11">
                  <c:v>12.1</c:v>
                </c:pt>
                <c:pt idx="12">
                  <c:v>12.6</c:v>
                </c:pt>
                <c:pt idx="13">
                  <c:v>13</c:v>
                </c:pt>
                <c:pt idx="14">
                  <c:v>12.6</c:v>
                </c:pt>
                <c:pt idx="15">
                  <c:v>13.6</c:v>
                </c:pt>
                <c:pt idx="16">
                  <c:v>12.6</c:v>
                </c:pt>
                <c:pt idx="17">
                  <c:v>13</c:v>
                </c:pt>
                <c:pt idx="18">
                  <c:v>14.9</c:v>
                </c:pt>
                <c:pt idx="19">
                  <c:v>13</c:v>
                </c:pt>
                <c:pt idx="20">
                  <c:v>13.4</c:v>
                </c:pt>
                <c:pt idx="21">
                  <c:v>12.8</c:v>
                </c:pt>
                <c:pt idx="22">
                  <c:v>13.1</c:v>
                </c:pt>
                <c:pt idx="23">
                  <c:v>13.5</c:v>
                </c:pt>
                <c:pt idx="24">
                  <c:v>11.8</c:v>
                </c:pt>
                <c:pt idx="25">
                  <c:v>13.4</c:v>
                </c:pt>
                <c:pt idx="26">
                  <c:v>12.6</c:v>
                </c:pt>
                <c:pt idx="27">
                  <c:v>11.1</c:v>
                </c:pt>
                <c:pt idx="28">
                  <c:v>6.8</c:v>
                </c:pt>
                <c:pt idx="29">
                  <c:v>8</c:v>
                </c:pt>
                <c:pt idx="30">
                  <c:v>10.3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895872"/>
        <c:axId val="218882624"/>
      </c:lineChart>
      <c:catAx>
        <c:axId val="3868958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18882624"/>
        <c:crosses val="autoZero"/>
        <c:auto val="1"/>
        <c:lblAlgn val="ctr"/>
        <c:lblOffset val="100"/>
        <c:noMultiLvlLbl val="0"/>
      </c:catAx>
      <c:valAx>
        <c:axId val="2188826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386895872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  <a:effectLst>
      <a:outerShdw blurRad="50800" dist="63500" dir="2700000" algn="tl" rotWithShape="0">
        <a:schemeClr val="bg1">
          <a:lumMod val="95000"/>
          <a:alpha val="40000"/>
        </a:schemeClr>
      </a:outerShdw>
    </a:effectLst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9.9313492063492451E-2"/>
          <c:w val="0.82673300970873786"/>
          <c:h val="0.69479365079365074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Température'!$R$6:$R$36</c:f>
              <c:numCache>
                <c:formatCode>General</c:formatCode>
                <c:ptCount val="31"/>
                <c:pt idx="0">
                  <c:v>5.2</c:v>
                </c:pt>
                <c:pt idx="1">
                  <c:v>1.6</c:v>
                </c:pt>
                <c:pt idx="2">
                  <c:v>1.8</c:v>
                </c:pt>
                <c:pt idx="3">
                  <c:v>0.4</c:v>
                </c:pt>
                <c:pt idx="4">
                  <c:v>1.3</c:v>
                </c:pt>
                <c:pt idx="5">
                  <c:v>3.4</c:v>
                </c:pt>
                <c:pt idx="6">
                  <c:v>9.6</c:v>
                </c:pt>
                <c:pt idx="7">
                  <c:v>9.9</c:v>
                </c:pt>
                <c:pt idx="8">
                  <c:v>7.9</c:v>
                </c:pt>
                <c:pt idx="9">
                  <c:v>5.3</c:v>
                </c:pt>
                <c:pt idx="10">
                  <c:v>6.1</c:v>
                </c:pt>
                <c:pt idx="11">
                  <c:v>7</c:v>
                </c:pt>
                <c:pt idx="12">
                  <c:v>8.6999999999999993</c:v>
                </c:pt>
                <c:pt idx="13">
                  <c:v>11.2</c:v>
                </c:pt>
                <c:pt idx="14">
                  <c:v>10.8</c:v>
                </c:pt>
                <c:pt idx="15">
                  <c:v>10.8</c:v>
                </c:pt>
                <c:pt idx="16">
                  <c:v>9.6</c:v>
                </c:pt>
                <c:pt idx="17">
                  <c:v>7.9</c:v>
                </c:pt>
                <c:pt idx="18">
                  <c:v>12.1</c:v>
                </c:pt>
                <c:pt idx="19">
                  <c:v>9</c:v>
                </c:pt>
                <c:pt idx="20">
                  <c:v>9</c:v>
                </c:pt>
                <c:pt idx="21">
                  <c:v>8.1</c:v>
                </c:pt>
                <c:pt idx="22">
                  <c:v>9.8000000000000007</c:v>
                </c:pt>
                <c:pt idx="23">
                  <c:v>11.3</c:v>
                </c:pt>
                <c:pt idx="24">
                  <c:v>5.5</c:v>
                </c:pt>
                <c:pt idx="25">
                  <c:v>7.4</c:v>
                </c:pt>
                <c:pt idx="26">
                  <c:v>11</c:v>
                </c:pt>
                <c:pt idx="27">
                  <c:v>4</c:v>
                </c:pt>
                <c:pt idx="28">
                  <c:v>1.1000000000000001</c:v>
                </c:pt>
                <c:pt idx="29">
                  <c:v>-0.7</c:v>
                </c:pt>
                <c:pt idx="30">
                  <c:v>-0.7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6896896"/>
        <c:axId val="218884352"/>
      </c:lineChart>
      <c:catAx>
        <c:axId val="3868968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18884352"/>
        <c:crosses val="autoZero"/>
        <c:auto val="1"/>
        <c:lblAlgn val="ctr"/>
        <c:lblOffset val="100"/>
        <c:noMultiLvlLbl val="0"/>
      </c:catAx>
      <c:valAx>
        <c:axId val="21888435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386896896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  <a:effectLst>
      <a:outerShdw blurRad="50800" dist="63500" dir="2700000" algn="tl" rotWithShape="0">
        <a:schemeClr val="bg1">
          <a:lumMod val="95000"/>
          <a:alpha val="40000"/>
        </a:schemeClr>
      </a:outerShdw>
    </a:effectLst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rgbClr val="FFFF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0</c:v>
                </c:pt>
                <c:pt idx="1">
                  <c:v>0.31041666666666667</c:v>
                </c:pt>
                <c:pt idx="2">
                  <c:v>0.29166666666666669</c:v>
                </c:pt>
                <c:pt idx="3">
                  <c:v>0.3125</c:v>
                </c:pt>
                <c:pt idx="4">
                  <c:v>0.11597222222222223</c:v>
                </c:pt>
                <c:pt idx="5">
                  <c:v>7.7083333333333337E-2</c:v>
                </c:pt>
                <c:pt idx="6">
                  <c:v>0.21666666666666667</c:v>
                </c:pt>
                <c:pt idx="7">
                  <c:v>0</c:v>
                </c:pt>
                <c:pt idx="8">
                  <c:v>0.25277777777777777</c:v>
                </c:pt>
                <c:pt idx="9">
                  <c:v>0.11736111111111111</c:v>
                </c:pt>
                <c:pt idx="10">
                  <c:v>8.4722222222222227E-2</c:v>
                </c:pt>
                <c:pt idx="11">
                  <c:v>0</c:v>
                </c:pt>
                <c:pt idx="12">
                  <c:v>3.125E-2</c:v>
                </c:pt>
                <c:pt idx="13">
                  <c:v>5.347222222222222E-2</c:v>
                </c:pt>
                <c:pt idx="14">
                  <c:v>8.611111111111111E-2</c:v>
                </c:pt>
                <c:pt idx="15">
                  <c:v>8.1250000000000003E-2</c:v>
                </c:pt>
                <c:pt idx="16">
                  <c:v>0</c:v>
                </c:pt>
                <c:pt idx="17">
                  <c:v>0.32430555555555557</c:v>
                </c:pt>
                <c:pt idx="18">
                  <c:v>6.9444444444444434E-2</c:v>
                </c:pt>
                <c:pt idx="19">
                  <c:v>0.18055555555555555</c:v>
                </c:pt>
                <c:pt idx="20">
                  <c:v>0.1111111111111111</c:v>
                </c:pt>
                <c:pt idx="21">
                  <c:v>9.0277777777777776E-2</c:v>
                </c:pt>
                <c:pt idx="22">
                  <c:v>0.18888888888888888</c:v>
                </c:pt>
                <c:pt idx="23">
                  <c:v>0.18124999999999999</c:v>
                </c:pt>
                <c:pt idx="24">
                  <c:v>0.22847222222222222</c:v>
                </c:pt>
                <c:pt idx="25">
                  <c:v>0.23611111111111113</c:v>
                </c:pt>
                <c:pt idx="26">
                  <c:v>0</c:v>
                </c:pt>
                <c:pt idx="27">
                  <c:v>0.31111111111111112</c:v>
                </c:pt>
                <c:pt idx="28">
                  <c:v>0.22222222222222221</c:v>
                </c:pt>
                <c:pt idx="29">
                  <c:v>0.28125</c:v>
                </c:pt>
                <c:pt idx="30">
                  <c:v>0.10555555555555556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386897408"/>
        <c:axId val="218886080"/>
      </c:barChart>
      <c:catAx>
        <c:axId val="386897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18886080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18886080"/>
        <c:scaling>
          <c:orientation val="minMax"/>
          <c:max val="0.45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38689740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effectLst>
      <a:outerShdw blurRad="50800" dist="63500" dir="2700000" algn="tl" rotWithShape="0">
        <a:schemeClr val="bg1">
          <a:lumMod val="95000"/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643561394203958E-2"/>
          <c:y val="6.1515873015873017E-2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chemeClr val="accent1">
                    <a:tint val="66000"/>
                    <a:satMod val="160000"/>
                  </a:schemeClr>
                </a:gs>
                <a:gs pos="31000">
                  <a:schemeClr val="accent1">
                    <a:tint val="44500"/>
                    <a:satMod val="160000"/>
                  </a:schemeClr>
                </a:gs>
                <a:gs pos="100000">
                  <a:schemeClr val="accent2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Vent'!$P$7:$P$37</c:f>
              <c:numCache>
                <c:formatCode>General</c:formatCode>
                <c:ptCount val="31"/>
                <c:pt idx="0">
                  <c:v>34.991999999999997</c:v>
                </c:pt>
                <c:pt idx="1">
                  <c:v>38.448000000000008</c:v>
                </c:pt>
                <c:pt idx="2">
                  <c:v>38.448000000000008</c:v>
                </c:pt>
                <c:pt idx="3">
                  <c:v>11.232000000000001</c:v>
                </c:pt>
                <c:pt idx="4">
                  <c:v>20.304000000000002</c:v>
                </c:pt>
                <c:pt idx="5">
                  <c:v>26.784000000000002</c:v>
                </c:pt>
                <c:pt idx="6">
                  <c:v>25.056000000000001</c:v>
                </c:pt>
                <c:pt idx="7">
                  <c:v>49.680000000000007</c:v>
                </c:pt>
                <c:pt idx="8">
                  <c:v>71.28</c:v>
                </c:pt>
                <c:pt idx="9">
                  <c:v>21.6</c:v>
                </c:pt>
                <c:pt idx="10">
                  <c:v>82.080000000000013</c:v>
                </c:pt>
                <c:pt idx="11">
                  <c:v>50.976000000000006</c:v>
                </c:pt>
                <c:pt idx="12">
                  <c:v>84.672000000000011</c:v>
                </c:pt>
                <c:pt idx="13">
                  <c:v>58.752000000000002</c:v>
                </c:pt>
                <c:pt idx="14">
                  <c:v>27.648000000000003</c:v>
                </c:pt>
                <c:pt idx="15">
                  <c:v>15.552000000000001</c:v>
                </c:pt>
                <c:pt idx="16">
                  <c:v>25.92</c:v>
                </c:pt>
                <c:pt idx="17">
                  <c:v>20.2</c:v>
                </c:pt>
                <c:pt idx="18">
                  <c:v>34.9</c:v>
                </c:pt>
                <c:pt idx="19">
                  <c:v>36.700000000000003</c:v>
                </c:pt>
                <c:pt idx="20">
                  <c:v>53.3</c:v>
                </c:pt>
                <c:pt idx="21">
                  <c:v>77.400000000000006</c:v>
                </c:pt>
                <c:pt idx="22">
                  <c:v>49.7</c:v>
                </c:pt>
                <c:pt idx="23">
                  <c:v>29.5</c:v>
                </c:pt>
                <c:pt idx="24">
                  <c:v>20.2</c:v>
                </c:pt>
                <c:pt idx="25">
                  <c:v>27.7</c:v>
                </c:pt>
                <c:pt idx="26">
                  <c:v>20.2</c:v>
                </c:pt>
                <c:pt idx="27">
                  <c:v>20.2</c:v>
                </c:pt>
                <c:pt idx="28">
                  <c:v>13</c:v>
                </c:pt>
                <c:pt idx="29">
                  <c:v>11.2</c:v>
                </c:pt>
                <c:pt idx="30">
                  <c:v>13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33"/>
        <c:overlap val="-68"/>
        <c:axId val="386899456"/>
        <c:axId val="220365376"/>
      </c:barChart>
      <c:catAx>
        <c:axId val="386899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20365376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20365376"/>
        <c:scaling>
          <c:orientation val="minMax"/>
          <c:max val="8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38689945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effectLst>
      <a:outerShdw blurRad="50800" dist="63500" dir="2700000" algn="tl" rotWithShape="0">
        <a:schemeClr val="bg1">
          <a:lumMod val="95000"/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Misol!$G$16</c:f>
              <c:numCache>
                <c:formatCode>0.\ "mm"</c:formatCode>
                <c:ptCount val="1"/>
                <c:pt idx="0">
                  <c:v>153.19999999999999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492108800"/>
        <c:axId val="220387520"/>
      </c:barChart>
      <c:catAx>
        <c:axId val="49210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0387520"/>
        <c:crosses val="autoZero"/>
        <c:auto val="1"/>
        <c:lblAlgn val="ctr"/>
        <c:lblOffset val="100"/>
        <c:noMultiLvlLbl val="0"/>
      </c:catAx>
      <c:valAx>
        <c:axId val="220387520"/>
        <c:scaling>
          <c:orientation val="minMax"/>
          <c:max val="21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492108800"/>
        <c:crosses val="autoZero"/>
        <c:crossBetween val="between"/>
        <c:majorUnit val="5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Misol!$G$14</c:f>
              <c:numCache>
                <c:formatCode>0.\ "mm"</c:formatCode>
                <c:ptCount val="1"/>
                <c:pt idx="0">
                  <c:v>0.5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496701440"/>
        <c:axId val="227066432"/>
      </c:barChart>
      <c:catAx>
        <c:axId val="4967014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7066432"/>
        <c:crosses val="autoZero"/>
        <c:auto val="1"/>
        <c:lblAlgn val="ctr"/>
        <c:lblOffset val="100"/>
        <c:noMultiLvlLbl val="0"/>
      </c:catAx>
      <c:valAx>
        <c:axId val="227066432"/>
        <c:scaling>
          <c:orientation val="minMax"/>
          <c:max val="9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4967014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Misol!$G$12</c:f>
              <c:numCache>
                <c:formatCode>0.\ "mm"</c:formatCode>
                <c:ptCount val="1"/>
                <c:pt idx="0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496704000"/>
        <c:axId val="227068160"/>
      </c:barChart>
      <c:catAx>
        <c:axId val="496704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7068160"/>
        <c:crosses val="autoZero"/>
        <c:auto val="1"/>
        <c:lblAlgn val="ctr"/>
        <c:lblOffset val="100"/>
        <c:noMultiLvlLbl val="0"/>
      </c:catAx>
      <c:valAx>
        <c:axId val="227068160"/>
        <c:scaling>
          <c:orientation val="minMax"/>
          <c:max val="3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49670400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358705161854766E-2"/>
          <c:y val="2.4945510251761847E-3"/>
          <c:w val="0.949389936931900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Misol!$G$12</c:f>
              <c:numCache>
                <c:formatCode>0.\ "mm"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496705024"/>
        <c:axId val="227069888"/>
      </c:barChart>
      <c:catAx>
        <c:axId val="496705024"/>
        <c:scaling>
          <c:orientation val="minMax"/>
        </c:scaling>
        <c:delete val="1"/>
        <c:axPos val="b"/>
        <c:majorTickMark val="out"/>
        <c:minorTickMark val="none"/>
        <c:tickLblPos val="none"/>
        <c:crossAx val="227069888"/>
        <c:crossesAt val="-20"/>
        <c:auto val="1"/>
        <c:lblAlgn val="ctr"/>
        <c:lblOffset val="50"/>
        <c:noMultiLvlLbl val="0"/>
      </c:catAx>
      <c:valAx>
        <c:axId val="227069888"/>
        <c:scaling>
          <c:orientation val="minMax"/>
          <c:max val="30"/>
          <c:min val="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\ &quot;mm&quot;" sourceLinked="1"/>
        <c:majorTickMark val="out"/>
        <c:minorTickMark val="in"/>
        <c:tickLblPos val="nextTo"/>
        <c:crossAx val="49670502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dPt>
            <c:idx val="1"/>
            <c:bubble3D val="0"/>
            <c:spPr>
              <a:solidFill>
                <a:srgbClr val="66FFFF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Misol!$G$4:$G$5</c:f>
              <c:numCache>
                <c:formatCode>0.0\ "°C"</c:formatCode>
                <c:ptCount val="2"/>
                <c:pt idx="0">
                  <c:v>10.3</c:v>
                </c:pt>
                <c:pt idx="1">
                  <c:v>-0.7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66CCFF"/>
            </a:solidFill>
            <a:ln w="0">
              <a:solidFill>
                <a:schemeClr val="tx1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</c:dPt>
          <c:dPt>
            <c:idx val="1"/>
            <c:bubble3D val="0"/>
            <c:spPr>
              <a:gradFill flip="none" rotWithShape="1">
                <a:gsLst>
                  <a:gs pos="0">
                    <a:srgbClr val="FF0000"/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0" scaled="1"/>
                <a:tileRect/>
              </a:gradFill>
              <a:ln w="0">
                <a:solidFill>
                  <a:schemeClr val="tx1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Misol!$G$8:$G$9</c:f>
              <c:numCache>
                <c:formatCode>0.0\ "km/h"</c:formatCode>
                <c:ptCount val="2"/>
                <c:pt idx="0" formatCode="General">
                  <c:v>87</c:v>
                </c:pt>
                <c:pt idx="1">
                  <c:v>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solidFill>
              <a:srgbClr val="FFFF00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Misol!$G$25:$G$26</c:f>
              <c:numCache>
                <c:formatCode>h\ "h"\ mm\ "mn"</c:formatCode>
                <c:ptCount val="2"/>
                <c:pt idx="0">
                  <c:v>0.99930555555555556</c:v>
                </c:pt>
                <c:pt idx="1">
                  <c:v>3.9583333333333331E-2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spPr>
            <a:gradFill>
              <a:gsLst>
                <a:gs pos="0">
                  <a:srgbClr val="FFF200"/>
                </a:gs>
                <a:gs pos="50000">
                  <a:srgbClr val="FF7A00"/>
                </a:gs>
                <a:gs pos="71000">
                  <a:srgbClr val="FF0300"/>
                </a:gs>
              </a:gsLst>
              <a:lin ang="0" scaled="0"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dPt>
            <c:idx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</c:dPt>
          <c:val>
            <c:numRef>
              <c:f>Misol!$G$21:$G$22</c:f>
              <c:numCache>
                <c:formatCode>h\ "h"\ mm\ "mn"</c:formatCode>
                <c:ptCount val="2"/>
                <c:pt idx="0">
                  <c:v>0.625</c:v>
                </c:pt>
                <c:pt idx="1">
                  <c:v>0.10555555555555556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0"/>
      </c:doughnutChart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8755328218243821E-2"/>
          <c:y val="4.6150750979916055E-2"/>
          <c:w val="0.96248934356351235"/>
          <c:h val="0.92566512886329733"/>
        </c:manualLayout>
      </c:layout>
      <c:scatterChart>
        <c:scatterStyle val="smoothMarker"/>
        <c:varyColors val="0"/>
        <c:ser>
          <c:idx val="0"/>
          <c:order val="0"/>
          <c:spPr>
            <a:ln w="6350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Misol!$A$6:$A$24</c:f>
              <c:numCache>
                <c:formatCode>0.00</c:formatCode>
                <c:ptCount val="19"/>
                <c:pt idx="0">
                  <c:v>-5.2</c:v>
                </c:pt>
                <c:pt idx="1">
                  <c:v>-5.1210003156634807</c:v>
                </c:pt>
                <c:pt idx="2">
                  <c:v>-4.8864016280867215</c:v>
                </c:pt>
                <c:pt idx="3">
                  <c:v>-4.5033320996790795</c:v>
                </c:pt>
                <c:pt idx="4">
                  <c:v>-3.9834311042186843</c:v>
                </c:pt>
                <c:pt idx="5">
                  <c:v>-3.3424955703700032</c:v>
                </c:pt>
                <c:pt idx="6">
                  <c:v>-2.5999999999999988</c:v>
                </c:pt>
                <c:pt idx="7">
                  <c:v>-1.7785047452934775</c:v>
                </c:pt>
                <c:pt idx="8">
                  <c:v>-0.90297052386803756</c:v>
                </c:pt>
                <c:pt idx="9">
                  <c:v>3.185385982762412E-16</c:v>
                </c:pt>
                <c:pt idx="10">
                  <c:v>0.90297052386803822</c:v>
                </c:pt>
                <c:pt idx="11">
                  <c:v>1.7785047452934779</c:v>
                </c:pt>
                <c:pt idx="12">
                  <c:v>2.6000000000000005</c:v>
                </c:pt>
                <c:pt idx="13">
                  <c:v>3.342495570370005</c:v>
                </c:pt>
                <c:pt idx="14">
                  <c:v>3.9834311042186856</c:v>
                </c:pt>
                <c:pt idx="15">
                  <c:v>4.5033320996790813</c:v>
                </c:pt>
                <c:pt idx="16">
                  <c:v>4.8864016280867242</c:v>
                </c:pt>
                <c:pt idx="17">
                  <c:v>5.1210003156634816</c:v>
                </c:pt>
                <c:pt idx="18">
                  <c:v>5.2</c:v>
                </c:pt>
              </c:numCache>
            </c:numRef>
          </c:xVal>
          <c:yVal>
            <c:numRef>
              <c:f>Misol!$B$6:$B$24</c:f>
              <c:numCache>
                <c:formatCode>0.00</c:formatCode>
                <c:ptCount val="19"/>
                <c:pt idx="0">
                  <c:v>7.5648688702134598E-15</c:v>
                </c:pt>
                <c:pt idx="1">
                  <c:v>0.90297052386804422</c:v>
                </c:pt>
                <c:pt idx="2">
                  <c:v>1.7785047452934826</c:v>
                </c:pt>
                <c:pt idx="3">
                  <c:v>2.6000000000000041</c:v>
                </c:pt>
                <c:pt idx="4">
                  <c:v>3.3424955703700072</c:v>
                </c:pt>
                <c:pt idx="5">
                  <c:v>3.9834311042186874</c:v>
                </c:pt>
                <c:pt idx="6">
                  <c:v>4.5033320996790813</c:v>
                </c:pt>
                <c:pt idx="7">
                  <c:v>4.8864016280867242</c:v>
                </c:pt>
                <c:pt idx="8">
                  <c:v>5.1210003156634816</c:v>
                </c:pt>
                <c:pt idx="9">
                  <c:v>5.2</c:v>
                </c:pt>
                <c:pt idx="10">
                  <c:v>5.1210003156634816</c:v>
                </c:pt>
                <c:pt idx="11">
                  <c:v>4.8864016280867233</c:v>
                </c:pt>
                <c:pt idx="12">
                  <c:v>4.5033320996790804</c:v>
                </c:pt>
                <c:pt idx="13">
                  <c:v>3.9834311042186856</c:v>
                </c:pt>
                <c:pt idx="14">
                  <c:v>3.3424955703700041</c:v>
                </c:pt>
                <c:pt idx="15">
                  <c:v>2.5999999999999996</c:v>
                </c:pt>
                <c:pt idx="16">
                  <c:v>1.7785047452934775</c:v>
                </c:pt>
                <c:pt idx="17">
                  <c:v>0.90297052386803778</c:v>
                </c:pt>
                <c:pt idx="18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Misol!$C$2</c:f>
              <c:strCache>
                <c:ptCount val="1"/>
                <c:pt idx="0">
                  <c:v>10:46</c:v>
                </c:pt>
              </c:strCache>
            </c:strRef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8.9100703234947398E-2"/>
                  <c:y val="-0.1454285615179159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Misol!$A$4</c:f>
              <c:numCache>
                <c:formatCode>0.00</c:formatCode>
                <c:ptCount val="1"/>
                <c:pt idx="0">
                  <c:v>-0.90297052386803756</c:v>
                </c:pt>
              </c:numCache>
            </c:numRef>
          </c:xVal>
          <c:yVal>
            <c:numRef>
              <c:f>Misol!$B$4</c:f>
              <c:numCache>
                <c:formatCode>General</c:formatCode>
                <c:ptCount val="1"/>
                <c:pt idx="0">
                  <c:v>5.1210003156634816</c:v>
                </c:pt>
              </c:numCache>
            </c:numRef>
          </c:yVal>
          <c:smooth val="1"/>
        </c:ser>
        <c:ser>
          <c:idx val="2"/>
          <c:order val="2"/>
          <c:tx>
            <c:v>Série3</c:v>
          </c:tx>
          <c:spPr>
            <a:ln w="25400">
              <a:solidFill>
                <a:schemeClr val="accent6"/>
              </a:solidFill>
              <a:prstDash val="dash"/>
              <a:headEnd type="none"/>
              <a:tailEnd type="none"/>
            </a:ln>
          </c:spPr>
          <c:marker>
            <c:symbol val="none"/>
          </c:marker>
          <c:xVal>
            <c:numRef>
              <c:f>[0]!Ligne</c:f>
              <c:numCache>
                <c:formatCode>0.00</c:formatCode>
                <c:ptCount val="10"/>
                <c:pt idx="1">
                  <c:v>-5.2</c:v>
                </c:pt>
                <c:pt idx="2">
                  <c:v>-5.1210003156634807</c:v>
                </c:pt>
                <c:pt idx="3">
                  <c:v>-4.8864016280867215</c:v>
                </c:pt>
                <c:pt idx="4">
                  <c:v>-4.5033320996790795</c:v>
                </c:pt>
                <c:pt idx="5">
                  <c:v>-3.9834311042186843</c:v>
                </c:pt>
                <c:pt idx="6">
                  <c:v>-3.3424955703700032</c:v>
                </c:pt>
                <c:pt idx="7">
                  <c:v>-2.5999999999999988</c:v>
                </c:pt>
                <c:pt idx="8">
                  <c:v>-1.7785047452934775</c:v>
                </c:pt>
                <c:pt idx="9">
                  <c:v>-0.90297052386803756</c:v>
                </c:pt>
              </c:numCache>
            </c:numRef>
          </c:xVal>
          <c:yVal>
            <c:numRef>
              <c:f>[0]!Ligne1</c:f>
              <c:numCache>
                <c:formatCode>0.00</c:formatCode>
                <c:ptCount val="10"/>
                <c:pt idx="1">
                  <c:v>7.5648688702134598E-15</c:v>
                </c:pt>
                <c:pt idx="2">
                  <c:v>0.90297052386804422</c:v>
                </c:pt>
                <c:pt idx="3">
                  <c:v>1.7785047452934826</c:v>
                </c:pt>
                <c:pt idx="4">
                  <c:v>2.6000000000000041</c:v>
                </c:pt>
                <c:pt idx="5">
                  <c:v>3.3424955703700072</c:v>
                </c:pt>
                <c:pt idx="6">
                  <c:v>3.9834311042186874</c:v>
                </c:pt>
                <c:pt idx="7">
                  <c:v>4.5033320996790813</c:v>
                </c:pt>
                <c:pt idx="8">
                  <c:v>4.8864016280867242</c:v>
                </c:pt>
                <c:pt idx="9">
                  <c:v>5.1210003156634816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70240"/>
        <c:axId val="272970816"/>
      </c:scatterChart>
      <c:valAx>
        <c:axId val="272970240"/>
        <c:scaling>
          <c:orientation val="minMax"/>
          <c:max val="6"/>
          <c:min val="-6"/>
        </c:scaling>
        <c:delete val="1"/>
        <c:axPos val="b"/>
        <c:numFmt formatCode="0.00" sourceLinked="1"/>
        <c:majorTickMark val="none"/>
        <c:minorTickMark val="none"/>
        <c:tickLblPos val="none"/>
        <c:crossAx val="272970816"/>
        <c:crosses val="autoZero"/>
        <c:crossBetween val="midCat"/>
      </c:valAx>
      <c:valAx>
        <c:axId val="272970816"/>
        <c:scaling>
          <c:orientation val="minMax"/>
          <c:max val="6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0.00" sourceLinked="1"/>
        <c:majorTickMark val="none"/>
        <c:minorTickMark val="none"/>
        <c:tickLblPos val="none"/>
        <c:spPr>
          <a:ln>
            <a:noFill/>
          </a:ln>
        </c:spPr>
        <c:crossAx val="272970240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Misol!$G$18</c:f>
              <c:numCache>
                <c:formatCode>0.\ "mm"</c:formatCode>
                <c:ptCount val="1"/>
                <c:pt idx="0">
                  <c:v>812.2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500344832"/>
        <c:axId val="272972544"/>
      </c:barChart>
      <c:catAx>
        <c:axId val="500344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2972544"/>
        <c:crosses val="autoZero"/>
        <c:auto val="1"/>
        <c:lblAlgn val="ctr"/>
        <c:lblOffset val="100"/>
        <c:noMultiLvlLbl val="0"/>
      </c:catAx>
      <c:valAx>
        <c:axId val="272972544"/>
        <c:scaling>
          <c:orientation val="minMax"/>
          <c:max val="99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5003448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Misol!$G$16</c:f>
              <c:numCache>
                <c:formatCode>0.\ "mm"</c:formatCode>
                <c:ptCount val="1"/>
                <c:pt idx="0">
                  <c:v>153.19999999999999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500400128"/>
        <c:axId val="274131776"/>
      </c:barChart>
      <c:catAx>
        <c:axId val="50040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4131776"/>
        <c:crosses val="autoZero"/>
        <c:auto val="1"/>
        <c:lblAlgn val="ctr"/>
        <c:lblOffset val="100"/>
        <c:noMultiLvlLbl val="0"/>
      </c:catAx>
      <c:valAx>
        <c:axId val="274131776"/>
        <c:scaling>
          <c:orientation val="minMax"/>
          <c:max val="21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500400128"/>
        <c:crosses val="autoZero"/>
        <c:crossBetween val="between"/>
        <c:majorUnit val="50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Misol!$G$14</c:f>
              <c:numCache>
                <c:formatCode>0.\ "mm"</c:formatCode>
                <c:ptCount val="1"/>
                <c:pt idx="0">
                  <c:v>0.5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500400640"/>
        <c:axId val="274133504"/>
      </c:barChart>
      <c:catAx>
        <c:axId val="500400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4133504"/>
        <c:crosses val="autoZero"/>
        <c:auto val="1"/>
        <c:lblAlgn val="ctr"/>
        <c:lblOffset val="100"/>
        <c:noMultiLvlLbl val="0"/>
      </c:catAx>
      <c:valAx>
        <c:axId val="274133504"/>
        <c:scaling>
          <c:orientation val="minMax"/>
          <c:max val="9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50040064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Misol!$G$12</c:f>
              <c:numCache>
                <c:formatCode>0.\ "mm"</c:formatCode>
                <c:ptCount val="1"/>
                <c:pt idx="0">
                  <c:v>0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500401664"/>
        <c:axId val="395702784"/>
      </c:barChart>
      <c:catAx>
        <c:axId val="500401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5702784"/>
        <c:crosses val="autoZero"/>
        <c:auto val="1"/>
        <c:lblAlgn val="ctr"/>
        <c:lblOffset val="100"/>
        <c:noMultiLvlLbl val="0"/>
      </c:catAx>
      <c:valAx>
        <c:axId val="395702784"/>
        <c:scaling>
          <c:orientation val="minMax"/>
          <c:max val="3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50040166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4974176615019906E-2"/>
          <c:y val="9.1350499785281068E-3"/>
          <c:w val="0.92069426805520282"/>
          <c:h val="0.97760397265831678"/>
        </c:manualLayout>
      </c:layout>
      <c:barChart>
        <c:barDir val="col"/>
        <c:grouping val="stacked"/>
        <c:varyColors val="0"/>
        <c:ser>
          <c:idx val="0"/>
          <c:order val="0"/>
          <c:spPr>
            <a:gradFill flip="none" rotWithShape="1">
              <a:gsLst>
                <a:gs pos="75000">
                  <a:schemeClr val="tx2">
                    <a:lumMod val="60000"/>
                    <a:lumOff val="40000"/>
                  </a:schemeClr>
                </a:gs>
                <a:gs pos="0">
                  <a:schemeClr val="tx2">
                    <a:lumMod val="20000"/>
                    <a:lumOff val="80000"/>
                  </a:schemeClr>
                </a:gs>
              </a:gsLst>
              <a:lin ang="5400000" scaled="1"/>
              <a:tileRect/>
            </a:gradFill>
          </c:spPr>
          <c:invertIfNegative val="0"/>
          <c:dLbls>
            <c:delete val="1"/>
          </c:dLbls>
          <c:val>
            <c:numRef>
              <c:f>Misol!$G$18</c:f>
              <c:numCache>
                <c:formatCode>0.\ "mm"</c:formatCode>
                <c:ptCount val="1"/>
                <c:pt idx="0">
                  <c:v>812.2</c:v>
                </c:pt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500403200"/>
        <c:axId val="395705088"/>
      </c:barChart>
      <c:catAx>
        <c:axId val="5004032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5705088"/>
        <c:crosses val="autoZero"/>
        <c:auto val="1"/>
        <c:lblAlgn val="ctr"/>
        <c:lblOffset val="100"/>
        <c:noMultiLvlLbl val="0"/>
      </c:catAx>
      <c:valAx>
        <c:axId val="395705088"/>
        <c:scaling>
          <c:orientation val="minMax"/>
          <c:max val="990"/>
          <c:min val="0"/>
        </c:scaling>
        <c:delete val="1"/>
        <c:axPos val="l"/>
        <c:numFmt formatCode="0.\ &quot;mm&quot;" sourceLinked="1"/>
        <c:majorTickMark val="out"/>
        <c:minorTickMark val="none"/>
        <c:tickLblPos val="nextTo"/>
        <c:crossAx val="500403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chart" Target="../charts/chart4.xml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11.png"/><Relationship Id="rId7" Type="http://schemas.openxmlformats.org/officeDocument/2006/relationships/chart" Target="../charts/chart10.xml"/><Relationship Id="rId2" Type="http://schemas.openxmlformats.org/officeDocument/2006/relationships/chart" Target="../charts/chart7.xml"/><Relationship Id="rId1" Type="http://schemas.openxmlformats.org/officeDocument/2006/relationships/image" Target="../media/image10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image" Target="../media/image48.png"/><Relationship Id="rId18" Type="http://schemas.openxmlformats.org/officeDocument/2006/relationships/image" Target="../media/image52.png"/><Relationship Id="rId3" Type="http://schemas.openxmlformats.org/officeDocument/2006/relationships/chart" Target="../charts/chart25.xml"/><Relationship Id="rId21" Type="http://schemas.openxmlformats.org/officeDocument/2006/relationships/chart" Target="../charts/chart33.xml"/><Relationship Id="rId7" Type="http://schemas.openxmlformats.org/officeDocument/2006/relationships/chart" Target="../charts/chart29.xml"/><Relationship Id="rId12" Type="http://schemas.openxmlformats.org/officeDocument/2006/relationships/image" Target="../media/image47.png"/><Relationship Id="rId17" Type="http://schemas.openxmlformats.org/officeDocument/2006/relationships/image" Target="../media/image51.png"/><Relationship Id="rId2" Type="http://schemas.openxmlformats.org/officeDocument/2006/relationships/chart" Target="../charts/chart24.xml"/><Relationship Id="rId16" Type="http://schemas.openxmlformats.org/officeDocument/2006/relationships/chart" Target="../charts/chart32.xml"/><Relationship Id="rId20" Type="http://schemas.openxmlformats.org/officeDocument/2006/relationships/image" Target="../media/image54.png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image" Target="../media/image46.png"/><Relationship Id="rId24" Type="http://schemas.openxmlformats.org/officeDocument/2006/relationships/chart" Target="../charts/chart36.xml"/><Relationship Id="rId5" Type="http://schemas.openxmlformats.org/officeDocument/2006/relationships/chart" Target="../charts/chart27.xml"/><Relationship Id="rId15" Type="http://schemas.openxmlformats.org/officeDocument/2006/relationships/image" Target="../media/image50.png"/><Relationship Id="rId23" Type="http://schemas.openxmlformats.org/officeDocument/2006/relationships/chart" Target="../charts/chart35.xml"/><Relationship Id="rId10" Type="http://schemas.openxmlformats.org/officeDocument/2006/relationships/image" Target="../media/image45.png"/><Relationship Id="rId19" Type="http://schemas.openxmlformats.org/officeDocument/2006/relationships/image" Target="../media/image53.png"/><Relationship Id="rId4" Type="http://schemas.openxmlformats.org/officeDocument/2006/relationships/chart" Target="../charts/chart26.xml"/><Relationship Id="rId9" Type="http://schemas.openxmlformats.org/officeDocument/2006/relationships/image" Target="../media/image44.png"/><Relationship Id="rId14" Type="http://schemas.openxmlformats.org/officeDocument/2006/relationships/chart" Target="../charts/chart31.xml"/><Relationship Id="rId22" Type="http://schemas.openxmlformats.org/officeDocument/2006/relationships/chart" Target="../charts/chart3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27.emf"/><Relationship Id="rId18" Type="http://schemas.openxmlformats.org/officeDocument/2006/relationships/image" Target="../media/image20.emf"/><Relationship Id="rId26" Type="http://schemas.openxmlformats.org/officeDocument/2006/relationships/image" Target="../media/image33.emf"/><Relationship Id="rId3" Type="http://schemas.openxmlformats.org/officeDocument/2006/relationships/image" Target="../media/image36.emf"/><Relationship Id="rId21" Type="http://schemas.openxmlformats.org/officeDocument/2006/relationships/image" Target="../media/image42.emf"/><Relationship Id="rId7" Type="http://schemas.openxmlformats.org/officeDocument/2006/relationships/image" Target="../media/image24.emf"/><Relationship Id="rId12" Type="http://schemas.openxmlformats.org/officeDocument/2006/relationships/image" Target="../media/image29.emf"/><Relationship Id="rId17" Type="http://schemas.openxmlformats.org/officeDocument/2006/relationships/image" Target="../media/image23.emf"/><Relationship Id="rId25" Type="http://schemas.openxmlformats.org/officeDocument/2006/relationships/image" Target="../media/image39.emf"/><Relationship Id="rId2" Type="http://schemas.openxmlformats.org/officeDocument/2006/relationships/image" Target="../media/image35.emf"/><Relationship Id="rId16" Type="http://schemas.openxmlformats.org/officeDocument/2006/relationships/image" Target="../media/image21.emf"/><Relationship Id="rId20" Type="http://schemas.openxmlformats.org/officeDocument/2006/relationships/image" Target="../media/image43.emf"/><Relationship Id="rId1" Type="http://schemas.openxmlformats.org/officeDocument/2006/relationships/image" Target="../media/image34.emf"/><Relationship Id="rId6" Type="http://schemas.openxmlformats.org/officeDocument/2006/relationships/image" Target="../media/image25.emf"/><Relationship Id="rId11" Type="http://schemas.openxmlformats.org/officeDocument/2006/relationships/image" Target="../media/image26.emf"/><Relationship Id="rId24" Type="http://schemas.openxmlformats.org/officeDocument/2006/relationships/image" Target="../media/image32.emf"/><Relationship Id="rId5" Type="http://schemas.openxmlformats.org/officeDocument/2006/relationships/image" Target="../media/image38.emf"/><Relationship Id="rId15" Type="http://schemas.openxmlformats.org/officeDocument/2006/relationships/image" Target="../media/image19.emf"/><Relationship Id="rId23" Type="http://schemas.openxmlformats.org/officeDocument/2006/relationships/image" Target="../media/image30.emf"/><Relationship Id="rId10" Type="http://schemas.openxmlformats.org/officeDocument/2006/relationships/image" Target="../media/image40.emf"/><Relationship Id="rId19" Type="http://schemas.openxmlformats.org/officeDocument/2006/relationships/image" Target="../media/image31.emf"/><Relationship Id="rId4" Type="http://schemas.openxmlformats.org/officeDocument/2006/relationships/image" Target="../media/image37.emf"/><Relationship Id="rId9" Type="http://schemas.openxmlformats.org/officeDocument/2006/relationships/image" Target="../media/image41.emf"/><Relationship Id="rId14" Type="http://schemas.openxmlformats.org/officeDocument/2006/relationships/image" Target="../media/image18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161839</xdr:colOff>
      <xdr:row>3</xdr:row>
      <xdr:rowOff>156561</xdr:rowOff>
    </xdr:from>
    <xdr:to>
      <xdr:col>22</xdr:col>
      <xdr:colOff>233839</xdr:colOff>
      <xdr:row>5</xdr:row>
      <xdr:rowOff>80511</xdr:rowOff>
    </xdr:to>
    <xdr:grpSp>
      <xdr:nvGrpSpPr>
        <xdr:cNvPr id="3" name="Girouette"/>
        <xdr:cNvGrpSpPr/>
      </xdr:nvGrpSpPr>
      <xdr:grpSpPr>
        <a:xfrm rot="21600000">
          <a:off x="9648739" y="756636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390525</xdr:colOff>
          <xdr:row>6</xdr:row>
          <xdr:rowOff>76200</xdr:rowOff>
        </xdr:from>
        <xdr:to>
          <xdr:col>27</xdr:col>
          <xdr:colOff>152400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200025</xdr:colOff>
          <xdr:row>6</xdr:row>
          <xdr:rowOff>76200</xdr:rowOff>
        </xdr:from>
        <xdr:to>
          <xdr:col>30</xdr:col>
          <xdr:colOff>0</xdr:colOff>
          <xdr:row>7</xdr:row>
          <xdr:rowOff>123825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190500</xdr:colOff>
          <xdr:row>6</xdr:row>
          <xdr:rowOff>38100</xdr:rowOff>
        </xdr:from>
        <xdr:to>
          <xdr:col>25</xdr:col>
          <xdr:colOff>314325</xdr:colOff>
          <xdr:row>7</xdr:row>
          <xdr:rowOff>142875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9</xdr:row>
      <xdr:rowOff>120003</xdr:rowOff>
    </xdr:from>
    <xdr:to>
      <xdr:col>27</xdr:col>
      <xdr:colOff>0</xdr:colOff>
      <xdr:row>9</xdr:row>
      <xdr:rowOff>139210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9</xdr:row>
      <xdr:rowOff>142875</xdr:rowOff>
    </xdr:from>
    <xdr:to>
      <xdr:col>51</xdr:col>
      <xdr:colOff>17110</xdr:colOff>
      <xdr:row>9</xdr:row>
      <xdr:rowOff>228339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90500" y="1428750"/>
          <a:ext cx="2772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17</xdr:col>
      <xdr:colOff>114070</xdr:colOff>
      <xdr:row>9</xdr:row>
      <xdr:rowOff>238126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167787</xdr:colOff>
      <xdr:row>9</xdr:row>
      <xdr:rowOff>131883</xdr:rowOff>
    </xdr:from>
    <xdr:to>
      <xdr:col>18</xdr:col>
      <xdr:colOff>0</xdr:colOff>
      <xdr:row>9</xdr:row>
      <xdr:rowOff>142874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167787" y="1493958"/>
          <a:ext cx="65854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234461</xdr:colOff>
      <xdr:row>9</xdr:row>
      <xdr:rowOff>139210</xdr:rowOff>
    </xdr:from>
    <xdr:to>
      <xdr:col>19</xdr:col>
      <xdr:colOff>0</xdr:colOff>
      <xdr:row>9</xdr:row>
      <xdr:rowOff>146536</xdr:rowOff>
    </xdr:to>
    <xdr:sp macro="" textlink="">
      <xdr:nvSpPr>
        <xdr:cNvPr id="9" name="Trait 66"/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71</xdr:row>
      <xdr:rowOff>153710</xdr:rowOff>
    </xdr:from>
    <xdr:to>
      <xdr:col>27</xdr:col>
      <xdr:colOff>0</xdr:colOff>
      <xdr:row>71</xdr:row>
      <xdr:rowOff>153710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13354050" y="15574685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71</xdr:row>
      <xdr:rowOff>146374</xdr:rowOff>
    </xdr:from>
    <xdr:to>
      <xdr:col>18</xdr:col>
      <xdr:colOff>6523</xdr:colOff>
      <xdr:row>71</xdr:row>
      <xdr:rowOff>156160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59</xdr:col>
      <xdr:colOff>247650</xdr:colOff>
      <xdr:row>48</xdr:row>
      <xdr:rowOff>47625</xdr:rowOff>
    </xdr:from>
    <xdr:to>
      <xdr:col>69</xdr:col>
      <xdr:colOff>286516</xdr:colOff>
      <xdr:row>60</xdr:row>
      <xdr:rowOff>93967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098375" y="12392025"/>
          <a:ext cx="7744591" cy="2780017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39</xdr:row>
      <xdr:rowOff>120003</xdr:rowOff>
    </xdr:from>
    <xdr:to>
      <xdr:col>27</xdr:col>
      <xdr:colOff>0</xdr:colOff>
      <xdr:row>39</xdr:row>
      <xdr:rowOff>139210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11726007" y="108927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39</xdr:row>
      <xdr:rowOff>142875</xdr:rowOff>
    </xdr:from>
    <xdr:to>
      <xdr:col>51</xdr:col>
      <xdr:colOff>17110</xdr:colOff>
      <xdr:row>39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90500" y="10915650"/>
          <a:ext cx="3534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39</xdr:row>
      <xdr:rowOff>236700</xdr:rowOff>
    </xdr:from>
    <xdr:to>
      <xdr:col>17</xdr:col>
      <xdr:colOff>114070</xdr:colOff>
      <xdr:row>39</xdr:row>
      <xdr:rowOff>238126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39</xdr:row>
      <xdr:rowOff>139210</xdr:rowOff>
    </xdr:from>
    <xdr:to>
      <xdr:col>17</xdr:col>
      <xdr:colOff>117228</xdr:colOff>
      <xdr:row>39</xdr:row>
      <xdr:rowOff>153863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234461" y="109119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95250</xdr:colOff>
          <xdr:row>0</xdr:row>
          <xdr:rowOff>76200</xdr:rowOff>
        </xdr:from>
        <xdr:to>
          <xdr:col>21</xdr:col>
          <xdr:colOff>142875</xdr:colOff>
          <xdr:row>2</xdr:row>
          <xdr:rowOff>123825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333375</xdr:colOff>
          <xdr:row>0</xdr:row>
          <xdr:rowOff>57150</xdr:rowOff>
        </xdr:from>
        <xdr:to>
          <xdr:col>23</xdr:col>
          <xdr:colOff>438150</xdr:colOff>
          <xdr:row>2</xdr:row>
          <xdr:rowOff>104775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361950</xdr:colOff>
          <xdr:row>0</xdr:row>
          <xdr:rowOff>57150</xdr:rowOff>
        </xdr:from>
        <xdr:to>
          <xdr:col>26</xdr:col>
          <xdr:colOff>19050</xdr:colOff>
          <xdr:row>2</xdr:row>
          <xdr:rowOff>114300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542925</xdr:colOff>
          <xdr:row>0</xdr:row>
          <xdr:rowOff>57150</xdr:rowOff>
        </xdr:from>
        <xdr:to>
          <xdr:col>25</xdr:col>
          <xdr:colOff>228600</xdr:colOff>
          <xdr:row>2</xdr:row>
          <xdr:rowOff>114300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</xdr:colOff>
          <xdr:row>0</xdr:row>
          <xdr:rowOff>133350</xdr:rowOff>
        </xdr:from>
        <xdr:to>
          <xdr:col>18</xdr:col>
          <xdr:colOff>0</xdr:colOff>
          <xdr:row>2</xdr:row>
          <xdr:rowOff>66675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19</xdr:col>
      <xdr:colOff>0</xdr:colOff>
      <xdr:row>11</xdr:row>
      <xdr:rowOff>120003</xdr:rowOff>
    </xdr:from>
    <xdr:to>
      <xdr:col>27</xdr:col>
      <xdr:colOff>0</xdr:colOff>
      <xdr:row>11</xdr:row>
      <xdr:rowOff>139210</xdr:rowOff>
    </xdr:to>
    <xdr:sp macro="" textlink="">
      <xdr:nvSpPr>
        <xdr:cNvPr id="199" name="Trait 54"/>
        <xdr:cNvSpPr>
          <a:spLocks noChangeShapeType="1"/>
        </xdr:cNvSpPr>
      </xdr:nvSpPr>
      <xdr:spPr bwMode="auto">
        <a:xfrm flipH="1">
          <a:off x="13335732" y="850200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11</xdr:row>
      <xdr:rowOff>142875</xdr:rowOff>
    </xdr:from>
    <xdr:to>
      <xdr:col>51</xdr:col>
      <xdr:colOff>17110</xdr:colOff>
      <xdr:row>11</xdr:row>
      <xdr:rowOff>228339</xdr:rowOff>
    </xdr:to>
    <xdr:sp macro="" textlink="">
      <xdr:nvSpPr>
        <xdr:cNvPr id="200" name="Rectangle 64"/>
        <xdr:cNvSpPr>
          <a:spLocks noChangeArrowheads="1"/>
        </xdr:cNvSpPr>
      </xdr:nvSpPr>
      <xdr:spPr bwMode="auto">
        <a:xfrm>
          <a:off x="190500" y="852487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11</xdr:row>
      <xdr:rowOff>236700</xdr:rowOff>
    </xdr:from>
    <xdr:to>
      <xdr:col>17</xdr:col>
      <xdr:colOff>114070</xdr:colOff>
      <xdr:row>11</xdr:row>
      <xdr:rowOff>238126</xdr:rowOff>
    </xdr:to>
    <xdr:sp macro="" textlink="">
      <xdr:nvSpPr>
        <xdr:cNvPr id="201" name="Trait 65"/>
        <xdr:cNvSpPr>
          <a:spLocks noChangeShapeType="1"/>
        </xdr:cNvSpPr>
      </xdr:nvSpPr>
      <xdr:spPr bwMode="auto">
        <a:xfrm flipH="1" flipV="1">
          <a:off x="233504" y="861870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11</xdr:row>
      <xdr:rowOff>139210</xdr:rowOff>
    </xdr:from>
    <xdr:to>
      <xdr:col>17</xdr:col>
      <xdr:colOff>117228</xdr:colOff>
      <xdr:row>11</xdr:row>
      <xdr:rowOff>153863</xdr:rowOff>
    </xdr:to>
    <xdr:sp macro="" textlink="">
      <xdr:nvSpPr>
        <xdr:cNvPr id="202" name="Trait 66"/>
        <xdr:cNvSpPr>
          <a:spLocks noChangeShapeType="1"/>
        </xdr:cNvSpPr>
      </xdr:nvSpPr>
      <xdr:spPr bwMode="auto">
        <a:xfrm flipH="1" flipV="1">
          <a:off x="234461" y="852121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25</xdr:row>
      <xdr:rowOff>120003</xdr:rowOff>
    </xdr:from>
    <xdr:to>
      <xdr:col>27</xdr:col>
      <xdr:colOff>0</xdr:colOff>
      <xdr:row>25</xdr:row>
      <xdr:rowOff>139210</xdr:rowOff>
    </xdr:to>
    <xdr:sp macro="" textlink="">
      <xdr:nvSpPr>
        <xdr:cNvPr id="204" name="Trait 54"/>
        <xdr:cNvSpPr>
          <a:spLocks noChangeShapeType="1"/>
        </xdr:cNvSpPr>
      </xdr:nvSpPr>
      <xdr:spPr bwMode="auto">
        <a:xfrm flipH="1">
          <a:off x="13335732" y="1164525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25</xdr:row>
      <xdr:rowOff>142875</xdr:rowOff>
    </xdr:from>
    <xdr:to>
      <xdr:col>51</xdr:col>
      <xdr:colOff>17110</xdr:colOff>
      <xdr:row>25</xdr:row>
      <xdr:rowOff>228339</xdr:rowOff>
    </xdr:to>
    <xdr:sp macro="" textlink="">
      <xdr:nvSpPr>
        <xdr:cNvPr id="205" name="Rectangle 64"/>
        <xdr:cNvSpPr>
          <a:spLocks noChangeArrowheads="1"/>
        </xdr:cNvSpPr>
      </xdr:nvSpPr>
      <xdr:spPr bwMode="auto">
        <a:xfrm>
          <a:off x="190500" y="1166812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25</xdr:row>
      <xdr:rowOff>236700</xdr:rowOff>
    </xdr:from>
    <xdr:to>
      <xdr:col>17</xdr:col>
      <xdr:colOff>114070</xdr:colOff>
      <xdr:row>25</xdr:row>
      <xdr:rowOff>238126</xdr:rowOff>
    </xdr:to>
    <xdr:sp macro="" textlink="">
      <xdr:nvSpPr>
        <xdr:cNvPr id="206" name="Trait 65"/>
        <xdr:cNvSpPr>
          <a:spLocks noChangeShapeType="1"/>
        </xdr:cNvSpPr>
      </xdr:nvSpPr>
      <xdr:spPr bwMode="auto">
        <a:xfrm flipH="1" flipV="1">
          <a:off x="233504" y="117619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25</xdr:row>
      <xdr:rowOff>139210</xdr:rowOff>
    </xdr:from>
    <xdr:to>
      <xdr:col>17</xdr:col>
      <xdr:colOff>117228</xdr:colOff>
      <xdr:row>25</xdr:row>
      <xdr:rowOff>153863</xdr:rowOff>
    </xdr:to>
    <xdr:sp macro="" textlink="">
      <xdr:nvSpPr>
        <xdr:cNvPr id="207" name="Trait 66"/>
        <xdr:cNvSpPr>
          <a:spLocks noChangeShapeType="1"/>
        </xdr:cNvSpPr>
      </xdr:nvSpPr>
      <xdr:spPr bwMode="auto">
        <a:xfrm flipH="1" flipV="1">
          <a:off x="234461" y="1166446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0</xdr:colOff>
      <xdr:row>53</xdr:row>
      <xdr:rowOff>120003</xdr:rowOff>
    </xdr:from>
    <xdr:to>
      <xdr:col>27</xdr:col>
      <xdr:colOff>0</xdr:colOff>
      <xdr:row>53</xdr:row>
      <xdr:rowOff>139210</xdr:rowOff>
    </xdr:to>
    <xdr:sp macro="" textlink="">
      <xdr:nvSpPr>
        <xdr:cNvPr id="1280" name="Trait 54"/>
        <xdr:cNvSpPr>
          <a:spLocks noChangeShapeType="1"/>
        </xdr:cNvSpPr>
      </xdr:nvSpPr>
      <xdr:spPr bwMode="auto">
        <a:xfrm flipH="1">
          <a:off x="13335732" y="115785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53</xdr:row>
      <xdr:rowOff>142875</xdr:rowOff>
    </xdr:from>
    <xdr:to>
      <xdr:col>51</xdr:col>
      <xdr:colOff>17110</xdr:colOff>
      <xdr:row>53</xdr:row>
      <xdr:rowOff>228339</xdr:rowOff>
    </xdr:to>
    <xdr:sp macro="" textlink="">
      <xdr:nvSpPr>
        <xdr:cNvPr id="1281" name="Rectangle 64"/>
        <xdr:cNvSpPr>
          <a:spLocks noChangeArrowheads="1"/>
        </xdr:cNvSpPr>
      </xdr:nvSpPr>
      <xdr:spPr bwMode="auto">
        <a:xfrm>
          <a:off x="190500" y="11601450"/>
          <a:ext cx="350976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53</xdr:row>
      <xdr:rowOff>236700</xdr:rowOff>
    </xdr:from>
    <xdr:to>
      <xdr:col>17</xdr:col>
      <xdr:colOff>114070</xdr:colOff>
      <xdr:row>53</xdr:row>
      <xdr:rowOff>238126</xdr:rowOff>
    </xdr:to>
    <xdr:sp macro="" textlink="">
      <xdr:nvSpPr>
        <xdr:cNvPr id="1282" name="Trait 65"/>
        <xdr:cNvSpPr>
          <a:spLocks noChangeShapeType="1"/>
        </xdr:cNvSpPr>
      </xdr:nvSpPr>
      <xdr:spPr bwMode="auto">
        <a:xfrm flipH="1" flipV="1">
          <a:off x="233504" y="116952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53</xdr:row>
      <xdr:rowOff>139210</xdr:rowOff>
    </xdr:from>
    <xdr:to>
      <xdr:col>17</xdr:col>
      <xdr:colOff>117228</xdr:colOff>
      <xdr:row>53</xdr:row>
      <xdr:rowOff>153863</xdr:rowOff>
    </xdr:to>
    <xdr:sp macro="" textlink="">
      <xdr:nvSpPr>
        <xdr:cNvPr id="1283" name="Trait 66"/>
        <xdr:cNvSpPr>
          <a:spLocks noChangeShapeType="1"/>
        </xdr:cNvSpPr>
      </xdr:nvSpPr>
      <xdr:spPr bwMode="auto">
        <a:xfrm flipH="1" flipV="1">
          <a:off x="234461" y="115977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67</xdr:row>
      <xdr:rowOff>120003</xdr:rowOff>
    </xdr:from>
    <xdr:to>
      <xdr:col>27</xdr:col>
      <xdr:colOff>0</xdr:colOff>
      <xdr:row>67</xdr:row>
      <xdr:rowOff>139210</xdr:rowOff>
    </xdr:to>
    <xdr:sp macro="" textlink="">
      <xdr:nvSpPr>
        <xdr:cNvPr id="32" name="Trait 54"/>
        <xdr:cNvSpPr>
          <a:spLocks noChangeShapeType="1"/>
        </xdr:cNvSpPr>
      </xdr:nvSpPr>
      <xdr:spPr bwMode="auto">
        <a:xfrm flipH="1">
          <a:off x="5210175" y="11578578"/>
          <a:ext cx="3286125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67</xdr:row>
      <xdr:rowOff>142875</xdr:rowOff>
    </xdr:from>
    <xdr:to>
      <xdr:col>51</xdr:col>
      <xdr:colOff>17110</xdr:colOff>
      <xdr:row>67</xdr:row>
      <xdr:rowOff>228339</xdr:rowOff>
    </xdr:to>
    <xdr:sp macro="" textlink="">
      <xdr:nvSpPr>
        <xdr:cNvPr id="33" name="Rectangle 64"/>
        <xdr:cNvSpPr>
          <a:spLocks noChangeArrowheads="1"/>
        </xdr:cNvSpPr>
      </xdr:nvSpPr>
      <xdr:spPr bwMode="auto">
        <a:xfrm>
          <a:off x="171450" y="11601450"/>
          <a:ext cx="1879088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67</xdr:row>
      <xdr:rowOff>236700</xdr:rowOff>
    </xdr:from>
    <xdr:to>
      <xdr:col>17</xdr:col>
      <xdr:colOff>114070</xdr:colOff>
      <xdr:row>67</xdr:row>
      <xdr:rowOff>238126</xdr:rowOff>
    </xdr:to>
    <xdr:sp macro="" textlink="">
      <xdr:nvSpPr>
        <xdr:cNvPr id="34" name="Trait 65"/>
        <xdr:cNvSpPr>
          <a:spLocks noChangeShapeType="1"/>
        </xdr:cNvSpPr>
      </xdr:nvSpPr>
      <xdr:spPr bwMode="auto">
        <a:xfrm flipH="1" flipV="1">
          <a:off x="166829" y="11695275"/>
          <a:ext cx="49002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67</xdr:row>
      <xdr:rowOff>139210</xdr:rowOff>
    </xdr:from>
    <xdr:to>
      <xdr:col>17</xdr:col>
      <xdr:colOff>117228</xdr:colOff>
      <xdr:row>67</xdr:row>
      <xdr:rowOff>153863</xdr:rowOff>
    </xdr:to>
    <xdr:sp macro="" textlink="">
      <xdr:nvSpPr>
        <xdr:cNvPr id="36" name="Trait 66"/>
        <xdr:cNvSpPr>
          <a:spLocks noChangeShapeType="1"/>
        </xdr:cNvSpPr>
      </xdr:nvSpPr>
      <xdr:spPr bwMode="auto">
        <a:xfrm flipH="1" flipV="1">
          <a:off x="167786" y="11597785"/>
          <a:ext cx="490244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95250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28575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361950</xdr:colOff>
      <xdr:row>4</xdr:row>
      <xdr:rowOff>409574</xdr:rowOff>
    </xdr:from>
    <xdr:to>
      <xdr:col>7</xdr:col>
      <xdr:colOff>9525</xdr:colOff>
      <xdr:row>15</xdr:row>
      <xdr:rowOff>95248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9526</xdr:colOff>
      <xdr:row>3</xdr:row>
      <xdr:rowOff>57150</xdr:rowOff>
    </xdr:from>
    <xdr:to>
      <xdr:col>8</xdr:col>
      <xdr:colOff>9526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91426" y="752475"/>
          <a:ext cx="1638300" cy="5876925"/>
          <a:chOff x="10001251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1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180973</xdr:colOff>
      <xdr:row>16</xdr:row>
      <xdr:rowOff>314326</xdr:rowOff>
    </xdr:from>
    <xdr:to>
      <xdr:col>6</xdr:col>
      <xdr:colOff>809624</xdr:colOff>
      <xdr:row>17</xdr:row>
      <xdr:rowOff>58351</xdr:rowOff>
    </xdr:to>
    <xdr:sp macro="" textlink="Décembre_2019!J7">
      <xdr:nvSpPr>
        <xdr:cNvPr id="150" name="Rectangle 149"/>
        <xdr:cNvSpPr/>
      </xdr:nvSpPr>
      <xdr:spPr>
        <a:xfrm>
          <a:off x="7762873" y="6134101"/>
          <a:ext cx="628651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3B38D1-2A72-4ADA-8339-AE58AA7CF8E0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0.4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38100</xdr:colOff>
      <xdr:row>16</xdr:row>
      <xdr:rowOff>304800</xdr:rowOff>
    </xdr:from>
    <xdr:to>
      <xdr:col>7</xdr:col>
      <xdr:colOff>647699</xdr:colOff>
      <xdr:row>17</xdr:row>
      <xdr:rowOff>49875</xdr:rowOff>
    </xdr:to>
    <xdr:sp macro="" textlink="Décembre_2019!N7">
      <xdr:nvSpPr>
        <xdr:cNvPr id="151" name="Rectangle 150"/>
        <xdr:cNvSpPr/>
      </xdr:nvSpPr>
      <xdr:spPr>
        <a:xfrm>
          <a:off x="8439150" y="6124575"/>
          <a:ext cx="609599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61657D1-9B84-4238-8F2B-A610D9B47005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14.9 °C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Décembre_2019!AG9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C2C28F-A797-435F-9BD5-E6A57676DB71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21.8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Décembre_2019!AG5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D473E5-3F37-4B6E-A061-DCDB540EA45B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154.2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219074</xdr:colOff>
      <xdr:row>4</xdr:row>
      <xdr:rowOff>95249</xdr:rowOff>
    </xdr:from>
    <xdr:to>
      <xdr:col>5</xdr:col>
      <xdr:colOff>3099074</xdr:colOff>
      <xdr:row>10</xdr:row>
      <xdr:rowOff>222524</xdr:rowOff>
    </xdr:to>
    <xdr:grpSp>
      <xdr:nvGrpSpPr>
        <xdr:cNvPr id="3" name="Groupe 2"/>
        <xdr:cNvGrpSpPr/>
      </xdr:nvGrpSpPr>
      <xdr:grpSpPr>
        <a:xfrm>
          <a:off x="4286249" y="981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Décembre_2019!X9">
        <xdr:nvSpPr>
          <xdr:cNvPr id="67" name="ZoneTexte 66"/>
          <xdr:cNvSpPr txBox="1"/>
        </xdr:nvSpPr>
        <xdr:spPr>
          <a:xfrm>
            <a:off x="7589308" y="3385878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DA3617B4-651A-4587-8420-834022453FA4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84.7 km/h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Décembre_2019!Z9">
        <xdr:nvSpPr>
          <xdr:cNvPr id="47" name="ZoneTexte 46"/>
          <xdr:cNvSpPr txBox="1"/>
        </xdr:nvSpPr>
        <xdr:spPr>
          <a:xfrm>
            <a:off x="7539038" y="3751399"/>
            <a:ext cx="100667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B773E787-D1B4-4175-A25F-2FF06A75B479}" type="TxLink">
              <a:rPr lang="en-US" sz="1000" b="1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vendredi 13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16</xdr:row>
      <xdr:rowOff>19050</xdr:rowOff>
    </xdr:from>
    <xdr:to>
      <xdr:col>3</xdr:col>
      <xdr:colOff>2524126</xdr:colOff>
      <xdr:row>16</xdr:row>
      <xdr:rowOff>209550</xdr:rowOff>
    </xdr:to>
    <xdr:sp macro="" textlink="">
      <xdr:nvSpPr>
        <xdr:cNvPr id="8" name="ZoneTexte 7"/>
        <xdr:cNvSpPr txBox="1"/>
      </xdr:nvSpPr>
      <xdr:spPr>
        <a:xfrm>
          <a:off x="3000375" y="5838825"/>
          <a:ext cx="542926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5</xdr:col>
      <xdr:colOff>219075</xdr:colOff>
      <xdr:row>11</xdr:row>
      <xdr:rowOff>257175</xdr:rowOff>
    </xdr:from>
    <xdr:to>
      <xdr:col>5</xdr:col>
      <xdr:colOff>3099075</xdr:colOff>
      <xdr:row>20</xdr:row>
      <xdr:rowOff>209775</xdr:rowOff>
    </xdr:to>
    <xdr:grpSp>
      <xdr:nvGrpSpPr>
        <xdr:cNvPr id="10" name="Groupe 9"/>
        <xdr:cNvGrpSpPr/>
      </xdr:nvGrpSpPr>
      <xdr:grpSpPr>
        <a:xfrm>
          <a:off x="4286250" y="4276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659604" y="7017826"/>
            <a:ext cx="828198" cy="272606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7 h 47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0</xdr:row>
          <xdr:rowOff>66675</xdr:rowOff>
        </xdr:from>
        <xdr:to>
          <xdr:col>9</xdr:col>
          <xdr:colOff>742950</xdr:colOff>
          <xdr:row>2</xdr:row>
          <xdr:rowOff>104775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1200150</xdr:colOff>
      <xdr:row>19</xdr:row>
      <xdr:rowOff>123825</xdr:rowOff>
    </xdr:from>
    <xdr:to>
      <xdr:col>5</xdr:col>
      <xdr:colOff>2076450</xdr:colOff>
      <xdr:row>20</xdr:row>
      <xdr:rowOff>98601</xdr:rowOff>
    </xdr:to>
    <xdr:sp macro="" textlink="Décembre_2019!AX7">
      <xdr:nvSpPr>
        <xdr:cNvPr id="48" name="ZoneTexte 47"/>
        <xdr:cNvSpPr txBox="1"/>
      </xdr:nvSpPr>
      <xdr:spPr>
        <a:xfrm>
          <a:off x="5267325" y="6696075"/>
          <a:ext cx="876300" cy="241476"/>
        </a:xfrm>
        <a:prstGeom prst="rect">
          <a:avLst/>
        </a:prstGeom>
        <a:solidFill>
          <a:srgbClr val="FFFF00"/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fld id="{E6046CDC-69D8-4638-BFEB-3EF682BD5E8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mercredi 18 </a:t>
          </a:fld>
          <a:endParaRPr lang="fr-FR" sz="12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1619252</xdr:colOff>
      <xdr:row>13</xdr:row>
      <xdr:rowOff>323851</xdr:rowOff>
    </xdr:from>
    <xdr:to>
      <xdr:col>3</xdr:col>
      <xdr:colOff>2228850</xdr:colOff>
      <xdr:row>16</xdr:row>
      <xdr:rowOff>0</xdr:rowOff>
    </xdr:to>
    <xdr:cxnSp macro="">
      <xdr:nvCxnSpPr>
        <xdr:cNvPr id="11" name="Connecteur droit avec flèche 10"/>
        <xdr:cNvCxnSpPr/>
      </xdr:nvCxnSpPr>
      <xdr:spPr>
        <a:xfrm flipH="1" flipV="1">
          <a:off x="2638427" y="5048251"/>
          <a:ext cx="609598" cy="771524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600075</xdr:colOff>
      <xdr:row>15</xdr:row>
      <xdr:rowOff>0</xdr:rowOff>
    </xdr:from>
    <xdr:to>
      <xdr:col>3</xdr:col>
      <xdr:colOff>1038225</xdr:colOff>
      <xdr:row>16</xdr:row>
      <xdr:rowOff>9525</xdr:rowOff>
    </xdr:to>
    <xdr:cxnSp macro="">
      <xdr:nvCxnSpPr>
        <xdr:cNvPr id="54" name="Connecteur droit avec flèche 53"/>
        <xdr:cNvCxnSpPr/>
      </xdr:nvCxnSpPr>
      <xdr:spPr>
        <a:xfrm flipV="1">
          <a:off x="1619250" y="5410200"/>
          <a:ext cx="438150" cy="419100"/>
        </a:xfrm>
        <a:prstGeom prst="straightConnector1">
          <a:avLst/>
        </a:prstGeom>
        <a:ln w="254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57066</xdr:colOff>
      <xdr:row>23</xdr:row>
      <xdr:rowOff>114159</xdr:rowOff>
    </xdr:from>
    <xdr:to>
      <xdr:col>5</xdr:col>
      <xdr:colOff>146241</xdr:colOff>
      <xdr:row>38</xdr:row>
      <xdr:rowOff>171451</xdr:rowOff>
    </xdr:to>
    <xdr:grpSp>
      <xdr:nvGrpSpPr>
        <xdr:cNvPr id="3" name="Groupe 2"/>
        <xdr:cNvGrpSpPr/>
      </xdr:nvGrpSpPr>
      <xdr:grpSpPr>
        <a:xfrm>
          <a:off x="3619416" y="4495659"/>
          <a:ext cx="2880000" cy="2914792"/>
          <a:chOff x="8401057" y="4524375"/>
          <a:chExt cx="3124200" cy="2914792"/>
        </a:xfrm>
      </xdr:grpSpPr>
      <xdr:grpSp>
        <xdr:nvGrpSpPr>
          <xdr:cNvPr id="86" name="Groupe 85"/>
          <xdr:cNvGrpSpPr>
            <a:grpSpLocks/>
          </xdr:cNvGrpSpPr>
        </xdr:nvGrpSpPr>
        <xdr:grpSpPr>
          <a:xfrm>
            <a:off x="8401057" y="4524375"/>
            <a:ext cx="3124200" cy="2914792"/>
            <a:chOff x="19411950" y="214311"/>
            <a:chExt cx="3456549" cy="3541499"/>
          </a:xfrm>
        </xdr:grpSpPr>
        <xdr:pic>
          <xdr:nvPicPr>
            <xdr:cNvPr id="87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/>
            <xdr:cNvGrpSpPr/>
          </xdr:nvGrpSpPr>
          <xdr:grpSpPr>
            <a:xfrm>
              <a:off x="19413312" y="388565"/>
              <a:ext cx="3455187" cy="3367245"/>
              <a:chOff x="19413312" y="388565"/>
              <a:chExt cx="3455187" cy="3367245"/>
            </a:xfrm>
          </xdr:grpSpPr>
          <xdr:graphicFrame macro="">
            <xdr:nvGraphicFramePr>
              <xdr:cNvPr id="89" name="Graphique 88"/>
              <xdr:cNvGraphicFramePr>
                <a:graphicFrameLocks noChangeAspect="1"/>
              </xdr:cNvGraphicFramePr>
            </xdr:nvGraphicFramePr>
            <xdr:xfrm>
              <a:off x="19439941" y="388565"/>
              <a:ext cx="3407763" cy="336724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56">
        <xdr:nvSpPr>
          <xdr:cNvPr id="130" name="ZoneTexte 129"/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109 h 29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62083" y="538162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76200</xdr:colOff>
      <xdr:row>3</xdr:row>
      <xdr:rowOff>57150</xdr:rowOff>
    </xdr:from>
    <xdr:to>
      <xdr:col>5</xdr:col>
      <xdr:colOff>165375</xdr:colOff>
      <xdr:row>18</xdr:row>
      <xdr:rowOff>79650</xdr:rowOff>
    </xdr:to>
    <xdr:grpSp>
      <xdr:nvGrpSpPr>
        <xdr:cNvPr id="10" name="Groupe 9"/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14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47625</xdr:colOff>
      <xdr:row>61</xdr:row>
      <xdr:rowOff>184425</xdr:rowOff>
    </xdr:to>
    <xdr:grpSp>
      <xdr:nvGrpSpPr>
        <xdr:cNvPr id="22" name="Groupe 21"/>
        <xdr:cNvGrpSpPr/>
      </xdr:nvGrpSpPr>
      <xdr:grpSpPr>
        <a:xfrm>
          <a:off x="4048125" y="8924925"/>
          <a:ext cx="2914650" cy="2880000"/>
          <a:chOff x="809625" y="571500"/>
          <a:chExt cx="2952000" cy="2880000"/>
        </a:xfrm>
      </xdr:grpSpPr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352423</xdr:colOff>
      <xdr:row>23</xdr:row>
      <xdr:rowOff>114300</xdr:rowOff>
    </xdr:from>
    <xdr:to>
      <xdr:col>2</xdr:col>
      <xdr:colOff>155848</xdr:colOff>
      <xdr:row>38</xdr:row>
      <xdr:rowOff>136800</xdr:rowOff>
    </xdr:to>
    <xdr:grpSp>
      <xdr:nvGrpSpPr>
        <xdr:cNvPr id="42" name="Groupe 41"/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pic>
        <xdr:nvPicPr>
          <xdr:cNvPr id="44" name="Image 43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/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86 h 17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0</xdr:col>
      <xdr:colOff>361948</xdr:colOff>
      <xdr:row>3</xdr:row>
      <xdr:rowOff>57150</xdr:rowOff>
    </xdr:from>
    <xdr:to>
      <xdr:col>2</xdr:col>
      <xdr:colOff>165373</xdr:colOff>
      <xdr:row>18</xdr:row>
      <xdr:rowOff>79650</xdr:rowOff>
    </xdr:to>
    <xdr:grpSp>
      <xdr:nvGrpSpPr>
        <xdr:cNvPr id="4" name="Groupe 3"/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pic>
        <xdr:nvPicPr>
          <xdr:cNvPr id="36" name="Image 3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/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15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133350</xdr:colOff>
          <xdr:row>0</xdr:row>
          <xdr:rowOff>104775</xdr:rowOff>
        </xdr:from>
        <xdr:to>
          <xdr:col>6</xdr:col>
          <xdr:colOff>666750</xdr:colOff>
          <xdr:row>2</xdr:row>
          <xdr:rowOff>161925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1</xdr:row>
          <xdr:rowOff>114300</xdr:rowOff>
        </xdr:from>
        <xdr:to>
          <xdr:col>17</xdr:col>
          <xdr:colOff>638175</xdr:colOff>
          <xdr:row>4</xdr:row>
          <xdr:rowOff>47625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T°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371475</xdr:colOff>
      <xdr:row>1</xdr:row>
      <xdr:rowOff>47631</xdr:rowOff>
    </xdr:from>
    <xdr:to>
      <xdr:col>10</xdr:col>
      <xdr:colOff>132675</xdr:colOff>
      <xdr:row>8</xdr:row>
      <xdr:rowOff>154131</xdr:rowOff>
    </xdr:to>
    <xdr:graphicFrame macro="">
      <xdr:nvGraphicFramePr>
        <xdr:cNvPr id="5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333375</xdr:colOff>
      <xdr:row>18</xdr:row>
      <xdr:rowOff>133350</xdr:rowOff>
    </xdr:from>
    <xdr:to>
      <xdr:col>15</xdr:col>
      <xdr:colOff>170325</xdr:colOff>
      <xdr:row>47</xdr:row>
      <xdr:rowOff>8850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542925</xdr:colOff>
      <xdr:row>40</xdr:row>
      <xdr:rowOff>190499</xdr:rowOff>
    </xdr:from>
    <xdr:to>
      <xdr:col>14</xdr:col>
      <xdr:colOff>485775</xdr:colOff>
      <xdr:row>43</xdr:row>
      <xdr:rowOff>180974</xdr:rowOff>
    </xdr:to>
    <xdr:sp macro="" textlink="">
      <xdr:nvSpPr>
        <xdr:cNvPr id="3" name="ZoneTexte 2"/>
        <xdr:cNvSpPr txBox="1"/>
      </xdr:nvSpPr>
      <xdr:spPr>
        <a:xfrm>
          <a:off x="9001125" y="7810499"/>
          <a:ext cx="135255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/>
            <a:t>Températures Décembre 2019</a:t>
          </a:r>
        </a:p>
      </xdr:txBody>
    </xdr:sp>
    <xdr:clientData/>
  </xdr:twoCellAnchor>
  <xdr:twoCellAnchor>
    <xdr:from>
      <xdr:col>8</xdr:col>
      <xdr:colOff>142875</xdr:colOff>
      <xdr:row>1</xdr:row>
      <xdr:rowOff>123825</xdr:rowOff>
    </xdr:from>
    <xdr:to>
      <xdr:col>9</xdr:col>
      <xdr:colOff>666750</xdr:colOff>
      <xdr:row>3</xdr:row>
      <xdr:rowOff>180975</xdr:rowOff>
    </xdr:to>
    <xdr:sp macro="" textlink="$I$50">
      <xdr:nvSpPr>
        <xdr:cNvPr id="6" name="ZoneTexte 5"/>
        <xdr:cNvSpPr txBox="1"/>
      </xdr:nvSpPr>
      <xdr:spPr>
        <a:xfrm>
          <a:off x="5781675" y="314325"/>
          <a:ext cx="1228725" cy="438150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76200" dir="2700000" algn="tl" rotWithShape="0">
            <a:schemeClr val="bg1"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DC327D6A-9EFA-472E-ACF5-A2EBD3A59A6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vendredi 17 mai 2024</a:t>
          </a:fld>
          <a:endParaRPr lang="fr-FR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76200</xdr:colOff>
          <xdr:row>1</xdr:row>
          <xdr:rowOff>123825</xdr:rowOff>
        </xdr:from>
        <xdr:to>
          <xdr:col>18</xdr:col>
          <xdr:colOff>685800</xdr:colOff>
          <xdr:row>4</xdr:row>
          <xdr:rowOff>57150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T°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0</xdr:row>
      <xdr:rowOff>152400</xdr:rowOff>
    </xdr:from>
    <xdr:to>
      <xdr:col>13</xdr:col>
      <xdr:colOff>322725</xdr:colOff>
      <xdr:row>29</xdr:row>
      <xdr:rowOff>46950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285750</xdr:colOff>
          <xdr:row>1</xdr:row>
          <xdr:rowOff>114300</xdr:rowOff>
        </xdr:from>
        <xdr:to>
          <xdr:col>14</xdr:col>
          <xdr:colOff>942975</xdr:colOff>
          <xdr:row>4</xdr:row>
          <xdr:rowOff>47625</xdr:rowOff>
        </xdr:to>
        <xdr:sp macro="" textlink="">
          <xdr:nvSpPr>
            <xdr:cNvPr id="151553" name="Button 1" hidden="1">
              <a:extLst>
                <a:ext uri="{63B3BB69-23CF-44E3-9099-C40C66FF867C}">
                  <a14:compatExt spid="_x0000_s151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114299</xdr:colOff>
      <xdr:row>31</xdr:row>
      <xdr:rowOff>152406</xdr:rowOff>
    </xdr:from>
    <xdr:to>
      <xdr:col>8</xdr:col>
      <xdr:colOff>380324</xdr:colOff>
      <xdr:row>39</xdr:row>
      <xdr:rowOff>68406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552450</xdr:colOff>
      <xdr:row>32</xdr:row>
      <xdr:rowOff>47625</xdr:rowOff>
    </xdr:from>
    <xdr:to>
      <xdr:col>8</xdr:col>
      <xdr:colOff>247650</xdr:colOff>
      <xdr:row>34</xdr:row>
      <xdr:rowOff>133350</xdr:rowOff>
    </xdr:to>
    <xdr:sp macro="" textlink="$G$42">
      <xdr:nvSpPr>
        <xdr:cNvPr id="5" name="ZoneTexte 4"/>
        <xdr:cNvSpPr txBox="1"/>
      </xdr:nvSpPr>
      <xdr:spPr>
        <a:xfrm>
          <a:off x="5143500" y="6124575"/>
          <a:ext cx="1162050" cy="4667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63500" dir="2700000" algn="tl" rotWithShape="0">
            <a:schemeClr val="bg1">
              <a:alpha val="40000"/>
            </a:scheme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5E12D76-D1EB-4E55-BBD3-FBEB94D6808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vendredi 17 mai 2024</a:t>
          </a:fld>
          <a:endParaRPr lang="fr-FR" sz="1200"/>
        </a:p>
      </xdr:txBody>
    </xdr:sp>
    <xdr:clientData/>
  </xdr:twoCellAnchor>
  <xdr:twoCellAnchor>
    <xdr:from>
      <xdr:col>11</xdr:col>
      <xdr:colOff>200025</xdr:colOff>
      <xdr:row>2</xdr:row>
      <xdr:rowOff>66675</xdr:rowOff>
    </xdr:from>
    <xdr:to>
      <xdr:col>13</xdr:col>
      <xdr:colOff>85725</xdr:colOff>
      <xdr:row>5</xdr:row>
      <xdr:rowOff>57150</xdr:rowOff>
    </xdr:to>
    <xdr:sp macro="" textlink="">
      <xdr:nvSpPr>
        <xdr:cNvPr id="6" name="ZoneTexte 5"/>
        <xdr:cNvSpPr txBox="1"/>
      </xdr:nvSpPr>
      <xdr:spPr>
        <a:xfrm>
          <a:off x="8458200" y="457200"/>
          <a:ext cx="1352550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200"/>
            <a:t>Vent Maxi Décembre 2019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323850</xdr:colOff>
          <xdr:row>5</xdr:row>
          <xdr:rowOff>76200</xdr:rowOff>
        </xdr:from>
        <xdr:to>
          <xdr:col>14</xdr:col>
          <xdr:colOff>981075</xdr:colOff>
          <xdr:row>8</xdr:row>
          <xdr:rowOff>19050</xdr:rowOff>
        </xdr:to>
        <xdr:sp macro="" textlink="">
          <xdr:nvSpPr>
            <xdr:cNvPr id="151557" name="Button 5" hidden="1">
              <a:extLst>
                <a:ext uri="{63B3BB69-23CF-44E3-9099-C40C66FF867C}">
                  <a14:compatExt spid="_x0000_s1515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 Jour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85725</xdr:rowOff>
    </xdr:from>
    <xdr:to>
      <xdr:col>14</xdr:col>
      <xdr:colOff>294150</xdr:colOff>
      <xdr:row>28</xdr:row>
      <xdr:rowOff>170775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7</xdr:row>
          <xdr:rowOff>142875</xdr:rowOff>
        </xdr:from>
        <xdr:to>
          <xdr:col>18</xdr:col>
          <xdr:colOff>685800</xdr:colOff>
          <xdr:row>10</xdr:row>
          <xdr:rowOff>85725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95250</xdr:colOff>
      <xdr:row>29</xdr:row>
      <xdr:rowOff>171450</xdr:rowOff>
    </xdr:from>
    <xdr:to>
      <xdr:col>14</xdr:col>
      <xdr:colOff>294150</xdr:colOff>
      <xdr:row>58</xdr:row>
      <xdr:rowOff>46950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3</xdr:row>
      <xdr:rowOff>123825</xdr:rowOff>
    </xdr:from>
    <xdr:to>
      <xdr:col>5</xdr:col>
      <xdr:colOff>9525</xdr:colOff>
      <xdr:row>28</xdr:row>
      <xdr:rowOff>66675</xdr:rowOff>
    </xdr:to>
    <xdr:sp macro="" textlink="">
      <xdr:nvSpPr>
        <xdr:cNvPr id="4" name="Cadre 3"/>
        <xdr:cNvSpPr/>
      </xdr:nvSpPr>
      <xdr:spPr>
        <a:xfrm>
          <a:off x="8001000" y="847725"/>
          <a:ext cx="7410450" cy="4838700"/>
        </a:xfrm>
        <a:prstGeom prst="frame">
          <a:avLst/>
        </a:prstGeom>
        <a:solidFill>
          <a:schemeClr val="tx2">
            <a:lumMod val="20000"/>
            <a:lumOff val="80000"/>
          </a:schemeClr>
        </a:solidFill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4267199</xdr:colOff>
      <xdr:row>10</xdr:row>
      <xdr:rowOff>9525</xdr:rowOff>
    </xdr:from>
    <xdr:to>
      <xdr:col>1</xdr:col>
      <xdr:colOff>6105524</xdr:colOff>
      <xdr:row>15</xdr:row>
      <xdr:rowOff>65025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695325</xdr:colOff>
      <xdr:row>7</xdr:row>
      <xdr:rowOff>76201</xdr:rowOff>
    </xdr:from>
    <xdr:to>
      <xdr:col>6</xdr:col>
      <xdr:colOff>142875</xdr:colOff>
      <xdr:row>14</xdr:row>
      <xdr:rowOff>171450</xdr:rowOff>
    </xdr:to>
    <xdr:sp macro="" textlink="">
      <xdr:nvSpPr>
        <xdr:cNvPr id="6" name="ZoneTexte 5"/>
        <xdr:cNvSpPr txBox="1"/>
      </xdr:nvSpPr>
      <xdr:spPr>
        <a:xfrm>
          <a:off x="15944850" y="1600201"/>
          <a:ext cx="209550" cy="14287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123456789</a:t>
          </a:r>
        </a:p>
      </xdr:txBody>
    </xdr:sp>
    <xdr:clientData/>
  </xdr:twoCellAnchor>
  <xdr:twoCellAnchor>
    <xdr:from>
      <xdr:col>5</xdr:col>
      <xdr:colOff>657223</xdr:colOff>
      <xdr:row>15</xdr:row>
      <xdr:rowOff>123825</xdr:rowOff>
    </xdr:from>
    <xdr:to>
      <xdr:col>6</xdr:col>
      <xdr:colOff>200024</xdr:colOff>
      <xdr:row>21</xdr:row>
      <xdr:rowOff>142875</xdr:rowOff>
    </xdr:to>
    <xdr:sp macro="" textlink="">
      <xdr:nvSpPr>
        <xdr:cNvPr id="53" name="ZoneTexte 52"/>
        <xdr:cNvSpPr txBox="1"/>
      </xdr:nvSpPr>
      <xdr:spPr>
        <a:xfrm>
          <a:off x="15906748" y="3171825"/>
          <a:ext cx="304801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101112131415</a:t>
          </a:r>
        </a:p>
      </xdr:txBody>
    </xdr:sp>
    <xdr:clientData/>
  </xdr:twoCellAnchor>
  <xdr:twoCellAnchor>
    <xdr:from>
      <xdr:col>1</xdr:col>
      <xdr:colOff>4238625</xdr:colOff>
      <xdr:row>3</xdr:row>
      <xdr:rowOff>114300</xdr:rowOff>
    </xdr:from>
    <xdr:to>
      <xdr:col>1</xdr:col>
      <xdr:colOff>6038625</xdr:colOff>
      <xdr:row>8</xdr:row>
      <xdr:rowOff>169800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4905375</xdr:colOff>
      <xdr:row>3</xdr:row>
      <xdr:rowOff>142875</xdr:rowOff>
    </xdr:from>
    <xdr:to>
      <xdr:col>1</xdr:col>
      <xdr:colOff>5476875</xdr:colOff>
      <xdr:row>4</xdr:row>
      <xdr:rowOff>66675</xdr:rowOff>
    </xdr:to>
    <xdr:sp macro="" textlink="">
      <xdr:nvSpPr>
        <xdr:cNvPr id="54" name="ZoneTexte 1"/>
        <xdr:cNvSpPr txBox="1"/>
      </xdr:nvSpPr>
      <xdr:spPr>
        <a:xfrm>
          <a:off x="5381625" y="90487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T°Maxi</a:t>
          </a:r>
        </a:p>
      </xdr:txBody>
    </xdr:sp>
    <xdr:clientData/>
  </xdr:twoCellAnchor>
  <xdr:twoCellAnchor>
    <xdr:from>
      <xdr:col>1</xdr:col>
      <xdr:colOff>361950</xdr:colOff>
      <xdr:row>3</xdr:row>
      <xdr:rowOff>114300</xdr:rowOff>
    </xdr:from>
    <xdr:to>
      <xdr:col>1</xdr:col>
      <xdr:colOff>2161950</xdr:colOff>
      <xdr:row>8</xdr:row>
      <xdr:rowOff>169800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1047750</xdr:colOff>
      <xdr:row>3</xdr:row>
      <xdr:rowOff>180975</xdr:rowOff>
    </xdr:from>
    <xdr:to>
      <xdr:col>1</xdr:col>
      <xdr:colOff>1619250</xdr:colOff>
      <xdr:row>4</xdr:row>
      <xdr:rowOff>104775</xdr:rowOff>
    </xdr:to>
    <xdr:sp macro="" textlink="">
      <xdr:nvSpPr>
        <xdr:cNvPr id="56" name="ZoneTexte 1"/>
        <xdr:cNvSpPr txBox="1"/>
      </xdr:nvSpPr>
      <xdr:spPr>
        <a:xfrm>
          <a:off x="1524000" y="94297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T°Mini</a:t>
          </a:r>
        </a:p>
      </xdr:txBody>
    </xdr:sp>
    <xdr:clientData/>
  </xdr:twoCellAnchor>
  <xdr:twoCellAnchor editAs="absolute">
    <xdr:from>
      <xdr:col>1</xdr:col>
      <xdr:colOff>1724025</xdr:colOff>
      <xdr:row>1</xdr:row>
      <xdr:rowOff>38100</xdr:rowOff>
    </xdr:from>
    <xdr:to>
      <xdr:col>1</xdr:col>
      <xdr:colOff>4733925</xdr:colOff>
      <xdr:row>3</xdr:row>
      <xdr:rowOff>9525</xdr:rowOff>
    </xdr:to>
    <xdr:sp macro="" textlink="">
      <xdr:nvSpPr>
        <xdr:cNvPr id="52" name="ZoneTexte 51"/>
        <xdr:cNvSpPr txBox="1"/>
      </xdr:nvSpPr>
      <xdr:spPr>
        <a:xfrm>
          <a:off x="2200275" y="381000"/>
          <a:ext cx="300990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>
              <a:solidFill>
                <a:srgbClr val="FF0000"/>
              </a:solidFill>
            </a:rPr>
            <a:t>Graphiques du mois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2733675</xdr:colOff>
          <xdr:row>24</xdr:row>
          <xdr:rowOff>66675</xdr:rowOff>
        </xdr:from>
        <xdr:to>
          <xdr:col>1</xdr:col>
          <xdr:colOff>3467100</xdr:colOff>
          <xdr:row>26</xdr:row>
          <xdr:rowOff>142875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333375</xdr:colOff>
      <xdr:row>10</xdr:row>
      <xdr:rowOff>0</xdr:rowOff>
    </xdr:from>
    <xdr:to>
      <xdr:col>1</xdr:col>
      <xdr:colOff>2200275</xdr:colOff>
      <xdr:row>15</xdr:row>
      <xdr:rowOff>55500</xdr:rowOff>
    </xdr:to>
    <xdr:graphicFrame macro="">
      <xdr:nvGraphicFramePr>
        <xdr:cNvPr id="72" name="Graphique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</xdr:col>
      <xdr:colOff>190500</xdr:colOff>
      <xdr:row>1</xdr:row>
      <xdr:rowOff>95250</xdr:rowOff>
    </xdr:from>
    <xdr:to>
      <xdr:col>1</xdr:col>
      <xdr:colOff>2038350</xdr:colOff>
      <xdr:row>2</xdr:row>
      <xdr:rowOff>152400</xdr:rowOff>
    </xdr:to>
    <xdr:sp macro="" textlink="">
      <xdr:nvSpPr>
        <xdr:cNvPr id="75" name="ZoneTexte 74"/>
        <xdr:cNvSpPr txBox="1"/>
      </xdr:nvSpPr>
      <xdr:spPr>
        <a:xfrm>
          <a:off x="666750" y="438150"/>
          <a:ext cx="1847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t>Dernière</a:t>
          </a:r>
          <a:r>
            <a:rPr lang="en-US" sz="1400" b="0" i="0" u="none" strike="noStrike" baseline="0">
              <a:solidFill>
                <a:schemeClr val="bg1"/>
              </a:solidFill>
              <a:latin typeface="Calibri"/>
              <a:cs typeface="Calibri"/>
            </a:rPr>
            <a:t> mise à jour le</a:t>
          </a:r>
        </a:p>
      </xdr:txBody>
    </xdr:sp>
    <xdr:clientData/>
  </xdr:twoCellAnchor>
  <xdr:twoCellAnchor editAs="absolute">
    <xdr:from>
      <xdr:col>1</xdr:col>
      <xdr:colOff>4352926</xdr:colOff>
      <xdr:row>1</xdr:row>
      <xdr:rowOff>104775</xdr:rowOff>
    </xdr:from>
    <xdr:to>
      <xdr:col>1</xdr:col>
      <xdr:colOff>6181725</xdr:colOff>
      <xdr:row>2</xdr:row>
      <xdr:rowOff>161925</xdr:rowOff>
    </xdr:to>
    <xdr:sp macro="" textlink="$B$36">
      <xdr:nvSpPr>
        <xdr:cNvPr id="77" name="ZoneTexte 76"/>
        <xdr:cNvSpPr txBox="1"/>
      </xdr:nvSpPr>
      <xdr:spPr>
        <a:xfrm>
          <a:off x="4829176" y="447675"/>
          <a:ext cx="1828799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E980DD8-5F21-4616-90C7-CA17C7A92DD5}" type="TxLink">
            <a:rPr lang="en-US" sz="1100" b="0" i="0" u="none" strike="noStrike">
              <a:solidFill>
                <a:schemeClr val="bg1"/>
              </a:solidFill>
              <a:latin typeface="Calibri"/>
              <a:ea typeface="Verdana"/>
              <a:cs typeface="Calibri"/>
            </a:rPr>
            <a:pPr algn="l"/>
            <a:t>jeudi 16 mai 2024</a:t>
          </a:fld>
          <a:endParaRPr lang="fr-FR" sz="14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2314575</xdr:colOff>
      <xdr:row>15</xdr:row>
      <xdr:rowOff>9525</xdr:rowOff>
    </xdr:from>
    <xdr:to>
      <xdr:col>1</xdr:col>
      <xdr:colOff>4152900</xdr:colOff>
      <xdr:row>20</xdr:row>
      <xdr:rowOff>65025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2105026</xdr:colOff>
      <xdr:row>27</xdr:row>
      <xdr:rowOff>133349</xdr:rowOff>
    </xdr:from>
    <xdr:to>
      <xdr:col>1</xdr:col>
      <xdr:colOff>3343276</xdr:colOff>
      <xdr:row>28</xdr:row>
      <xdr:rowOff>142875</xdr:rowOff>
    </xdr:to>
    <xdr:sp macro="" textlink="">
      <xdr:nvSpPr>
        <xdr:cNvPr id="2" name="ZoneTexte 1"/>
        <xdr:cNvSpPr txBox="1"/>
      </xdr:nvSpPr>
      <xdr:spPr>
        <a:xfrm>
          <a:off x="2581276" y="5562599"/>
          <a:ext cx="1238250" cy="2000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Hauteur de pluie</a:t>
          </a:r>
        </a:p>
      </xdr:txBody>
    </xdr:sp>
    <xdr:clientData/>
  </xdr:twoCellAnchor>
  <xdr:twoCellAnchor>
    <xdr:from>
      <xdr:col>1</xdr:col>
      <xdr:colOff>2286001</xdr:colOff>
      <xdr:row>29</xdr:row>
      <xdr:rowOff>19048</xdr:rowOff>
    </xdr:from>
    <xdr:to>
      <xdr:col>1</xdr:col>
      <xdr:colOff>3186001</xdr:colOff>
      <xdr:row>30</xdr:row>
      <xdr:rowOff>8548</xdr:rowOff>
    </xdr:to>
    <xdr:sp macro="" textlink="Décembre_2019!AG5">
      <xdr:nvSpPr>
        <xdr:cNvPr id="3" name="ZoneTexte 2"/>
        <xdr:cNvSpPr txBox="1"/>
      </xdr:nvSpPr>
      <xdr:spPr>
        <a:xfrm>
          <a:off x="2762251" y="5838823"/>
          <a:ext cx="90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89C254-A2D3-4AD0-8DA5-C29B442E4EAC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154.2 mm</a:t>
          </a:fld>
          <a:endParaRPr lang="fr-F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2257425</xdr:colOff>
      <xdr:row>30</xdr:row>
      <xdr:rowOff>114300</xdr:rowOff>
    </xdr:from>
    <xdr:to>
      <xdr:col>1</xdr:col>
      <xdr:colOff>3247425</xdr:colOff>
      <xdr:row>31</xdr:row>
      <xdr:rowOff>104775</xdr:rowOff>
    </xdr:to>
    <xdr:sp macro="" textlink="Décembre_2019!Z9">
      <xdr:nvSpPr>
        <xdr:cNvPr id="18" name="ZoneTexte 17"/>
        <xdr:cNvSpPr txBox="1"/>
      </xdr:nvSpPr>
      <xdr:spPr>
        <a:xfrm>
          <a:off x="2733675" y="6124575"/>
          <a:ext cx="990000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4FEF533-7D46-433F-86ED-7BBA50DD1EA9}" type="TxLink">
            <a:rPr lang="en-US" sz="1000" b="1" i="0" u="none" strike="noStrike">
              <a:solidFill>
                <a:schemeClr val="accent2"/>
              </a:solidFill>
              <a:latin typeface="Arial"/>
              <a:cs typeface="Arial"/>
            </a:rPr>
            <a:pPr/>
            <a:t>vendredi 13 </a:t>
          </a:fld>
          <a:endParaRPr lang="fr-FR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1</xdr:col>
      <xdr:colOff>2295524</xdr:colOff>
      <xdr:row>4</xdr:row>
      <xdr:rowOff>57150</xdr:rowOff>
    </xdr:from>
    <xdr:to>
      <xdr:col>1</xdr:col>
      <xdr:colOff>4095524</xdr:colOff>
      <xdr:row>5</xdr:row>
      <xdr:rowOff>46650</xdr:rowOff>
    </xdr:to>
    <xdr:sp macro="" textlink="">
      <xdr:nvSpPr>
        <xdr:cNvPr id="28" name="ZoneTexte 27"/>
        <xdr:cNvSpPr txBox="1"/>
      </xdr:nvSpPr>
      <xdr:spPr>
        <a:xfrm>
          <a:off x="2771774" y="1009650"/>
          <a:ext cx="180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>
              <a:solidFill>
                <a:schemeClr val="bg1"/>
              </a:solidFill>
            </a:rPr>
            <a:t>Températures</a:t>
          </a:r>
          <a:r>
            <a:rPr lang="fr-FR" sz="1100" baseline="0">
              <a:solidFill>
                <a:srgbClr val="00CCFF"/>
              </a:solidFill>
            </a:rPr>
            <a:t> </a:t>
          </a:r>
          <a:r>
            <a:rPr lang="fr-FR" sz="1100">
              <a:solidFill>
                <a:srgbClr val="00CCFF"/>
              </a:solidFill>
            </a:rPr>
            <a:t>mini </a:t>
          </a:r>
          <a:r>
            <a:rPr lang="fr-FR" sz="1100">
              <a:solidFill>
                <a:schemeClr val="bg1"/>
              </a:solidFill>
            </a:rPr>
            <a:t>et </a:t>
          </a:r>
          <a:r>
            <a:rPr lang="fr-FR" sz="1100">
              <a:solidFill>
                <a:srgbClr val="FF0000"/>
              </a:solidFill>
            </a:rPr>
            <a:t>maxi</a:t>
          </a:r>
        </a:p>
      </xdr:txBody>
    </xdr:sp>
    <xdr:clientData/>
  </xdr:twoCellAnchor>
  <xdr:twoCellAnchor>
    <xdr:from>
      <xdr:col>1</xdr:col>
      <xdr:colOff>2333625</xdr:colOff>
      <xdr:row>5</xdr:row>
      <xdr:rowOff>142874</xdr:rowOff>
    </xdr:from>
    <xdr:to>
      <xdr:col>1</xdr:col>
      <xdr:colOff>2945625</xdr:colOff>
      <xdr:row>6</xdr:row>
      <xdr:rowOff>132374</xdr:rowOff>
    </xdr:to>
    <xdr:sp macro="" textlink="Décembre_2019!J7">
      <xdr:nvSpPr>
        <xdr:cNvPr id="29" name="ZoneTexte 28"/>
        <xdr:cNvSpPr txBox="1"/>
      </xdr:nvSpPr>
      <xdr:spPr>
        <a:xfrm>
          <a:off x="2809875" y="1285874"/>
          <a:ext cx="612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AFB0358-90E8-4BA6-91F0-913719C63C99}" type="TxLink">
            <a:rPr lang="en-US" sz="1000" b="1" i="0" u="none" strike="noStrike">
              <a:solidFill>
                <a:srgbClr val="00CCFF"/>
              </a:solidFill>
              <a:latin typeface="Arial"/>
              <a:cs typeface="Arial"/>
            </a:rPr>
            <a:pPr algn="ctr"/>
            <a:t>0.4 °C</a:t>
          </a:fld>
          <a:endParaRPr lang="fr-FR" sz="1100">
            <a:solidFill>
              <a:srgbClr val="00CCFF"/>
            </a:solidFill>
          </a:endParaRPr>
        </a:p>
      </xdr:txBody>
    </xdr:sp>
    <xdr:clientData/>
  </xdr:twoCellAnchor>
  <xdr:twoCellAnchor>
    <xdr:from>
      <xdr:col>1</xdr:col>
      <xdr:colOff>2324099</xdr:colOff>
      <xdr:row>7</xdr:row>
      <xdr:rowOff>57151</xdr:rowOff>
    </xdr:from>
    <xdr:to>
      <xdr:col>1</xdr:col>
      <xdr:colOff>2933699</xdr:colOff>
      <xdr:row>8</xdr:row>
      <xdr:rowOff>47626</xdr:rowOff>
    </xdr:to>
    <xdr:sp macro="" textlink="Décembre_2019!N7">
      <xdr:nvSpPr>
        <xdr:cNvPr id="30" name="ZoneTexte 29"/>
        <xdr:cNvSpPr txBox="1"/>
      </xdr:nvSpPr>
      <xdr:spPr>
        <a:xfrm>
          <a:off x="2800349" y="1581151"/>
          <a:ext cx="609600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A143149-F887-41C1-B417-11D1FB35A577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14.9 °C</a:t>
          </a:fld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5248275</xdr:colOff>
      <xdr:row>28</xdr:row>
      <xdr:rowOff>123825</xdr:rowOff>
    </xdr:from>
    <xdr:to>
      <xdr:col>1</xdr:col>
      <xdr:colOff>6324600</xdr:colOff>
      <xdr:row>29</xdr:row>
      <xdr:rowOff>123825</xdr:rowOff>
    </xdr:to>
    <xdr:sp macro="" textlink="">
      <xdr:nvSpPr>
        <xdr:cNvPr id="31" name="ZoneTexte 30"/>
        <xdr:cNvSpPr txBox="1"/>
      </xdr:nvSpPr>
      <xdr:spPr>
        <a:xfrm>
          <a:off x="5724525" y="5743575"/>
          <a:ext cx="107632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Vitesse du vent</a:t>
          </a:r>
        </a:p>
      </xdr:txBody>
    </xdr:sp>
    <xdr:clientData/>
  </xdr:twoCellAnchor>
  <xdr:twoCellAnchor>
    <xdr:from>
      <xdr:col>1</xdr:col>
      <xdr:colOff>5524500</xdr:colOff>
      <xdr:row>30</xdr:row>
      <xdr:rowOff>9525</xdr:rowOff>
    </xdr:from>
    <xdr:to>
      <xdr:col>1</xdr:col>
      <xdr:colOff>6124574</xdr:colOff>
      <xdr:row>30</xdr:row>
      <xdr:rowOff>180976</xdr:rowOff>
    </xdr:to>
    <xdr:sp macro="" textlink="Décembre_2019!N7">
      <xdr:nvSpPr>
        <xdr:cNvPr id="32" name="ZoneTexte 31"/>
        <xdr:cNvSpPr txBox="1"/>
      </xdr:nvSpPr>
      <xdr:spPr>
        <a:xfrm>
          <a:off x="6000750" y="6019800"/>
          <a:ext cx="600074" cy="1714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D5F5F708-B67F-4080-90CF-E56C77BAEE77}" type="TxLink">
            <a:rPr lang="en-US" sz="1000" b="1" i="0" u="none" strike="noStrike">
              <a:solidFill>
                <a:srgbClr val="FFFFFF"/>
              </a:solidFill>
              <a:latin typeface="Arial"/>
              <a:cs typeface="Arial"/>
            </a:rPr>
            <a:pPr/>
            <a:t>14.9 °C</a:t>
          </a:fld>
          <a:endParaRPr lang="fr-FR" sz="1100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3067050</xdr:colOff>
      <xdr:row>5</xdr:row>
      <xdr:rowOff>152400</xdr:rowOff>
    </xdr:from>
    <xdr:to>
      <xdr:col>1</xdr:col>
      <xdr:colOff>4057050</xdr:colOff>
      <xdr:row>6</xdr:row>
      <xdr:rowOff>141900</xdr:rowOff>
    </xdr:to>
    <xdr:sp macro="" textlink="Décembre_2019!L7">
      <xdr:nvSpPr>
        <xdr:cNvPr id="35" name="ZoneTexte 34"/>
        <xdr:cNvSpPr txBox="1"/>
      </xdr:nvSpPr>
      <xdr:spPr>
        <a:xfrm>
          <a:off x="3543300" y="1295400"/>
          <a:ext cx="99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39062F-EE1E-430B-9439-0813602F633C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mercredi 04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3057525</xdr:colOff>
      <xdr:row>7</xdr:row>
      <xdr:rowOff>57150</xdr:rowOff>
    </xdr:from>
    <xdr:to>
      <xdr:col>1</xdr:col>
      <xdr:colOff>4048125</xdr:colOff>
      <xdr:row>8</xdr:row>
      <xdr:rowOff>46650</xdr:rowOff>
    </xdr:to>
    <xdr:sp macro="" textlink="Décembre_2019!P7">
      <xdr:nvSpPr>
        <xdr:cNvPr id="38" name="ZoneTexte 37"/>
        <xdr:cNvSpPr txBox="1"/>
      </xdr:nvSpPr>
      <xdr:spPr>
        <a:xfrm>
          <a:off x="3533775" y="1581150"/>
          <a:ext cx="9906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5B3B5C-A3FF-4112-83E2-C40F39D3D782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jeudi 19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1800000</xdr:colOff>
      <xdr:row>27</xdr:row>
      <xdr:rowOff>180000</xdr:rowOff>
    </xdr:to>
    <xdr:sp macro="" textlink="">
      <xdr:nvSpPr>
        <xdr:cNvPr id="39" name="ZoneTexte 38"/>
        <xdr:cNvSpPr txBox="1"/>
      </xdr:nvSpPr>
      <xdr:spPr>
        <a:xfrm>
          <a:off x="0" y="5724525"/>
          <a:ext cx="180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Hauteur de pluie</a:t>
          </a:r>
        </a:p>
      </xdr:txBody>
    </xdr:sp>
    <xdr:clientData/>
  </xdr:twoCellAnchor>
  <xdr:twoCellAnchor>
    <xdr:from>
      <xdr:col>1</xdr:col>
      <xdr:colOff>38101</xdr:colOff>
      <xdr:row>28</xdr:row>
      <xdr:rowOff>85724</xdr:rowOff>
    </xdr:from>
    <xdr:to>
      <xdr:col>1</xdr:col>
      <xdr:colOff>758101</xdr:colOff>
      <xdr:row>29</xdr:row>
      <xdr:rowOff>65699</xdr:rowOff>
    </xdr:to>
    <xdr:sp macro="" textlink="Décembre_2019!AG5">
      <xdr:nvSpPr>
        <xdr:cNvPr id="40" name="ZoneTexte 39"/>
        <xdr:cNvSpPr txBox="1"/>
      </xdr:nvSpPr>
      <xdr:spPr>
        <a:xfrm>
          <a:off x="38101" y="6000749"/>
          <a:ext cx="72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E9E9F79-B39E-42B5-BCA7-A7A4FFECD555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/>
            <a:t>154.2 mm</a:t>
          </a:fld>
          <a:endParaRPr lang="fr-FR" sz="1100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28575</xdr:colOff>
      <xdr:row>29</xdr:row>
      <xdr:rowOff>180976</xdr:rowOff>
    </xdr:from>
    <xdr:to>
      <xdr:col>1</xdr:col>
      <xdr:colOff>748575</xdr:colOff>
      <xdr:row>30</xdr:row>
      <xdr:rowOff>171451</xdr:rowOff>
    </xdr:to>
    <xdr:sp macro="" textlink="Décembre_2019!AG9">
      <xdr:nvSpPr>
        <xdr:cNvPr id="42" name="ZoneTexte 41"/>
        <xdr:cNvSpPr txBox="1"/>
      </xdr:nvSpPr>
      <xdr:spPr>
        <a:xfrm>
          <a:off x="28575" y="6296026"/>
          <a:ext cx="720000" cy="180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CAA72F2-190B-4339-9506-9240DD4573D9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/>
            <a:t>21.8 mm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771526</xdr:colOff>
      <xdr:row>28</xdr:row>
      <xdr:rowOff>85725</xdr:rowOff>
    </xdr:from>
    <xdr:to>
      <xdr:col>1</xdr:col>
      <xdr:colOff>1761526</xdr:colOff>
      <xdr:row>29</xdr:row>
      <xdr:rowOff>65700</xdr:rowOff>
    </xdr:to>
    <xdr:sp macro="" textlink="">
      <xdr:nvSpPr>
        <xdr:cNvPr id="43" name="ZoneTexte 42"/>
        <xdr:cNvSpPr txBox="1"/>
      </xdr:nvSpPr>
      <xdr:spPr>
        <a:xfrm>
          <a:off x="771526" y="6000750"/>
          <a:ext cx="99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t>Mois</a:t>
          </a:r>
        </a:p>
      </xdr:txBody>
    </xdr:sp>
    <xdr:clientData/>
  </xdr:twoCellAnchor>
  <xdr:twoCellAnchor>
    <xdr:from>
      <xdr:col>1</xdr:col>
      <xdr:colOff>762001</xdr:colOff>
      <xdr:row>29</xdr:row>
      <xdr:rowOff>180975</xdr:rowOff>
    </xdr:from>
    <xdr:to>
      <xdr:col>1</xdr:col>
      <xdr:colOff>1752601</xdr:colOff>
      <xdr:row>30</xdr:row>
      <xdr:rowOff>170475</xdr:rowOff>
    </xdr:to>
    <xdr:sp macro="" textlink="Décembre_2019!AG7">
      <xdr:nvSpPr>
        <xdr:cNvPr id="44" name="ZoneTexte 43"/>
        <xdr:cNvSpPr txBox="1"/>
      </xdr:nvSpPr>
      <xdr:spPr>
        <a:xfrm>
          <a:off x="762001" y="6296025"/>
          <a:ext cx="9906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70E5AA-B6E1-45F2-BF83-FDEB7B9D30B4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samedi 14 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3600450</xdr:colOff>
      <xdr:row>28</xdr:row>
      <xdr:rowOff>57150</xdr:rowOff>
    </xdr:from>
    <xdr:to>
      <xdr:col>1</xdr:col>
      <xdr:colOff>5040450</xdr:colOff>
      <xdr:row>29</xdr:row>
      <xdr:rowOff>37125</xdr:rowOff>
    </xdr:to>
    <xdr:sp macro="" textlink="">
      <xdr:nvSpPr>
        <xdr:cNvPr id="45" name="ZoneTexte 44"/>
        <xdr:cNvSpPr txBox="1"/>
      </xdr:nvSpPr>
      <xdr:spPr>
        <a:xfrm>
          <a:off x="4076700" y="5676900"/>
          <a:ext cx="144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/>
            <a:t>Total heures soleil</a:t>
          </a:r>
        </a:p>
      </xdr:txBody>
    </xdr:sp>
    <xdr:clientData/>
  </xdr:twoCellAnchor>
  <xdr:twoCellAnchor>
    <xdr:from>
      <xdr:col>1</xdr:col>
      <xdr:colOff>3886201</xdr:colOff>
      <xdr:row>29</xdr:row>
      <xdr:rowOff>133349</xdr:rowOff>
    </xdr:from>
    <xdr:to>
      <xdr:col>1</xdr:col>
      <xdr:colOff>4786201</xdr:colOff>
      <xdr:row>30</xdr:row>
      <xdr:rowOff>122849</xdr:rowOff>
    </xdr:to>
    <xdr:sp macro="" textlink="Décembre_2019!AX5">
      <xdr:nvSpPr>
        <xdr:cNvPr id="46" name="ZoneTexte 45"/>
        <xdr:cNvSpPr txBox="1"/>
      </xdr:nvSpPr>
      <xdr:spPr>
        <a:xfrm>
          <a:off x="4362451" y="5953124"/>
          <a:ext cx="900000" cy="18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9EAE676-2241-419E-A92B-30E926AC28C4}" type="TxLink">
            <a:rPr lang="en-US" sz="1000" b="1" i="0" u="none" strike="noStrike">
              <a:solidFill>
                <a:srgbClr val="FF0000"/>
              </a:solidFill>
              <a:latin typeface="Arial"/>
              <a:cs typeface="Arial"/>
            </a:rPr>
            <a:pPr/>
            <a:t>87 h 24 mn</a:t>
          </a:fld>
          <a:endParaRPr lang="fr-FR" sz="1100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523875</xdr:colOff>
      <xdr:row>16</xdr:row>
      <xdr:rowOff>180975</xdr:rowOff>
    </xdr:from>
    <xdr:to>
      <xdr:col>1</xdr:col>
      <xdr:colOff>1963875</xdr:colOff>
      <xdr:row>17</xdr:row>
      <xdr:rowOff>170475</xdr:rowOff>
    </xdr:to>
    <xdr:sp macro="" textlink="">
      <xdr:nvSpPr>
        <xdr:cNvPr id="50" name="ZoneTexte 49"/>
        <xdr:cNvSpPr txBox="1"/>
      </xdr:nvSpPr>
      <xdr:spPr>
        <a:xfrm>
          <a:off x="1000125" y="3419475"/>
          <a:ext cx="144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heures </a:t>
          </a:r>
          <a:r>
            <a:rPr lang="fr-FR" sz="1100">
              <a:solidFill>
                <a:srgbClr val="FFFF00"/>
              </a:solidFill>
            </a:rPr>
            <a:t>soleil</a:t>
          </a:r>
        </a:p>
      </xdr:txBody>
    </xdr:sp>
    <xdr:clientData/>
  </xdr:twoCellAnchor>
  <xdr:twoCellAnchor>
    <xdr:from>
      <xdr:col>1</xdr:col>
      <xdr:colOff>809626</xdr:colOff>
      <xdr:row>18</xdr:row>
      <xdr:rowOff>76199</xdr:rowOff>
    </xdr:from>
    <xdr:to>
      <xdr:col>1</xdr:col>
      <xdr:colOff>1709626</xdr:colOff>
      <xdr:row>19</xdr:row>
      <xdr:rowOff>65699</xdr:rowOff>
    </xdr:to>
    <xdr:sp macro="" textlink="Décembre_2019!AX5">
      <xdr:nvSpPr>
        <xdr:cNvPr id="51" name="ZoneTexte 50"/>
        <xdr:cNvSpPr txBox="1"/>
      </xdr:nvSpPr>
      <xdr:spPr>
        <a:xfrm>
          <a:off x="1285876" y="3695699"/>
          <a:ext cx="90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EAE676-2241-419E-A92B-30E926AC28C4}" type="TxLink">
            <a:rPr lang="en-US" sz="1000" b="1" i="0" u="none" strike="noStrike">
              <a:solidFill>
                <a:srgbClr val="FFFF00"/>
              </a:solidFill>
              <a:latin typeface="Arial"/>
              <a:cs typeface="Arial"/>
            </a:rPr>
            <a:pPr algn="ctr"/>
            <a:t>87 h 24 mn</a:t>
          </a:fld>
          <a:endParaRPr lang="fr-FR" sz="110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2571750</xdr:colOff>
      <xdr:row>10</xdr:row>
      <xdr:rowOff>76200</xdr:rowOff>
    </xdr:from>
    <xdr:to>
      <xdr:col>1</xdr:col>
      <xdr:colOff>3943350</xdr:colOff>
      <xdr:row>11</xdr:row>
      <xdr:rowOff>66676</xdr:rowOff>
    </xdr:to>
    <xdr:sp macro="" textlink="">
      <xdr:nvSpPr>
        <xdr:cNvPr id="57" name="ZoneTexte 56"/>
        <xdr:cNvSpPr txBox="1"/>
      </xdr:nvSpPr>
      <xdr:spPr>
        <a:xfrm>
          <a:off x="3048000" y="2133600"/>
          <a:ext cx="1371600" cy="18097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Vitesse du vent maxi</a:t>
          </a:r>
        </a:p>
      </xdr:txBody>
    </xdr:sp>
    <xdr:clientData/>
  </xdr:twoCellAnchor>
  <xdr:twoCellAnchor>
    <xdr:from>
      <xdr:col>1</xdr:col>
      <xdr:colOff>2790825</xdr:colOff>
      <xdr:row>11</xdr:row>
      <xdr:rowOff>171449</xdr:rowOff>
    </xdr:from>
    <xdr:to>
      <xdr:col>1</xdr:col>
      <xdr:colOff>3690825</xdr:colOff>
      <xdr:row>12</xdr:row>
      <xdr:rowOff>160949</xdr:rowOff>
    </xdr:to>
    <xdr:sp macro="" textlink="Décembre_2019!X9">
      <xdr:nvSpPr>
        <xdr:cNvPr id="58" name="ZoneTexte 57"/>
        <xdr:cNvSpPr txBox="1"/>
      </xdr:nvSpPr>
      <xdr:spPr>
        <a:xfrm>
          <a:off x="3267075" y="2457449"/>
          <a:ext cx="90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70F1BE-F058-4E69-AA56-AB95216E4DEE}" type="TxLink">
            <a:rPr lang="en-US" sz="1000" b="1" i="0" u="none" strike="noStrike">
              <a:solidFill>
                <a:schemeClr val="accent2">
                  <a:lumMod val="40000"/>
                  <a:lumOff val="60000"/>
                </a:schemeClr>
              </a:solidFill>
              <a:latin typeface="Arial"/>
              <a:cs typeface="Arial"/>
            </a:rPr>
            <a:pPr algn="ctr"/>
            <a:t>84.7 km/h</a:t>
          </a:fld>
          <a:endParaRPr lang="fr-FR" sz="1100">
            <a:solidFill>
              <a:schemeClr val="accent2">
                <a:lumMod val="40000"/>
                <a:lumOff val="60000"/>
              </a:schemeClr>
            </a:solidFill>
          </a:endParaRPr>
        </a:p>
      </xdr:txBody>
    </xdr:sp>
    <xdr:clientData/>
  </xdr:twoCellAnchor>
  <xdr:twoCellAnchor>
    <xdr:from>
      <xdr:col>1</xdr:col>
      <xdr:colOff>2743199</xdr:colOff>
      <xdr:row>13</xdr:row>
      <xdr:rowOff>47626</xdr:rowOff>
    </xdr:from>
    <xdr:to>
      <xdr:col>1</xdr:col>
      <xdr:colOff>3733199</xdr:colOff>
      <xdr:row>14</xdr:row>
      <xdr:rowOff>38101</xdr:rowOff>
    </xdr:to>
    <xdr:sp macro="" textlink="Décembre_2019!Z9">
      <xdr:nvSpPr>
        <xdr:cNvPr id="59" name="ZoneTexte 58"/>
        <xdr:cNvSpPr txBox="1"/>
      </xdr:nvSpPr>
      <xdr:spPr>
        <a:xfrm>
          <a:off x="3219449" y="2714626"/>
          <a:ext cx="990000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4FEF533-7D46-433F-86ED-7BBA50DD1EA9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/>
            <a:t>vendredi 13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4533900</xdr:colOff>
      <xdr:row>16</xdr:row>
      <xdr:rowOff>57150</xdr:rowOff>
    </xdr:from>
    <xdr:to>
      <xdr:col>1</xdr:col>
      <xdr:colOff>5793900</xdr:colOff>
      <xdr:row>17</xdr:row>
      <xdr:rowOff>46650</xdr:rowOff>
    </xdr:to>
    <xdr:sp macro="" textlink="">
      <xdr:nvSpPr>
        <xdr:cNvPr id="60" name="ZoneTexte 59"/>
        <xdr:cNvSpPr txBox="1"/>
      </xdr:nvSpPr>
      <xdr:spPr>
        <a:xfrm>
          <a:off x="5010150" y="3295650"/>
          <a:ext cx="126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innerShdw blurRad="63500" dist="50800" dir="10800000">
            <a:schemeClr val="bg1">
              <a:alpha val="50000"/>
            </a:scheme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Hauteur de pluie</a:t>
          </a:r>
        </a:p>
      </xdr:txBody>
    </xdr:sp>
    <xdr:clientData/>
  </xdr:twoCellAnchor>
  <xdr:twoCellAnchor>
    <xdr:from>
      <xdr:col>1</xdr:col>
      <xdr:colOff>4286251</xdr:colOff>
      <xdr:row>17</xdr:row>
      <xdr:rowOff>142874</xdr:rowOff>
    </xdr:from>
    <xdr:to>
      <xdr:col>1</xdr:col>
      <xdr:colOff>5006251</xdr:colOff>
      <xdr:row>18</xdr:row>
      <xdr:rowOff>132374</xdr:rowOff>
    </xdr:to>
    <xdr:sp macro="" textlink="Décembre_2019!AG5">
      <xdr:nvSpPr>
        <xdr:cNvPr id="61" name="ZoneTexte 60"/>
        <xdr:cNvSpPr txBox="1"/>
      </xdr:nvSpPr>
      <xdr:spPr>
        <a:xfrm>
          <a:off x="4762501" y="3571874"/>
          <a:ext cx="72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E9E9F79-B39E-42B5-BCA7-A7A4FFECD555}" type="TxLink">
            <a:rPr lang="en-US" sz="1000" b="1" i="0" u="none" strike="noStrike">
              <a:solidFill>
                <a:srgbClr val="FFC000"/>
              </a:solidFill>
              <a:latin typeface="Arial"/>
              <a:cs typeface="Arial"/>
            </a:rPr>
            <a:pPr/>
            <a:t>154.2 mm</a:t>
          </a:fld>
          <a:endParaRPr lang="fr-FR" sz="1100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4276725</xdr:colOff>
      <xdr:row>19</xdr:row>
      <xdr:rowOff>57151</xdr:rowOff>
    </xdr:from>
    <xdr:to>
      <xdr:col>1</xdr:col>
      <xdr:colOff>4996725</xdr:colOff>
      <xdr:row>20</xdr:row>
      <xdr:rowOff>47626</xdr:rowOff>
    </xdr:to>
    <xdr:sp macro="" textlink="Décembre_2019!AG9">
      <xdr:nvSpPr>
        <xdr:cNvPr id="62" name="ZoneTexte 61"/>
        <xdr:cNvSpPr txBox="1"/>
      </xdr:nvSpPr>
      <xdr:spPr>
        <a:xfrm>
          <a:off x="4752975" y="3867151"/>
          <a:ext cx="720000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CAA72F2-190B-4339-9506-9240DD4573D9}" type="TxLink">
            <a:rPr lang="en-US" sz="1000" b="1" i="0" u="none" strike="noStrike">
              <a:solidFill>
                <a:srgbClr val="92D050"/>
              </a:solidFill>
              <a:latin typeface="Arial"/>
              <a:cs typeface="Arial"/>
            </a:rPr>
            <a:pPr/>
            <a:t>21.8 mm</a:t>
          </a:fld>
          <a:endParaRPr lang="fr-FR" sz="1100">
            <a:solidFill>
              <a:srgbClr val="92D050"/>
            </a:solidFill>
          </a:endParaRPr>
        </a:p>
      </xdr:txBody>
    </xdr:sp>
    <xdr:clientData/>
  </xdr:twoCellAnchor>
  <xdr:twoCellAnchor>
    <xdr:from>
      <xdr:col>1</xdr:col>
      <xdr:colOff>5076826</xdr:colOff>
      <xdr:row>17</xdr:row>
      <xdr:rowOff>142875</xdr:rowOff>
    </xdr:from>
    <xdr:to>
      <xdr:col>1</xdr:col>
      <xdr:colOff>6066826</xdr:colOff>
      <xdr:row>18</xdr:row>
      <xdr:rowOff>132375</xdr:rowOff>
    </xdr:to>
    <xdr:sp macro="" textlink="">
      <xdr:nvSpPr>
        <xdr:cNvPr id="63" name="ZoneTexte 62"/>
        <xdr:cNvSpPr txBox="1"/>
      </xdr:nvSpPr>
      <xdr:spPr>
        <a:xfrm>
          <a:off x="5553076" y="3571875"/>
          <a:ext cx="9900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t>Mois</a:t>
          </a:r>
        </a:p>
      </xdr:txBody>
    </xdr:sp>
    <xdr:clientData/>
  </xdr:twoCellAnchor>
  <xdr:twoCellAnchor>
    <xdr:from>
      <xdr:col>1</xdr:col>
      <xdr:colOff>5067301</xdr:colOff>
      <xdr:row>19</xdr:row>
      <xdr:rowOff>57150</xdr:rowOff>
    </xdr:from>
    <xdr:to>
      <xdr:col>1</xdr:col>
      <xdr:colOff>6057901</xdr:colOff>
      <xdr:row>20</xdr:row>
      <xdr:rowOff>46650</xdr:rowOff>
    </xdr:to>
    <xdr:sp macro="" textlink="Décembre_2019!AG7">
      <xdr:nvSpPr>
        <xdr:cNvPr id="64" name="ZoneTexte 63"/>
        <xdr:cNvSpPr txBox="1"/>
      </xdr:nvSpPr>
      <xdr:spPr>
        <a:xfrm>
          <a:off x="5543551" y="3867150"/>
          <a:ext cx="990600" cy="18000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70E5AA-B6E1-45F2-BF83-FDEB7B9D30B4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samedi 14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0.39453</cdr:x>
      <cdr:y>0.03086</cdr:y>
    </cdr:from>
    <cdr:to>
      <cdr:x>0.64625</cdr:x>
      <cdr:y>0.14174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31045" y="31111"/>
          <a:ext cx="466425" cy="111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Pluie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0.68402</cdr:x>
      <cdr:y>0.17009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1634" y="0"/>
          <a:ext cx="505665" cy="171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Soleil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0.39453</cdr:x>
      <cdr:y>0.03086</cdr:y>
    </cdr:from>
    <cdr:to>
      <cdr:x>0.64625</cdr:x>
      <cdr:y>0.14174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31045" y="31111"/>
          <a:ext cx="466425" cy="111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Vent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12</xdr:row>
      <xdr:rowOff>0</xdr:rowOff>
    </xdr:from>
    <xdr:to>
      <xdr:col>15</xdr:col>
      <xdr:colOff>424800</xdr:colOff>
      <xdr:row>18</xdr:row>
      <xdr:rowOff>171450</xdr:rowOff>
    </xdr:to>
    <xdr:sp macro="" textlink="">
      <xdr:nvSpPr>
        <xdr:cNvPr id="276" name="Rectangle 275"/>
        <xdr:cNvSpPr/>
      </xdr:nvSpPr>
      <xdr:spPr>
        <a:xfrm>
          <a:off x="13277850" y="2381250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0</xdr:colOff>
      <xdr:row>12</xdr:row>
      <xdr:rowOff>7144</xdr:rowOff>
    </xdr:from>
    <xdr:to>
      <xdr:col>16</xdr:col>
      <xdr:colOff>0</xdr:colOff>
      <xdr:row>18</xdr:row>
      <xdr:rowOff>188119</xdr:rowOff>
    </xdr:to>
    <xdr:graphicFrame macro="">
      <xdr:nvGraphicFramePr>
        <xdr:cNvPr id="262" name="Graphique 2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13</xdr:col>
      <xdr:colOff>424800</xdr:colOff>
      <xdr:row>18</xdr:row>
      <xdr:rowOff>171450</xdr:rowOff>
    </xdr:to>
    <xdr:sp macro="" textlink="">
      <xdr:nvSpPr>
        <xdr:cNvPr id="275" name="Rectangle 274"/>
        <xdr:cNvSpPr/>
      </xdr:nvSpPr>
      <xdr:spPr>
        <a:xfrm>
          <a:off x="12534900" y="2381250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14289</xdr:colOff>
      <xdr:row>12</xdr:row>
      <xdr:rowOff>7143</xdr:rowOff>
    </xdr:from>
    <xdr:to>
      <xdr:col>13</xdr:col>
      <xdr:colOff>419100</xdr:colOff>
      <xdr:row>18</xdr:row>
      <xdr:rowOff>185737</xdr:rowOff>
    </xdr:to>
    <xdr:graphicFrame macro="">
      <xdr:nvGraphicFramePr>
        <xdr:cNvPr id="263" name="Graphique 2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0</xdr:colOff>
      <xdr:row>12</xdr:row>
      <xdr:rowOff>0</xdr:rowOff>
    </xdr:from>
    <xdr:to>
      <xdr:col>11</xdr:col>
      <xdr:colOff>424800</xdr:colOff>
      <xdr:row>18</xdr:row>
      <xdr:rowOff>171450</xdr:rowOff>
    </xdr:to>
    <xdr:sp macro="" textlink="">
      <xdr:nvSpPr>
        <xdr:cNvPr id="292" name="Rectangle 291"/>
        <xdr:cNvSpPr/>
      </xdr:nvSpPr>
      <xdr:spPr>
        <a:xfrm>
          <a:off x="11791950" y="2381250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0</xdr:colOff>
      <xdr:row>11</xdr:row>
      <xdr:rowOff>190499</xdr:rowOff>
    </xdr:from>
    <xdr:to>
      <xdr:col>11</xdr:col>
      <xdr:colOff>419099</xdr:colOff>
      <xdr:row>18</xdr:row>
      <xdr:rowOff>188118</xdr:rowOff>
    </xdr:to>
    <xdr:graphicFrame macro="">
      <xdr:nvGraphicFramePr>
        <xdr:cNvPr id="264" name="Graphique 2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12</xdr:row>
      <xdr:rowOff>0</xdr:rowOff>
    </xdr:from>
    <xdr:to>
      <xdr:col>17</xdr:col>
      <xdr:colOff>424800</xdr:colOff>
      <xdr:row>18</xdr:row>
      <xdr:rowOff>171450</xdr:rowOff>
    </xdr:to>
    <xdr:sp macro="" textlink="">
      <xdr:nvSpPr>
        <xdr:cNvPr id="277" name="Rectangle 276"/>
        <xdr:cNvSpPr/>
      </xdr:nvSpPr>
      <xdr:spPr>
        <a:xfrm>
          <a:off x="14020800" y="2381250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20</xdr:col>
      <xdr:colOff>276225</xdr:colOff>
      <xdr:row>19</xdr:row>
      <xdr:rowOff>66675</xdr:rowOff>
    </xdr:from>
    <xdr:to>
      <xdr:col>21</xdr:col>
      <xdr:colOff>419100</xdr:colOff>
      <xdr:row>22</xdr:row>
      <xdr:rowOff>171449</xdr:rowOff>
    </xdr:to>
    <xdr:graphicFrame macro="">
      <xdr:nvGraphicFramePr>
        <xdr:cNvPr id="25" name="Graphique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19050</xdr:colOff>
      <xdr:row>4</xdr:row>
      <xdr:rowOff>85725</xdr:rowOff>
    </xdr:from>
    <xdr:to>
      <xdr:col>4</xdr:col>
      <xdr:colOff>2143125</xdr:colOff>
      <xdr:row>14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1905000</xdr:colOff>
      <xdr:row>4</xdr:row>
      <xdr:rowOff>95250</xdr:rowOff>
    </xdr:from>
    <xdr:to>
      <xdr:col>4</xdr:col>
      <xdr:colOff>4029075</xdr:colOff>
      <xdr:row>14</xdr:row>
      <xdr:rowOff>104775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5667375</xdr:colOff>
      <xdr:row>5</xdr:row>
      <xdr:rowOff>19050</xdr:rowOff>
    </xdr:from>
    <xdr:to>
      <xdr:col>4</xdr:col>
      <xdr:colOff>6887775</xdr:colOff>
      <xdr:row>11</xdr:row>
      <xdr:rowOff>64050</xdr:rowOff>
    </xdr:to>
    <xdr:graphicFrame macro="">
      <xdr:nvGraphicFramePr>
        <xdr:cNvPr id="6" name="Graphique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4219576</xdr:colOff>
      <xdr:row>5</xdr:row>
      <xdr:rowOff>19050</xdr:rowOff>
    </xdr:from>
    <xdr:to>
      <xdr:col>4</xdr:col>
      <xdr:colOff>5438775</xdr:colOff>
      <xdr:row>11</xdr:row>
      <xdr:rowOff>64050</xdr:rowOff>
    </xdr:to>
    <xdr:graphicFrame macro="">
      <xdr:nvGraphicFramePr>
        <xdr:cNvPr id="7" name="Graphique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457200</xdr:colOff>
      <xdr:row>7</xdr:row>
      <xdr:rowOff>0</xdr:rowOff>
    </xdr:from>
    <xdr:to>
      <xdr:col>4</xdr:col>
      <xdr:colOff>1695450</xdr:colOff>
      <xdr:row>9</xdr:row>
      <xdr:rowOff>76200</xdr:rowOff>
    </xdr:to>
    <xdr:sp macro="" textlink="Relevés!N5">
      <xdr:nvSpPr>
        <xdr:cNvPr id="10" name="Rectangle 9"/>
        <xdr:cNvSpPr/>
      </xdr:nvSpPr>
      <xdr:spPr>
        <a:xfrm>
          <a:off x="1857375" y="1428750"/>
          <a:ext cx="1238250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0BE3BD2-3F8B-4879-8D9A-98CF360BE8BF}" type="TxLink">
            <a:rPr lang="en-US" sz="2000" b="0" i="0" u="none" strike="noStrike">
              <a:solidFill>
                <a:schemeClr val="accent6"/>
              </a:solidFill>
              <a:latin typeface="Arial"/>
              <a:cs typeface="Arial"/>
            </a:rPr>
            <a:pPr algn="ctr"/>
            <a:t>10.3 °C</a:t>
          </a:fld>
          <a:endParaRPr lang="fr-FR" sz="2000">
            <a:solidFill>
              <a:schemeClr val="accent6"/>
            </a:solidFill>
          </a:endParaRPr>
        </a:p>
      </xdr:txBody>
    </xdr:sp>
    <xdr:clientData/>
  </xdr:twoCellAnchor>
  <xdr:twoCellAnchor editAs="oneCell">
    <xdr:from>
      <xdr:col>4</xdr:col>
      <xdr:colOff>76200</xdr:colOff>
      <xdr:row>1</xdr:row>
      <xdr:rowOff>85725</xdr:rowOff>
    </xdr:from>
    <xdr:to>
      <xdr:col>4</xdr:col>
      <xdr:colOff>447629</xdr:colOff>
      <xdr:row>2</xdr:row>
      <xdr:rowOff>152367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38200" y="276225"/>
          <a:ext cx="371429" cy="266667"/>
        </a:xfrm>
        <a:prstGeom prst="rect">
          <a:avLst/>
        </a:prstGeom>
      </xdr:spPr>
    </xdr:pic>
    <xdr:clientData/>
  </xdr:twoCellAnchor>
  <xdr:twoCellAnchor editAs="oneCell">
    <xdr:from>
      <xdr:col>4</xdr:col>
      <xdr:colOff>600075</xdr:colOff>
      <xdr:row>1</xdr:row>
      <xdr:rowOff>66675</xdr:rowOff>
    </xdr:from>
    <xdr:to>
      <xdr:col>4</xdr:col>
      <xdr:colOff>904837</xdr:colOff>
      <xdr:row>2</xdr:row>
      <xdr:rowOff>133317</xdr:rowOff>
    </xdr:to>
    <xdr:pic>
      <xdr:nvPicPr>
        <xdr:cNvPr id="17" name="Image 16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00250" y="342900"/>
          <a:ext cx="304762" cy="266667"/>
        </a:xfrm>
        <a:prstGeom prst="rect">
          <a:avLst/>
        </a:prstGeom>
      </xdr:spPr>
    </xdr:pic>
    <xdr:clientData/>
  </xdr:twoCellAnchor>
  <xdr:twoCellAnchor editAs="oneCell">
    <xdr:from>
      <xdr:col>4</xdr:col>
      <xdr:colOff>1076325</xdr:colOff>
      <xdr:row>1</xdr:row>
      <xdr:rowOff>38100</xdr:rowOff>
    </xdr:from>
    <xdr:to>
      <xdr:col>4</xdr:col>
      <xdr:colOff>1409658</xdr:colOff>
      <xdr:row>2</xdr:row>
      <xdr:rowOff>114265</xdr:rowOff>
    </xdr:to>
    <xdr:pic>
      <xdr:nvPicPr>
        <xdr:cNvPr id="18" name="Image 17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38325" y="228600"/>
          <a:ext cx="333333" cy="276190"/>
        </a:xfrm>
        <a:prstGeom prst="rect">
          <a:avLst/>
        </a:prstGeom>
      </xdr:spPr>
    </xdr:pic>
    <xdr:clientData/>
  </xdr:twoCellAnchor>
  <xdr:twoCellAnchor editAs="absolute">
    <xdr:from>
      <xdr:col>4</xdr:col>
      <xdr:colOff>4676775</xdr:colOff>
      <xdr:row>0</xdr:row>
      <xdr:rowOff>238125</xdr:rowOff>
    </xdr:from>
    <xdr:to>
      <xdr:col>4</xdr:col>
      <xdr:colOff>6572250</xdr:colOff>
      <xdr:row>2</xdr:row>
      <xdr:rowOff>9525</xdr:rowOff>
    </xdr:to>
    <xdr:sp macro="" textlink="$E$42">
      <xdr:nvSpPr>
        <xdr:cNvPr id="23" name="ZoneTexte 22"/>
        <xdr:cNvSpPr txBox="1"/>
      </xdr:nvSpPr>
      <xdr:spPr>
        <a:xfrm>
          <a:off x="6315075" y="238125"/>
          <a:ext cx="1895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2EE58EB7-0F9E-43F7-8D1E-D2A2483528A2}" type="TxLink">
            <a:rPr lang="en-US" sz="1400" b="0" i="0" u="none" strike="noStrike">
              <a:solidFill>
                <a:schemeClr val="bg1"/>
              </a:solidFill>
              <a:latin typeface="Calibri"/>
              <a:ea typeface="Verdana"/>
              <a:cs typeface="Calibri"/>
            </a:rPr>
            <a:pPr algn="l"/>
            <a:t> </a:t>
          </a:fld>
          <a:endParaRPr lang="fr-FR" sz="14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4</xdr:col>
      <xdr:colOff>4810125</xdr:colOff>
      <xdr:row>1</xdr:row>
      <xdr:rowOff>171450</xdr:rowOff>
    </xdr:from>
    <xdr:to>
      <xdr:col>4</xdr:col>
      <xdr:colOff>7019925</xdr:colOff>
      <xdr:row>3</xdr:row>
      <xdr:rowOff>28575</xdr:rowOff>
    </xdr:to>
    <xdr:sp macro="" textlink="$E$29">
      <xdr:nvSpPr>
        <xdr:cNvPr id="40" name="ZoneTexte 39"/>
        <xdr:cNvSpPr txBox="1"/>
      </xdr:nvSpPr>
      <xdr:spPr>
        <a:xfrm>
          <a:off x="6448425" y="447675"/>
          <a:ext cx="2209800" cy="247650"/>
        </a:xfrm>
        <a:prstGeom prst="rect">
          <a:avLst/>
        </a:prstGeom>
        <a:solidFill>
          <a:schemeClr val="accent1"/>
        </a:solidFill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754D80-50F3-463C-952D-A67CD714157E}" type="TxLink">
            <a:rPr lang="en-US" sz="1400" b="0" i="0" u="none" strike="noStrike">
              <a:solidFill>
                <a:schemeClr val="bg1"/>
              </a:solidFill>
              <a:latin typeface="Calibri"/>
              <a:cs typeface="Calibri"/>
            </a:rPr>
            <a:pPr algn="l"/>
            <a:t>jeudi 16 mai    2024</a:t>
          </a:fld>
          <a:endParaRPr lang="en-US" sz="1400" b="0" i="0" u="none" strike="noStrike" baseline="0">
            <a:solidFill>
              <a:schemeClr val="bg1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4429126</xdr:colOff>
      <xdr:row>7</xdr:row>
      <xdr:rowOff>66674</xdr:rowOff>
    </xdr:from>
    <xdr:to>
      <xdr:col>4</xdr:col>
      <xdr:colOff>5229226</xdr:colOff>
      <xdr:row>8</xdr:row>
      <xdr:rowOff>190499</xdr:rowOff>
    </xdr:to>
    <xdr:sp macro="" textlink="$G$22">
      <xdr:nvSpPr>
        <xdr:cNvPr id="34" name="Rectangle 33"/>
        <xdr:cNvSpPr/>
      </xdr:nvSpPr>
      <xdr:spPr>
        <a:xfrm>
          <a:off x="6000751" y="1495424"/>
          <a:ext cx="800100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B09EDA-5BC5-4368-8ACE-CC020C668238}" type="TxLink">
            <a:rPr lang="en-US" sz="1000" b="1" i="0" u="none" strike="noStrike">
              <a:solidFill>
                <a:srgbClr val="FFFF00"/>
              </a:solidFill>
              <a:latin typeface="Arial"/>
              <a:cs typeface="Arial"/>
            </a:rPr>
            <a:pPr algn="ctr"/>
            <a:t>2 h 32 mn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4</xdr:col>
      <xdr:colOff>5924550</xdr:colOff>
      <xdr:row>7</xdr:row>
      <xdr:rowOff>76200</xdr:rowOff>
    </xdr:from>
    <xdr:to>
      <xdr:col>4</xdr:col>
      <xdr:colOff>6677025</xdr:colOff>
      <xdr:row>9</xdr:row>
      <xdr:rowOff>9525</xdr:rowOff>
    </xdr:to>
    <xdr:sp macro="" textlink="$G$26">
      <xdr:nvSpPr>
        <xdr:cNvPr id="37" name="Rectangle 36"/>
        <xdr:cNvSpPr/>
      </xdr:nvSpPr>
      <xdr:spPr>
        <a:xfrm>
          <a:off x="7496175" y="1504950"/>
          <a:ext cx="752475" cy="3143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CC6930-79DF-49BF-90B5-790FC64B06E0}" type="TxLink">
            <a:rPr lang="en-US" sz="1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 h 57 mn</a:t>
          </a:fld>
          <a:endParaRPr lang="fr-FR" sz="1600" b="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20</xdr:col>
      <xdr:colOff>323850</xdr:colOff>
      <xdr:row>12</xdr:row>
      <xdr:rowOff>171450</xdr:rowOff>
    </xdr:from>
    <xdr:to>
      <xdr:col>21</xdr:col>
      <xdr:colOff>533489</xdr:colOff>
      <xdr:row>18</xdr:row>
      <xdr:rowOff>9662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59050" y="2552700"/>
          <a:ext cx="638264" cy="981212"/>
        </a:xfrm>
        <a:prstGeom prst="rect">
          <a:avLst/>
        </a:prstGeom>
      </xdr:spPr>
    </xdr:pic>
    <xdr:clientData/>
  </xdr:twoCellAnchor>
  <xdr:twoCellAnchor>
    <xdr:from>
      <xdr:col>4</xdr:col>
      <xdr:colOff>4048125</xdr:colOff>
      <xdr:row>11</xdr:row>
      <xdr:rowOff>142875</xdr:rowOff>
    </xdr:from>
    <xdr:to>
      <xdr:col>4</xdr:col>
      <xdr:colOff>7296150</xdr:colOff>
      <xdr:row>11</xdr:row>
      <xdr:rowOff>142879</xdr:rowOff>
    </xdr:to>
    <xdr:cxnSp macro="">
      <xdr:nvCxnSpPr>
        <xdr:cNvPr id="9" name="Connecteur droit 8"/>
        <xdr:cNvCxnSpPr/>
      </xdr:nvCxnSpPr>
      <xdr:spPr>
        <a:xfrm flipH="1" flipV="1">
          <a:off x="5448300" y="2333625"/>
          <a:ext cx="3248025" cy="4"/>
        </a:xfrm>
        <a:prstGeom prst="line">
          <a:avLst/>
        </a:prstGeom>
        <a:ln w="31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4257675</xdr:colOff>
      <xdr:row>4</xdr:row>
      <xdr:rowOff>28575</xdr:rowOff>
    </xdr:from>
    <xdr:to>
      <xdr:col>4</xdr:col>
      <xdr:colOff>5353051</xdr:colOff>
      <xdr:row>5</xdr:row>
      <xdr:rowOff>76201</xdr:rowOff>
    </xdr:to>
    <xdr:sp macro="" textlink="">
      <xdr:nvSpPr>
        <xdr:cNvPr id="31" name="ZoneTexte 30"/>
        <xdr:cNvSpPr txBox="1"/>
      </xdr:nvSpPr>
      <xdr:spPr>
        <a:xfrm>
          <a:off x="5895975" y="885825"/>
          <a:ext cx="1095376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>
              <a:solidFill>
                <a:schemeClr val="bg1"/>
              </a:solidFill>
            </a:rPr>
            <a:t>Heures de soleil  </a:t>
          </a:r>
        </a:p>
      </xdr:txBody>
    </xdr:sp>
    <xdr:clientData/>
  </xdr:twoCellAnchor>
  <xdr:twoCellAnchor>
    <xdr:from>
      <xdr:col>4</xdr:col>
      <xdr:colOff>5762625</xdr:colOff>
      <xdr:row>4</xdr:row>
      <xdr:rowOff>19051</xdr:rowOff>
    </xdr:from>
    <xdr:to>
      <xdr:col>4</xdr:col>
      <xdr:colOff>6781801</xdr:colOff>
      <xdr:row>5</xdr:row>
      <xdr:rowOff>95251</xdr:rowOff>
    </xdr:to>
    <xdr:sp macro="" textlink="">
      <xdr:nvSpPr>
        <xdr:cNvPr id="43" name="ZoneTexte 42"/>
        <xdr:cNvSpPr txBox="1"/>
      </xdr:nvSpPr>
      <xdr:spPr>
        <a:xfrm>
          <a:off x="7400925" y="876301"/>
          <a:ext cx="1019176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>
              <a:solidFill>
                <a:schemeClr val="bg1"/>
              </a:solidFill>
            </a:rPr>
            <a:t>Heures de pluie </a:t>
          </a:r>
        </a:p>
      </xdr:txBody>
    </xdr:sp>
    <xdr:clientData/>
  </xdr:twoCellAnchor>
  <xdr:twoCellAnchor>
    <xdr:from>
      <xdr:col>4</xdr:col>
      <xdr:colOff>200025</xdr:colOff>
      <xdr:row>3</xdr:row>
      <xdr:rowOff>123825</xdr:rowOff>
    </xdr:from>
    <xdr:to>
      <xdr:col>4</xdr:col>
      <xdr:colOff>1885950</xdr:colOff>
      <xdr:row>5</xdr:row>
      <xdr:rowOff>9527</xdr:rowOff>
    </xdr:to>
    <xdr:sp macro="" textlink="">
      <xdr:nvSpPr>
        <xdr:cNvPr id="45" name="ZoneTexte 44"/>
        <xdr:cNvSpPr txBox="1"/>
      </xdr:nvSpPr>
      <xdr:spPr>
        <a:xfrm>
          <a:off x="1228725" y="504825"/>
          <a:ext cx="1685925" cy="2667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>
              <a:solidFill>
                <a:schemeClr val="bg1"/>
              </a:solidFill>
            </a:rPr>
            <a:t>Température extérieure</a:t>
          </a:r>
        </a:p>
      </xdr:txBody>
    </xdr:sp>
    <xdr:clientData/>
  </xdr:twoCellAnchor>
  <xdr:twoCellAnchor>
    <xdr:from>
      <xdr:col>4</xdr:col>
      <xdr:colOff>2152650</xdr:colOff>
      <xdr:row>3</xdr:row>
      <xdr:rowOff>123825</xdr:rowOff>
    </xdr:from>
    <xdr:to>
      <xdr:col>4</xdr:col>
      <xdr:colOff>3838575</xdr:colOff>
      <xdr:row>5</xdr:row>
      <xdr:rowOff>9527</xdr:rowOff>
    </xdr:to>
    <xdr:sp macro="" textlink="">
      <xdr:nvSpPr>
        <xdr:cNvPr id="46" name="ZoneTexte 45"/>
        <xdr:cNvSpPr txBox="1"/>
      </xdr:nvSpPr>
      <xdr:spPr>
        <a:xfrm>
          <a:off x="3552825" y="790575"/>
          <a:ext cx="1685925" cy="2667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200">
              <a:solidFill>
                <a:schemeClr val="bg1"/>
              </a:solidFill>
            </a:rPr>
            <a:t>Vitesse du vent maxi</a:t>
          </a:r>
        </a:p>
      </xdr:txBody>
    </xdr:sp>
    <xdr:clientData/>
  </xdr:twoCellAnchor>
  <xdr:twoCellAnchor editAs="oneCell">
    <xdr:from>
      <xdr:col>4</xdr:col>
      <xdr:colOff>2190746</xdr:colOff>
      <xdr:row>5</xdr:row>
      <xdr:rowOff>85724</xdr:rowOff>
    </xdr:from>
    <xdr:to>
      <xdr:col>4</xdr:col>
      <xdr:colOff>3763946</xdr:colOff>
      <xdr:row>13</xdr:row>
      <xdr:rowOff>134924</xdr:rowOff>
    </xdr:to>
    <xdr:pic>
      <xdr:nvPicPr>
        <xdr:cNvPr id="3" name="Image 2"/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1" y="1133474"/>
          <a:ext cx="1573200" cy="1573200"/>
        </a:xfrm>
        <a:prstGeom prst="rect">
          <a:avLst/>
        </a:prstGeom>
      </xdr:spPr>
    </xdr:pic>
    <xdr:clientData/>
  </xdr:twoCellAnchor>
  <xdr:twoCellAnchor>
    <xdr:from>
      <xdr:col>4</xdr:col>
      <xdr:colOff>2286000</xdr:colOff>
      <xdr:row>8</xdr:row>
      <xdr:rowOff>66675</xdr:rowOff>
    </xdr:from>
    <xdr:to>
      <xdr:col>4</xdr:col>
      <xdr:colOff>3629025</xdr:colOff>
      <xdr:row>10</xdr:row>
      <xdr:rowOff>142875</xdr:rowOff>
    </xdr:to>
    <xdr:sp macro="" textlink="Relevés!Q5">
      <xdr:nvSpPr>
        <xdr:cNvPr id="36" name="Rectangle 35"/>
        <xdr:cNvSpPr/>
      </xdr:nvSpPr>
      <xdr:spPr>
        <a:xfrm>
          <a:off x="3686175" y="1685925"/>
          <a:ext cx="1343025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6E672F6-68AB-4E6D-93BA-00C7252261C3}" type="TxLink">
            <a:rPr lang="en-US" sz="2000" b="0" i="0" u="none" strike="noStrike">
              <a:solidFill>
                <a:schemeClr val="accent2"/>
              </a:solidFill>
              <a:latin typeface="Arial"/>
              <a:cs typeface="Arial"/>
            </a:rPr>
            <a:pPr algn="ctr"/>
            <a:t>13.0 km/h</a:t>
          </a:fld>
          <a:endParaRPr lang="fr-FR" sz="2000">
            <a:solidFill>
              <a:schemeClr val="accent2"/>
            </a:solidFill>
          </a:endParaRPr>
        </a:p>
      </xdr:txBody>
    </xdr:sp>
    <xdr:clientData/>
  </xdr:twoCellAnchor>
  <xdr:twoCellAnchor>
    <xdr:from>
      <xdr:col>3</xdr:col>
      <xdr:colOff>66675</xdr:colOff>
      <xdr:row>18</xdr:row>
      <xdr:rowOff>149225</xdr:rowOff>
    </xdr:from>
    <xdr:to>
      <xdr:col>4</xdr:col>
      <xdr:colOff>3895725</xdr:colOff>
      <xdr:row>26</xdr:row>
      <xdr:rowOff>38100</xdr:rowOff>
    </xdr:to>
    <xdr:graphicFrame macro="">
      <xdr:nvGraphicFramePr>
        <xdr:cNvPr id="11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4</xdr:col>
      <xdr:colOff>28575</xdr:colOff>
      <xdr:row>24</xdr:row>
      <xdr:rowOff>19050</xdr:rowOff>
    </xdr:from>
    <xdr:to>
      <xdr:col>4</xdr:col>
      <xdr:colOff>7300575</xdr:colOff>
      <xdr:row>25</xdr:row>
      <xdr:rowOff>197305</xdr:rowOff>
    </xdr:to>
    <xdr:pic>
      <xdr:nvPicPr>
        <xdr:cNvPr id="38" name="Image 37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419225" y="4686300"/>
          <a:ext cx="7272000" cy="368755"/>
        </a:xfrm>
        <a:prstGeom prst="rect">
          <a:avLst/>
        </a:prstGeom>
        <a:ln w="3175">
          <a:solidFill>
            <a:schemeClr val="bg1"/>
          </a:solidFill>
          <a:prstDash val="sysDot"/>
        </a:ln>
      </xdr:spPr>
    </xdr:pic>
    <xdr:clientData/>
  </xdr:twoCellAnchor>
  <xdr:twoCellAnchor>
    <xdr:from>
      <xdr:col>4</xdr:col>
      <xdr:colOff>4067175</xdr:colOff>
      <xdr:row>19</xdr:row>
      <xdr:rowOff>161925</xdr:rowOff>
    </xdr:from>
    <xdr:to>
      <xdr:col>5</xdr:col>
      <xdr:colOff>0</xdr:colOff>
      <xdr:row>19</xdr:row>
      <xdr:rowOff>161929</xdr:rowOff>
    </xdr:to>
    <xdr:cxnSp macro="">
      <xdr:nvCxnSpPr>
        <xdr:cNvPr id="52" name="Connecteur droit 51"/>
        <xdr:cNvCxnSpPr/>
      </xdr:nvCxnSpPr>
      <xdr:spPr>
        <a:xfrm flipH="1" flipV="1">
          <a:off x="5467350" y="3876675"/>
          <a:ext cx="3248025" cy="4"/>
        </a:xfrm>
        <a:prstGeom prst="line">
          <a:avLst/>
        </a:prstGeom>
        <a:ln w="31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183356</xdr:colOff>
      <xdr:row>10</xdr:row>
      <xdr:rowOff>57150</xdr:rowOff>
    </xdr:from>
    <xdr:to>
      <xdr:col>8</xdr:col>
      <xdr:colOff>183356</xdr:colOff>
      <xdr:row>18</xdr:row>
      <xdr:rowOff>76200</xdr:rowOff>
    </xdr:to>
    <xdr:cxnSp macro="">
      <xdr:nvCxnSpPr>
        <xdr:cNvPr id="53" name="Connecteur droit 52"/>
        <xdr:cNvCxnSpPr/>
      </xdr:nvCxnSpPr>
      <xdr:spPr>
        <a:xfrm>
          <a:off x="10346531" y="2057400"/>
          <a:ext cx="0" cy="1543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4105275</xdr:colOff>
      <xdr:row>20</xdr:row>
      <xdr:rowOff>66674</xdr:rowOff>
    </xdr:from>
    <xdr:to>
      <xdr:col>4</xdr:col>
      <xdr:colOff>5314950</xdr:colOff>
      <xdr:row>21</xdr:row>
      <xdr:rowOff>57150</xdr:rowOff>
    </xdr:to>
    <xdr:sp macro="" textlink="">
      <xdr:nvSpPr>
        <xdr:cNvPr id="55" name="ZoneTexte 54"/>
        <xdr:cNvSpPr txBox="1"/>
      </xdr:nvSpPr>
      <xdr:spPr>
        <a:xfrm>
          <a:off x="5505450" y="3971924"/>
          <a:ext cx="1209675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200">
              <a:solidFill>
                <a:schemeClr val="bg1"/>
              </a:solidFill>
            </a:rPr>
            <a:t>Pression relative</a:t>
          </a:r>
        </a:p>
      </xdr:txBody>
    </xdr:sp>
    <xdr:clientData/>
  </xdr:twoCellAnchor>
  <xdr:twoCellAnchor>
    <xdr:from>
      <xdr:col>4</xdr:col>
      <xdr:colOff>3524250</xdr:colOff>
      <xdr:row>21</xdr:row>
      <xdr:rowOff>123826</xdr:rowOff>
    </xdr:from>
    <xdr:to>
      <xdr:col>4</xdr:col>
      <xdr:colOff>4856250</xdr:colOff>
      <xdr:row>23</xdr:row>
      <xdr:rowOff>66826</xdr:rowOff>
    </xdr:to>
    <xdr:sp macro="" textlink="Relevés!B5">
      <xdr:nvSpPr>
        <xdr:cNvPr id="56" name="ZoneTexte 55"/>
        <xdr:cNvSpPr txBox="1"/>
      </xdr:nvSpPr>
      <xdr:spPr>
        <a:xfrm>
          <a:off x="4924425" y="4219576"/>
          <a:ext cx="1332000" cy="32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C375054-1652-43EC-943B-56EACB4B54FF}" type="TxLink">
            <a:rPr lang="en-US" sz="16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1031 hPa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4781549</xdr:colOff>
      <xdr:row>21</xdr:row>
      <xdr:rowOff>122768</xdr:rowOff>
    </xdr:from>
    <xdr:to>
      <xdr:col>4</xdr:col>
      <xdr:colOff>6113549</xdr:colOff>
      <xdr:row>23</xdr:row>
      <xdr:rowOff>65768</xdr:rowOff>
    </xdr:to>
    <xdr:sp macro="" textlink="Relevés!E5">
      <xdr:nvSpPr>
        <xdr:cNvPr id="57" name="ZoneTexte 56"/>
        <xdr:cNvSpPr txBox="1"/>
      </xdr:nvSpPr>
      <xdr:spPr>
        <a:xfrm>
          <a:off x="6181724" y="4218518"/>
          <a:ext cx="1332000" cy="32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B6909A-0E9B-4E1D-8E11-C71995668B67}" type="TxLink">
            <a:rPr lang="en-US" sz="16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1035 hPa</a:t>
          </a:fld>
          <a:endParaRPr lang="fr-FR" sz="16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457200</xdr:colOff>
      <xdr:row>9</xdr:row>
      <xdr:rowOff>114300</xdr:rowOff>
    </xdr:from>
    <xdr:to>
      <xdr:col>4</xdr:col>
      <xdr:colOff>1695450</xdr:colOff>
      <xdr:row>12</xdr:row>
      <xdr:rowOff>0</xdr:rowOff>
    </xdr:to>
    <xdr:sp macro="" textlink="Relevés!K5">
      <xdr:nvSpPr>
        <xdr:cNvPr id="60" name="Rectangle 59"/>
        <xdr:cNvSpPr/>
      </xdr:nvSpPr>
      <xdr:spPr>
        <a:xfrm>
          <a:off x="1485900" y="1638300"/>
          <a:ext cx="1238250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B39F25-53C1-4318-966C-86FF0F97607C}" type="TxLink">
            <a:rPr lang="en-US" sz="2000" b="0" i="0" u="none" strike="noStrike">
              <a:solidFill>
                <a:srgbClr val="66FFFF"/>
              </a:solidFill>
              <a:latin typeface="Arial"/>
              <a:cs typeface="Arial"/>
            </a:rPr>
            <a:pPr algn="ctr"/>
            <a:t>-0.7 °C</a:t>
          </a:fld>
          <a:endParaRPr lang="fr-FR" sz="2000">
            <a:solidFill>
              <a:srgbClr val="66FFFF"/>
            </a:solidFill>
          </a:endParaRPr>
        </a:p>
      </xdr:txBody>
    </xdr:sp>
    <xdr:clientData/>
  </xdr:twoCellAnchor>
  <xdr:twoCellAnchor>
    <xdr:from>
      <xdr:col>4</xdr:col>
      <xdr:colOff>266700</xdr:colOff>
      <xdr:row>14</xdr:row>
      <xdr:rowOff>180975</xdr:rowOff>
    </xdr:from>
    <xdr:to>
      <xdr:col>4</xdr:col>
      <xdr:colOff>1152525</xdr:colOff>
      <xdr:row>16</xdr:row>
      <xdr:rowOff>0</xdr:rowOff>
    </xdr:to>
    <xdr:sp macro="" textlink="">
      <xdr:nvSpPr>
        <xdr:cNvPr id="62" name="ZoneTexte 61"/>
        <xdr:cNvSpPr txBox="1"/>
      </xdr:nvSpPr>
      <xdr:spPr>
        <a:xfrm>
          <a:off x="1905000" y="2943225"/>
          <a:ext cx="885825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000">
              <a:solidFill>
                <a:schemeClr val="bg1"/>
              </a:solidFill>
            </a:rPr>
            <a:t>T°</a:t>
          </a:r>
          <a:r>
            <a:rPr lang="fr-FR" sz="1000" baseline="0">
              <a:solidFill>
                <a:schemeClr val="bg1"/>
              </a:solidFill>
            </a:rPr>
            <a:t> </a:t>
          </a:r>
          <a:r>
            <a:rPr lang="fr-FR" sz="1000">
              <a:solidFill>
                <a:schemeClr val="bg1"/>
              </a:solidFill>
            </a:rPr>
            <a:t>Ressentie</a:t>
          </a:r>
        </a:p>
      </xdr:txBody>
    </xdr:sp>
    <xdr:clientData/>
  </xdr:twoCellAnchor>
  <xdr:twoCellAnchor>
    <xdr:from>
      <xdr:col>4</xdr:col>
      <xdr:colOff>1447800</xdr:colOff>
      <xdr:row>15</xdr:row>
      <xdr:rowOff>19050</xdr:rowOff>
    </xdr:from>
    <xdr:to>
      <xdr:col>4</xdr:col>
      <xdr:colOff>2311800</xdr:colOff>
      <xdr:row>15</xdr:row>
      <xdr:rowOff>171450</xdr:rowOff>
    </xdr:to>
    <xdr:sp macro="" textlink="">
      <xdr:nvSpPr>
        <xdr:cNvPr id="65" name="ZoneTexte 64"/>
        <xdr:cNvSpPr txBox="1"/>
      </xdr:nvSpPr>
      <xdr:spPr>
        <a:xfrm>
          <a:off x="3086100" y="2971800"/>
          <a:ext cx="864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000">
              <a:solidFill>
                <a:schemeClr val="bg1"/>
              </a:solidFill>
            </a:rPr>
            <a:t>Humidité Ext</a:t>
          </a:r>
        </a:p>
      </xdr:txBody>
    </xdr:sp>
    <xdr:clientData/>
  </xdr:twoCellAnchor>
  <xdr:twoCellAnchor>
    <xdr:from>
      <xdr:col>4</xdr:col>
      <xdr:colOff>2514600</xdr:colOff>
      <xdr:row>15</xdr:row>
      <xdr:rowOff>19050</xdr:rowOff>
    </xdr:from>
    <xdr:to>
      <xdr:col>4</xdr:col>
      <xdr:colOff>3450600</xdr:colOff>
      <xdr:row>15</xdr:row>
      <xdr:rowOff>171450</xdr:rowOff>
    </xdr:to>
    <xdr:sp macro="" textlink="">
      <xdr:nvSpPr>
        <xdr:cNvPr id="67" name="ZoneTexte 66"/>
        <xdr:cNvSpPr txBox="1"/>
      </xdr:nvSpPr>
      <xdr:spPr>
        <a:xfrm>
          <a:off x="3914775" y="2971800"/>
          <a:ext cx="936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000">
              <a:solidFill>
                <a:schemeClr val="bg1"/>
              </a:solidFill>
            </a:rPr>
            <a:t>Moyenne vent</a:t>
          </a:r>
        </a:p>
      </xdr:txBody>
    </xdr:sp>
    <xdr:clientData/>
  </xdr:twoCellAnchor>
  <xdr:twoCellAnchor>
    <xdr:from>
      <xdr:col>4</xdr:col>
      <xdr:colOff>352425</xdr:colOff>
      <xdr:row>16</xdr:row>
      <xdr:rowOff>57150</xdr:rowOff>
    </xdr:from>
    <xdr:to>
      <xdr:col>4</xdr:col>
      <xdr:colOff>1057275</xdr:colOff>
      <xdr:row>17</xdr:row>
      <xdr:rowOff>38100</xdr:rowOff>
    </xdr:to>
    <xdr:sp macro="" textlink="Relevés!H5">
      <xdr:nvSpPr>
        <xdr:cNvPr id="69" name="ZoneTexte 68"/>
        <xdr:cNvSpPr txBox="1"/>
      </xdr:nvSpPr>
      <xdr:spPr>
        <a:xfrm>
          <a:off x="1990725" y="3200400"/>
          <a:ext cx="70485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C25621-0FF6-4D46-8712-D220A68BE2EA}" type="TxLink">
            <a:rPr lang="en-US" sz="1000" b="0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-0.7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1295400</xdr:colOff>
      <xdr:row>16</xdr:row>
      <xdr:rowOff>57150</xdr:rowOff>
    </xdr:from>
    <xdr:to>
      <xdr:col>4</xdr:col>
      <xdr:colOff>1871400</xdr:colOff>
      <xdr:row>17</xdr:row>
      <xdr:rowOff>19050</xdr:rowOff>
    </xdr:to>
    <xdr:sp macro="" textlink="Relevés!AA5">
      <xdr:nvSpPr>
        <xdr:cNvPr id="71" name="ZoneTexte 70"/>
        <xdr:cNvSpPr txBox="1"/>
      </xdr:nvSpPr>
      <xdr:spPr>
        <a:xfrm>
          <a:off x="2933700" y="3200400"/>
          <a:ext cx="576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FE7ACDA-7184-4B96-A403-1DE944755B8E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95 %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2609850</xdr:colOff>
      <xdr:row>16</xdr:row>
      <xdr:rowOff>57150</xdr:rowOff>
    </xdr:from>
    <xdr:to>
      <xdr:col>4</xdr:col>
      <xdr:colOff>3365850</xdr:colOff>
      <xdr:row>17</xdr:row>
      <xdr:rowOff>19050</xdr:rowOff>
    </xdr:to>
    <xdr:sp macro="" textlink="Relevés!U5">
      <xdr:nvSpPr>
        <xdr:cNvPr id="72" name="ZoneTexte 71"/>
        <xdr:cNvSpPr txBox="1"/>
      </xdr:nvSpPr>
      <xdr:spPr>
        <a:xfrm>
          <a:off x="4010025" y="3200400"/>
          <a:ext cx="756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4695D9A-C6BB-4624-B8E9-3112F1983252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l"/>
            <a:t>1.6 km/h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1781175</xdr:colOff>
      <xdr:row>16</xdr:row>
      <xdr:rowOff>38100</xdr:rowOff>
    </xdr:from>
    <xdr:to>
      <xdr:col>4</xdr:col>
      <xdr:colOff>2357175</xdr:colOff>
      <xdr:row>17</xdr:row>
      <xdr:rowOff>0</xdr:rowOff>
    </xdr:to>
    <xdr:sp macro="" textlink="Relevés!AE5">
      <xdr:nvSpPr>
        <xdr:cNvPr id="81" name="ZoneTexte 80"/>
        <xdr:cNvSpPr txBox="1"/>
      </xdr:nvSpPr>
      <xdr:spPr>
        <a:xfrm>
          <a:off x="3419475" y="3181350"/>
          <a:ext cx="576000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C5B5654-1445-492E-909A-A3984689C8C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97 %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95250</xdr:colOff>
      <xdr:row>0</xdr:row>
      <xdr:rowOff>200025</xdr:rowOff>
    </xdr:from>
    <xdr:to>
      <xdr:col>24</xdr:col>
      <xdr:colOff>295275</xdr:colOff>
      <xdr:row>0</xdr:row>
      <xdr:rowOff>200029</xdr:rowOff>
    </xdr:to>
    <xdr:cxnSp macro="">
      <xdr:nvCxnSpPr>
        <xdr:cNvPr id="86" name="Connecteur droit 85"/>
        <xdr:cNvCxnSpPr/>
      </xdr:nvCxnSpPr>
      <xdr:spPr>
        <a:xfrm flipH="1" flipV="1">
          <a:off x="14811375" y="200025"/>
          <a:ext cx="2486025" cy="4"/>
        </a:xfrm>
        <a:prstGeom prst="line">
          <a:avLst/>
        </a:prstGeom>
        <a:ln w="3175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6372225</xdr:colOff>
      <xdr:row>20</xdr:row>
      <xdr:rowOff>57149</xdr:rowOff>
    </xdr:from>
    <xdr:to>
      <xdr:col>4</xdr:col>
      <xdr:colOff>7124700</xdr:colOff>
      <xdr:row>21</xdr:row>
      <xdr:rowOff>9525</xdr:rowOff>
    </xdr:to>
    <xdr:sp macro="" textlink="">
      <xdr:nvSpPr>
        <xdr:cNvPr id="14" name="ZoneTexte 13"/>
        <xdr:cNvSpPr txBox="1"/>
      </xdr:nvSpPr>
      <xdr:spPr>
        <a:xfrm>
          <a:off x="7772400" y="3962399"/>
          <a:ext cx="752475" cy="1428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>
              <a:solidFill>
                <a:schemeClr val="bg1"/>
              </a:solidFill>
            </a:rPr>
            <a:t>Prévisions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30</xdr:row>
          <xdr:rowOff>47625</xdr:rowOff>
        </xdr:from>
        <xdr:to>
          <xdr:col>6</xdr:col>
          <xdr:colOff>571500</xdr:colOff>
          <xdr:row>31</xdr:row>
          <xdr:rowOff>114300</xdr:rowOff>
        </xdr:to>
        <xdr:sp macro="" textlink="">
          <xdr:nvSpPr>
            <xdr:cNvPr id="154645" name="Nuageux" hidden="1">
              <a:extLst>
                <a:ext uri="{63B3BB69-23CF-44E3-9099-C40C66FF867C}">
                  <a14:compatExt spid="_x0000_s1546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28</xdr:row>
          <xdr:rowOff>247650</xdr:rowOff>
        </xdr:from>
        <xdr:to>
          <xdr:col>6</xdr:col>
          <xdr:colOff>600075</xdr:colOff>
          <xdr:row>30</xdr:row>
          <xdr:rowOff>57150</xdr:rowOff>
        </xdr:to>
        <xdr:sp macro="" textlink="">
          <xdr:nvSpPr>
            <xdr:cNvPr id="154646" name="Eclaircies" hidden="1">
              <a:extLst>
                <a:ext uri="{63B3BB69-23CF-44E3-9099-C40C66FF867C}">
                  <a14:compatExt spid="_x0000_s154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32</xdr:row>
          <xdr:rowOff>200025</xdr:rowOff>
        </xdr:from>
        <xdr:to>
          <xdr:col>6</xdr:col>
          <xdr:colOff>333375</xdr:colOff>
          <xdr:row>34</xdr:row>
          <xdr:rowOff>57150</xdr:rowOff>
        </xdr:to>
        <xdr:sp macro="" textlink="">
          <xdr:nvSpPr>
            <xdr:cNvPr id="154647" name="Pluie" hidden="1">
              <a:extLst>
                <a:ext uri="{63B3BB69-23CF-44E3-9099-C40C66FF867C}">
                  <a14:compatExt spid="_x0000_s154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34</xdr:row>
          <xdr:rowOff>28575</xdr:rowOff>
        </xdr:from>
        <xdr:to>
          <xdr:col>6</xdr:col>
          <xdr:colOff>419100</xdr:colOff>
          <xdr:row>35</xdr:row>
          <xdr:rowOff>114300</xdr:rowOff>
        </xdr:to>
        <xdr:sp macro="" textlink="">
          <xdr:nvSpPr>
            <xdr:cNvPr id="154648" name="Orage" hidden="1">
              <a:extLst>
                <a:ext uri="{63B3BB69-23CF-44E3-9099-C40C66FF867C}">
                  <a14:compatExt spid="_x0000_s154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28</xdr:row>
          <xdr:rowOff>0</xdr:rowOff>
        </xdr:from>
        <xdr:to>
          <xdr:col>6</xdr:col>
          <xdr:colOff>371475</xdr:colOff>
          <xdr:row>29</xdr:row>
          <xdr:rowOff>19050</xdr:rowOff>
        </xdr:to>
        <xdr:sp macro="" textlink="">
          <xdr:nvSpPr>
            <xdr:cNvPr id="154649" name="Soleil" hidden="1">
              <a:extLst>
                <a:ext uri="{63B3BB69-23CF-44E3-9099-C40C66FF867C}">
                  <a14:compatExt spid="_x0000_s154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35</xdr:row>
          <xdr:rowOff>123825</xdr:rowOff>
        </xdr:from>
        <xdr:to>
          <xdr:col>6</xdr:col>
          <xdr:colOff>409575</xdr:colOff>
          <xdr:row>36</xdr:row>
          <xdr:rowOff>190500</xdr:rowOff>
        </xdr:to>
        <xdr:sp macro="" textlink="">
          <xdr:nvSpPr>
            <xdr:cNvPr id="154652" name="Neige" hidden="1">
              <a:extLst>
                <a:ext uri="{63B3BB69-23CF-44E3-9099-C40C66FF867C}">
                  <a14:compatExt spid="_x0000_s1546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31</xdr:row>
          <xdr:rowOff>114300</xdr:rowOff>
        </xdr:from>
        <xdr:to>
          <xdr:col>6</xdr:col>
          <xdr:colOff>523875</xdr:colOff>
          <xdr:row>32</xdr:row>
          <xdr:rowOff>200025</xdr:rowOff>
        </xdr:to>
        <xdr:sp macro="" textlink="">
          <xdr:nvSpPr>
            <xdr:cNvPr id="154653" name="Averses" hidden="1">
              <a:extLst>
                <a:ext uri="{63B3BB69-23CF-44E3-9099-C40C66FF867C}">
                  <a14:compatExt spid="_x0000_s1546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9" name="Orage1" hidden="1">
              <a:extLst>
                <a:ext uri="{63B3BB69-23CF-44E3-9099-C40C66FF867C}">
                  <a14:compatExt spid="_x0000_s154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8" name="Neige1" hidden="1">
              <a:extLst>
                <a:ext uri="{63B3BB69-23CF-44E3-9099-C40C66FF867C}">
                  <a14:compatExt spid="_x0000_s154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22</xdr:col>
      <xdr:colOff>9526</xdr:colOff>
      <xdr:row>16</xdr:row>
      <xdr:rowOff>66676</xdr:rowOff>
    </xdr:from>
    <xdr:to>
      <xdr:col>23</xdr:col>
      <xdr:colOff>133351</xdr:colOff>
      <xdr:row>17</xdr:row>
      <xdr:rowOff>161926</xdr:rowOff>
    </xdr:to>
    <xdr:sp macro="" textlink="$G$18">
      <xdr:nvSpPr>
        <xdr:cNvPr id="96" name="ZoneTexte 95"/>
        <xdr:cNvSpPr txBox="1"/>
      </xdr:nvSpPr>
      <xdr:spPr>
        <a:xfrm>
          <a:off x="16135351" y="3209926"/>
          <a:ext cx="88582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200D77B-F2D9-496E-8BF8-27A6C4E307E0}" type="TxLink">
            <a:rPr lang="en-US" sz="1100" b="0" i="0" u="none" strike="noStrike">
              <a:solidFill>
                <a:srgbClr val="92D050"/>
              </a:solidFill>
              <a:latin typeface="Calibri"/>
              <a:cs typeface="Calibri"/>
            </a:rPr>
            <a:pPr algn="ctr"/>
            <a:t>812. mm</a:t>
          </a:fld>
          <a:endParaRPr lang="fr-FR" sz="1200">
            <a:solidFill>
              <a:srgbClr val="92D050"/>
            </a:solidFill>
          </a:endParaRPr>
        </a:p>
      </xdr:txBody>
    </xdr:sp>
    <xdr:clientData/>
  </xdr:twoCellAnchor>
  <xdr:twoCellAnchor>
    <xdr:from>
      <xdr:col>21</xdr:col>
      <xdr:colOff>523876</xdr:colOff>
      <xdr:row>10</xdr:row>
      <xdr:rowOff>19049</xdr:rowOff>
    </xdr:from>
    <xdr:to>
      <xdr:col>23</xdr:col>
      <xdr:colOff>419100</xdr:colOff>
      <xdr:row>11</xdr:row>
      <xdr:rowOff>47624</xdr:rowOff>
    </xdr:to>
    <xdr:sp macro="" textlink="">
      <xdr:nvSpPr>
        <xdr:cNvPr id="236" name="ZoneTexte 235"/>
        <xdr:cNvSpPr txBox="1"/>
      </xdr:nvSpPr>
      <xdr:spPr>
        <a:xfrm>
          <a:off x="15887701" y="2019299"/>
          <a:ext cx="1419224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fr-FR" sz="1200">
              <a:solidFill>
                <a:schemeClr val="bg1"/>
              </a:solidFill>
            </a:rPr>
            <a:t>Pluie de la journée</a:t>
          </a:r>
        </a:p>
      </xdr:txBody>
    </xdr:sp>
    <xdr:clientData/>
  </xdr:twoCellAnchor>
  <xdr:twoCellAnchor>
    <xdr:from>
      <xdr:col>21</xdr:col>
      <xdr:colOff>600074</xdr:colOff>
      <xdr:row>11</xdr:row>
      <xdr:rowOff>47625</xdr:rowOff>
    </xdr:from>
    <xdr:to>
      <xdr:col>23</xdr:col>
      <xdr:colOff>285750</xdr:colOff>
      <xdr:row>12</xdr:row>
      <xdr:rowOff>142875</xdr:rowOff>
    </xdr:to>
    <xdr:sp macro="" textlink="Relevés!AJ5">
      <xdr:nvSpPr>
        <xdr:cNvPr id="237" name="ZoneTexte 236"/>
        <xdr:cNvSpPr txBox="1"/>
      </xdr:nvSpPr>
      <xdr:spPr>
        <a:xfrm>
          <a:off x="15963899" y="2238375"/>
          <a:ext cx="1209676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963181-FB8C-4D79-8F1E-F5683202C473}" type="TxLink">
            <a:rPr lang="en-US" sz="2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0.3 mm</a:t>
          </a:fld>
          <a:endParaRPr lang="fr-FR" sz="2000">
            <a:solidFill>
              <a:schemeClr val="bg1"/>
            </a:solidFill>
          </a:endParaRPr>
        </a:p>
      </xdr:txBody>
    </xdr:sp>
    <xdr:clientData/>
  </xdr:twoCellAnchor>
  <xdr:twoCellAnchor>
    <xdr:from>
      <xdr:col>21</xdr:col>
      <xdr:colOff>695324</xdr:colOff>
      <xdr:row>13</xdr:row>
      <xdr:rowOff>38099</xdr:rowOff>
    </xdr:from>
    <xdr:to>
      <xdr:col>23</xdr:col>
      <xdr:colOff>215324</xdr:colOff>
      <xdr:row>14</xdr:row>
      <xdr:rowOff>9524</xdr:rowOff>
    </xdr:to>
    <xdr:sp macro="" textlink="">
      <xdr:nvSpPr>
        <xdr:cNvPr id="238" name="ZoneTexte 237"/>
        <xdr:cNvSpPr txBox="1"/>
      </xdr:nvSpPr>
      <xdr:spPr>
        <a:xfrm>
          <a:off x="16059149" y="2609849"/>
          <a:ext cx="10440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fr-FR" sz="1200">
              <a:solidFill>
                <a:schemeClr val="bg1"/>
              </a:solidFill>
            </a:rPr>
            <a:t>Pluie du mois</a:t>
          </a:r>
        </a:p>
      </xdr:txBody>
    </xdr:sp>
    <xdr:clientData/>
  </xdr:twoCellAnchor>
  <xdr:twoCellAnchor>
    <xdr:from>
      <xdr:col>21</xdr:col>
      <xdr:colOff>695325</xdr:colOff>
      <xdr:row>13</xdr:row>
      <xdr:rowOff>161925</xdr:rowOff>
    </xdr:from>
    <xdr:to>
      <xdr:col>23</xdr:col>
      <xdr:colOff>190500</xdr:colOff>
      <xdr:row>15</xdr:row>
      <xdr:rowOff>66675</xdr:rowOff>
    </xdr:to>
    <xdr:sp macro="" textlink="Décembre_2019!AG5">
      <xdr:nvSpPr>
        <xdr:cNvPr id="239" name="ZoneTexte 238"/>
        <xdr:cNvSpPr txBox="1"/>
      </xdr:nvSpPr>
      <xdr:spPr>
        <a:xfrm>
          <a:off x="16059150" y="2733675"/>
          <a:ext cx="1019175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93B4AF0-667F-42B6-8A3D-14759F04D62F}" type="TxLink">
            <a:rPr lang="en-US" sz="1400" b="0" i="0" u="none" strike="noStrike">
              <a:solidFill>
                <a:schemeClr val="accent3"/>
              </a:solidFill>
              <a:latin typeface="Arial"/>
              <a:cs typeface="Arial"/>
            </a:rPr>
            <a:pPr algn="ctr"/>
            <a:t>154.2 mm</a:t>
          </a:fld>
          <a:endParaRPr lang="fr-FR" sz="1400" b="0">
            <a:solidFill>
              <a:schemeClr val="accent3"/>
            </a:solidFill>
          </a:endParaRPr>
        </a:p>
      </xdr:txBody>
    </xdr:sp>
    <xdr:clientData/>
  </xdr:twoCellAnchor>
  <xdr:twoCellAnchor>
    <xdr:from>
      <xdr:col>21</xdr:col>
      <xdr:colOff>609599</xdr:colOff>
      <xdr:row>15</xdr:row>
      <xdr:rowOff>114300</xdr:rowOff>
    </xdr:from>
    <xdr:to>
      <xdr:col>23</xdr:col>
      <xdr:colOff>257174</xdr:colOff>
      <xdr:row>16</xdr:row>
      <xdr:rowOff>85725</xdr:rowOff>
    </xdr:to>
    <xdr:sp macro="" textlink="">
      <xdr:nvSpPr>
        <xdr:cNvPr id="240" name="ZoneTexte 239"/>
        <xdr:cNvSpPr txBox="1"/>
      </xdr:nvSpPr>
      <xdr:spPr>
        <a:xfrm>
          <a:off x="15973424" y="3067050"/>
          <a:ext cx="11715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fr-FR" sz="1200">
              <a:solidFill>
                <a:schemeClr val="bg1"/>
              </a:solidFill>
            </a:rPr>
            <a:t>Pluie de l'année</a:t>
          </a:r>
        </a:p>
      </xdr:txBody>
    </xdr:sp>
    <xdr:clientData/>
  </xdr:twoCellAnchor>
  <xdr:twoCellAnchor>
    <xdr:from>
      <xdr:col>21</xdr:col>
      <xdr:colOff>0</xdr:colOff>
      <xdr:row>10</xdr:row>
      <xdr:rowOff>0</xdr:rowOff>
    </xdr:from>
    <xdr:to>
      <xdr:col>21</xdr:col>
      <xdr:colOff>552449</xdr:colOff>
      <xdr:row>11</xdr:row>
      <xdr:rowOff>9525</xdr:rowOff>
    </xdr:to>
    <xdr:sp macro="" textlink="$E$30">
      <xdr:nvSpPr>
        <xdr:cNvPr id="241" name="ZoneTexte 240"/>
        <xdr:cNvSpPr txBox="1"/>
      </xdr:nvSpPr>
      <xdr:spPr>
        <a:xfrm>
          <a:off x="15363825" y="2000250"/>
          <a:ext cx="552449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A4A43E7-9614-4A52-A9FE-CF56E422AB3D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19</xdr:col>
      <xdr:colOff>152400</xdr:colOff>
      <xdr:row>16</xdr:row>
      <xdr:rowOff>133350</xdr:rowOff>
    </xdr:from>
    <xdr:to>
      <xdr:col>19</xdr:col>
      <xdr:colOff>577200</xdr:colOff>
      <xdr:row>23</xdr:row>
      <xdr:rowOff>114300</xdr:rowOff>
    </xdr:to>
    <xdr:sp macro="" textlink="">
      <xdr:nvSpPr>
        <xdr:cNvPr id="260" name="Rectangle 259"/>
        <xdr:cNvSpPr/>
      </xdr:nvSpPr>
      <xdr:spPr>
        <a:xfrm>
          <a:off x="14106525" y="3276600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  <a:alpha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0</xdr:colOff>
      <xdr:row>12</xdr:row>
      <xdr:rowOff>0</xdr:rowOff>
    </xdr:from>
    <xdr:to>
      <xdr:col>18</xdr:col>
      <xdr:colOff>0</xdr:colOff>
      <xdr:row>19</xdr:row>
      <xdr:rowOff>0</xdr:rowOff>
    </xdr:to>
    <xdr:graphicFrame macro="">
      <xdr:nvGraphicFramePr>
        <xdr:cNvPr id="261" name="Graphique 2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17</xdr:col>
      <xdr:colOff>0</xdr:colOff>
      <xdr:row>12</xdr:row>
      <xdr:rowOff>0</xdr:rowOff>
    </xdr:from>
    <xdr:to>
      <xdr:col>18</xdr:col>
      <xdr:colOff>60</xdr:colOff>
      <xdr:row>18</xdr:row>
      <xdr:rowOff>181160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0800" y="2381250"/>
          <a:ext cx="428685" cy="132416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12</xdr:row>
      <xdr:rowOff>0</xdr:rowOff>
    </xdr:from>
    <xdr:to>
      <xdr:col>12</xdr:col>
      <xdr:colOff>60</xdr:colOff>
      <xdr:row>18</xdr:row>
      <xdr:rowOff>180975</xdr:rowOff>
    </xdr:to>
    <xdr:pic>
      <xdr:nvPicPr>
        <xdr:cNvPr id="390" name="Image 389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950" y="2381250"/>
          <a:ext cx="428685" cy="1323975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14</xdr:col>
      <xdr:colOff>60</xdr:colOff>
      <xdr:row>18</xdr:row>
      <xdr:rowOff>181160</xdr:rowOff>
    </xdr:to>
    <xdr:pic>
      <xdr:nvPicPr>
        <xdr:cNvPr id="393" name="Image 392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381250"/>
          <a:ext cx="428685" cy="132416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16</xdr:col>
      <xdr:colOff>60</xdr:colOff>
      <xdr:row>18</xdr:row>
      <xdr:rowOff>181160</xdr:rowOff>
    </xdr:to>
    <xdr:pic>
      <xdr:nvPicPr>
        <xdr:cNvPr id="394" name="Image 393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77850" y="2381250"/>
          <a:ext cx="428685" cy="1324160"/>
        </a:xfrm>
        <a:prstGeom prst="rect">
          <a:avLst/>
        </a:prstGeom>
      </xdr:spPr>
    </xdr:pic>
    <xdr:clientData/>
  </xdr:twoCellAnchor>
  <xdr:twoCellAnchor>
    <xdr:from>
      <xdr:col>4</xdr:col>
      <xdr:colOff>5829300</xdr:colOff>
      <xdr:row>12</xdr:row>
      <xdr:rowOff>171451</xdr:rowOff>
    </xdr:from>
    <xdr:to>
      <xdr:col>4</xdr:col>
      <xdr:colOff>6254100</xdr:colOff>
      <xdr:row>19</xdr:row>
      <xdr:rowOff>152401</xdr:rowOff>
    </xdr:to>
    <xdr:sp macro="" textlink="">
      <xdr:nvSpPr>
        <xdr:cNvPr id="395" name="Rectangle 394"/>
        <xdr:cNvSpPr/>
      </xdr:nvSpPr>
      <xdr:spPr>
        <a:xfrm>
          <a:off x="722947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5829300</xdr:colOff>
      <xdr:row>12</xdr:row>
      <xdr:rowOff>178595</xdr:rowOff>
    </xdr:from>
    <xdr:to>
      <xdr:col>4</xdr:col>
      <xdr:colOff>6257925</xdr:colOff>
      <xdr:row>19</xdr:row>
      <xdr:rowOff>169070</xdr:rowOff>
    </xdr:to>
    <xdr:graphicFrame macro="">
      <xdr:nvGraphicFramePr>
        <xdr:cNvPr id="396" name="Graphique 3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5086350</xdr:colOff>
      <xdr:row>12</xdr:row>
      <xdr:rowOff>171451</xdr:rowOff>
    </xdr:from>
    <xdr:to>
      <xdr:col>4</xdr:col>
      <xdr:colOff>5511150</xdr:colOff>
      <xdr:row>19</xdr:row>
      <xdr:rowOff>152401</xdr:rowOff>
    </xdr:to>
    <xdr:sp macro="" textlink="">
      <xdr:nvSpPr>
        <xdr:cNvPr id="397" name="Rectangle 396"/>
        <xdr:cNvSpPr/>
      </xdr:nvSpPr>
      <xdr:spPr>
        <a:xfrm>
          <a:off x="648652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5100639</xdr:colOff>
      <xdr:row>12</xdr:row>
      <xdr:rowOff>178594</xdr:rowOff>
    </xdr:from>
    <xdr:to>
      <xdr:col>4</xdr:col>
      <xdr:colOff>5505450</xdr:colOff>
      <xdr:row>19</xdr:row>
      <xdr:rowOff>166688</xdr:rowOff>
    </xdr:to>
    <xdr:graphicFrame macro="">
      <xdr:nvGraphicFramePr>
        <xdr:cNvPr id="398" name="Graphique 39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4343400</xdr:colOff>
      <xdr:row>12</xdr:row>
      <xdr:rowOff>171451</xdr:rowOff>
    </xdr:from>
    <xdr:to>
      <xdr:col>4</xdr:col>
      <xdr:colOff>4768200</xdr:colOff>
      <xdr:row>19</xdr:row>
      <xdr:rowOff>152401</xdr:rowOff>
    </xdr:to>
    <xdr:sp macro="" textlink="">
      <xdr:nvSpPr>
        <xdr:cNvPr id="399" name="Rectangle 398"/>
        <xdr:cNvSpPr/>
      </xdr:nvSpPr>
      <xdr:spPr>
        <a:xfrm>
          <a:off x="574357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4343400</xdr:colOff>
      <xdr:row>12</xdr:row>
      <xdr:rowOff>171450</xdr:rowOff>
    </xdr:from>
    <xdr:to>
      <xdr:col>4</xdr:col>
      <xdr:colOff>4762499</xdr:colOff>
      <xdr:row>19</xdr:row>
      <xdr:rowOff>169069</xdr:rowOff>
    </xdr:to>
    <xdr:graphicFrame macro="">
      <xdr:nvGraphicFramePr>
        <xdr:cNvPr id="400" name="Graphique 3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6572250</xdr:colOff>
      <xdr:row>12</xdr:row>
      <xdr:rowOff>171451</xdr:rowOff>
    </xdr:from>
    <xdr:to>
      <xdr:col>4</xdr:col>
      <xdr:colOff>6997050</xdr:colOff>
      <xdr:row>19</xdr:row>
      <xdr:rowOff>152401</xdr:rowOff>
    </xdr:to>
    <xdr:sp macro="" textlink="">
      <xdr:nvSpPr>
        <xdr:cNvPr id="401" name="Rectangle 400"/>
        <xdr:cNvSpPr/>
      </xdr:nvSpPr>
      <xdr:spPr>
        <a:xfrm>
          <a:off x="7972425" y="2552701"/>
          <a:ext cx="424800" cy="131445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6572250</xdr:colOff>
      <xdr:row>12</xdr:row>
      <xdr:rowOff>171451</xdr:rowOff>
    </xdr:from>
    <xdr:to>
      <xdr:col>4</xdr:col>
      <xdr:colOff>7000875</xdr:colOff>
      <xdr:row>19</xdr:row>
      <xdr:rowOff>171451</xdr:rowOff>
    </xdr:to>
    <xdr:graphicFrame macro="">
      <xdr:nvGraphicFramePr>
        <xdr:cNvPr id="402" name="Graphique 40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4</xdr:col>
      <xdr:colOff>6572250</xdr:colOff>
      <xdr:row>12</xdr:row>
      <xdr:rowOff>171451</xdr:rowOff>
    </xdr:from>
    <xdr:to>
      <xdr:col>4</xdr:col>
      <xdr:colOff>7000935</xdr:colOff>
      <xdr:row>19</xdr:row>
      <xdr:rowOff>162111</xdr:rowOff>
    </xdr:to>
    <xdr:pic>
      <xdr:nvPicPr>
        <xdr:cNvPr id="403" name="Image 402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2425" y="2552701"/>
          <a:ext cx="428685" cy="1324160"/>
        </a:xfrm>
        <a:prstGeom prst="rect">
          <a:avLst/>
        </a:prstGeom>
      </xdr:spPr>
    </xdr:pic>
    <xdr:clientData/>
  </xdr:twoCellAnchor>
  <xdr:twoCellAnchor editAs="oneCell">
    <xdr:from>
      <xdr:col>4</xdr:col>
      <xdr:colOff>4343400</xdr:colOff>
      <xdr:row>12</xdr:row>
      <xdr:rowOff>171451</xdr:rowOff>
    </xdr:from>
    <xdr:to>
      <xdr:col>4</xdr:col>
      <xdr:colOff>4772085</xdr:colOff>
      <xdr:row>19</xdr:row>
      <xdr:rowOff>161926</xdr:rowOff>
    </xdr:to>
    <xdr:pic>
      <xdr:nvPicPr>
        <xdr:cNvPr id="404" name="Image 403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3575" y="2552701"/>
          <a:ext cx="428685" cy="1323975"/>
        </a:xfrm>
        <a:prstGeom prst="rect">
          <a:avLst/>
        </a:prstGeom>
      </xdr:spPr>
    </xdr:pic>
    <xdr:clientData/>
  </xdr:twoCellAnchor>
  <xdr:twoCellAnchor editAs="oneCell">
    <xdr:from>
      <xdr:col>4</xdr:col>
      <xdr:colOff>5086350</xdr:colOff>
      <xdr:row>12</xdr:row>
      <xdr:rowOff>171451</xdr:rowOff>
    </xdr:from>
    <xdr:to>
      <xdr:col>4</xdr:col>
      <xdr:colOff>5515035</xdr:colOff>
      <xdr:row>19</xdr:row>
      <xdr:rowOff>162111</xdr:rowOff>
    </xdr:to>
    <xdr:pic>
      <xdr:nvPicPr>
        <xdr:cNvPr id="405" name="Image 404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2552701"/>
          <a:ext cx="428685" cy="1324160"/>
        </a:xfrm>
        <a:prstGeom prst="rect">
          <a:avLst/>
        </a:prstGeom>
      </xdr:spPr>
    </xdr:pic>
    <xdr:clientData/>
  </xdr:twoCellAnchor>
  <xdr:twoCellAnchor editAs="oneCell">
    <xdr:from>
      <xdr:col>4</xdr:col>
      <xdr:colOff>5829300</xdr:colOff>
      <xdr:row>12</xdr:row>
      <xdr:rowOff>171451</xdr:rowOff>
    </xdr:from>
    <xdr:to>
      <xdr:col>4</xdr:col>
      <xdr:colOff>6257985</xdr:colOff>
      <xdr:row>19</xdr:row>
      <xdr:rowOff>162111</xdr:rowOff>
    </xdr:to>
    <xdr:pic>
      <xdr:nvPicPr>
        <xdr:cNvPr id="406" name="Image 405"/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29475" y="2552701"/>
          <a:ext cx="428685" cy="1324160"/>
        </a:xfrm>
        <a:prstGeom prst="rect">
          <a:avLst/>
        </a:prstGeom>
      </xdr:spPr>
    </xdr:pic>
    <xdr:clientData/>
  </xdr:twoCellAnchor>
  <xdr:twoCellAnchor>
    <xdr:from>
      <xdr:col>4</xdr:col>
      <xdr:colOff>4238625</xdr:colOff>
      <xdr:row>12</xdr:row>
      <xdr:rowOff>9525</xdr:rowOff>
    </xdr:from>
    <xdr:to>
      <xdr:col>4</xdr:col>
      <xdr:colOff>4886625</xdr:colOff>
      <xdr:row>12</xdr:row>
      <xdr:rowOff>142875</xdr:rowOff>
    </xdr:to>
    <xdr:sp macro="" textlink="$G$12">
      <xdr:nvSpPr>
        <xdr:cNvPr id="408" name="ZoneTexte 407"/>
        <xdr:cNvSpPr txBox="1"/>
      </xdr:nvSpPr>
      <xdr:spPr>
        <a:xfrm>
          <a:off x="5638800" y="2390775"/>
          <a:ext cx="648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C5E6AF-BE86-4DC7-AB94-C74B75061921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0.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6457950</xdr:colOff>
      <xdr:row>12</xdr:row>
      <xdr:rowOff>9525</xdr:rowOff>
    </xdr:from>
    <xdr:to>
      <xdr:col>4</xdr:col>
      <xdr:colOff>7105950</xdr:colOff>
      <xdr:row>12</xdr:row>
      <xdr:rowOff>142875</xdr:rowOff>
    </xdr:to>
    <xdr:sp macro="" textlink="$G$18">
      <xdr:nvSpPr>
        <xdr:cNvPr id="409" name="ZoneTexte 408"/>
        <xdr:cNvSpPr txBox="1"/>
      </xdr:nvSpPr>
      <xdr:spPr>
        <a:xfrm>
          <a:off x="7858125" y="2390775"/>
          <a:ext cx="648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D3CE126-4883-415C-8A9E-DD642F8EA6F1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812.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4972050</xdr:colOff>
      <xdr:row>12</xdr:row>
      <xdr:rowOff>9525</xdr:rowOff>
    </xdr:from>
    <xdr:to>
      <xdr:col>4</xdr:col>
      <xdr:colOff>5620050</xdr:colOff>
      <xdr:row>12</xdr:row>
      <xdr:rowOff>142875</xdr:rowOff>
    </xdr:to>
    <xdr:sp macro="" textlink="$G$14">
      <xdr:nvSpPr>
        <xdr:cNvPr id="410" name="ZoneTexte 409"/>
        <xdr:cNvSpPr txBox="1"/>
      </xdr:nvSpPr>
      <xdr:spPr>
        <a:xfrm>
          <a:off x="6372225" y="2390775"/>
          <a:ext cx="648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1DFD00-7AE6-46A5-B6EF-6676735EADE2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1.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5695950</xdr:colOff>
      <xdr:row>12</xdr:row>
      <xdr:rowOff>9525</xdr:rowOff>
    </xdr:from>
    <xdr:to>
      <xdr:col>4</xdr:col>
      <xdr:colOff>6415950</xdr:colOff>
      <xdr:row>12</xdr:row>
      <xdr:rowOff>142875</xdr:rowOff>
    </xdr:to>
    <xdr:sp macro="" textlink="$G$16">
      <xdr:nvSpPr>
        <xdr:cNvPr id="411" name="ZoneTexte 410"/>
        <xdr:cNvSpPr txBox="1"/>
      </xdr:nvSpPr>
      <xdr:spPr>
        <a:xfrm>
          <a:off x="7096125" y="2390775"/>
          <a:ext cx="720000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0D05A5E-3954-423F-B42C-39A2ECBF3142}" type="TxLink">
            <a:rPr lang="en-US" sz="1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153. mm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6" name="Nuages" hidden="1">
              <a:extLst>
                <a:ext uri="{63B3BB69-23CF-44E3-9099-C40C66FF867C}">
                  <a14:compatExt spid="_x0000_s1546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4" name="Averse" hidden="1">
              <a:extLst>
                <a:ext uri="{63B3BB69-23CF-44E3-9099-C40C66FF867C}">
                  <a14:compatExt spid="_x0000_s1546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7" name="Pluie1" hidden="1">
              <a:extLst>
                <a:ext uri="{63B3BB69-23CF-44E3-9099-C40C66FF867C}">
                  <a14:compatExt spid="_x0000_s154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3200400</xdr:colOff>
          <xdr:row>29</xdr:row>
          <xdr:rowOff>123825</xdr:rowOff>
        </xdr:from>
        <xdr:to>
          <xdr:col>4</xdr:col>
          <xdr:colOff>3933825</xdr:colOff>
          <xdr:row>31</xdr:row>
          <xdr:rowOff>152400</xdr:rowOff>
        </xdr:to>
        <xdr:sp macro="" textlink="">
          <xdr:nvSpPr>
            <xdr:cNvPr id="154660" name="Button 36" hidden="1">
              <a:extLst>
                <a:ext uri="{63B3BB69-23CF-44E3-9099-C40C66FF867C}">
                  <a14:compatExt spid="_x0000_s154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30</xdr:row>
          <xdr:rowOff>200025</xdr:rowOff>
        </xdr:from>
        <xdr:to>
          <xdr:col>3</xdr:col>
          <xdr:colOff>266700</xdr:colOff>
          <xdr:row>32</xdr:row>
          <xdr:rowOff>57150</xdr:rowOff>
        </xdr:to>
        <xdr:sp macro="" textlink="">
          <xdr:nvSpPr>
            <xdr:cNvPr id="154627" name="DernierCroissant" hidden="1">
              <a:extLst>
                <a:ext uri="{63B3BB69-23CF-44E3-9099-C40C66FF867C}">
                  <a14:compatExt spid="_x0000_s154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1676400</xdr:colOff>
          <xdr:row>21</xdr:row>
          <xdr:rowOff>57150</xdr:rowOff>
        </xdr:from>
        <xdr:to>
          <xdr:col>4</xdr:col>
          <xdr:colOff>2057400</xdr:colOff>
          <xdr:row>23</xdr:row>
          <xdr:rowOff>57150</xdr:rowOff>
        </xdr:to>
        <xdr:sp macro="" textlink="">
          <xdr:nvSpPr>
            <xdr:cNvPr id="154638" name="Dernier_Croissant" hidden="1">
              <a:extLst>
                <a:ext uri="{63B3BB69-23CF-44E3-9099-C40C66FF867C}">
                  <a14:compatExt spid="_x0000_s154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34</xdr:row>
          <xdr:rowOff>66675</xdr:rowOff>
        </xdr:from>
        <xdr:to>
          <xdr:col>3</xdr:col>
          <xdr:colOff>200025</xdr:colOff>
          <xdr:row>35</xdr:row>
          <xdr:rowOff>152400</xdr:rowOff>
        </xdr:to>
        <xdr:sp macro="" textlink="">
          <xdr:nvSpPr>
            <xdr:cNvPr id="154663" name="Premierquartier" hidden="1">
              <a:extLst>
                <a:ext uri="{63B3BB69-23CF-44E3-9099-C40C66FF867C}">
                  <a14:compatExt spid="_x0000_s1546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1676400</xdr:colOff>
          <xdr:row>21</xdr:row>
          <xdr:rowOff>57150</xdr:rowOff>
        </xdr:from>
        <xdr:to>
          <xdr:col>4</xdr:col>
          <xdr:colOff>2057400</xdr:colOff>
          <xdr:row>23</xdr:row>
          <xdr:rowOff>57150</xdr:rowOff>
        </xdr:to>
        <xdr:sp macro="" textlink="">
          <xdr:nvSpPr>
            <xdr:cNvPr id="154667" name="Premier_Quartier" hidden="1">
              <a:extLst>
                <a:ext uri="{63B3BB69-23CF-44E3-9099-C40C66FF867C}">
                  <a14:compatExt spid="_x0000_s1546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36</xdr:row>
          <xdr:rowOff>28575</xdr:rowOff>
        </xdr:from>
        <xdr:to>
          <xdr:col>3</xdr:col>
          <xdr:colOff>152400</xdr:colOff>
          <xdr:row>37</xdr:row>
          <xdr:rowOff>95250</xdr:rowOff>
        </xdr:to>
        <xdr:sp macro="" textlink="">
          <xdr:nvSpPr>
            <xdr:cNvPr id="154662" name="Dernierquartier" hidden="1">
              <a:extLst>
                <a:ext uri="{63B3BB69-23CF-44E3-9099-C40C66FF867C}">
                  <a14:compatExt spid="_x0000_s1546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1676400</xdr:colOff>
          <xdr:row>21</xdr:row>
          <xdr:rowOff>57150</xdr:rowOff>
        </xdr:from>
        <xdr:to>
          <xdr:col>4</xdr:col>
          <xdr:colOff>2057400</xdr:colOff>
          <xdr:row>23</xdr:row>
          <xdr:rowOff>57150</xdr:rowOff>
        </xdr:to>
        <xdr:sp macro="" textlink="">
          <xdr:nvSpPr>
            <xdr:cNvPr id="154666" name="Dernier_Quartier" hidden="1">
              <a:extLst>
                <a:ext uri="{63B3BB69-23CF-44E3-9099-C40C66FF867C}">
                  <a14:compatExt spid="_x0000_s1546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5" name="Eclaircie" hidden="1">
              <a:extLst>
                <a:ext uri="{63B3BB69-23CF-44E3-9099-C40C66FF867C}">
                  <a14:compatExt spid="_x0000_s1546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1181100</xdr:colOff>
      <xdr:row>22</xdr:row>
      <xdr:rowOff>142875</xdr:rowOff>
    </xdr:from>
    <xdr:to>
      <xdr:col>4</xdr:col>
      <xdr:colOff>1676400</xdr:colOff>
      <xdr:row>23</xdr:row>
      <xdr:rowOff>95250</xdr:rowOff>
    </xdr:to>
    <xdr:sp macro="" textlink="">
      <xdr:nvSpPr>
        <xdr:cNvPr id="8" name="ZoneTexte 7"/>
        <xdr:cNvSpPr txBox="1"/>
      </xdr:nvSpPr>
      <xdr:spPr>
        <a:xfrm>
          <a:off x="2819400" y="4429125"/>
          <a:ext cx="4953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Lune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29</xdr:row>
          <xdr:rowOff>104775</xdr:rowOff>
        </xdr:from>
        <xdr:to>
          <xdr:col>2</xdr:col>
          <xdr:colOff>466725</xdr:colOff>
          <xdr:row>30</xdr:row>
          <xdr:rowOff>152400</xdr:rowOff>
        </xdr:to>
        <xdr:sp macro="" textlink="">
          <xdr:nvSpPr>
            <xdr:cNvPr id="154625" name="PleineLune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1676400</xdr:colOff>
          <xdr:row>21</xdr:row>
          <xdr:rowOff>57150</xdr:rowOff>
        </xdr:from>
        <xdr:to>
          <xdr:col>4</xdr:col>
          <xdr:colOff>2057400</xdr:colOff>
          <xdr:row>23</xdr:row>
          <xdr:rowOff>57150</xdr:rowOff>
        </xdr:to>
        <xdr:sp macro="" textlink="">
          <xdr:nvSpPr>
            <xdr:cNvPr id="154635" name="Pleine_lune" hidden="1">
              <a:extLst>
                <a:ext uri="{63B3BB69-23CF-44E3-9099-C40C66FF867C}">
                  <a14:compatExt spid="_x0000_s154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32</xdr:row>
          <xdr:rowOff>133350</xdr:rowOff>
        </xdr:from>
        <xdr:to>
          <xdr:col>3</xdr:col>
          <xdr:colOff>276225</xdr:colOff>
          <xdr:row>33</xdr:row>
          <xdr:rowOff>180975</xdr:rowOff>
        </xdr:to>
        <xdr:sp macro="" textlink="">
          <xdr:nvSpPr>
            <xdr:cNvPr id="154628" name="NouvelleLune" hidden="1">
              <a:extLst>
                <a:ext uri="{63B3BB69-23CF-44E3-9099-C40C66FF867C}">
                  <a14:compatExt spid="_x0000_s154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1676400</xdr:colOff>
          <xdr:row>21</xdr:row>
          <xdr:rowOff>57150</xdr:rowOff>
        </xdr:from>
        <xdr:to>
          <xdr:col>4</xdr:col>
          <xdr:colOff>2057400</xdr:colOff>
          <xdr:row>23</xdr:row>
          <xdr:rowOff>57150</xdr:rowOff>
        </xdr:to>
        <xdr:sp macro="" textlink="">
          <xdr:nvSpPr>
            <xdr:cNvPr id="154639" name="Nouvelle_lune" hidden="1">
              <a:extLst>
                <a:ext uri="{63B3BB69-23CF-44E3-9099-C40C66FF867C}">
                  <a14:compatExt spid="_x0000_s1546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3800475</xdr:colOff>
      <xdr:row>16</xdr:row>
      <xdr:rowOff>19050</xdr:rowOff>
    </xdr:from>
    <xdr:to>
      <xdr:col>4</xdr:col>
      <xdr:colOff>4305300</xdr:colOff>
      <xdr:row>16</xdr:row>
      <xdr:rowOff>180976</xdr:rowOff>
    </xdr:to>
    <xdr:sp macro="" textlink="">
      <xdr:nvSpPr>
        <xdr:cNvPr id="104" name="ZoneTexte 103"/>
        <xdr:cNvSpPr txBox="1"/>
      </xdr:nvSpPr>
      <xdr:spPr>
        <a:xfrm>
          <a:off x="5438775" y="3162300"/>
          <a:ext cx="504825" cy="1619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>
              <a:solidFill>
                <a:schemeClr val="bg1"/>
              </a:solidFill>
            </a:rPr>
            <a:t>Pluie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6448425</xdr:colOff>
          <xdr:row>21</xdr:row>
          <xdr:rowOff>57150</xdr:rowOff>
        </xdr:from>
        <xdr:to>
          <xdr:col>4</xdr:col>
          <xdr:colOff>7019925</xdr:colOff>
          <xdr:row>23</xdr:row>
          <xdr:rowOff>95250</xdr:rowOff>
        </xdr:to>
        <xdr:sp macro="" textlink="">
          <xdr:nvSpPr>
            <xdr:cNvPr id="154651" name="Soleil1" hidden="1">
              <a:extLst>
                <a:ext uri="{63B3BB69-23CF-44E3-9099-C40C66FF867C}">
                  <a14:compatExt spid="_x0000_s154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28</xdr:row>
          <xdr:rowOff>0</xdr:rowOff>
        </xdr:from>
        <xdr:to>
          <xdr:col>3</xdr:col>
          <xdr:colOff>276225</xdr:colOff>
          <xdr:row>29</xdr:row>
          <xdr:rowOff>0</xdr:rowOff>
        </xdr:to>
        <xdr:sp macro="" textlink="">
          <xdr:nvSpPr>
            <xdr:cNvPr id="154626" name="PremierCroissant" hidden="1">
              <a:extLst>
                <a:ext uri="{63B3BB69-23CF-44E3-9099-C40C66FF867C}">
                  <a14:compatExt spid="_x0000_s154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1676400</xdr:colOff>
          <xdr:row>21</xdr:row>
          <xdr:rowOff>57150</xdr:rowOff>
        </xdr:from>
        <xdr:to>
          <xdr:col>4</xdr:col>
          <xdr:colOff>2057400</xdr:colOff>
          <xdr:row>23</xdr:row>
          <xdr:rowOff>57150</xdr:rowOff>
        </xdr:to>
        <xdr:sp macro="" textlink="">
          <xdr:nvSpPr>
            <xdr:cNvPr id="154640" name="Premier_croissant" hidden="1">
              <a:extLst>
                <a:ext uri="{63B3BB69-23CF-44E3-9099-C40C66FF867C}">
                  <a14:compatExt spid="_x0000_s154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6.xml"/><Relationship Id="rId3" Type="http://schemas.openxmlformats.org/officeDocument/2006/relationships/hyperlink" Target="https://www.wunderground.com/dashboard/pws/ILATRA3" TargetMode="External"/><Relationship Id="rId7" Type="http://schemas.openxmlformats.org/officeDocument/2006/relationships/vmlDrawing" Target="../drawings/vmlDrawing2.vml"/><Relationship Id="rId12" Type="http://schemas.openxmlformats.org/officeDocument/2006/relationships/ctrlProp" Target="../ctrlProps/ctrlProp5.xml"/><Relationship Id="rId2" Type="http://schemas.openxmlformats.org/officeDocument/2006/relationships/hyperlink" Target="http://www.meteociel.fr/previsions/31439/la_tranche_sur_mer.htm" TargetMode="External"/><Relationship Id="rId1" Type="http://schemas.openxmlformats.org/officeDocument/2006/relationships/hyperlink" Target="http://www.ephemeride.com/calendrier/solaire/19/horaires-du-soleil.html" TargetMode="External"/><Relationship Id="rId6" Type="http://schemas.openxmlformats.org/officeDocument/2006/relationships/drawing" Target="../drawings/drawing2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2.bin"/><Relationship Id="rId15" Type="http://schemas.openxmlformats.org/officeDocument/2006/relationships/comments" Target="../comments1.xml"/><Relationship Id="rId10" Type="http://schemas.openxmlformats.org/officeDocument/2006/relationships/ctrlProp" Target="../ctrlProps/ctrlProp3.xml"/><Relationship Id="rId4" Type="http://schemas.openxmlformats.org/officeDocument/2006/relationships/hyperlink" Target="http://www.meteociel.fr/climatologie/villes.php?code=7306&amp;mois=12&amp;annee=2019" TargetMode="External"/><Relationship Id="rId9" Type="http://schemas.openxmlformats.org/officeDocument/2006/relationships/image" Target="../media/image2.emf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8.xml"/><Relationship Id="rId18" Type="http://schemas.openxmlformats.org/officeDocument/2006/relationships/image" Target="../media/image25.emf"/><Relationship Id="rId26" Type="http://schemas.openxmlformats.org/officeDocument/2006/relationships/image" Target="../media/image29.emf"/><Relationship Id="rId39" Type="http://schemas.openxmlformats.org/officeDocument/2006/relationships/control" Target="../activeX/activeX21.xml"/><Relationship Id="rId21" Type="http://schemas.openxmlformats.org/officeDocument/2006/relationships/control" Target="../activeX/activeX12.xml"/><Relationship Id="rId34" Type="http://schemas.openxmlformats.org/officeDocument/2006/relationships/image" Target="../media/image33.emf"/><Relationship Id="rId42" Type="http://schemas.openxmlformats.org/officeDocument/2006/relationships/image" Target="../media/image37.emf"/><Relationship Id="rId47" Type="http://schemas.openxmlformats.org/officeDocument/2006/relationships/control" Target="../activeX/activeX25.xml"/><Relationship Id="rId50" Type="http://schemas.openxmlformats.org/officeDocument/2006/relationships/image" Target="../media/image41.emf"/><Relationship Id="rId55" Type="http://schemas.openxmlformats.org/officeDocument/2006/relationships/ctrlProp" Target="../ctrlProps/ctrlProp16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9.vml"/><Relationship Id="rId16" Type="http://schemas.openxmlformats.org/officeDocument/2006/relationships/image" Target="../media/image24.emf"/><Relationship Id="rId29" Type="http://schemas.openxmlformats.org/officeDocument/2006/relationships/control" Target="../activeX/activeX16.xml"/><Relationship Id="rId11" Type="http://schemas.openxmlformats.org/officeDocument/2006/relationships/control" Target="../activeX/activeX7.xml"/><Relationship Id="rId24" Type="http://schemas.openxmlformats.org/officeDocument/2006/relationships/image" Target="../media/image28.emf"/><Relationship Id="rId32" Type="http://schemas.openxmlformats.org/officeDocument/2006/relationships/image" Target="../media/image32.emf"/><Relationship Id="rId37" Type="http://schemas.openxmlformats.org/officeDocument/2006/relationships/control" Target="../activeX/activeX20.xml"/><Relationship Id="rId40" Type="http://schemas.openxmlformats.org/officeDocument/2006/relationships/image" Target="../media/image36.emf"/><Relationship Id="rId45" Type="http://schemas.openxmlformats.org/officeDocument/2006/relationships/control" Target="../activeX/activeX24.xml"/><Relationship Id="rId53" Type="http://schemas.openxmlformats.org/officeDocument/2006/relationships/control" Target="../activeX/activeX28.xml"/><Relationship Id="rId5" Type="http://schemas.openxmlformats.org/officeDocument/2006/relationships/control" Target="../activeX/activeX4.xml"/><Relationship Id="rId10" Type="http://schemas.openxmlformats.org/officeDocument/2006/relationships/image" Target="../media/image21.emf"/><Relationship Id="rId19" Type="http://schemas.openxmlformats.org/officeDocument/2006/relationships/control" Target="../activeX/activeX11.xml"/><Relationship Id="rId31" Type="http://schemas.openxmlformats.org/officeDocument/2006/relationships/control" Target="../activeX/activeX17.xml"/><Relationship Id="rId44" Type="http://schemas.openxmlformats.org/officeDocument/2006/relationships/image" Target="../media/image38.emf"/><Relationship Id="rId52" Type="http://schemas.openxmlformats.org/officeDocument/2006/relationships/image" Target="../media/image42.emf"/><Relationship Id="rId4" Type="http://schemas.openxmlformats.org/officeDocument/2006/relationships/image" Target="../media/image18.emf"/><Relationship Id="rId9" Type="http://schemas.openxmlformats.org/officeDocument/2006/relationships/control" Target="../activeX/activeX6.xml"/><Relationship Id="rId14" Type="http://schemas.openxmlformats.org/officeDocument/2006/relationships/image" Target="../media/image23.emf"/><Relationship Id="rId22" Type="http://schemas.openxmlformats.org/officeDocument/2006/relationships/image" Target="../media/image27.emf"/><Relationship Id="rId27" Type="http://schemas.openxmlformats.org/officeDocument/2006/relationships/control" Target="../activeX/activeX15.xml"/><Relationship Id="rId30" Type="http://schemas.openxmlformats.org/officeDocument/2006/relationships/image" Target="../media/image31.emf"/><Relationship Id="rId35" Type="http://schemas.openxmlformats.org/officeDocument/2006/relationships/control" Target="../activeX/activeX19.xml"/><Relationship Id="rId43" Type="http://schemas.openxmlformats.org/officeDocument/2006/relationships/control" Target="../activeX/activeX23.xml"/><Relationship Id="rId48" Type="http://schemas.openxmlformats.org/officeDocument/2006/relationships/image" Target="../media/image40.emf"/><Relationship Id="rId8" Type="http://schemas.openxmlformats.org/officeDocument/2006/relationships/image" Target="../media/image20.emf"/><Relationship Id="rId51" Type="http://schemas.openxmlformats.org/officeDocument/2006/relationships/control" Target="../activeX/activeX27.xml"/><Relationship Id="rId3" Type="http://schemas.openxmlformats.org/officeDocument/2006/relationships/control" Target="../activeX/activeX3.xml"/><Relationship Id="rId12" Type="http://schemas.openxmlformats.org/officeDocument/2006/relationships/image" Target="../media/image22.emf"/><Relationship Id="rId17" Type="http://schemas.openxmlformats.org/officeDocument/2006/relationships/control" Target="../activeX/activeX10.xml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18.xml"/><Relationship Id="rId38" Type="http://schemas.openxmlformats.org/officeDocument/2006/relationships/image" Target="../media/image35.emf"/><Relationship Id="rId46" Type="http://schemas.openxmlformats.org/officeDocument/2006/relationships/image" Target="../media/image39.emf"/><Relationship Id="rId20" Type="http://schemas.openxmlformats.org/officeDocument/2006/relationships/image" Target="../media/image26.emf"/><Relationship Id="rId41" Type="http://schemas.openxmlformats.org/officeDocument/2006/relationships/control" Target="../activeX/activeX22.xml"/><Relationship Id="rId54" Type="http://schemas.openxmlformats.org/officeDocument/2006/relationships/image" Target="../media/image43.emf"/><Relationship Id="rId1" Type="http://schemas.openxmlformats.org/officeDocument/2006/relationships/drawing" Target="../drawings/drawing12.xml"/><Relationship Id="rId6" Type="http://schemas.openxmlformats.org/officeDocument/2006/relationships/image" Target="../media/image19.emf"/><Relationship Id="rId15" Type="http://schemas.openxmlformats.org/officeDocument/2006/relationships/control" Target="../activeX/activeX9.xml"/><Relationship Id="rId23" Type="http://schemas.openxmlformats.org/officeDocument/2006/relationships/control" Target="../activeX/activeX13.xml"/><Relationship Id="rId28" Type="http://schemas.openxmlformats.org/officeDocument/2006/relationships/image" Target="../media/image30.emf"/><Relationship Id="rId36" Type="http://schemas.openxmlformats.org/officeDocument/2006/relationships/image" Target="../media/image34.emf"/><Relationship Id="rId49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AW2884"/>
  <sheetViews>
    <sheetView showGridLines="0" showOutlineSymbols="0" workbookViewId="0">
      <pane ySplit="8" topLeftCell="A1433" activePane="bottomLeft" state="frozen"/>
      <selection activeCell="AH40" sqref="AH40"/>
      <selection pane="bottomLeft" activeCell="AE1440" sqref="AE1440"/>
    </sheetView>
  </sheetViews>
  <sheetFormatPr baseColWidth="10" defaultColWidth="11" defaultRowHeight="15" x14ac:dyDescent="0.25"/>
  <cols>
    <col min="1" max="1" width="1.140625" style="568" customWidth="1"/>
    <col min="2" max="2" width="8.7109375" style="253" customWidth="1"/>
    <col min="3" max="3" width="6" style="253" bestFit="1" customWidth="1"/>
    <col min="4" max="4" width="7.85546875" style="253" bestFit="1" customWidth="1"/>
    <col min="5" max="5" width="9.5703125" style="253" customWidth="1"/>
    <col min="6" max="6" width="5.42578125" style="253" customWidth="1"/>
    <col min="7" max="7" width="5.5703125" style="253" bestFit="1" customWidth="1"/>
    <col min="8" max="8" width="7" style="253" bestFit="1" customWidth="1"/>
    <col min="9" max="9" width="6" style="253" bestFit="1" customWidth="1"/>
    <col min="10" max="10" width="7.5703125" style="253" customWidth="1"/>
    <col min="11" max="11" width="7.140625" style="253" bestFit="1" customWidth="1"/>
    <col min="12" max="12" width="6.85546875" style="253" bestFit="1" customWidth="1"/>
    <col min="13" max="13" width="7.85546875" style="253" bestFit="1" customWidth="1"/>
    <col min="14" max="14" width="7.140625" style="253" bestFit="1" customWidth="1"/>
    <col min="15" max="15" width="6" style="253" bestFit="1" customWidth="1"/>
    <col min="16" max="16" width="9" style="253" bestFit="1" customWidth="1"/>
    <col min="17" max="17" width="9.28515625" style="379" bestFit="1" customWidth="1"/>
    <col min="18" max="18" width="6" style="377" bestFit="1" customWidth="1"/>
    <col min="19" max="19" width="5.85546875" style="377" bestFit="1" customWidth="1"/>
    <col min="20" max="20" width="1.5703125" style="377" customWidth="1"/>
    <col min="21" max="21" width="9.28515625" style="377" bestFit="1" customWidth="1"/>
    <col min="22" max="22" width="1.42578125" style="377" customWidth="1"/>
    <col min="23" max="23" width="5.140625" style="377" bestFit="1" customWidth="1"/>
    <col min="24" max="24" width="1.5703125" style="377" customWidth="1"/>
    <col min="25" max="25" width="5.28515625" style="377" bestFit="1" customWidth="1"/>
    <col min="26" max="26" width="8.140625" style="377" bestFit="1" customWidth="1"/>
    <col min="27" max="27" width="5.5703125" style="377" bestFit="1" customWidth="1"/>
    <col min="28" max="28" width="7" style="377" customWidth="1"/>
    <col min="29" max="29" width="5.85546875" style="377" bestFit="1" customWidth="1"/>
    <col min="30" max="30" width="5" style="377" bestFit="1" customWidth="1"/>
    <col min="31" max="31" width="14" style="377" bestFit="1" customWidth="1"/>
    <col min="32" max="32" width="1" style="377" customWidth="1"/>
    <col min="33" max="33" width="5.85546875" style="377" bestFit="1" customWidth="1"/>
    <col min="34" max="34" width="0.85546875" style="377" customWidth="1"/>
    <col min="35" max="35" width="5.28515625" style="377" bestFit="1" customWidth="1"/>
    <col min="36" max="36" width="7.28515625" style="377" bestFit="1" customWidth="1"/>
    <col min="37" max="37" width="0.85546875" style="377" customWidth="1"/>
    <col min="38" max="38" width="5.85546875" style="377" bestFit="1" customWidth="1"/>
    <col min="39" max="39" width="0.7109375" style="377" customWidth="1"/>
    <col min="40" max="40" width="5.5703125" style="377" bestFit="1" customWidth="1"/>
    <col min="41" max="41" width="1" style="377" customWidth="1"/>
    <col min="42" max="42" width="6.140625" style="377" bestFit="1" customWidth="1"/>
    <col min="43" max="43" width="0.85546875" style="377" customWidth="1"/>
    <col min="44" max="44" width="7.42578125" style="377" customWidth="1"/>
    <col min="45" max="45" width="0.85546875" style="377" customWidth="1"/>
    <col min="46" max="46" width="7.85546875" style="263" bestFit="1" customWidth="1"/>
    <col min="47" max="47" width="10.42578125" style="263" bestFit="1" customWidth="1"/>
    <col min="48" max="48" width="10.7109375" style="265" bestFit="1" customWidth="1"/>
    <col min="49" max="49" width="5.7109375" style="379" customWidth="1"/>
    <col min="50" max="16384" width="11" style="377"/>
  </cols>
  <sheetData>
    <row r="1" spans="2:49" s="379" customFormat="1" ht="15.75" thickBot="1" x14ac:dyDescent="0.3">
      <c r="B1" s="414"/>
      <c r="C1" s="456"/>
      <c r="D1" s="456"/>
      <c r="E1" s="414"/>
      <c r="F1" s="457"/>
      <c r="G1" s="456"/>
      <c r="H1" s="460" t="s">
        <v>92</v>
      </c>
      <c r="I1" s="456"/>
      <c r="J1" s="490"/>
      <c r="K1" s="460" t="s">
        <v>96</v>
      </c>
      <c r="L1" s="455"/>
      <c r="M1" s="490"/>
      <c r="N1" s="415" t="s">
        <v>22</v>
      </c>
      <c r="O1" s="458"/>
      <c r="P1" s="415"/>
      <c r="Q1" s="415" t="s">
        <v>90</v>
      </c>
      <c r="R1" s="459"/>
      <c r="S1" s="415"/>
      <c r="T1" s="415"/>
      <c r="U1" s="415"/>
      <c r="V1" s="415"/>
      <c r="W1" s="415"/>
      <c r="X1" s="414"/>
      <c r="Y1" s="415"/>
      <c r="Z1" s="415"/>
      <c r="AA1" s="415"/>
      <c r="AB1" s="415"/>
      <c r="AC1" s="415"/>
      <c r="AD1" s="415"/>
      <c r="AE1" s="415"/>
      <c r="AF1" s="415"/>
      <c r="AG1" s="491"/>
      <c r="AH1" s="415"/>
      <c r="AI1" s="415"/>
      <c r="AJ1" s="415"/>
      <c r="AK1" s="415" t="s">
        <v>91</v>
      </c>
      <c r="AL1" s="415"/>
      <c r="AM1" s="415"/>
      <c r="AN1" s="259"/>
      <c r="AO1" s="415"/>
      <c r="AP1" s="415"/>
      <c r="AQ1" s="415"/>
      <c r="AR1" s="259"/>
      <c r="AS1" s="492"/>
      <c r="AT1" s="492"/>
      <c r="AU1" s="492"/>
      <c r="AV1" s="379" t="s">
        <v>41</v>
      </c>
    </row>
    <row r="2" spans="2:49" ht="15.75" thickBot="1" x14ac:dyDescent="0.3">
      <c r="B2" s="442" t="s">
        <v>125</v>
      </c>
      <c r="C2" s="443"/>
      <c r="D2" s="444"/>
      <c r="E2" s="445" t="s">
        <v>127</v>
      </c>
      <c r="F2" s="445"/>
      <c r="G2" s="446"/>
      <c r="H2" s="498" t="s">
        <v>137</v>
      </c>
      <c r="I2" s="496"/>
      <c r="J2" s="497"/>
      <c r="K2" s="438" t="s">
        <v>138</v>
      </c>
      <c r="L2" s="448"/>
      <c r="M2" s="449"/>
      <c r="N2" s="450" t="s">
        <v>123</v>
      </c>
      <c r="O2" s="450"/>
      <c r="P2" s="451"/>
      <c r="Q2" s="416" t="s">
        <v>43</v>
      </c>
      <c r="R2" s="417"/>
      <c r="S2" s="417"/>
      <c r="T2" s="417"/>
      <c r="U2" s="418"/>
      <c r="V2" s="417"/>
      <c r="W2" s="417"/>
      <c r="X2" s="417"/>
      <c r="Y2" s="417"/>
      <c r="Z2" s="417"/>
      <c r="AA2" s="282"/>
      <c r="AB2" s="283"/>
      <c r="AC2" s="283"/>
      <c r="AD2" s="283"/>
      <c r="AE2" s="287" t="s">
        <v>111</v>
      </c>
      <c r="AF2" s="283"/>
      <c r="AG2" s="283"/>
      <c r="AH2" s="283"/>
      <c r="AI2" s="284"/>
      <c r="AJ2" s="453"/>
      <c r="AK2" s="508" t="s">
        <v>6</v>
      </c>
      <c r="AL2" s="452"/>
      <c r="AM2" s="507"/>
      <c r="AN2" s="119" t="s">
        <v>126</v>
      </c>
      <c r="AO2" s="160"/>
      <c r="AP2" s="285"/>
      <c r="AQ2" s="160"/>
      <c r="AR2" s="286"/>
      <c r="AS2" s="160"/>
      <c r="AT2" s="120"/>
      <c r="AU2" s="226" t="s">
        <v>158</v>
      </c>
      <c r="AV2" s="260"/>
      <c r="AW2" s="377"/>
    </row>
    <row r="3" spans="2:49" ht="15.75" thickBot="1" x14ac:dyDescent="0.3">
      <c r="B3" s="236" t="s">
        <v>29</v>
      </c>
      <c r="C3" s="143"/>
      <c r="D3" s="238" t="s">
        <v>30</v>
      </c>
      <c r="E3" s="241" t="s">
        <v>31</v>
      </c>
      <c r="F3" s="144"/>
      <c r="G3" s="243" t="s">
        <v>30</v>
      </c>
      <c r="H3" s="499" t="s">
        <v>29</v>
      </c>
      <c r="I3" s="500"/>
      <c r="J3" s="501" t="s">
        <v>30</v>
      </c>
      <c r="K3" s="197" t="s">
        <v>31</v>
      </c>
      <c r="L3" s="147"/>
      <c r="M3" s="198" t="s">
        <v>30</v>
      </c>
      <c r="N3" s="432" t="s">
        <v>31</v>
      </c>
      <c r="O3" s="144"/>
      <c r="P3" s="433" t="s">
        <v>30</v>
      </c>
      <c r="Q3" s="419" t="s">
        <v>31</v>
      </c>
      <c r="R3" s="11"/>
      <c r="S3" s="420" t="s">
        <v>2</v>
      </c>
      <c r="T3" s="121"/>
      <c r="U3" s="421" t="s">
        <v>38</v>
      </c>
      <c r="V3" s="126"/>
      <c r="W3" s="422" t="s">
        <v>5</v>
      </c>
      <c r="X3" s="126"/>
      <c r="Y3" s="423" t="s">
        <v>5</v>
      </c>
      <c r="Z3" s="122"/>
      <c r="AA3" s="201" t="s">
        <v>1</v>
      </c>
      <c r="AB3" s="141"/>
      <c r="AC3" s="204" t="s">
        <v>2</v>
      </c>
      <c r="AD3" s="13"/>
      <c r="AE3" s="206" t="s">
        <v>3</v>
      </c>
      <c r="AF3" s="118"/>
      <c r="AG3" s="208" t="s">
        <v>2</v>
      </c>
      <c r="AH3" s="13"/>
      <c r="AI3" s="276" t="s">
        <v>42</v>
      </c>
      <c r="AJ3" s="229" t="s">
        <v>8</v>
      </c>
      <c r="AK3" s="12"/>
      <c r="AL3" s="233" t="s">
        <v>2</v>
      </c>
      <c r="AM3" s="506"/>
      <c r="AN3" s="33" t="s">
        <v>174</v>
      </c>
      <c r="AO3" s="278"/>
      <c r="AP3" s="123"/>
      <c r="AQ3" s="12"/>
      <c r="AR3" s="33"/>
      <c r="AS3" s="12"/>
      <c r="AT3" s="123"/>
      <c r="AU3" s="561">
        <f>Q1450/60/1440</f>
        <v>0.10555555555555556</v>
      </c>
      <c r="AV3" s="226"/>
      <c r="AW3" s="377"/>
    </row>
    <row r="4" spans="2:49" s="379" customFormat="1" ht="15.75" thickBot="1" x14ac:dyDescent="0.3">
      <c r="B4" s="237"/>
      <c r="C4" s="143"/>
      <c r="D4" s="239"/>
      <c r="E4" s="242"/>
      <c r="F4" s="144"/>
      <c r="G4" s="244"/>
      <c r="H4" s="502"/>
      <c r="I4" s="500"/>
      <c r="J4" s="503"/>
      <c r="K4" s="196"/>
      <c r="L4" s="147"/>
      <c r="M4" s="199"/>
      <c r="N4" s="436"/>
      <c r="O4" s="144"/>
      <c r="P4" s="434"/>
      <c r="Q4" s="440"/>
      <c r="R4" s="11"/>
      <c r="S4" s="429"/>
      <c r="T4" s="121"/>
      <c r="U4" s="429"/>
      <c r="V4" s="217"/>
      <c r="W4" s="427"/>
      <c r="X4" s="217"/>
      <c r="Y4" s="424"/>
      <c r="Z4" s="12"/>
      <c r="AA4" s="296"/>
      <c r="AB4" s="13"/>
      <c r="AC4" s="297"/>
      <c r="AD4" s="13"/>
      <c r="AE4" s="297"/>
      <c r="AF4" s="13"/>
      <c r="AG4" s="296"/>
      <c r="AH4" s="13"/>
      <c r="AI4" s="296"/>
      <c r="AJ4" s="230"/>
      <c r="AK4" s="15"/>
      <c r="AL4" s="234"/>
      <c r="AM4" s="493"/>
      <c r="AN4" s="173" t="s">
        <v>105</v>
      </c>
      <c r="AO4" s="279"/>
      <c r="AP4" s="298" t="s">
        <v>106</v>
      </c>
      <c r="AQ4" s="15"/>
      <c r="AR4" s="173" t="s">
        <v>107</v>
      </c>
      <c r="AS4" s="15"/>
      <c r="AT4" s="298" t="s">
        <v>108</v>
      </c>
      <c r="AU4" s="580">
        <f>AVERAGE(AU3,AU6)</f>
        <v>0.11284722222222222</v>
      </c>
      <c r="AV4" s="259"/>
    </row>
    <row r="5" spans="2:49" s="223" customFormat="1" ht="15.75" thickBot="1" x14ac:dyDescent="0.3">
      <c r="B5" s="540">
        <f>MIN(H9:H1448)</f>
        <v>1031.2</v>
      </c>
      <c r="C5" s="145"/>
      <c r="D5" s="240">
        <f>VLOOKUP($B5,$H$9:$N$1448,7,0)</f>
        <v>153.19999999999999</v>
      </c>
      <c r="E5" s="541">
        <f>MAX(H9:H1448)</f>
        <v>1034.5</v>
      </c>
      <c r="F5" s="146"/>
      <c r="G5" s="245">
        <f>VLOOKUP($E5,$H$9:$N$1448,7,0)</f>
        <v>152.9</v>
      </c>
      <c r="H5" s="545">
        <f>MIN($D$9:$D$1448)</f>
        <v>-0.7</v>
      </c>
      <c r="I5" s="504"/>
      <c r="J5" s="505">
        <f>VLOOKUP($H5,$D$9:$O$1448,12,0)</f>
        <v>0.148611111111111</v>
      </c>
      <c r="K5" s="543">
        <f>MIN($B$9:$B$1448)</f>
        <v>-0.7</v>
      </c>
      <c r="L5" s="148"/>
      <c r="M5" s="200">
        <f>VLOOKUP($K5,$B$9:$O$1448,14,0)</f>
        <v>0.148611111111111</v>
      </c>
      <c r="N5" s="542">
        <f>MAX(B9:B1448)</f>
        <v>10.3</v>
      </c>
      <c r="O5" s="149"/>
      <c r="P5" s="435">
        <f>VLOOKUP($N5,$B$9:$O$1448,14,0)</f>
        <v>0.96736111111111101</v>
      </c>
      <c r="Q5" s="544">
        <f>MAX($F$9:$F$1448)</f>
        <v>13</v>
      </c>
      <c r="R5" s="16"/>
      <c r="S5" s="425">
        <f>VLOOKUP($Q5,$F$9:$N$1448,9,0)</f>
        <v>152.9</v>
      </c>
      <c r="T5" s="125"/>
      <c r="U5" s="546">
        <f>AVERAGE(E9:E1448)</f>
        <v>1.5935416666666675</v>
      </c>
      <c r="V5" s="126"/>
      <c r="W5" s="428"/>
      <c r="X5" s="126"/>
      <c r="Y5" s="447" t="s">
        <v>22</v>
      </c>
      <c r="Z5" s="127"/>
      <c r="AA5" s="202">
        <f>MIN(C9:C1448)</f>
        <v>95</v>
      </c>
      <c r="AB5" s="140"/>
      <c r="AC5" s="205">
        <f>VLOOKUP($AA5,$C$9:$N$1448,12,0)</f>
        <v>152.9</v>
      </c>
      <c r="AD5" s="140"/>
      <c r="AE5" s="207">
        <f>MAX(C9:C1448)</f>
        <v>97</v>
      </c>
      <c r="AF5" s="32"/>
      <c r="AG5" s="209">
        <f>VLOOKUP($AE5,$C$9:$N$1448,12,0)</f>
        <v>152.9</v>
      </c>
      <c r="AH5" s="140"/>
      <c r="AI5" s="277">
        <f>AVERAGE(C9:C1448)</f>
        <v>96.513194444444451</v>
      </c>
      <c r="AJ5" s="231">
        <f>K1450</f>
        <v>0.3</v>
      </c>
      <c r="AK5" s="17"/>
      <c r="AL5" s="235">
        <f>(R1450/60)/1440</f>
        <v>3.9583333333333331E-2</v>
      </c>
      <c r="AM5" s="494"/>
      <c r="AN5" s="142">
        <f>AN6+AP6</f>
        <v>0</v>
      </c>
      <c r="AO5" s="280"/>
      <c r="AP5" s="124"/>
      <c r="AQ5" s="17"/>
      <c r="AR5" s="142">
        <f>AR6+AT6</f>
        <v>3.9583333333333331E-2</v>
      </c>
      <c r="AS5" s="17"/>
      <c r="AT5" s="124"/>
      <c r="AU5" s="223" t="s">
        <v>173</v>
      </c>
      <c r="AV5" s="454"/>
    </row>
    <row r="6" spans="2:49" ht="15.75" thickBot="1" x14ac:dyDescent="0.3">
      <c r="B6" s="439"/>
      <c r="C6" s="143"/>
      <c r="D6" s="239"/>
      <c r="E6" s="242"/>
      <c r="F6" s="144"/>
      <c r="G6" s="244"/>
      <c r="H6" s="499"/>
      <c r="I6" s="500"/>
      <c r="J6" s="501"/>
      <c r="K6" s="197"/>
      <c r="L6" s="147"/>
      <c r="M6" s="198"/>
      <c r="N6" s="437"/>
      <c r="O6" s="144"/>
      <c r="P6" s="433"/>
      <c r="Q6" s="431"/>
      <c r="R6" s="11"/>
      <c r="S6" s="430"/>
      <c r="T6" s="121"/>
      <c r="U6" s="426"/>
      <c r="V6" s="217"/>
      <c r="W6" s="426"/>
      <c r="X6" s="217"/>
      <c r="Y6" s="426"/>
      <c r="Z6" s="13"/>
      <c r="AA6" s="203"/>
      <c r="AB6" s="139"/>
      <c r="AC6" s="203"/>
      <c r="AD6" s="139"/>
      <c r="AE6" s="203"/>
      <c r="AF6" s="14"/>
      <c r="AG6" s="203"/>
      <c r="AH6" s="139"/>
      <c r="AI6" s="203"/>
      <c r="AJ6" s="232"/>
      <c r="AK6" s="15"/>
      <c r="AL6" s="232"/>
      <c r="AM6" s="495"/>
      <c r="AN6" s="132">
        <f>SUM(R9:R428)/60/1440</f>
        <v>0</v>
      </c>
      <c r="AO6" s="281"/>
      <c r="AP6" s="133">
        <f>SUM(R429:R728)/60/1440</f>
        <v>0</v>
      </c>
      <c r="AQ6" s="15"/>
      <c r="AR6" s="132">
        <f>SUM(R729:R1148)/60/1440</f>
        <v>0</v>
      </c>
      <c r="AS6" s="15"/>
      <c r="AT6" s="133">
        <f>SUM(R1148:R1448)/60/1440</f>
        <v>3.9583333333333331E-2</v>
      </c>
      <c r="AU6" s="561">
        <f>U1450/60/1440</f>
        <v>0.12013888888888889</v>
      </c>
      <c r="AV6" s="30"/>
      <c r="AW6" s="377"/>
    </row>
    <row r="7" spans="2:49" s="115" customFormat="1" ht="11.25" customHeight="1" x14ac:dyDescent="0.2">
      <c r="B7" s="189" t="s">
        <v>50</v>
      </c>
      <c r="C7" s="189" t="s">
        <v>51</v>
      </c>
      <c r="D7" s="188" t="s">
        <v>53</v>
      </c>
      <c r="E7" s="188" t="s">
        <v>54</v>
      </c>
      <c r="F7" s="189" t="s">
        <v>55</v>
      </c>
      <c r="G7" s="188" t="s">
        <v>56</v>
      </c>
      <c r="H7" s="189" t="s">
        <v>58</v>
      </c>
      <c r="I7" s="189" t="s">
        <v>59</v>
      </c>
      <c r="J7" s="189" t="s">
        <v>60</v>
      </c>
      <c r="K7" s="189" t="s">
        <v>61</v>
      </c>
      <c r="L7" s="441"/>
      <c r="M7" s="190"/>
      <c r="N7" s="191"/>
      <c r="O7" s="191"/>
      <c r="P7" s="189"/>
      <c r="Q7" s="192"/>
      <c r="R7" s="193"/>
      <c r="S7" s="194"/>
      <c r="V7" s="129"/>
      <c r="Z7" s="128"/>
      <c r="AT7" s="262"/>
      <c r="AU7" s="262"/>
      <c r="AV7" s="288"/>
      <c r="AW7" s="288"/>
    </row>
    <row r="8" spans="2:49" x14ac:dyDescent="0.25">
      <c r="B8" s="289" t="s">
        <v>113</v>
      </c>
      <c r="C8" s="289" t="s">
        <v>114</v>
      </c>
      <c r="D8" s="289" t="s">
        <v>40</v>
      </c>
      <c r="E8" s="289" t="s">
        <v>4</v>
      </c>
      <c r="F8" s="289" t="s">
        <v>112</v>
      </c>
      <c r="G8" s="289" t="s">
        <v>5</v>
      </c>
      <c r="H8" s="289" t="s">
        <v>32</v>
      </c>
      <c r="I8" s="289" t="s">
        <v>158</v>
      </c>
      <c r="J8" s="289" t="s">
        <v>116</v>
      </c>
      <c r="K8" s="289" t="s">
        <v>39</v>
      </c>
      <c r="L8" s="187" t="s">
        <v>155</v>
      </c>
      <c r="M8" s="187" t="s">
        <v>77</v>
      </c>
      <c r="N8" s="187" t="s">
        <v>159</v>
      </c>
      <c r="O8" s="289" t="s">
        <v>109</v>
      </c>
      <c r="P8" s="289" t="s">
        <v>0</v>
      </c>
      <c r="Q8" s="412" t="s">
        <v>124</v>
      </c>
      <c r="R8" s="172" t="s">
        <v>6</v>
      </c>
      <c r="S8" s="591" t="s">
        <v>172</v>
      </c>
      <c r="T8" s="592"/>
      <c r="U8" s="412" t="s">
        <v>124</v>
      </c>
      <c r="AR8" s="263"/>
      <c r="AS8" s="263"/>
      <c r="AT8" s="265"/>
      <c r="AU8" s="379"/>
      <c r="AV8" s="379"/>
    </row>
    <row r="9" spans="2:49" x14ac:dyDescent="0.25">
      <c r="B9" s="379">
        <v>1.3</v>
      </c>
      <c r="C9" s="379">
        <v>97</v>
      </c>
      <c r="D9" s="379">
        <v>1.3</v>
      </c>
      <c r="E9" s="379">
        <v>0</v>
      </c>
      <c r="F9" s="379">
        <v>0</v>
      </c>
      <c r="G9" s="379">
        <v>114</v>
      </c>
      <c r="H9" s="379">
        <v>1033.4000000000001</v>
      </c>
      <c r="I9" s="379">
        <v>0</v>
      </c>
      <c r="J9" s="379">
        <v>0</v>
      </c>
      <c r="K9" s="379">
        <v>0</v>
      </c>
      <c r="L9" s="379">
        <v>0.2</v>
      </c>
      <c r="M9" s="379">
        <v>152.9</v>
      </c>
      <c r="N9" s="568">
        <v>152.9</v>
      </c>
      <c r="O9" s="569">
        <v>0</v>
      </c>
      <c r="P9" s="570" t="s">
        <v>177</v>
      </c>
      <c r="Q9" s="184" t="str">
        <f>IF(I9&gt;9000,60,"")</f>
        <v/>
      </c>
      <c r="R9" s="183" t="str">
        <f t="shared" ref="R9:R72" si="0">IF(J9&gt;0,60,"")</f>
        <v/>
      </c>
      <c r="S9" s="581">
        <v>1.1000000000000001</v>
      </c>
      <c r="T9" s="257">
        <v>11.2</v>
      </c>
      <c r="U9" s="575" t="str">
        <f>IF(S9&gt;B9+2,60,"")</f>
        <v/>
      </c>
      <c r="X9" s="19" t="s">
        <v>22</v>
      </c>
      <c r="AB9" s="377">
        <v>0</v>
      </c>
      <c r="AC9" s="377">
        <v>0</v>
      </c>
      <c r="AG9"/>
      <c r="AH9"/>
      <c r="AI9"/>
      <c r="AJ9"/>
      <c r="AK9"/>
      <c r="AL9"/>
      <c r="AM9"/>
      <c r="AO9"/>
      <c r="AP9"/>
      <c r="AQ9"/>
      <c r="AR9"/>
      <c r="AS9"/>
      <c r="AT9"/>
      <c r="AU9"/>
      <c r="AV9"/>
    </row>
    <row r="10" spans="2:49" x14ac:dyDescent="0.25">
      <c r="B10" s="379">
        <v>1.2</v>
      </c>
      <c r="C10" s="379">
        <v>97</v>
      </c>
      <c r="D10" s="379">
        <v>1.2</v>
      </c>
      <c r="E10" s="379">
        <v>0</v>
      </c>
      <c r="F10" s="379">
        <v>0</v>
      </c>
      <c r="G10" s="379">
        <v>114</v>
      </c>
      <c r="H10" s="379">
        <v>1033.3</v>
      </c>
      <c r="I10" s="379">
        <v>0</v>
      </c>
      <c r="J10" s="379">
        <v>0</v>
      </c>
      <c r="K10" s="379">
        <v>0</v>
      </c>
      <c r="L10" s="379">
        <v>0.2</v>
      </c>
      <c r="M10" s="379">
        <v>152.9</v>
      </c>
      <c r="N10" s="568">
        <v>152.9</v>
      </c>
      <c r="O10" s="569">
        <v>6.9444444444444447E-4</v>
      </c>
      <c r="P10" s="568"/>
      <c r="Q10" s="185" t="str">
        <f>IF(I10&gt;9000,60,"")</f>
        <v/>
      </c>
      <c r="R10" s="574" t="str">
        <f t="shared" si="0"/>
        <v/>
      </c>
      <c r="S10" s="581">
        <v>1.1000000000000001</v>
      </c>
      <c r="T10" s="377">
        <v>11.2</v>
      </c>
      <c r="U10" s="576" t="str">
        <f>IF(S10&gt;B10+1,60,"")</f>
        <v/>
      </c>
      <c r="X10" s="216" t="s">
        <v>22</v>
      </c>
      <c r="Y10" s="223"/>
      <c r="Z10" s="377">
        <v>0</v>
      </c>
      <c r="AB10" s="20">
        <v>11</v>
      </c>
      <c r="AC10" s="377">
        <v>22</v>
      </c>
      <c r="AG10"/>
      <c r="AH10"/>
      <c r="AI10"/>
      <c r="AJ10"/>
      <c r="AK10"/>
      <c r="AL10"/>
      <c r="AM10"/>
      <c r="AO10"/>
      <c r="AP10"/>
      <c r="AQ10"/>
      <c r="AR10"/>
      <c r="AS10"/>
      <c r="AT10"/>
      <c r="AU10"/>
      <c r="AV10"/>
    </row>
    <row r="11" spans="2:49" ht="15.75" x14ac:dyDescent="0.25">
      <c r="B11" s="379">
        <v>1.2</v>
      </c>
      <c r="C11" s="379">
        <v>97</v>
      </c>
      <c r="D11" s="379">
        <v>1.2</v>
      </c>
      <c r="E11" s="379">
        <v>0</v>
      </c>
      <c r="F11" s="379">
        <v>0</v>
      </c>
      <c r="G11" s="379">
        <v>114</v>
      </c>
      <c r="H11" s="379">
        <v>1033.5</v>
      </c>
      <c r="I11" s="379">
        <v>0</v>
      </c>
      <c r="J11" s="379">
        <v>0</v>
      </c>
      <c r="K11" s="379">
        <v>0</v>
      </c>
      <c r="L11" s="379">
        <v>0.2</v>
      </c>
      <c r="M11" s="379">
        <v>152.9</v>
      </c>
      <c r="N11" s="568">
        <v>152.9</v>
      </c>
      <c r="O11" s="569">
        <v>1.38888888888889E-3</v>
      </c>
      <c r="P11" s="568"/>
      <c r="Q11" s="185" t="str">
        <f t="shared" ref="Q11:Q74" si="1">IF(I11&gt;9000,60,"")</f>
        <v/>
      </c>
      <c r="R11" s="574" t="str">
        <f t="shared" si="0"/>
        <v/>
      </c>
      <c r="S11" s="581">
        <v>1.1000000000000001</v>
      </c>
      <c r="T11" s="377">
        <v>11.2</v>
      </c>
      <c r="U11" s="576" t="str">
        <f t="shared" ref="U11:U74" si="2">IF(S11&gt;B11+1,60,"")</f>
        <v/>
      </c>
      <c r="X11" s="216" t="s">
        <v>33</v>
      </c>
      <c r="Y11" s="223"/>
      <c r="Z11" s="377">
        <v>22.5</v>
      </c>
      <c r="AB11" s="20">
        <f t="shared" ref="AB11:AB26" si="3">Z11+$AB$10</f>
        <v>33.5</v>
      </c>
      <c r="AC11" s="377">
        <v>45</v>
      </c>
      <c r="AE11" s="409"/>
      <c r="AG11"/>
      <c r="AH11"/>
      <c r="AI11"/>
      <c r="AJ11"/>
      <c r="AK11"/>
      <c r="AL11"/>
      <c r="AM11"/>
      <c r="AO11"/>
      <c r="AP11"/>
      <c r="AQ11"/>
      <c r="AR11"/>
      <c r="AS11"/>
      <c r="AT11"/>
      <c r="AU11"/>
      <c r="AV11"/>
    </row>
    <row r="12" spans="2:49" x14ac:dyDescent="0.25">
      <c r="B12" s="379">
        <v>1.2</v>
      </c>
      <c r="C12" s="379">
        <v>97</v>
      </c>
      <c r="D12" s="379">
        <v>1.2</v>
      </c>
      <c r="E12" s="379">
        <v>0</v>
      </c>
      <c r="F12" s="379">
        <v>0</v>
      </c>
      <c r="G12" s="379">
        <v>114</v>
      </c>
      <c r="H12" s="379">
        <v>1033.4000000000001</v>
      </c>
      <c r="I12" s="379">
        <v>0</v>
      </c>
      <c r="J12" s="379">
        <v>0</v>
      </c>
      <c r="K12" s="379">
        <v>0</v>
      </c>
      <c r="L12" s="379">
        <v>0.2</v>
      </c>
      <c r="M12" s="379">
        <v>152.9</v>
      </c>
      <c r="N12" s="568">
        <v>152.9</v>
      </c>
      <c r="O12" s="569">
        <v>2.0833333333333298E-3</v>
      </c>
      <c r="P12" s="568"/>
      <c r="Q12" s="185" t="str">
        <f t="shared" si="1"/>
        <v/>
      </c>
      <c r="R12" s="574" t="str">
        <f t="shared" si="0"/>
        <v/>
      </c>
      <c r="S12" s="581">
        <v>1.1000000000000001</v>
      </c>
      <c r="T12" s="377">
        <v>11.2</v>
      </c>
      <c r="U12" s="576" t="str">
        <f t="shared" si="2"/>
        <v/>
      </c>
      <c r="X12" s="216" t="s">
        <v>16</v>
      </c>
      <c r="Y12" s="223"/>
      <c r="Z12" s="377">
        <v>45</v>
      </c>
      <c r="AB12" s="20">
        <f t="shared" si="3"/>
        <v>56</v>
      </c>
      <c r="AC12" s="377">
        <v>67</v>
      </c>
      <c r="AG12"/>
      <c r="AH12"/>
      <c r="AI12"/>
      <c r="AJ12"/>
      <c r="AK12"/>
      <c r="AL12"/>
      <c r="AM12"/>
      <c r="AO12"/>
      <c r="AP12"/>
      <c r="AQ12"/>
      <c r="AR12"/>
      <c r="AS12"/>
      <c r="AT12"/>
      <c r="AU12"/>
      <c r="AV12"/>
    </row>
    <row r="13" spans="2:49" x14ac:dyDescent="0.25">
      <c r="B13" s="379">
        <v>1.2</v>
      </c>
      <c r="C13" s="379">
        <v>97</v>
      </c>
      <c r="D13" s="379">
        <v>1.2</v>
      </c>
      <c r="E13" s="379">
        <v>0</v>
      </c>
      <c r="F13" s="379">
        <v>0</v>
      </c>
      <c r="G13" s="379">
        <v>114</v>
      </c>
      <c r="H13" s="379">
        <v>1033.3</v>
      </c>
      <c r="I13" s="379">
        <v>0</v>
      </c>
      <c r="J13" s="379">
        <v>0</v>
      </c>
      <c r="K13" s="379">
        <v>0</v>
      </c>
      <c r="L13" s="379">
        <v>0.2</v>
      </c>
      <c r="M13" s="379">
        <v>152.9</v>
      </c>
      <c r="N13" s="568">
        <v>152.9</v>
      </c>
      <c r="O13" s="569">
        <v>2.7777777777777801E-3</v>
      </c>
      <c r="P13" s="568"/>
      <c r="Q13" s="185" t="str">
        <f t="shared" si="1"/>
        <v/>
      </c>
      <c r="R13" s="574" t="str">
        <f t="shared" si="0"/>
        <v/>
      </c>
      <c r="S13" s="581">
        <v>1.1000000000000001</v>
      </c>
      <c r="T13" s="377">
        <v>11.2</v>
      </c>
      <c r="U13" s="576" t="str">
        <f t="shared" si="2"/>
        <v/>
      </c>
      <c r="X13" s="216" t="s">
        <v>19</v>
      </c>
      <c r="Y13" s="223"/>
      <c r="Z13" s="377">
        <v>67.5</v>
      </c>
      <c r="AB13" s="20">
        <f t="shared" si="3"/>
        <v>78.5</v>
      </c>
      <c r="AC13" s="377">
        <v>90</v>
      </c>
      <c r="AG13"/>
      <c r="AH13"/>
      <c r="AI13"/>
      <c r="AJ13"/>
      <c r="AK13"/>
      <c r="AL13"/>
      <c r="AM13"/>
      <c r="AO13"/>
      <c r="AP13"/>
      <c r="AQ13"/>
      <c r="AR13"/>
      <c r="AS13"/>
      <c r="AT13"/>
      <c r="AU13"/>
      <c r="AV13"/>
    </row>
    <row r="14" spans="2:49" x14ac:dyDescent="0.25">
      <c r="B14" s="379">
        <v>1.2</v>
      </c>
      <c r="C14" s="379">
        <v>97</v>
      </c>
      <c r="D14" s="379">
        <v>1.2</v>
      </c>
      <c r="E14" s="379">
        <v>0</v>
      </c>
      <c r="F14" s="379">
        <v>0</v>
      </c>
      <c r="G14" s="379">
        <v>114</v>
      </c>
      <c r="H14" s="379">
        <v>1033.4000000000001</v>
      </c>
      <c r="I14" s="379">
        <v>0</v>
      </c>
      <c r="J14" s="379">
        <v>0</v>
      </c>
      <c r="K14" s="379">
        <v>0</v>
      </c>
      <c r="L14" s="379">
        <v>0.2</v>
      </c>
      <c r="M14" s="379">
        <v>152.9</v>
      </c>
      <c r="N14" s="568">
        <v>152.9</v>
      </c>
      <c r="O14" s="569">
        <v>3.4722222222222199E-3</v>
      </c>
      <c r="P14" s="568"/>
      <c r="Q14" s="185" t="str">
        <f t="shared" si="1"/>
        <v/>
      </c>
      <c r="R14" s="574" t="str">
        <f t="shared" si="0"/>
        <v/>
      </c>
      <c r="S14" s="581">
        <v>1.1000000000000001</v>
      </c>
      <c r="T14" s="377">
        <v>11.2</v>
      </c>
      <c r="U14" s="576" t="str">
        <f t="shared" si="2"/>
        <v/>
      </c>
      <c r="X14" s="174" t="s">
        <v>34</v>
      </c>
      <c r="Y14" s="223"/>
      <c r="Z14" s="377">
        <v>90</v>
      </c>
      <c r="AB14" s="20">
        <f t="shared" si="3"/>
        <v>101</v>
      </c>
      <c r="AC14" s="377">
        <v>112</v>
      </c>
      <c r="AG14"/>
      <c r="AH14"/>
      <c r="AI14"/>
      <c r="AJ14"/>
      <c r="AK14"/>
      <c r="AL14"/>
      <c r="AM14"/>
      <c r="AO14"/>
      <c r="AP14"/>
      <c r="AQ14"/>
      <c r="AR14"/>
      <c r="AS14"/>
      <c r="AT14"/>
      <c r="AU14"/>
      <c r="AV14"/>
    </row>
    <row r="15" spans="2:49" x14ac:dyDescent="0.25">
      <c r="B15" s="379">
        <v>1.1000000000000001</v>
      </c>
      <c r="C15" s="379">
        <v>97</v>
      </c>
      <c r="D15" s="379">
        <v>1.1000000000000001</v>
      </c>
      <c r="E15" s="379">
        <v>0</v>
      </c>
      <c r="F15" s="379">
        <v>0</v>
      </c>
      <c r="G15" s="379">
        <v>114</v>
      </c>
      <c r="H15" s="379">
        <v>1033.5999999999999</v>
      </c>
      <c r="I15" s="379">
        <v>0</v>
      </c>
      <c r="J15" s="379">
        <v>0</v>
      </c>
      <c r="K15" s="379">
        <v>0</v>
      </c>
      <c r="L15" s="379">
        <v>0.2</v>
      </c>
      <c r="M15" s="379">
        <v>152.9</v>
      </c>
      <c r="N15" s="568">
        <v>152.9</v>
      </c>
      <c r="O15" s="569">
        <v>4.1666666666666701E-3</v>
      </c>
      <c r="P15" s="568"/>
      <c r="Q15" s="185" t="str">
        <f t="shared" si="1"/>
        <v/>
      </c>
      <c r="R15" s="574" t="str">
        <f t="shared" si="0"/>
        <v/>
      </c>
      <c r="S15" s="581">
        <v>1.1000000000000001</v>
      </c>
      <c r="T15" s="257">
        <v>11.2</v>
      </c>
      <c r="U15" s="576" t="str">
        <f t="shared" si="2"/>
        <v/>
      </c>
      <c r="X15" s="175" t="s">
        <v>24</v>
      </c>
      <c r="Y15" s="223"/>
      <c r="Z15" s="377">
        <v>112.5</v>
      </c>
      <c r="AB15" s="20">
        <f t="shared" si="3"/>
        <v>123.5</v>
      </c>
      <c r="AC15" s="377">
        <v>135</v>
      </c>
      <c r="AG15"/>
      <c r="AH15"/>
      <c r="AI15"/>
      <c r="AJ15"/>
      <c r="AK15"/>
      <c r="AL15"/>
      <c r="AM15"/>
      <c r="AO15"/>
      <c r="AP15"/>
      <c r="AQ15"/>
      <c r="AR15"/>
      <c r="AS15"/>
      <c r="AT15"/>
      <c r="AU15"/>
      <c r="AV15"/>
    </row>
    <row r="16" spans="2:49" x14ac:dyDescent="0.25">
      <c r="B16" s="379">
        <v>1.1000000000000001</v>
      </c>
      <c r="C16" s="379">
        <v>97</v>
      </c>
      <c r="D16" s="379">
        <v>1.1000000000000001</v>
      </c>
      <c r="E16" s="379">
        <v>0</v>
      </c>
      <c r="F16" s="379">
        <v>0</v>
      </c>
      <c r="G16" s="379">
        <v>114</v>
      </c>
      <c r="H16" s="379">
        <v>1033.4000000000001</v>
      </c>
      <c r="I16" s="379">
        <v>0</v>
      </c>
      <c r="J16" s="379">
        <v>0</v>
      </c>
      <c r="K16" s="379">
        <v>0</v>
      </c>
      <c r="L16" s="379">
        <v>0.2</v>
      </c>
      <c r="M16" s="379">
        <v>152.9</v>
      </c>
      <c r="N16" s="568">
        <v>152.9</v>
      </c>
      <c r="O16" s="569">
        <v>4.8611111111111103E-3</v>
      </c>
      <c r="P16" s="568"/>
      <c r="Q16" s="185" t="str">
        <f t="shared" si="1"/>
        <v/>
      </c>
      <c r="R16" s="574" t="str">
        <f t="shared" si="0"/>
        <v/>
      </c>
      <c r="S16" s="581">
        <v>1.1000000000000001</v>
      </c>
      <c r="T16" s="257">
        <v>11.2</v>
      </c>
      <c r="U16" s="576" t="str">
        <f t="shared" si="2"/>
        <v/>
      </c>
      <c r="X16" s="175" t="s">
        <v>18</v>
      </c>
      <c r="Y16" s="223"/>
      <c r="Z16" s="377">
        <v>135</v>
      </c>
      <c r="AB16" s="20">
        <f t="shared" si="3"/>
        <v>146</v>
      </c>
      <c r="AC16" s="377">
        <v>157</v>
      </c>
      <c r="AG16"/>
      <c r="AH16"/>
      <c r="AI16"/>
      <c r="AJ16"/>
      <c r="AK16"/>
      <c r="AL16"/>
      <c r="AM16"/>
      <c r="AO16"/>
      <c r="AP16"/>
      <c r="AQ16"/>
      <c r="AR16"/>
      <c r="AS16"/>
      <c r="AT16"/>
      <c r="AU16"/>
      <c r="AV16"/>
      <c r="AW16" s="224"/>
    </row>
    <row r="17" spans="2:49" x14ac:dyDescent="0.25">
      <c r="B17" s="379">
        <v>1.1000000000000001</v>
      </c>
      <c r="C17" s="379">
        <v>97</v>
      </c>
      <c r="D17" s="379">
        <v>1.1000000000000001</v>
      </c>
      <c r="E17" s="379">
        <v>0</v>
      </c>
      <c r="F17" s="379">
        <v>0</v>
      </c>
      <c r="G17" s="379">
        <v>114</v>
      </c>
      <c r="H17" s="379">
        <v>1033.5999999999999</v>
      </c>
      <c r="I17" s="379">
        <v>0</v>
      </c>
      <c r="J17" s="379">
        <v>0</v>
      </c>
      <c r="K17" s="379">
        <v>0</v>
      </c>
      <c r="L17" s="379">
        <v>0.2</v>
      </c>
      <c r="M17" s="379">
        <v>152.9</v>
      </c>
      <c r="N17" s="568">
        <v>152.9</v>
      </c>
      <c r="O17" s="569">
        <v>5.5555555555555601E-3</v>
      </c>
      <c r="P17" s="568"/>
      <c r="Q17" s="185" t="str">
        <f t="shared" si="1"/>
        <v/>
      </c>
      <c r="R17" s="574" t="str">
        <f t="shared" si="0"/>
        <v/>
      </c>
      <c r="S17" s="581">
        <v>1.1000000000000001</v>
      </c>
      <c r="T17" s="257">
        <v>11.2</v>
      </c>
      <c r="U17" s="576" t="str">
        <f t="shared" si="2"/>
        <v/>
      </c>
      <c r="X17" s="175" t="s">
        <v>35</v>
      </c>
      <c r="Y17" s="223"/>
      <c r="Z17" s="377">
        <v>157.5</v>
      </c>
      <c r="AB17" s="20">
        <f t="shared" si="3"/>
        <v>168.5</v>
      </c>
      <c r="AC17" s="377">
        <v>180</v>
      </c>
      <c r="AG17"/>
      <c r="AH17"/>
      <c r="AI17"/>
      <c r="AJ17"/>
      <c r="AK17"/>
      <c r="AL17"/>
      <c r="AM17"/>
      <c r="AO17"/>
      <c r="AP17"/>
      <c r="AQ17"/>
      <c r="AR17"/>
      <c r="AS17"/>
      <c r="AT17"/>
      <c r="AU17"/>
      <c r="AV17"/>
      <c r="AW17" s="224"/>
    </row>
    <row r="18" spans="2:49" x14ac:dyDescent="0.25">
      <c r="B18" s="379">
        <v>1.2</v>
      </c>
      <c r="C18" s="379">
        <v>97</v>
      </c>
      <c r="D18" s="379">
        <v>1.2</v>
      </c>
      <c r="E18" s="379">
        <v>0</v>
      </c>
      <c r="F18" s="379">
        <v>0</v>
      </c>
      <c r="G18" s="379">
        <v>114</v>
      </c>
      <c r="H18" s="379">
        <v>1033.5</v>
      </c>
      <c r="I18" s="379">
        <v>0</v>
      </c>
      <c r="J18" s="379">
        <v>0</v>
      </c>
      <c r="K18" s="379">
        <v>0</v>
      </c>
      <c r="L18" s="379">
        <v>0.2</v>
      </c>
      <c r="M18" s="379">
        <v>152.9</v>
      </c>
      <c r="N18" s="568">
        <v>152.9</v>
      </c>
      <c r="O18" s="569">
        <v>6.2500000000000003E-3</v>
      </c>
      <c r="P18" s="568"/>
      <c r="Q18" s="185" t="str">
        <f t="shared" si="1"/>
        <v/>
      </c>
      <c r="R18" s="574" t="str">
        <f t="shared" si="0"/>
        <v/>
      </c>
      <c r="S18" s="581">
        <v>1.1000000000000001</v>
      </c>
      <c r="T18" s="257">
        <v>11.2</v>
      </c>
      <c r="U18" s="576" t="str">
        <f t="shared" si="2"/>
        <v/>
      </c>
      <c r="X18" s="175" t="s">
        <v>20</v>
      </c>
      <c r="Y18" s="223"/>
      <c r="Z18" s="377">
        <v>180</v>
      </c>
      <c r="AB18" s="20">
        <f t="shared" si="3"/>
        <v>191</v>
      </c>
      <c r="AC18" s="377">
        <v>202</v>
      </c>
      <c r="AG18"/>
      <c r="AH18"/>
      <c r="AI18"/>
      <c r="AJ18"/>
      <c r="AK18"/>
      <c r="AL18"/>
      <c r="AM18"/>
      <c r="AO18"/>
      <c r="AP18"/>
      <c r="AQ18"/>
      <c r="AR18"/>
      <c r="AS18"/>
      <c r="AT18"/>
      <c r="AU18"/>
      <c r="AV18"/>
      <c r="AW18" s="224"/>
    </row>
    <row r="19" spans="2:49" x14ac:dyDescent="0.25">
      <c r="B19" s="379">
        <v>1.2</v>
      </c>
      <c r="C19" s="379">
        <v>97</v>
      </c>
      <c r="D19" s="379">
        <v>1.2</v>
      </c>
      <c r="E19" s="379">
        <v>0</v>
      </c>
      <c r="F19" s="379">
        <v>0</v>
      </c>
      <c r="G19" s="379">
        <v>114</v>
      </c>
      <c r="H19" s="379">
        <v>1033.4000000000001</v>
      </c>
      <c r="I19" s="379">
        <v>0</v>
      </c>
      <c r="J19" s="379">
        <v>0</v>
      </c>
      <c r="K19" s="379">
        <v>0</v>
      </c>
      <c r="L19" s="379">
        <v>0.2</v>
      </c>
      <c r="M19" s="379">
        <v>152.9</v>
      </c>
      <c r="N19" s="568">
        <v>152.9</v>
      </c>
      <c r="O19" s="569">
        <v>6.9444444444444397E-3</v>
      </c>
      <c r="P19" s="568"/>
      <c r="Q19" s="185" t="str">
        <f t="shared" si="1"/>
        <v/>
      </c>
      <c r="R19" s="574" t="str">
        <f t="shared" si="0"/>
        <v/>
      </c>
      <c r="S19" s="581">
        <v>1.1000000000000001</v>
      </c>
      <c r="T19" s="257">
        <v>11.2</v>
      </c>
      <c r="U19" s="576" t="str">
        <f t="shared" si="2"/>
        <v/>
      </c>
      <c r="X19" s="175" t="s">
        <v>21</v>
      </c>
      <c r="Y19" s="223"/>
      <c r="Z19" s="377">
        <v>202.5</v>
      </c>
      <c r="AB19" s="20">
        <f t="shared" si="3"/>
        <v>213.5</v>
      </c>
      <c r="AC19" s="377">
        <v>225</v>
      </c>
      <c r="AG19"/>
      <c r="AH19"/>
      <c r="AI19"/>
      <c r="AJ19"/>
      <c r="AK19"/>
      <c r="AL19"/>
      <c r="AM19"/>
      <c r="AO19"/>
      <c r="AP19"/>
      <c r="AQ19"/>
      <c r="AR19"/>
      <c r="AS19"/>
      <c r="AT19"/>
      <c r="AU19"/>
      <c r="AV19"/>
      <c r="AW19" s="224"/>
    </row>
    <row r="20" spans="2:49" x14ac:dyDescent="0.25">
      <c r="B20" s="379">
        <v>1.2</v>
      </c>
      <c r="C20" s="379">
        <v>97</v>
      </c>
      <c r="D20" s="379">
        <v>1.2</v>
      </c>
      <c r="E20" s="379">
        <v>0</v>
      </c>
      <c r="F20" s="379">
        <v>0</v>
      </c>
      <c r="G20" s="379">
        <v>114</v>
      </c>
      <c r="H20" s="379">
        <v>1033.3</v>
      </c>
      <c r="I20" s="379">
        <v>0</v>
      </c>
      <c r="J20" s="379">
        <v>0</v>
      </c>
      <c r="K20" s="379">
        <v>0</v>
      </c>
      <c r="L20" s="379">
        <v>0.2</v>
      </c>
      <c r="M20" s="379">
        <v>152.9</v>
      </c>
      <c r="N20" s="568">
        <v>152.9</v>
      </c>
      <c r="O20" s="569">
        <v>7.6388888888888904E-3</v>
      </c>
      <c r="P20" s="568"/>
      <c r="Q20" s="185" t="str">
        <f t="shared" si="1"/>
        <v/>
      </c>
      <c r="R20" s="574" t="str">
        <f t="shared" si="0"/>
        <v/>
      </c>
      <c r="S20" s="581">
        <v>1.1000000000000001</v>
      </c>
      <c r="T20" s="257">
        <v>11.2</v>
      </c>
      <c r="U20" s="576" t="str">
        <f t="shared" si="2"/>
        <v/>
      </c>
      <c r="X20" s="175" t="s">
        <v>28</v>
      </c>
      <c r="Y20" s="223"/>
      <c r="Z20" s="377">
        <v>225</v>
      </c>
      <c r="AB20" s="20">
        <f t="shared" si="3"/>
        <v>236</v>
      </c>
      <c r="AC20" s="377">
        <v>247</v>
      </c>
      <c r="AG20"/>
      <c r="AH20"/>
      <c r="AI20"/>
      <c r="AJ20"/>
      <c r="AK20"/>
      <c r="AL20"/>
      <c r="AM20"/>
      <c r="AO20"/>
      <c r="AP20"/>
      <c r="AQ20"/>
      <c r="AR20"/>
      <c r="AS20"/>
      <c r="AT20"/>
      <c r="AU20"/>
      <c r="AV20"/>
      <c r="AW20" s="224"/>
    </row>
    <row r="21" spans="2:49" x14ac:dyDescent="0.25">
      <c r="B21" s="379">
        <v>1.2</v>
      </c>
      <c r="C21" s="379">
        <v>97</v>
      </c>
      <c r="D21" s="379">
        <v>1.2</v>
      </c>
      <c r="E21" s="379">
        <v>0</v>
      </c>
      <c r="F21" s="379">
        <v>0</v>
      </c>
      <c r="G21" s="379">
        <v>114</v>
      </c>
      <c r="H21" s="379">
        <v>1033.2</v>
      </c>
      <c r="I21" s="379">
        <v>0</v>
      </c>
      <c r="J21" s="379">
        <v>0</v>
      </c>
      <c r="K21" s="379">
        <v>0</v>
      </c>
      <c r="L21" s="379">
        <v>0.2</v>
      </c>
      <c r="M21" s="379">
        <v>152.9</v>
      </c>
      <c r="N21" s="568">
        <v>152.9</v>
      </c>
      <c r="O21" s="569">
        <v>8.3333333333333297E-3</v>
      </c>
      <c r="P21" s="568"/>
      <c r="Q21" s="185" t="str">
        <f t="shared" si="1"/>
        <v/>
      </c>
      <c r="R21" s="574" t="str">
        <f t="shared" si="0"/>
        <v/>
      </c>
      <c r="S21" s="581">
        <v>1.1000000000000001</v>
      </c>
      <c r="T21" s="257">
        <v>11.2</v>
      </c>
      <c r="U21" s="576" t="str">
        <f t="shared" si="2"/>
        <v/>
      </c>
      <c r="X21" s="175" t="s">
        <v>17</v>
      </c>
      <c r="Y21" s="223"/>
      <c r="Z21" s="377">
        <v>247.5</v>
      </c>
      <c r="AB21" s="20">
        <f t="shared" si="3"/>
        <v>258.5</v>
      </c>
      <c r="AC21" s="377">
        <v>270</v>
      </c>
      <c r="AG21"/>
      <c r="AH21"/>
      <c r="AI21"/>
      <c r="AJ21"/>
      <c r="AK21"/>
      <c r="AL21"/>
      <c r="AM21"/>
      <c r="AO21"/>
      <c r="AP21"/>
      <c r="AQ21"/>
      <c r="AR21"/>
      <c r="AS21"/>
      <c r="AT21"/>
      <c r="AU21"/>
      <c r="AV21"/>
      <c r="AW21" s="224"/>
    </row>
    <row r="22" spans="2:49" x14ac:dyDescent="0.25">
      <c r="B22" s="379">
        <v>1.2</v>
      </c>
      <c r="C22" s="379">
        <v>97</v>
      </c>
      <c r="D22" s="379">
        <v>1.2</v>
      </c>
      <c r="E22" s="379">
        <v>0</v>
      </c>
      <c r="F22" s="379">
        <v>0</v>
      </c>
      <c r="G22" s="379">
        <v>114</v>
      </c>
      <c r="H22" s="379">
        <v>1033.5999999999999</v>
      </c>
      <c r="I22" s="379">
        <v>0</v>
      </c>
      <c r="J22" s="379">
        <v>0</v>
      </c>
      <c r="K22" s="379">
        <v>0</v>
      </c>
      <c r="L22" s="379">
        <v>0.2</v>
      </c>
      <c r="M22" s="379">
        <v>152.9</v>
      </c>
      <c r="N22" s="568">
        <v>152.9</v>
      </c>
      <c r="O22" s="569">
        <v>9.0277777777777804E-3</v>
      </c>
      <c r="P22" s="568"/>
      <c r="Q22" s="185" t="str">
        <f t="shared" si="1"/>
        <v/>
      </c>
      <c r="R22" s="574" t="str">
        <f t="shared" si="0"/>
        <v/>
      </c>
      <c r="S22" s="581">
        <v>1.1000000000000001</v>
      </c>
      <c r="T22" s="257">
        <v>11.2</v>
      </c>
      <c r="U22" s="576" t="str">
        <f t="shared" si="2"/>
        <v/>
      </c>
      <c r="X22" s="175" t="s">
        <v>23</v>
      </c>
      <c r="Y22" s="223"/>
      <c r="Z22" s="377">
        <v>270</v>
      </c>
      <c r="AB22" s="20">
        <f t="shared" si="3"/>
        <v>281</v>
      </c>
      <c r="AC22" s="377">
        <v>292</v>
      </c>
      <c r="AG22"/>
      <c r="AH22"/>
      <c r="AI22"/>
      <c r="AJ22"/>
      <c r="AK22"/>
      <c r="AL22"/>
      <c r="AM22"/>
      <c r="AO22"/>
      <c r="AP22"/>
      <c r="AQ22"/>
      <c r="AR22"/>
      <c r="AS22"/>
      <c r="AT22"/>
      <c r="AU22"/>
      <c r="AV22"/>
      <c r="AW22" s="224"/>
    </row>
    <row r="23" spans="2:49" x14ac:dyDescent="0.25">
      <c r="B23" s="379">
        <v>1.3</v>
      </c>
      <c r="C23" s="379">
        <v>97</v>
      </c>
      <c r="D23" s="379">
        <v>1.3</v>
      </c>
      <c r="E23" s="379">
        <v>0</v>
      </c>
      <c r="F23" s="379">
        <v>0</v>
      </c>
      <c r="G23" s="379">
        <v>114</v>
      </c>
      <c r="H23" s="379">
        <v>1033.3</v>
      </c>
      <c r="I23" s="379">
        <v>0</v>
      </c>
      <c r="J23" s="379">
        <v>0</v>
      </c>
      <c r="K23" s="379">
        <v>0</v>
      </c>
      <c r="L23" s="379">
        <v>0.2</v>
      </c>
      <c r="M23" s="379">
        <v>152.9</v>
      </c>
      <c r="N23" s="568">
        <v>152.9</v>
      </c>
      <c r="O23" s="569">
        <v>9.7222222222222206E-3</v>
      </c>
      <c r="P23" s="568"/>
      <c r="Q23" s="185" t="str">
        <f t="shared" si="1"/>
        <v/>
      </c>
      <c r="R23" s="574" t="str">
        <f t="shared" si="0"/>
        <v/>
      </c>
      <c r="S23" s="581">
        <v>1.1000000000000001</v>
      </c>
      <c r="T23" s="257">
        <v>11.2</v>
      </c>
      <c r="U23" s="576" t="str">
        <f t="shared" si="2"/>
        <v/>
      </c>
      <c r="X23" s="216" t="s">
        <v>25</v>
      </c>
      <c r="Y23" s="223"/>
      <c r="Z23" s="377">
        <v>292.5</v>
      </c>
      <c r="AB23" s="20">
        <f t="shared" si="3"/>
        <v>303.5</v>
      </c>
      <c r="AC23" s="377">
        <v>315</v>
      </c>
      <c r="AG23"/>
      <c r="AH23"/>
      <c r="AI23"/>
      <c r="AJ23"/>
      <c r="AK23"/>
      <c r="AL23"/>
      <c r="AM23"/>
      <c r="AO23"/>
      <c r="AP23"/>
      <c r="AQ23"/>
      <c r="AR23"/>
      <c r="AS23"/>
      <c r="AT23"/>
      <c r="AU23"/>
      <c r="AV23"/>
      <c r="AW23" s="264"/>
    </row>
    <row r="24" spans="2:49" x14ac:dyDescent="0.25">
      <c r="B24" s="379">
        <v>1.3</v>
      </c>
      <c r="C24" s="379">
        <v>97</v>
      </c>
      <c r="D24" s="379">
        <v>1.3</v>
      </c>
      <c r="E24" s="379">
        <v>0</v>
      </c>
      <c r="F24" s="379">
        <v>0</v>
      </c>
      <c r="G24" s="379">
        <v>114</v>
      </c>
      <c r="H24" s="379">
        <v>1033.5</v>
      </c>
      <c r="I24" s="379">
        <v>0</v>
      </c>
      <c r="J24" s="379">
        <v>0</v>
      </c>
      <c r="K24" s="379">
        <v>0</v>
      </c>
      <c r="L24" s="379">
        <v>0.2</v>
      </c>
      <c r="M24" s="379">
        <v>152.9</v>
      </c>
      <c r="N24" s="568">
        <v>152.9</v>
      </c>
      <c r="O24" s="569">
        <v>1.0416666666666701E-2</v>
      </c>
      <c r="P24" s="568"/>
      <c r="Q24" s="185" t="str">
        <f t="shared" si="1"/>
        <v/>
      </c>
      <c r="R24" s="574" t="str">
        <f t="shared" si="0"/>
        <v/>
      </c>
      <c r="S24" s="581">
        <v>1.1000000000000001</v>
      </c>
      <c r="T24" s="257">
        <v>11.2</v>
      </c>
      <c r="U24" s="576" t="str">
        <f t="shared" si="2"/>
        <v/>
      </c>
      <c r="X24" s="216" t="s">
        <v>27</v>
      </c>
      <c r="Y24" s="223"/>
      <c r="Z24" s="377">
        <v>315</v>
      </c>
      <c r="AB24" s="20">
        <f t="shared" si="3"/>
        <v>326</v>
      </c>
      <c r="AC24" s="377">
        <v>337</v>
      </c>
      <c r="AG24"/>
      <c r="AH24"/>
      <c r="AI24"/>
      <c r="AJ24"/>
      <c r="AK24"/>
      <c r="AL24"/>
      <c r="AM24"/>
      <c r="AO24"/>
      <c r="AP24"/>
      <c r="AQ24"/>
      <c r="AR24"/>
      <c r="AS24"/>
      <c r="AT24"/>
      <c r="AU24"/>
      <c r="AV24"/>
      <c r="AW24" s="264"/>
    </row>
    <row r="25" spans="2:49" x14ac:dyDescent="0.25">
      <c r="B25" s="379">
        <v>1.3</v>
      </c>
      <c r="C25" s="379">
        <v>97</v>
      </c>
      <c r="D25" s="379">
        <v>1.3</v>
      </c>
      <c r="E25" s="379">
        <v>0</v>
      </c>
      <c r="F25" s="379">
        <v>0</v>
      </c>
      <c r="G25" s="379">
        <v>114</v>
      </c>
      <c r="H25" s="379">
        <v>1033.4000000000001</v>
      </c>
      <c r="I25" s="379">
        <v>0</v>
      </c>
      <c r="J25" s="379">
        <v>0</v>
      </c>
      <c r="K25" s="379">
        <v>0</v>
      </c>
      <c r="L25" s="379">
        <v>0.2</v>
      </c>
      <c r="M25" s="379">
        <v>152.9</v>
      </c>
      <c r="N25" s="568">
        <v>152.9</v>
      </c>
      <c r="O25" s="569">
        <v>1.1111111111111099E-2</v>
      </c>
      <c r="P25" s="568"/>
      <c r="Q25" s="185" t="str">
        <f t="shared" si="1"/>
        <v/>
      </c>
      <c r="R25" s="574" t="str">
        <f t="shared" si="0"/>
        <v/>
      </c>
      <c r="S25" s="581">
        <v>1.1000000000000001</v>
      </c>
      <c r="T25" s="257">
        <v>11.2</v>
      </c>
      <c r="U25" s="576" t="str">
        <f t="shared" si="2"/>
        <v/>
      </c>
      <c r="X25" s="216" t="s">
        <v>26</v>
      </c>
      <c r="Y25" s="223"/>
      <c r="Z25" s="377">
        <v>337.5</v>
      </c>
      <c r="AB25" s="20">
        <f t="shared" si="3"/>
        <v>348.5</v>
      </c>
      <c r="AC25" s="377">
        <v>349</v>
      </c>
      <c r="AR25" s="263"/>
      <c r="AS25" s="263"/>
      <c r="AT25" s="224"/>
      <c r="AU25" s="379"/>
      <c r="AV25" s="379"/>
      <c r="AW25" s="264"/>
    </row>
    <row r="26" spans="2:49" x14ac:dyDescent="0.25">
      <c r="B26" s="379">
        <v>1.3</v>
      </c>
      <c r="C26" s="379">
        <v>97</v>
      </c>
      <c r="D26" s="379">
        <v>1.3</v>
      </c>
      <c r="E26" s="379">
        <v>0</v>
      </c>
      <c r="F26" s="379">
        <v>0</v>
      </c>
      <c r="G26" s="379">
        <v>114</v>
      </c>
      <c r="H26" s="379">
        <v>1033.5</v>
      </c>
      <c r="I26" s="379">
        <v>0</v>
      </c>
      <c r="J26" s="379">
        <v>0</v>
      </c>
      <c r="K26" s="379">
        <v>0</v>
      </c>
      <c r="L26" s="379">
        <v>0.2</v>
      </c>
      <c r="M26" s="379">
        <v>152.9</v>
      </c>
      <c r="N26" s="568">
        <v>152.9</v>
      </c>
      <c r="O26" s="569">
        <v>1.18055555555556E-2</v>
      </c>
      <c r="P26" s="568"/>
      <c r="Q26" s="185" t="str">
        <f t="shared" si="1"/>
        <v/>
      </c>
      <c r="R26" s="574" t="str">
        <f t="shared" si="0"/>
        <v/>
      </c>
      <c r="S26" s="581">
        <v>1.1000000000000001</v>
      </c>
      <c r="T26" s="257">
        <v>11.2</v>
      </c>
      <c r="U26" s="576" t="str">
        <f t="shared" si="2"/>
        <v/>
      </c>
      <c r="X26" s="19" t="s">
        <v>22</v>
      </c>
      <c r="Y26" s="223"/>
      <c r="Z26" s="377">
        <v>349</v>
      </c>
      <c r="AB26" s="20">
        <f t="shared" si="3"/>
        <v>360</v>
      </c>
      <c r="AD26" s="20"/>
      <c r="AR26" s="263"/>
      <c r="AS26" s="263"/>
      <c r="AT26" s="224"/>
      <c r="AU26" s="379"/>
      <c r="AV26" s="379"/>
      <c r="AW26" s="264"/>
    </row>
    <row r="27" spans="2:49" x14ac:dyDescent="0.25">
      <c r="B27" s="379">
        <v>1.3</v>
      </c>
      <c r="C27" s="379">
        <v>97</v>
      </c>
      <c r="D27" s="379">
        <v>1.3</v>
      </c>
      <c r="E27" s="379">
        <v>0</v>
      </c>
      <c r="F27" s="379">
        <v>0</v>
      </c>
      <c r="G27" s="379">
        <v>114</v>
      </c>
      <c r="H27" s="379">
        <v>1033.4000000000001</v>
      </c>
      <c r="I27" s="379">
        <v>0</v>
      </c>
      <c r="J27" s="379">
        <v>0</v>
      </c>
      <c r="K27" s="379">
        <v>0</v>
      </c>
      <c r="L27" s="379">
        <v>0.2</v>
      </c>
      <c r="M27" s="379">
        <v>152.9</v>
      </c>
      <c r="N27" s="568">
        <v>152.9</v>
      </c>
      <c r="O27" s="569">
        <v>1.2500000000000001E-2</v>
      </c>
      <c r="P27" s="568"/>
      <c r="Q27" s="185" t="str">
        <f t="shared" si="1"/>
        <v/>
      </c>
      <c r="R27" s="574" t="str">
        <f t="shared" si="0"/>
        <v/>
      </c>
      <c r="S27" s="581">
        <v>1.1000000000000001</v>
      </c>
      <c r="T27" s="257">
        <v>11.2</v>
      </c>
      <c r="U27" s="576" t="str">
        <f t="shared" si="2"/>
        <v/>
      </c>
      <c r="AR27" s="263"/>
      <c r="AS27" s="263"/>
      <c r="AT27" s="224"/>
      <c r="AU27" s="379"/>
      <c r="AV27" s="379"/>
      <c r="AW27" s="264"/>
    </row>
    <row r="28" spans="2:49" x14ac:dyDescent="0.25">
      <c r="B28" s="379">
        <v>1.3</v>
      </c>
      <c r="C28" s="379">
        <v>97</v>
      </c>
      <c r="D28" s="379">
        <v>1.3</v>
      </c>
      <c r="E28" s="379">
        <v>0</v>
      </c>
      <c r="F28" s="379">
        <v>0</v>
      </c>
      <c r="G28" s="379">
        <v>114</v>
      </c>
      <c r="H28" s="379">
        <v>1033.4000000000001</v>
      </c>
      <c r="I28" s="379">
        <v>0</v>
      </c>
      <c r="J28" s="379">
        <v>0</v>
      </c>
      <c r="K28" s="379">
        <v>0</v>
      </c>
      <c r="L28" s="379">
        <v>0.2</v>
      </c>
      <c r="M28" s="379">
        <v>152.9</v>
      </c>
      <c r="N28" s="568">
        <v>152.9</v>
      </c>
      <c r="O28" s="569">
        <v>1.3194444444444399E-2</v>
      </c>
      <c r="P28" s="568"/>
      <c r="Q28" s="185" t="str">
        <f t="shared" si="1"/>
        <v/>
      </c>
      <c r="R28" s="574" t="str">
        <f t="shared" si="0"/>
        <v/>
      </c>
      <c r="S28" s="581">
        <v>1.1000000000000001</v>
      </c>
      <c r="T28" s="257">
        <v>11.2</v>
      </c>
      <c r="U28" s="576" t="str">
        <f t="shared" si="2"/>
        <v/>
      </c>
      <c r="AB28" s="258" t="str">
        <f>INDEX($X$9:$X$26,IF(ISNA(MATCH($AB$30,$AB$9:$AB$26,0)),MATCH($AB$30,$AB$9:$AB$26,1)+1,MATCH($AB$30,$AB$9:$AB$26,0)),1)</f>
        <v>N</v>
      </c>
      <c r="AR28" s="263"/>
      <c r="AS28" s="263"/>
      <c r="AT28" s="224"/>
      <c r="AU28" s="379"/>
      <c r="AV28" s="379"/>
      <c r="AW28" s="264"/>
    </row>
    <row r="29" spans="2:49" x14ac:dyDescent="0.25">
      <c r="B29" s="379">
        <v>1.2</v>
      </c>
      <c r="C29" s="379">
        <v>97</v>
      </c>
      <c r="D29" s="379">
        <v>1.2</v>
      </c>
      <c r="E29" s="379">
        <v>0</v>
      </c>
      <c r="F29" s="379">
        <v>0</v>
      </c>
      <c r="G29" s="379">
        <v>114</v>
      </c>
      <c r="H29" s="379">
        <v>1033.4000000000001</v>
      </c>
      <c r="I29" s="379">
        <v>0</v>
      </c>
      <c r="J29" s="379">
        <v>0</v>
      </c>
      <c r="K29" s="379">
        <v>0</v>
      </c>
      <c r="L29" s="379">
        <v>0.2</v>
      </c>
      <c r="M29" s="379">
        <v>152.9</v>
      </c>
      <c r="N29" s="568">
        <v>152.9</v>
      </c>
      <c r="O29" s="569">
        <v>1.38888888888889E-2</v>
      </c>
      <c r="P29" s="568"/>
      <c r="Q29" s="185" t="str">
        <f t="shared" si="1"/>
        <v/>
      </c>
      <c r="R29" s="574" t="str">
        <f t="shared" si="0"/>
        <v/>
      </c>
      <c r="S29" s="581">
        <v>1.1000000000000001</v>
      </c>
      <c r="T29" s="257">
        <v>11.2</v>
      </c>
      <c r="U29" s="576" t="str">
        <f t="shared" si="2"/>
        <v/>
      </c>
      <c r="Z29" s="21">
        <f>SUM(Z32:Z47)</f>
        <v>1</v>
      </c>
      <c r="AB29" s="22">
        <f>MAX(Z32:Z47)</f>
        <v>1</v>
      </c>
      <c r="AD29" s="23">
        <f>SUM(AD32:AD47)</f>
        <v>480</v>
      </c>
      <c r="AR29" s="263"/>
      <c r="AS29" s="263"/>
      <c r="AT29" s="224"/>
      <c r="AU29" s="379"/>
      <c r="AV29" s="379"/>
      <c r="AW29" s="264"/>
    </row>
    <row r="30" spans="2:49" x14ac:dyDescent="0.25">
      <c r="B30" s="379">
        <v>1.2</v>
      </c>
      <c r="C30" s="379">
        <v>97</v>
      </c>
      <c r="D30" s="379">
        <v>1.2</v>
      </c>
      <c r="E30" s="379">
        <v>0</v>
      </c>
      <c r="F30" s="379">
        <v>0</v>
      </c>
      <c r="G30" s="379">
        <v>114</v>
      </c>
      <c r="H30" s="379">
        <v>1033.4000000000001</v>
      </c>
      <c r="I30" s="379">
        <v>0</v>
      </c>
      <c r="J30" s="379">
        <v>0</v>
      </c>
      <c r="K30" s="379">
        <v>0</v>
      </c>
      <c r="L30" s="379">
        <v>0.2</v>
      </c>
      <c r="M30" s="379">
        <v>152.9</v>
      </c>
      <c r="N30" s="568">
        <v>152.9</v>
      </c>
      <c r="O30" s="569">
        <v>1.4583333333333301E-2</v>
      </c>
      <c r="P30" s="568"/>
      <c r="Q30" s="185" t="str">
        <f t="shared" si="1"/>
        <v/>
      </c>
      <c r="R30" s="574" t="str">
        <f t="shared" si="0"/>
        <v/>
      </c>
      <c r="S30" s="581">
        <v>1.1000000000000001</v>
      </c>
      <c r="T30" s="257">
        <v>11.2</v>
      </c>
      <c r="U30" s="576" t="str">
        <f t="shared" si="2"/>
        <v/>
      </c>
      <c r="AB30" s="24">
        <f>VLOOKUP(AB29,Z32:AB47,AB31,0)</f>
        <v>0</v>
      </c>
      <c r="AR30" s="263"/>
      <c r="AS30" s="263"/>
      <c r="AT30" s="224"/>
      <c r="AU30" s="379"/>
      <c r="AV30" s="379"/>
      <c r="AW30" s="264"/>
    </row>
    <row r="31" spans="2:49" x14ac:dyDescent="0.25">
      <c r="B31" s="379">
        <v>1.2</v>
      </c>
      <c r="C31" s="379">
        <v>97</v>
      </c>
      <c r="D31" s="379">
        <v>1.2</v>
      </c>
      <c r="E31" s="379">
        <v>0</v>
      </c>
      <c r="F31" s="379">
        <v>0</v>
      </c>
      <c r="G31" s="379">
        <v>114</v>
      </c>
      <c r="H31" s="379">
        <v>1033.5</v>
      </c>
      <c r="I31" s="379">
        <v>0</v>
      </c>
      <c r="J31" s="379">
        <v>0</v>
      </c>
      <c r="K31" s="379">
        <v>0</v>
      </c>
      <c r="L31" s="379">
        <v>0.2</v>
      </c>
      <c r="M31" s="379">
        <v>152.9</v>
      </c>
      <c r="N31" s="568">
        <v>152.9</v>
      </c>
      <c r="O31" s="569">
        <v>1.52777777777778E-2</v>
      </c>
      <c r="P31" s="568"/>
      <c r="Q31" s="185" t="str">
        <f t="shared" si="1"/>
        <v/>
      </c>
      <c r="R31" s="574" t="str">
        <f t="shared" si="0"/>
        <v/>
      </c>
      <c r="S31" s="581">
        <v>1.1000000000000001</v>
      </c>
      <c r="T31" s="257">
        <v>11.2</v>
      </c>
      <c r="U31" s="576" t="str">
        <f t="shared" si="2"/>
        <v/>
      </c>
      <c r="AB31" s="377">
        <v>3</v>
      </c>
      <c r="AR31" s="263"/>
      <c r="AS31" s="263"/>
      <c r="AT31" s="224"/>
      <c r="AU31" s="379"/>
      <c r="AV31" s="379"/>
      <c r="AW31" s="264"/>
    </row>
    <row r="32" spans="2:49" x14ac:dyDescent="0.25">
      <c r="B32" s="379">
        <v>1.2</v>
      </c>
      <c r="C32" s="379">
        <v>97</v>
      </c>
      <c r="D32" s="379">
        <v>1.2</v>
      </c>
      <c r="E32" s="379">
        <v>0</v>
      </c>
      <c r="F32" s="379">
        <v>0</v>
      </c>
      <c r="G32" s="379">
        <v>114</v>
      </c>
      <c r="H32" s="379">
        <v>1033.4000000000001</v>
      </c>
      <c r="I32" s="379">
        <v>0</v>
      </c>
      <c r="J32" s="379">
        <v>0</v>
      </c>
      <c r="K32" s="379">
        <v>0</v>
      </c>
      <c r="L32" s="379">
        <v>0.2</v>
      </c>
      <c r="M32" s="379">
        <v>152.9</v>
      </c>
      <c r="N32" s="568">
        <v>152.9</v>
      </c>
      <c r="O32" s="569">
        <v>1.59722222222222E-2</v>
      </c>
      <c r="P32" s="568"/>
      <c r="Q32" s="185" t="str">
        <f t="shared" si="1"/>
        <v/>
      </c>
      <c r="R32" s="574" t="str">
        <f t="shared" si="0"/>
        <v/>
      </c>
      <c r="S32" s="581">
        <v>1.1000000000000001</v>
      </c>
      <c r="T32" s="257">
        <v>11.2</v>
      </c>
      <c r="U32" s="576" t="str">
        <f t="shared" si="2"/>
        <v/>
      </c>
      <c r="Z32" s="25">
        <f>AD32/$AD$29</f>
        <v>1</v>
      </c>
      <c r="AB32" s="212">
        <v>0</v>
      </c>
      <c r="AD32" s="26">
        <f>COUNTIF($F$9:$F$1448,AB32)</f>
        <v>480</v>
      </c>
      <c r="AR32" s="263"/>
      <c r="AS32" s="263"/>
      <c r="AT32" s="224"/>
      <c r="AU32" s="379"/>
      <c r="AV32" s="379"/>
      <c r="AW32" s="264"/>
    </row>
    <row r="33" spans="2:49" x14ac:dyDescent="0.25">
      <c r="B33" s="379">
        <v>1.1000000000000001</v>
      </c>
      <c r="C33" s="379">
        <v>97</v>
      </c>
      <c r="D33" s="379">
        <v>1.1000000000000001</v>
      </c>
      <c r="E33" s="379">
        <v>0</v>
      </c>
      <c r="F33" s="379">
        <v>0</v>
      </c>
      <c r="G33" s="379">
        <v>114</v>
      </c>
      <c r="H33" s="379">
        <v>1033.4000000000001</v>
      </c>
      <c r="I33" s="379">
        <v>0</v>
      </c>
      <c r="J33" s="379">
        <v>0</v>
      </c>
      <c r="K33" s="379">
        <v>0</v>
      </c>
      <c r="L33" s="379">
        <v>0.2</v>
      </c>
      <c r="M33" s="379">
        <v>152.9</v>
      </c>
      <c r="N33" s="568">
        <v>152.9</v>
      </c>
      <c r="O33" s="569">
        <v>1.6666666666666701E-2</v>
      </c>
      <c r="P33" s="568"/>
      <c r="Q33" s="185" t="str">
        <f t="shared" si="1"/>
        <v/>
      </c>
      <c r="R33" s="574" t="str">
        <f t="shared" si="0"/>
        <v/>
      </c>
      <c r="S33" s="581">
        <v>1.1000000000000001</v>
      </c>
      <c r="T33" s="257">
        <v>11.2</v>
      </c>
      <c r="U33" s="576" t="str">
        <f t="shared" si="2"/>
        <v/>
      </c>
      <c r="Z33" s="25">
        <f t="shared" ref="Z33:Z47" si="4">AD33/$AD$29</f>
        <v>0</v>
      </c>
      <c r="AB33" s="212">
        <v>22</v>
      </c>
      <c r="AD33" s="26">
        <f t="shared" ref="AD33:AD47" si="5">COUNTIF($F$9:$F$1448,AB33)</f>
        <v>0</v>
      </c>
      <c r="AR33" s="263"/>
      <c r="AS33" s="263"/>
      <c r="AT33" s="224"/>
      <c r="AU33" s="379"/>
      <c r="AV33" s="379"/>
      <c r="AW33" s="264"/>
    </row>
    <row r="34" spans="2:49" x14ac:dyDescent="0.25">
      <c r="B34" s="379">
        <v>1.1000000000000001</v>
      </c>
      <c r="C34" s="379">
        <v>97</v>
      </c>
      <c r="D34" s="379">
        <v>1.1000000000000001</v>
      </c>
      <c r="E34" s="379">
        <v>0</v>
      </c>
      <c r="F34" s="379">
        <v>0</v>
      </c>
      <c r="G34" s="379">
        <v>114</v>
      </c>
      <c r="H34" s="379">
        <v>1033.3</v>
      </c>
      <c r="I34" s="379">
        <v>0</v>
      </c>
      <c r="J34" s="379">
        <v>0</v>
      </c>
      <c r="K34" s="379">
        <v>0</v>
      </c>
      <c r="L34" s="379">
        <v>0.2</v>
      </c>
      <c r="M34" s="379">
        <v>152.9</v>
      </c>
      <c r="N34" s="568">
        <v>152.9</v>
      </c>
      <c r="O34" s="569">
        <v>1.7361111111111101E-2</v>
      </c>
      <c r="P34" s="568"/>
      <c r="Q34" s="185" t="str">
        <f t="shared" si="1"/>
        <v/>
      </c>
      <c r="R34" s="574" t="str">
        <f t="shared" si="0"/>
        <v/>
      </c>
      <c r="S34" s="581">
        <v>1.1000000000000001</v>
      </c>
      <c r="T34" s="257">
        <v>11.2</v>
      </c>
      <c r="U34" s="576" t="str">
        <f t="shared" si="2"/>
        <v/>
      </c>
      <c r="Z34" s="25">
        <f>AD34/$AD$29</f>
        <v>0</v>
      </c>
      <c r="AB34" s="212">
        <v>45</v>
      </c>
      <c r="AD34" s="26">
        <f t="shared" si="5"/>
        <v>0</v>
      </c>
      <c r="AR34" s="263"/>
      <c r="AS34" s="263"/>
      <c r="AT34" s="224"/>
      <c r="AU34" s="379"/>
      <c r="AV34" s="379"/>
      <c r="AW34" s="264"/>
    </row>
    <row r="35" spans="2:49" x14ac:dyDescent="0.25">
      <c r="B35" s="379">
        <v>1</v>
      </c>
      <c r="C35" s="379">
        <v>97</v>
      </c>
      <c r="D35" s="379">
        <v>1</v>
      </c>
      <c r="E35" s="379">
        <v>0</v>
      </c>
      <c r="F35" s="379">
        <v>0</v>
      </c>
      <c r="G35" s="379">
        <v>114</v>
      </c>
      <c r="H35" s="379">
        <v>1033.5</v>
      </c>
      <c r="I35" s="379">
        <v>0</v>
      </c>
      <c r="J35" s="379">
        <v>0</v>
      </c>
      <c r="K35" s="379">
        <v>0</v>
      </c>
      <c r="L35" s="379">
        <v>0.2</v>
      </c>
      <c r="M35" s="379">
        <v>152.9</v>
      </c>
      <c r="N35" s="568">
        <v>152.9</v>
      </c>
      <c r="O35" s="569">
        <v>1.8055555555555599E-2</v>
      </c>
      <c r="P35" s="568"/>
      <c r="Q35" s="185" t="str">
        <f t="shared" si="1"/>
        <v/>
      </c>
      <c r="R35" s="574" t="str">
        <f t="shared" si="0"/>
        <v/>
      </c>
      <c r="S35" s="581">
        <v>1.1000000000000001</v>
      </c>
      <c r="T35" s="257"/>
      <c r="U35" s="576" t="str">
        <f t="shared" si="2"/>
        <v/>
      </c>
      <c r="Z35" s="25">
        <f t="shared" si="4"/>
        <v>0</v>
      </c>
      <c r="AB35" s="212">
        <v>67</v>
      </c>
      <c r="AD35" s="26">
        <f t="shared" si="5"/>
        <v>0</v>
      </c>
      <c r="AR35" s="263"/>
      <c r="AS35" s="263"/>
      <c r="AT35" s="224"/>
      <c r="AU35" s="379"/>
      <c r="AV35" s="379"/>
      <c r="AW35" s="264"/>
    </row>
    <row r="36" spans="2:49" x14ac:dyDescent="0.25">
      <c r="B36" s="379">
        <v>1</v>
      </c>
      <c r="C36" s="379">
        <v>97</v>
      </c>
      <c r="D36" s="379">
        <v>1</v>
      </c>
      <c r="E36" s="379">
        <v>0</v>
      </c>
      <c r="F36" s="379">
        <v>0</v>
      </c>
      <c r="G36" s="379">
        <v>114</v>
      </c>
      <c r="H36" s="379">
        <v>1033.4000000000001</v>
      </c>
      <c r="I36" s="379">
        <v>0</v>
      </c>
      <c r="J36" s="379">
        <v>0</v>
      </c>
      <c r="K36" s="379">
        <v>0</v>
      </c>
      <c r="L36" s="379">
        <v>0.2</v>
      </c>
      <c r="M36" s="379">
        <v>152.9</v>
      </c>
      <c r="N36" s="568">
        <v>152.9</v>
      </c>
      <c r="O36" s="569">
        <v>1.8749999999999999E-2</v>
      </c>
      <c r="P36" s="568"/>
      <c r="Q36" s="185" t="str">
        <f t="shared" si="1"/>
        <v/>
      </c>
      <c r="R36" s="574" t="str">
        <f t="shared" si="0"/>
        <v/>
      </c>
      <c r="S36" s="581">
        <v>1.1000000000000001</v>
      </c>
      <c r="T36" s="257"/>
      <c r="U36" s="576" t="str">
        <f t="shared" si="2"/>
        <v/>
      </c>
      <c r="Z36" s="25">
        <f t="shared" si="4"/>
        <v>0</v>
      </c>
      <c r="AB36" s="212">
        <v>90</v>
      </c>
      <c r="AD36" s="26">
        <f t="shared" si="5"/>
        <v>0</v>
      </c>
      <c r="AR36" s="263"/>
      <c r="AS36" s="263"/>
      <c r="AT36" s="224"/>
      <c r="AU36" s="379"/>
      <c r="AV36" s="379"/>
      <c r="AW36" s="264"/>
    </row>
    <row r="37" spans="2:49" x14ac:dyDescent="0.25">
      <c r="B37" s="379">
        <v>1</v>
      </c>
      <c r="C37" s="379">
        <v>97</v>
      </c>
      <c r="D37" s="379">
        <v>1</v>
      </c>
      <c r="E37" s="379">
        <v>0</v>
      </c>
      <c r="F37" s="379">
        <v>0</v>
      </c>
      <c r="G37" s="379">
        <v>114</v>
      </c>
      <c r="H37" s="379">
        <v>1033.3</v>
      </c>
      <c r="I37" s="379">
        <v>0</v>
      </c>
      <c r="J37" s="379">
        <v>0</v>
      </c>
      <c r="K37" s="379">
        <v>0</v>
      </c>
      <c r="L37" s="379">
        <v>0.2</v>
      </c>
      <c r="M37" s="379">
        <v>152.9</v>
      </c>
      <c r="N37" s="568">
        <v>152.9</v>
      </c>
      <c r="O37" s="569">
        <v>1.94444444444444E-2</v>
      </c>
      <c r="P37" s="568"/>
      <c r="Q37" s="185" t="str">
        <f t="shared" si="1"/>
        <v/>
      </c>
      <c r="R37" s="574" t="str">
        <f t="shared" si="0"/>
        <v/>
      </c>
      <c r="S37" s="581">
        <v>1.1000000000000001</v>
      </c>
      <c r="T37" s="257"/>
      <c r="U37" s="576" t="str">
        <f t="shared" si="2"/>
        <v/>
      </c>
      <c r="Z37" s="25">
        <f t="shared" si="4"/>
        <v>0</v>
      </c>
      <c r="AB37" s="212">
        <v>112</v>
      </c>
      <c r="AD37" s="26">
        <f t="shared" si="5"/>
        <v>0</v>
      </c>
      <c r="AR37" s="263"/>
      <c r="AS37" s="263"/>
      <c r="AT37" s="224"/>
      <c r="AU37" s="379"/>
      <c r="AV37" s="379"/>
      <c r="AW37" s="264"/>
    </row>
    <row r="38" spans="2:49" x14ac:dyDescent="0.25">
      <c r="B38" s="379">
        <v>1</v>
      </c>
      <c r="C38" s="379">
        <v>97</v>
      </c>
      <c r="D38" s="379">
        <v>1</v>
      </c>
      <c r="E38" s="379">
        <v>0</v>
      </c>
      <c r="F38" s="379">
        <v>0</v>
      </c>
      <c r="G38" s="379">
        <v>114</v>
      </c>
      <c r="H38" s="379">
        <v>1033.5999999999999</v>
      </c>
      <c r="I38" s="379">
        <v>0</v>
      </c>
      <c r="J38" s="379">
        <v>0</v>
      </c>
      <c r="K38" s="379">
        <v>0</v>
      </c>
      <c r="L38" s="379">
        <v>0.2</v>
      </c>
      <c r="M38" s="379">
        <v>152.9</v>
      </c>
      <c r="N38" s="568">
        <v>152.9</v>
      </c>
      <c r="O38" s="569">
        <v>2.0138888888888901E-2</v>
      </c>
      <c r="P38" s="568"/>
      <c r="Q38" s="185" t="str">
        <f t="shared" si="1"/>
        <v/>
      </c>
      <c r="R38" s="574" t="str">
        <f t="shared" si="0"/>
        <v/>
      </c>
      <c r="S38" s="581">
        <v>1.1000000000000001</v>
      </c>
      <c r="T38" s="257"/>
      <c r="U38" s="576" t="str">
        <f t="shared" si="2"/>
        <v/>
      </c>
      <c r="Z38" s="25">
        <f t="shared" si="4"/>
        <v>0</v>
      </c>
      <c r="AB38" s="212">
        <v>135</v>
      </c>
      <c r="AD38" s="26">
        <f t="shared" si="5"/>
        <v>0</v>
      </c>
      <c r="AR38" s="263"/>
      <c r="AS38" s="263"/>
      <c r="AT38" s="224"/>
      <c r="AU38" s="379"/>
      <c r="AV38" s="379"/>
      <c r="AW38" s="264"/>
    </row>
    <row r="39" spans="2:49" x14ac:dyDescent="0.25">
      <c r="B39" s="379">
        <v>1</v>
      </c>
      <c r="C39" s="379">
        <v>97</v>
      </c>
      <c r="D39" s="379">
        <v>1</v>
      </c>
      <c r="E39" s="379">
        <v>0</v>
      </c>
      <c r="F39" s="379">
        <v>0</v>
      </c>
      <c r="G39" s="379">
        <v>114</v>
      </c>
      <c r="H39" s="379">
        <v>1033.3</v>
      </c>
      <c r="I39" s="379">
        <v>0</v>
      </c>
      <c r="J39" s="379">
        <v>0</v>
      </c>
      <c r="K39" s="379">
        <v>0</v>
      </c>
      <c r="L39" s="379">
        <v>0.2</v>
      </c>
      <c r="M39" s="379">
        <v>152.9</v>
      </c>
      <c r="N39" s="568">
        <v>152.9</v>
      </c>
      <c r="O39" s="569">
        <v>2.0833333333333301E-2</v>
      </c>
      <c r="P39" s="568"/>
      <c r="Q39" s="185" t="str">
        <f t="shared" si="1"/>
        <v/>
      </c>
      <c r="R39" s="574" t="str">
        <f t="shared" si="0"/>
        <v/>
      </c>
      <c r="S39" s="581">
        <v>1.1000000000000001</v>
      </c>
      <c r="T39" s="257"/>
      <c r="U39" s="576" t="str">
        <f t="shared" si="2"/>
        <v/>
      </c>
      <c r="Z39" s="25">
        <f t="shared" si="4"/>
        <v>0</v>
      </c>
      <c r="AB39" s="212">
        <v>157</v>
      </c>
      <c r="AD39" s="26">
        <f t="shared" si="5"/>
        <v>0</v>
      </c>
      <c r="AR39" s="263"/>
      <c r="AS39" s="263"/>
      <c r="AT39" s="224"/>
      <c r="AU39" s="379"/>
      <c r="AV39" s="379"/>
      <c r="AW39" s="264"/>
    </row>
    <row r="40" spans="2:49" x14ac:dyDescent="0.25">
      <c r="B40" s="379">
        <v>1</v>
      </c>
      <c r="C40" s="379">
        <v>97</v>
      </c>
      <c r="D40" s="379">
        <v>1</v>
      </c>
      <c r="E40" s="379">
        <v>0</v>
      </c>
      <c r="F40" s="379">
        <v>0</v>
      </c>
      <c r="G40" s="379">
        <v>114</v>
      </c>
      <c r="H40" s="379">
        <v>1033.5</v>
      </c>
      <c r="I40" s="379">
        <v>0</v>
      </c>
      <c r="J40" s="379">
        <v>0</v>
      </c>
      <c r="K40" s="379">
        <v>0</v>
      </c>
      <c r="L40" s="379">
        <v>0.2</v>
      </c>
      <c r="M40" s="379">
        <v>152.9</v>
      </c>
      <c r="N40" s="568">
        <v>152.9</v>
      </c>
      <c r="O40" s="569">
        <v>2.1527777777777798E-2</v>
      </c>
      <c r="P40" s="568"/>
      <c r="Q40" s="185" t="str">
        <f t="shared" si="1"/>
        <v/>
      </c>
      <c r="R40" s="574" t="str">
        <f t="shared" si="0"/>
        <v/>
      </c>
      <c r="S40" s="581">
        <v>1.1000000000000001</v>
      </c>
      <c r="T40" s="257"/>
      <c r="U40" s="576" t="str">
        <f t="shared" si="2"/>
        <v/>
      </c>
      <c r="Z40" s="25">
        <f t="shared" si="4"/>
        <v>0</v>
      </c>
      <c r="AB40" s="212">
        <v>180</v>
      </c>
      <c r="AD40" s="26">
        <f t="shared" si="5"/>
        <v>0</v>
      </c>
      <c r="AR40" s="263"/>
      <c r="AS40" s="263"/>
      <c r="AT40" s="224"/>
      <c r="AU40" s="379"/>
      <c r="AV40" s="379"/>
      <c r="AW40" s="264"/>
    </row>
    <row r="41" spans="2:49" x14ac:dyDescent="0.25">
      <c r="B41" s="379">
        <v>1.1000000000000001</v>
      </c>
      <c r="C41" s="379">
        <v>97</v>
      </c>
      <c r="D41" s="379">
        <v>1.1000000000000001</v>
      </c>
      <c r="E41" s="379">
        <v>0</v>
      </c>
      <c r="F41" s="379">
        <v>0</v>
      </c>
      <c r="G41" s="379">
        <v>114</v>
      </c>
      <c r="H41" s="379">
        <v>1033.5</v>
      </c>
      <c r="I41" s="379">
        <v>0</v>
      </c>
      <c r="J41" s="379">
        <v>0</v>
      </c>
      <c r="K41" s="379">
        <v>0</v>
      </c>
      <c r="L41" s="379">
        <v>0.2</v>
      </c>
      <c r="M41" s="379">
        <v>152.9</v>
      </c>
      <c r="N41" s="568">
        <v>152.9</v>
      </c>
      <c r="O41" s="569">
        <v>2.2222222222222199E-2</v>
      </c>
      <c r="P41" s="568"/>
      <c r="Q41" s="185" t="str">
        <f t="shared" si="1"/>
        <v/>
      </c>
      <c r="R41" s="574" t="str">
        <f t="shared" si="0"/>
        <v/>
      </c>
      <c r="S41" s="581">
        <v>1.1000000000000001</v>
      </c>
      <c r="T41" s="257"/>
      <c r="U41" s="576" t="str">
        <f t="shared" si="2"/>
        <v/>
      </c>
      <c r="Z41" s="25">
        <f t="shared" si="4"/>
        <v>0</v>
      </c>
      <c r="AB41" s="212">
        <v>202</v>
      </c>
      <c r="AD41" s="26">
        <f t="shared" si="5"/>
        <v>0</v>
      </c>
      <c r="AR41" s="263"/>
      <c r="AS41" s="263"/>
      <c r="AT41" s="224"/>
      <c r="AU41" s="379"/>
      <c r="AV41" s="379"/>
      <c r="AW41" s="264"/>
    </row>
    <row r="42" spans="2:49" x14ac:dyDescent="0.25">
      <c r="B42" s="379">
        <v>1.1000000000000001</v>
      </c>
      <c r="C42" s="379">
        <v>97</v>
      </c>
      <c r="D42" s="379">
        <v>1.1000000000000001</v>
      </c>
      <c r="E42" s="379">
        <v>0</v>
      </c>
      <c r="F42" s="379">
        <v>0</v>
      </c>
      <c r="G42" s="379">
        <v>114</v>
      </c>
      <c r="H42" s="379">
        <v>1033.4000000000001</v>
      </c>
      <c r="I42" s="379">
        <v>0</v>
      </c>
      <c r="J42" s="379">
        <v>0</v>
      </c>
      <c r="K42" s="379">
        <v>0</v>
      </c>
      <c r="L42" s="379">
        <v>0.2</v>
      </c>
      <c r="M42" s="379">
        <v>152.9</v>
      </c>
      <c r="N42" s="568">
        <v>152.9</v>
      </c>
      <c r="O42" s="569">
        <v>2.29166666666667E-2</v>
      </c>
      <c r="P42" s="568"/>
      <c r="Q42" s="185" t="str">
        <f t="shared" si="1"/>
        <v/>
      </c>
      <c r="R42" s="574" t="str">
        <f t="shared" si="0"/>
        <v/>
      </c>
      <c r="S42" s="581">
        <v>1.1000000000000001</v>
      </c>
      <c r="T42" s="257"/>
      <c r="U42" s="576" t="str">
        <f t="shared" si="2"/>
        <v/>
      </c>
      <c r="Z42" s="25">
        <f t="shared" si="4"/>
        <v>0</v>
      </c>
      <c r="AB42" s="212">
        <v>225</v>
      </c>
      <c r="AD42" s="26">
        <f t="shared" si="5"/>
        <v>0</v>
      </c>
      <c r="AR42" s="263"/>
      <c r="AS42" s="263"/>
      <c r="AT42" s="224"/>
      <c r="AU42" s="379"/>
      <c r="AV42" s="379"/>
      <c r="AW42" s="264"/>
    </row>
    <row r="43" spans="2:49" x14ac:dyDescent="0.25">
      <c r="B43" s="379">
        <v>1.2</v>
      </c>
      <c r="C43" s="379">
        <v>97</v>
      </c>
      <c r="D43" s="379">
        <v>1.2</v>
      </c>
      <c r="E43" s="379">
        <v>0</v>
      </c>
      <c r="F43" s="379">
        <v>0</v>
      </c>
      <c r="G43" s="379">
        <v>114</v>
      </c>
      <c r="H43" s="379">
        <v>1033.3</v>
      </c>
      <c r="I43" s="379">
        <v>0</v>
      </c>
      <c r="J43" s="379">
        <v>0</v>
      </c>
      <c r="K43" s="379">
        <v>0</v>
      </c>
      <c r="L43" s="379">
        <v>0.2</v>
      </c>
      <c r="M43" s="379">
        <v>152.9</v>
      </c>
      <c r="N43" s="568">
        <v>152.9</v>
      </c>
      <c r="O43" s="569">
        <v>2.36111111111111E-2</v>
      </c>
      <c r="P43" s="568"/>
      <c r="Q43" s="185" t="str">
        <f t="shared" si="1"/>
        <v/>
      </c>
      <c r="R43" s="574" t="str">
        <f t="shared" si="0"/>
        <v/>
      </c>
      <c r="S43" s="581">
        <v>1.1000000000000001</v>
      </c>
      <c r="T43" s="257"/>
      <c r="U43" s="576" t="str">
        <f t="shared" si="2"/>
        <v/>
      </c>
      <c r="Z43" s="25">
        <f t="shared" si="4"/>
        <v>0</v>
      </c>
      <c r="AB43" s="212">
        <v>247</v>
      </c>
      <c r="AD43" s="26">
        <f t="shared" si="5"/>
        <v>0</v>
      </c>
      <c r="AR43" s="263"/>
      <c r="AS43" s="263"/>
      <c r="AT43" s="224"/>
      <c r="AU43" s="379"/>
      <c r="AV43" s="379"/>
      <c r="AW43" s="264"/>
    </row>
    <row r="44" spans="2:49" x14ac:dyDescent="0.25">
      <c r="B44" s="379">
        <v>1.2</v>
      </c>
      <c r="C44" s="379">
        <v>97</v>
      </c>
      <c r="D44" s="379">
        <v>1.2</v>
      </c>
      <c r="E44" s="379">
        <v>0</v>
      </c>
      <c r="F44" s="379">
        <v>0</v>
      </c>
      <c r="G44" s="379">
        <v>114</v>
      </c>
      <c r="H44" s="379">
        <v>1033.3</v>
      </c>
      <c r="I44" s="379">
        <v>0</v>
      </c>
      <c r="J44" s="379">
        <v>0</v>
      </c>
      <c r="K44" s="379">
        <v>0</v>
      </c>
      <c r="L44" s="379">
        <v>0.2</v>
      </c>
      <c r="M44" s="379">
        <v>152.9</v>
      </c>
      <c r="N44" s="568">
        <v>152.9</v>
      </c>
      <c r="O44" s="569">
        <v>2.4305555555555601E-2</v>
      </c>
      <c r="P44" s="568"/>
      <c r="Q44" s="185" t="str">
        <f t="shared" si="1"/>
        <v/>
      </c>
      <c r="R44" s="574" t="str">
        <f t="shared" si="0"/>
        <v/>
      </c>
      <c r="S44" s="581">
        <v>1.1000000000000001</v>
      </c>
      <c r="T44" s="257"/>
      <c r="U44" s="576" t="str">
        <f t="shared" si="2"/>
        <v/>
      </c>
      <c r="Z44" s="25">
        <f t="shared" si="4"/>
        <v>0</v>
      </c>
      <c r="AB44" s="212">
        <v>270</v>
      </c>
      <c r="AD44" s="26">
        <f t="shared" si="5"/>
        <v>0</v>
      </c>
      <c r="AR44" s="263"/>
      <c r="AS44" s="263"/>
      <c r="AT44" s="224"/>
      <c r="AU44" s="379"/>
      <c r="AV44" s="379"/>
      <c r="AW44" s="264"/>
    </row>
    <row r="45" spans="2:49" x14ac:dyDescent="0.25">
      <c r="B45" s="379">
        <v>1.2</v>
      </c>
      <c r="C45" s="379">
        <v>97</v>
      </c>
      <c r="D45" s="379">
        <v>1.2</v>
      </c>
      <c r="E45" s="379">
        <v>0</v>
      </c>
      <c r="F45" s="379">
        <v>0</v>
      </c>
      <c r="G45" s="379">
        <v>114</v>
      </c>
      <c r="H45" s="379">
        <v>1033.5</v>
      </c>
      <c r="I45" s="379">
        <v>0</v>
      </c>
      <c r="J45" s="379">
        <v>0</v>
      </c>
      <c r="K45" s="379">
        <v>0</v>
      </c>
      <c r="L45" s="379">
        <v>0.2</v>
      </c>
      <c r="M45" s="379">
        <v>152.9</v>
      </c>
      <c r="N45" s="568">
        <v>152.9</v>
      </c>
      <c r="O45" s="569">
        <v>2.5000000000000001E-2</v>
      </c>
      <c r="P45" s="568"/>
      <c r="Q45" s="185" t="str">
        <f t="shared" si="1"/>
        <v/>
      </c>
      <c r="R45" s="574" t="str">
        <f t="shared" si="0"/>
        <v/>
      </c>
      <c r="S45" s="581">
        <v>1.1000000000000001</v>
      </c>
      <c r="T45" s="257"/>
      <c r="U45" s="576" t="str">
        <f t="shared" si="2"/>
        <v/>
      </c>
      <c r="Z45" s="25">
        <f t="shared" si="4"/>
        <v>0</v>
      </c>
      <c r="AB45" s="212">
        <v>292</v>
      </c>
      <c r="AD45" s="26">
        <f t="shared" si="5"/>
        <v>0</v>
      </c>
      <c r="AR45" s="263"/>
      <c r="AS45" s="263"/>
      <c r="AT45" s="224"/>
      <c r="AU45" s="379"/>
      <c r="AV45" s="379"/>
      <c r="AW45" s="264"/>
    </row>
    <row r="46" spans="2:49" x14ac:dyDescent="0.25">
      <c r="B46" s="379">
        <v>1.3</v>
      </c>
      <c r="C46" s="379">
        <v>97</v>
      </c>
      <c r="D46" s="379">
        <v>1.3</v>
      </c>
      <c r="E46" s="379">
        <v>0</v>
      </c>
      <c r="F46" s="379">
        <v>0</v>
      </c>
      <c r="G46" s="379">
        <v>114</v>
      </c>
      <c r="H46" s="379">
        <v>1033.4000000000001</v>
      </c>
      <c r="I46" s="379">
        <v>0</v>
      </c>
      <c r="J46" s="379">
        <v>0</v>
      </c>
      <c r="K46" s="379">
        <v>0</v>
      </c>
      <c r="L46" s="379">
        <v>0.2</v>
      </c>
      <c r="M46" s="379">
        <v>152.9</v>
      </c>
      <c r="N46" s="568">
        <v>152.9</v>
      </c>
      <c r="O46" s="569">
        <v>2.5694444444444402E-2</v>
      </c>
      <c r="P46" s="568"/>
      <c r="Q46" s="185" t="str">
        <f t="shared" si="1"/>
        <v/>
      </c>
      <c r="R46" s="574" t="str">
        <f t="shared" si="0"/>
        <v/>
      </c>
      <c r="S46" s="581">
        <v>1.1000000000000001</v>
      </c>
      <c r="T46" s="257"/>
      <c r="U46" s="576" t="str">
        <f t="shared" si="2"/>
        <v/>
      </c>
      <c r="Z46" s="25">
        <f t="shared" si="4"/>
        <v>0</v>
      </c>
      <c r="AB46" s="212">
        <v>315</v>
      </c>
      <c r="AD46" s="26">
        <f t="shared" si="5"/>
        <v>0</v>
      </c>
      <c r="AR46" s="263"/>
      <c r="AS46" s="263"/>
      <c r="AT46" s="224"/>
      <c r="AU46" s="379"/>
      <c r="AV46" s="379"/>
      <c r="AW46" s="264"/>
    </row>
    <row r="47" spans="2:49" x14ac:dyDescent="0.25">
      <c r="B47" s="379">
        <v>1.3</v>
      </c>
      <c r="C47" s="379">
        <v>97</v>
      </c>
      <c r="D47" s="379">
        <v>1.3</v>
      </c>
      <c r="E47" s="379">
        <v>0.7</v>
      </c>
      <c r="F47" s="379">
        <v>1.8</v>
      </c>
      <c r="G47" s="379">
        <v>114</v>
      </c>
      <c r="H47" s="379">
        <v>1033.2</v>
      </c>
      <c r="I47" s="379">
        <v>0</v>
      </c>
      <c r="J47" s="379">
        <v>0</v>
      </c>
      <c r="K47" s="379">
        <v>0</v>
      </c>
      <c r="L47" s="379">
        <v>0.2</v>
      </c>
      <c r="M47" s="379">
        <v>152.9</v>
      </c>
      <c r="N47" s="568">
        <v>152.9</v>
      </c>
      <c r="O47" s="569">
        <v>2.6388888888888899E-2</v>
      </c>
      <c r="P47" s="568"/>
      <c r="Q47" s="185" t="str">
        <f t="shared" si="1"/>
        <v/>
      </c>
      <c r="R47" s="574" t="str">
        <f t="shared" si="0"/>
        <v/>
      </c>
      <c r="S47" s="581">
        <v>1.1000000000000001</v>
      </c>
      <c r="T47" s="257"/>
      <c r="U47" s="576" t="str">
        <f t="shared" si="2"/>
        <v/>
      </c>
      <c r="V47" s="30"/>
      <c r="W47" s="378"/>
      <c r="Z47" s="25">
        <f t="shared" si="4"/>
        <v>0</v>
      </c>
      <c r="AB47" s="212">
        <v>337</v>
      </c>
      <c r="AD47" s="26">
        <f t="shared" si="5"/>
        <v>0</v>
      </c>
      <c r="AR47" s="263"/>
      <c r="AS47" s="263"/>
      <c r="AT47" s="224"/>
      <c r="AU47" s="379"/>
      <c r="AV47" s="379"/>
      <c r="AW47" s="264"/>
    </row>
    <row r="48" spans="2:49" x14ac:dyDescent="0.25">
      <c r="B48" s="379">
        <v>1.3</v>
      </c>
      <c r="C48" s="379">
        <v>97</v>
      </c>
      <c r="D48" s="379">
        <v>1.3</v>
      </c>
      <c r="E48" s="379">
        <v>0</v>
      </c>
      <c r="F48" s="379">
        <v>0</v>
      </c>
      <c r="G48" s="379">
        <v>114</v>
      </c>
      <c r="H48" s="379">
        <v>1033.2</v>
      </c>
      <c r="I48" s="379">
        <v>0</v>
      </c>
      <c r="J48" s="379">
        <v>0</v>
      </c>
      <c r="K48" s="379">
        <v>0</v>
      </c>
      <c r="L48" s="379">
        <v>0.2</v>
      </c>
      <c r="M48" s="379">
        <v>152.9</v>
      </c>
      <c r="N48" s="568">
        <v>152.9</v>
      </c>
      <c r="O48" s="569">
        <v>2.70833333333333E-2</v>
      </c>
      <c r="P48" s="568"/>
      <c r="Q48" s="185" t="str">
        <f t="shared" si="1"/>
        <v/>
      </c>
      <c r="R48" s="574" t="str">
        <f t="shared" si="0"/>
        <v/>
      </c>
      <c r="S48" s="581">
        <v>1.1000000000000001</v>
      </c>
      <c r="T48" s="257"/>
      <c r="U48" s="576" t="str">
        <f t="shared" si="2"/>
        <v/>
      </c>
      <c r="V48" s="30"/>
      <c r="AR48" s="263"/>
      <c r="AS48" s="263"/>
      <c r="AT48" s="224"/>
      <c r="AU48" s="379"/>
      <c r="AV48" s="379"/>
      <c r="AW48" s="264"/>
    </row>
    <row r="49" spans="2:49" x14ac:dyDescent="0.25">
      <c r="B49" s="379">
        <v>1.3</v>
      </c>
      <c r="C49" s="379">
        <v>97</v>
      </c>
      <c r="D49" s="379">
        <v>1.3</v>
      </c>
      <c r="E49" s="379">
        <v>0</v>
      </c>
      <c r="F49" s="379">
        <v>0</v>
      </c>
      <c r="G49" s="379">
        <v>99</v>
      </c>
      <c r="H49" s="379">
        <v>1033.3</v>
      </c>
      <c r="I49" s="379">
        <v>0</v>
      </c>
      <c r="J49" s="379">
        <v>0</v>
      </c>
      <c r="K49" s="379">
        <v>0</v>
      </c>
      <c r="L49" s="379">
        <v>0.2</v>
      </c>
      <c r="M49" s="379">
        <v>152.9</v>
      </c>
      <c r="N49" s="568">
        <v>152.9</v>
      </c>
      <c r="O49" s="569">
        <v>2.7777777777777801E-2</v>
      </c>
      <c r="P49" s="568"/>
      <c r="Q49" s="185" t="str">
        <f t="shared" si="1"/>
        <v/>
      </c>
      <c r="R49" s="574" t="str">
        <f t="shared" si="0"/>
        <v/>
      </c>
      <c r="S49" s="581">
        <v>1.1000000000000001</v>
      </c>
      <c r="T49" s="257"/>
      <c r="U49" s="576" t="str">
        <f t="shared" si="2"/>
        <v/>
      </c>
      <c r="V49" s="30"/>
      <c r="W49" s="378"/>
      <c r="AR49" s="263"/>
      <c r="AS49" s="263"/>
      <c r="AT49" s="224"/>
      <c r="AU49" s="379"/>
      <c r="AV49" s="379"/>
      <c r="AW49" s="264"/>
    </row>
    <row r="50" spans="2:49" x14ac:dyDescent="0.25">
      <c r="B50" s="379">
        <v>1.3</v>
      </c>
      <c r="C50" s="379">
        <v>97</v>
      </c>
      <c r="D50" s="379">
        <v>1.3</v>
      </c>
      <c r="E50" s="379">
        <v>0</v>
      </c>
      <c r="F50" s="379">
        <v>0</v>
      </c>
      <c r="G50" s="379">
        <v>114</v>
      </c>
      <c r="H50" s="379">
        <v>1033.4000000000001</v>
      </c>
      <c r="I50" s="379">
        <v>0</v>
      </c>
      <c r="J50" s="379">
        <v>0</v>
      </c>
      <c r="K50" s="379">
        <v>0</v>
      </c>
      <c r="L50" s="379">
        <v>0.2</v>
      </c>
      <c r="M50" s="379">
        <v>152.9</v>
      </c>
      <c r="N50" s="568">
        <v>152.9</v>
      </c>
      <c r="O50" s="569">
        <v>2.8472222222222201E-2</v>
      </c>
      <c r="P50" s="568"/>
      <c r="Q50" s="185" t="str">
        <f t="shared" si="1"/>
        <v/>
      </c>
      <c r="R50" s="574" t="str">
        <f t="shared" si="0"/>
        <v/>
      </c>
      <c r="S50" s="581">
        <v>1.1000000000000001</v>
      </c>
      <c r="T50" s="257"/>
      <c r="U50" s="576" t="str">
        <f t="shared" si="2"/>
        <v/>
      </c>
      <c r="V50" s="30" t="s">
        <v>89</v>
      </c>
      <c r="W50" s="378"/>
      <c r="AR50" s="263"/>
      <c r="AS50" s="263"/>
      <c r="AT50" s="224"/>
      <c r="AU50" s="379"/>
      <c r="AV50" s="379"/>
      <c r="AW50" s="264"/>
    </row>
    <row r="51" spans="2:49" x14ac:dyDescent="0.25">
      <c r="B51" s="379">
        <v>1.3</v>
      </c>
      <c r="C51" s="379">
        <v>97</v>
      </c>
      <c r="D51" s="379">
        <v>1.3</v>
      </c>
      <c r="E51" s="379">
        <v>0</v>
      </c>
      <c r="F51" s="379">
        <v>0</v>
      </c>
      <c r="G51" s="379">
        <v>107</v>
      </c>
      <c r="H51" s="379">
        <v>1033.4000000000001</v>
      </c>
      <c r="I51" s="379">
        <v>0</v>
      </c>
      <c r="J51" s="379">
        <v>0</v>
      </c>
      <c r="K51" s="379">
        <v>0</v>
      </c>
      <c r="L51" s="379">
        <v>0.2</v>
      </c>
      <c r="M51" s="379">
        <v>152.9</v>
      </c>
      <c r="N51" s="568">
        <v>152.9</v>
      </c>
      <c r="O51" s="569">
        <v>2.9166666666666698E-2</v>
      </c>
      <c r="P51" s="568"/>
      <c r="Q51" s="185" t="str">
        <f t="shared" si="1"/>
        <v/>
      </c>
      <c r="R51" s="574" t="str">
        <f t="shared" si="0"/>
        <v/>
      </c>
      <c r="S51" s="581">
        <v>1.1000000000000001</v>
      </c>
      <c r="T51" s="257"/>
      <c r="U51" s="576" t="str">
        <f t="shared" si="2"/>
        <v/>
      </c>
      <c r="V51" s="30"/>
      <c r="W51" s="378"/>
      <c r="AR51" s="263"/>
      <c r="AS51" s="263"/>
      <c r="AT51" s="224"/>
      <c r="AU51" s="379"/>
      <c r="AV51" s="379"/>
      <c r="AW51" s="264"/>
    </row>
    <row r="52" spans="2:49" x14ac:dyDescent="0.25">
      <c r="B52" s="379">
        <v>1.3</v>
      </c>
      <c r="C52" s="379">
        <v>97</v>
      </c>
      <c r="D52" s="379">
        <v>1.3</v>
      </c>
      <c r="E52" s="379">
        <v>0</v>
      </c>
      <c r="F52" s="379">
        <v>0</v>
      </c>
      <c r="G52" s="379">
        <v>107</v>
      </c>
      <c r="H52" s="379">
        <v>1033.5</v>
      </c>
      <c r="I52" s="379">
        <v>0</v>
      </c>
      <c r="J52" s="379">
        <v>0</v>
      </c>
      <c r="K52" s="379">
        <v>0</v>
      </c>
      <c r="L52" s="379">
        <v>0.2</v>
      </c>
      <c r="M52" s="379">
        <v>152.9</v>
      </c>
      <c r="N52" s="568">
        <v>152.9</v>
      </c>
      <c r="O52" s="569">
        <v>2.9861111111111099E-2</v>
      </c>
      <c r="P52" s="568"/>
      <c r="Q52" s="185" t="str">
        <f t="shared" si="1"/>
        <v/>
      </c>
      <c r="R52" s="574" t="str">
        <f t="shared" si="0"/>
        <v/>
      </c>
      <c r="S52" s="581">
        <v>1.2</v>
      </c>
      <c r="T52" s="257"/>
      <c r="U52" s="576" t="str">
        <f t="shared" si="2"/>
        <v/>
      </c>
      <c r="V52" s="30"/>
      <c r="AR52" s="263"/>
      <c r="AS52" s="263"/>
      <c r="AT52" s="224"/>
      <c r="AU52" s="379"/>
      <c r="AV52" s="379"/>
      <c r="AW52" s="264"/>
    </row>
    <row r="53" spans="2:49" x14ac:dyDescent="0.25">
      <c r="B53" s="379">
        <v>1.4</v>
      </c>
      <c r="C53" s="379">
        <v>97</v>
      </c>
      <c r="D53" s="379">
        <v>1.4</v>
      </c>
      <c r="E53" s="379">
        <v>0</v>
      </c>
      <c r="F53" s="379">
        <v>0</v>
      </c>
      <c r="G53" s="379">
        <v>107</v>
      </c>
      <c r="H53" s="379">
        <v>1033.5</v>
      </c>
      <c r="I53" s="379">
        <v>0</v>
      </c>
      <c r="J53" s="379">
        <v>0</v>
      </c>
      <c r="K53" s="379">
        <v>0</v>
      </c>
      <c r="L53" s="379">
        <v>0.2</v>
      </c>
      <c r="M53" s="379">
        <v>152.9</v>
      </c>
      <c r="N53" s="568">
        <v>152.9</v>
      </c>
      <c r="O53" s="569">
        <v>3.05555555555556E-2</v>
      </c>
      <c r="P53" s="568"/>
      <c r="Q53" s="185" t="str">
        <f t="shared" si="1"/>
        <v/>
      </c>
      <c r="R53" s="574" t="str">
        <f t="shared" si="0"/>
        <v/>
      </c>
      <c r="S53" s="581">
        <v>1.2</v>
      </c>
      <c r="T53" s="257"/>
      <c r="U53" s="576" t="str">
        <f t="shared" si="2"/>
        <v/>
      </c>
      <c r="V53" s="30"/>
      <c r="W53" s="378"/>
      <c r="AA53" s="378"/>
      <c r="AB53" s="378"/>
      <c r="AD53" s="378"/>
      <c r="AR53" s="263"/>
      <c r="AS53" s="263"/>
      <c r="AT53" s="224"/>
      <c r="AU53" s="379"/>
      <c r="AV53" s="379"/>
      <c r="AW53" s="264"/>
    </row>
    <row r="54" spans="2:49" x14ac:dyDescent="0.25">
      <c r="B54" s="379">
        <v>1.4</v>
      </c>
      <c r="C54" s="379">
        <v>97</v>
      </c>
      <c r="D54" s="379">
        <v>1.4</v>
      </c>
      <c r="E54" s="379">
        <v>0</v>
      </c>
      <c r="F54" s="379">
        <v>0</v>
      </c>
      <c r="G54" s="379">
        <v>107</v>
      </c>
      <c r="H54" s="379">
        <v>1033.5</v>
      </c>
      <c r="I54" s="379">
        <v>0</v>
      </c>
      <c r="J54" s="379">
        <v>0</v>
      </c>
      <c r="K54" s="379">
        <v>0</v>
      </c>
      <c r="L54" s="379">
        <v>0.2</v>
      </c>
      <c r="M54" s="379">
        <v>152.9</v>
      </c>
      <c r="N54" s="568">
        <v>152.9</v>
      </c>
      <c r="O54" s="569">
        <v>3.125E-2</v>
      </c>
      <c r="P54" s="568"/>
      <c r="Q54" s="185" t="str">
        <f t="shared" si="1"/>
        <v/>
      </c>
      <c r="R54" s="574" t="str">
        <f t="shared" si="0"/>
        <v/>
      </c>
      <c r="S54" s="581">
        <v>1.2</v>
      </c>
      <c r="T54" s="257"/>
      <c r="U54" s="576" t="str">
        <f t="shared" si="2"/>
        <v/>
      </c>
      <c r="V54" s="30"/>
      <c r="W54" s="378"/>
      <c r="AA54" s="378"/>
      <c r="AB54" s="378"/>
      <c r="AD54" s="378"/>
      <c r="AR54" s="263"/>
      <c r="AS54" s="263"/>
      <c r="AT54" s="224"/>
      <c r="AU54" s="379"/>
      <c r="AV54" s="379"/>
      <c r="AW54" s="264"/>
    </row>
    <row r="55" spans="2:49" x14ac:dyDescent="0.25">
      <c r="B55" s="379">
        <v>1.4</v>
      </c>
      <c r="C55" s="379">
        <v>97</v>
      </c>
      <c r="D55" s="379">
        <v>1.4</v>
      </c>
      <c r="E55" s="379">
        <v>0</v>
      </c>
      <c r="F55" s="379">
        <v>0</v>
      </c>
      <c r="G55" s="379">
        <v>107</v>
      </c>
      <c r="H55" s="379">
        <v>1033.3</v>
      </c>
      <c r="I55" s="379">
        <v>0</v>
      </c>
      <c r="J55" s="379">
        <v>0</v>
      </c>
      <c r="K55" s="379">
        <v>0</v>
      </c>
      <c r="L55" s="379">
        <v>0.2</v>
      </c>
      <c r="M55" s="379">
        <v>152.9</v>
      </c>
      <c r="N55" s="568">
        <v>152.9</v>
      </c>
      <c r="O55" s="569">
        <v>3.19444444444444E-2</v>
      </c>
      <c r="P55" s="568"/>
      <c r="Q55" s="185" t="str">
        <f t="shared" si="1"/>
        <v/>
      </c>
      <c r="R55" s="574" t="str">
        <f t="shared" si="0"/>
        <v/>
      </c>
      <c r="S55" s="581">
        <v>1.2</v>
      </c>
      <c r="T55" s="257"/>
      <c r="U55" s="576" t="str">
        <f t="shared" si="2"/>
        <v/>
      </c>
      <c r="V55" s="30"/>
      <c r="W55" s="378"/>
      <c r="AA55" s="378"/>
      <c r="AB55" s="378"/>
      <c r="AD55" s="378"/>
      <c r="AR55" s="263"/>
      <c r="AS55" s="263"/>
      <c r="AT55" s="224"/>
      <c r="AU55" s="379"/>
      <c r="AV55" s="379"/>
      <c r="AW55" s="264"/>
    </row>
    <row r="56" spans="2:49" x14ac:dyDescent="0.25">
      <c r="B56" s="379">
        <v>1.4</v>
      </c>
      <c r="C56" s="379">
        <v>97</v>
      </c>
      <c r="D56" s="379">
        <v>1.4</v>
      </c>
      <c r="E56" s="379">
        <v>0</v>
      </c>
      <c r="F56" s="379">
        <v>0</v>
      </c>
      <c r="G56" s="379">
        <v>107</v>
      </c>
      <c r="H56" s="379">
        <v>1033.4000000000001</v>
      </c>
      <c r="I56" s="379">
        <v>0</v>
      </c>
      <c r="J56" s="379">
        <v>0</v>
      </c>
      <c r="K56" s="379">
        <v>0</v>
      </c>
      <c r="L56" s="379">
        <v>0.2</v>
      </c>
      <c r="M56" s="379">
        <v>152.9</v>
      </c>
      <c r="N56" s="568">
        <v>152.9</v>
      </c>
      <c r="O56" s="569">
        <v>3.2638888888888898E-2</v>
      </c>
      <c r="P56" s="568"/>
      <c r="Q56" s="185" t="str">
        <f t="shared" si="1"/>
        <v/>
      </c>
      <c r="R56" s="574" t="str">
        <f t="shared" si="0"/>
        <v/>
      </c>
      <c r="S56" s="581">
        <v>1.2</v>
      </c>
      <c r="T56" s="257"/>
      <c r="U56" s="576" t="str">
        <f t="shared" si="2"/>
        <v/>
      </c>
      <c r="V56" s="30"/>
      <c r="W56" s="378"/>
      <c r="AA56" s="378"/>
      <c r="AB56" s="378"/>
      <c r="AD56" s="378"/>
      <c r="AR56" s="263"/>
      <c r="AS56" s="263"/>
      <c r="AT56" s="224"/>
      <c r="AU56" s="379"/>
      <c r="AV56" s="379"/>
      <c r="AW56" s="264"/>
    </row>
    <row r="57" spans="2:49" x14ac:dyDescent="0.25">
      <c r="B57" s="379">
        <v>1.4</v>
      </c>
      <c r="C57" s="379">
        <v>97</v>
      </c>
      <c r="D57" s="379">
        <v>1.4</v>
      </c>
      <c r="E57" s="379">
        <v>0</v>
      </c>
      <c r="F57" s="379">
        <v>0</v>
      </c>
      <c r="G57" s="379">
        <v>107</v>
      </c>
      <c r="H57" s="379">
        <v>1033.2</v>
      </c>
      <c r="I57" s="379">
        <v>0</v>
      </c>
      <c r="J57" s="379">
        <v>0</v>
      </c>
      <c r="K57" s="379">
        <v>0</v>
      </c>
      <c r="L57" s="379">
        <v>0.2</v>
      </c>
      <c r="M57" s="379">
        <v>152.9</v>
      </c>
      <c r="N57" s="568">
        <v>152.9</v>
      </c>
      <c r="O57" s="569">
        <v>3.3333333333333298E-2</v>
      </c>
      <c r="P57" s="568"/>
      <c r="Q57" s="185" t="str">
        <f t="shared" si="1"/>
        <v/>
      </c>
      <c r="R57" s="574" t="str">
        <f t="shared" si="0"/>
        <v/>
      </c>
      <c r="S57" s="581">
        <v>1.2</v>
      </c>
      <c r="T57" s="257"/>
      <c r="U57" s="576" t="str">
        <f t="shared" si="2"/>
        <v/>
      </c>
      <c r="V57" s="30"/>
      <c r="AR57" s="263"/>
      <c r="AS57" s="263"/>
      <c r="AT57" s="224"/>
      <c r="AU57" s="379"/>
      <c r="AV57" s="379"/>
      <c r="AW57" s="264"/>
    </row>
    <row r="58" spans="2:49" x14ac:dyDescent="0.25">
      <c r="B58" s="379">
        <v>1.4</v>
      </c>
      <c r="C58" s="379">
        <v>97</v>
      </c>
      <c r="D58" s="379">
        <v>1.4</v>
      </c>
      <c r="E58" s="379">
        <v>0</v>
      </c>
      <c r="F58" s="379">
        <v>0</v>
      </c>
      <c r="G58" s="379">
        <v>107</v>
      </c>
      <c r="H58" s="379">
        <v>1033.3</v>
      </c>
      <c r="I58" s="379">
        <v>0</v>
      </c>
      <c r="J58" s="379">
        <v>0</v>
      </c>
      <c r="K58" s="379">
        <v>0</v>
      </c>
      <c r="L58" s="379">
        <v>0.2</v>
      </c>
      <c r="M58" s="379">
        <v>152.9</v>
      </c>
      <c r="N58" s="568">
        <v>152.9</v>
      </c>
      <c r="O58" s="569">
        <v>3.4027777777777803E-2</v>
      </c>
      <c r="P58" s="568"/>
      <c r="Q58" s="185" t="str">
        <f t="shared" si="1"/>
        <v/>
      </c>
      <c r="R58" s="574" t="str">
        <f t="shared" si="0"/>
        <v/>
      </c>
      <c r="S58" s="581">
        <v>1.2</v>
      </c>
      <c r="T58" s="257"/>
      <c r="U58" s="576" t="str">
        <f t="shared" si="2"/>
        <v/>
      </c>
      <c r="V58" s="30"/>
      <c r="W58" s="378"/>
      <c r="AA58" s="378"/>
      <c r="AB58" s="378"/>
      <c r="AD58" s="378"/>
      <c r="AR58" s="263"/>
      <c r="AS58" s="263"/>
      <c r="AT58" s="224"/>
      <c r="AU58" s="379"/>
      <c r="AV58" s="379"/>
      <c r="AW58" s="264"/>
    </row>
    <row r="59" spans="2:49" x14ac:dyDescent="0.25">
      <c r="B59" s="379">
        <v>1.4</v>
      </c>
      <c r="C59" s="379">
        <v>97</v>
      </c>
      <c r="D59" s="379">
        <v>1.4</v>
      </c>
      <c r="E59" s="379">
        <v>0</v>
      </c>
      <c r="F59" s="379">
        <v>0</v>
      </c>
      <c r="G59" s="379">
        <v>107</v>
      </c>
      <c r="H59" s="379">
        <v>1033.3</v>
      </c>
      <c r="I59" s="379">
        <v>0</v>
      </c>
      <c r="J59" s="379">
        <v>0</v>
      </c>
      <c r="K59" s="379">
        <v>0</v>
      </c>
      <c r="L59" s="379">
        <v>0.2</v>
      </c>
      <c r="M59" s="379">
        <v>152.9</v>
      </c>
      <c r="N59" s="568">
        <v>152.9</v>
      </c>
      <c r="O59" s="569">
        <v>3.4722222222222203E-2</v>
      </c>
      <c r="P59" s="568"/>
      <c r="Q59" s="185" t="str">
        <f t="shared" si="1"/>
        <v/>
      </c>
      <c r="R59" s="574" t="str">
        <f t="shared" si="0"/>
        <v/>
      </c>
      <c r="S59" s="581">
        <v>1.2</v>
      </c>
      <c r="T59" s="257"/>
      <c r="U59" s="576" t="str">
        <f t="shared" si="2"/>
        <v/>
      </c>
      <c r="V59" s="30"/>
      <c r="W59" s="378"/>
      <c r="AA59" s="378"/>
      <c r="AB59" s="378"/>
      <c r="AD59" s="378"/>
      <c r="AR59" s="263"/>
      <c r="AS59" s="263"/>
      <c r="AT59" s="224"/>
      <c r="AU59" s="379"/>
      <c r="AV59" s="379"/>
      <c r="AW59" s="264"/>
    </row>
    <row r="60" spans="2:49" x14ac:dyDescent="0.25">
      <c r="B60" s="379">
        <v>1.4</v>
      </c>
      <c r="C60" s="379">
        <v>97</v>
      </c>
      <c r="D60" s="379">
        <v>1.4</v>
      </c>
      <c r="E60" s="379">
        <v>0</v>
      </c>
      <c r="F60" s="379">
        <v>0</v>
      </c>
      <c r="G60" s="379">
        <v>107</v>
      </c>
      <c r="H60" s="379">
        <v>1033.2</v>
      </c>
      <c r="I60" s="379">
        <v>0</v>
      </c>
      <c r="J60" s="379">
        <v>0</v>
      </c>
      <c r="K60" s="379">
        <v>0</v>
      </c>
      <c r="L60" s="379">
        <v>0.2</v>
      </c>
      <c r="M60" s="379">
        <v>152.9</v>
      </c>
      <c r="N60" s="568">
        <v>152.9</v>
      </c>
      <c r="O60" s="569">
        <v>3.54166666666667E-2</v>
      </c>
      <c r="P60" s="568"/>
      <c r="Q60" s="185" t="str">
        <f t="shared" si="1"/>
        <v/>
      </c>
      <c r="R60" s="574" t="str">
        <f t="shared" si="0"/>
        <v/>
      </c>
      <c r="S60" s="581">
        <v>1.2</v>
      </c>
      <c r="T60" s="257"/>
      <c r="U60" s="576" t="str">
        <f t="shared" si="2"/>
        <v/>
      </c>
      <c r="V60" s="30"/>
      <c r="W60" s="378"/>
      <c r="AA60" s="378"/>
      <c r="AB60" s="378"/>
      <c r="AD60" s="378"/>
      <c r="AR60" s="263"/>
      <c r="AS60" s="263"/>
      <c r="AT60" s="224"/>
      <c r="AU60" s="379"/>
      <c r="AV60" s="379"/>
      <c r="AW60" s="264"/>
    </row>
    <row r="61" spans="2:49" x14ac:dyDescent="0.25">
      <c r="B61" s="379">
        <v>1.3</v>
      </c>
      <c r="C61" s="379">
        <v>97</v>
      </c>
      <c r="D61" s="379">
        <v>1.3</v>
      </c>
      <c r="E61" s="379">
        <v>0</v>
      </c>
      <c r="F61" s="379">
        <v>0</v>
      </c>
      <c r="G61" s="379">
        <v>107</v>
      </c>
      <c r="H61" s="379">
        <v>1033.4000000000001</v>
      </c>
      <c r="I61" s="379">
        <v>0</v>
      </c>
      <c r="J61" s="379">
        <v>0</v>
      </c>
      <c r="K61" s="379">
        <v>0</v>
      </c>
      <c r="L61" s="379">
        <v>0.2</v>
      </c>
      <c r="M61" s="379">
        <v>152.9</v>
      </c>
      <c r="N61" s="568">
        <v>152.9</v>
      </c>
      <c r="O61" s="569">
        <v>3.6111111111111101E-2</v>
      </c>
      <c r="P61" s="568"/>
      <c r="Q61" s="185" t="str">
        <f t="shared" si="1"/>
        <v/>
      </c>
      <c r="R61" s="574" t="str">
        <f t="shared" si="0"/>
        <v/>
      </c>
      <c r="S61" s="581">
        <v>1.3</v>
      </c>
      <c r="T61" s="257"/>
      <c r="U61" s="576" t="str">
        <f t="shared" si="2"/>
        <v/>
      </c>
      <c r="V61" s="30"/>
      <c r="AR61" s="263"/>
      <c r="AS61" s="263"/>
      <c r="AT61" s="224"/>
      <c r="AU61" s="379"/>
      <c r="AV61" s="379"/>
      <c r="AW61" s="264"/>
    </row>
    <row r="62" spans="2:49" x14ac:dyDescent="0.25">
      <c r="B62" s="379">
        <v>1.3</v>
      </c>
      <c r="C62" s="379">
        <v>97</v>
      </c>
      <c r="D62" s="379">
        <v>1.3</v>
      </c>
      <c r="E62" s="379">
        <v>0</v>
      </c>
      <c r="F62" s="379">
        <v>0</v>
      </c>
      <c r="G62" s="379">
        <v>107</v>
      </c>
      <c r="H62" s="379">
        <v>1033.3</v>
      </c>
      <c r="I62" s="379">
        <v>0</v>
      </c>
      <c r="J62" s="379">
        <v>0</v>
      </c>
      <c r="K62" s="379">
        <v>0</v>
      </c>
      <c r="L62" s="379">
        <v>0.2</v>
      </c>
      <c r="M62" s="379">
        <v>152.9</v>
      </c>
      <c r="N62" s="568">
        <v>152.9</v>
      </c>
      <c r="O62" s="569">
        <v>3.6805555555555598E-2</v>
      </c>
      <c r="P62" s="568"/>
      <c r="Q62" s="185" t="str">
        <f t="shared" si="1"/>
        <v/>
      </c>
      <c r="R62" s="574" t="str">
        <f t="shared" si="0"/>
        <v/>
      </c>
      <c r="S62" s="581">
        <v>1.2</v>
      </c>
      <c r="T62" s="257"/>
      <c r="U62" s="576" t="str">
        <f t="shared" si="2"/>
        <v/>
      </c>
      <c r="V62" s="30"/>
      <c r="W62" s="378"/>
      <c r="AA62" s="378"/>
      <c r="AB62" s="378"/>
      <c r="AD62" s="378"/>
      <c r="AR62" s="263"/>
      <c r="AS62" s="263"/>
      <c r="AT62" s="224"/>
      <c r="AU62" s="379"/>
      <c r="AV62" s="379"/>
      <c r="AW62" s="264"/>
    </row>
    <row r="63" spans="2:49" x14ac:dyDescent="0.25">
      <c r="B63" s="379">
        <v>1.3</v>
      </c>
      <c r="C63" s="379">
        <v>97</v>
      </c>
      <c r="D63" s="379">
        <v>1.3</v>
      </c>
      <c r="E63" s="379">
        <v>0</v>
      </c>
      <c r="F63" s="379">
        <v>0</v>
      </c>
      <c r="G63" s="379">
        <v>107</v>
      </c>
      <c r="H63" s="379">
        <v>1033.5</v>
      </c>
      <c r="I63" s="379">
        <v>0</v>
      </c>
      <c r="J63" s="379">
        <v>0</v>
      </c>
      <c r="K63" s="379">
        <v>0</v>
      </c>
      <c r="L63" s="379">
        <v>0.2</v>
      </c>
      <c r="M63" s="379">
        <v>152.9</v>
      </c>
      <c r="N63" s="568">
        <v>152.9</v>
      </c>
      <c r="O63" s="569">
        <v>3.7499999999999999E-2</v>
      </c>
      <c r="P63" s="568"/>
      <c r="Q63" s="185" t="str">
        <f t="shared" si="1"/>
        <v/>
      </c>
      <c r="R63" s="574" t="str">
        <f t="shared" si="0"/>
        <v/>
      </c>
      <c r="S63" s="581">
        <v>1.2</v>
      </c>
      <c r="T63" s="257"/>
      <c r="U63" s="576" t="str">
        <f t="shared" si="2"/>
        <v/>
      </c>
      <c r="V63" s="30"/>
      <c r="W63" s="378"/>
      <c r="AA63" s="378"/>
      <c r="AB63" s="378"/>
      <c r="AD63" s="378"/>
      <c r="AR63" s="263"/>
      <c r="AS63" s="263"/>
      <c r="AT63" s="224"/>
      <c r="AU63" s="379"/>
      <c r="AV63" s="379"/>
      <c r="AW63" s="264"/>
    </row>
    <row r="64" spans="2:49" x14ac:dyDescent="0.25">
      <c r="B64" s="379">
        <v>1.3</v>
      </c>
      <c r="C64" s="379">
        <v>97</v>
      </c>
      <c r="D64" s="379">
        <v>1.3</v>
      </c>
      <c r="E64" s="379">
        <v>0</v>
      </c>
      <c r="F64" s="379">
        <v>0</v>
      </c>
      <c r="G64" s="379">
        <v>107</v>
      </c>
      <c r="H64" s="379">
        <v>1033.4000000000001</v>
      </c>
      <c r="I64" s="379">
        <v>0</v>
      </c>
      <c r="J64" s="379">
        <v>0</v>
      </c>
      <c r="K64" s="379">
        <v>0</v>
      </c>
      <c r="L64" s="379">
        <v>0.2</v>
      </c>
      <c r="M64" s="379">
        <v>152.9</v>
      </c>
      <c r="N64" s="568">
        <v>152.9</v>
      </c>
      <c r="O64" s="569">
        <v>3.8194444444444399E-2</v>
      </c>
      <c r="P64" s="568"/>
      <c r="Q64" s="185" t="str">
        <f t="shared" si="1"/>
        <v/>
      </c>
      <c r="R64" s="574" t="str">
        <f t="shared" si="0"/>
        <v/>
      </c>
      <c r="S64" s="581">
        <v>1.2</v>
      </c>
      <c r="T64" s="257"/>
      <c r="U64" s="576" t="str">
        <f t="shared" si="2"/>
        <v/>
      </c>
      <c r="V64" s="30"/>
      <c r="W64" s="378"/>
      <c r="AA64" s="378"/>
      <c r="AB64" s="378"/>
      <c r="AD64" s="378"/>
      <c r="AR64" s="263"/>
      <c r="AS64" s="263"/>
      <c r="AT64" s="224"/>
      <c r="AU64" s="379"/>
      <c r="AV64" s="379"/>
      <c r="AW64" s="264"/>
    </row>
    <row r="65" spans="2:49" x14ac:dyDescent="0.25">
      <c r="B65" s="379">
        <v>1.3</v>
      </c>
      <c r="C65" s="379">
        <v>97</v>
      </c>
      <c r="D65" s="379">
        <v>1.3</v>
      </c>
      <c r="E65" s="379">
        <v>0</v>
      </c>
      <c r="F65" s="379">
        <v>0</v>
      </c>
      <c r="G65" s="379">
        <v>107</v>
      </c>
      <c r="H65" s="379">
        <v>1033.3</v>
      </c>
      <c r="I65" s="379">
        <v>0</v>
      </c>
      <c r="J65" s="379">
        <v>0</v>
      </c>
      <c r="K65" s="379">
        <v>0</v>
      </c>
      <c r="L65" s="379">
        <v>0.2</v>
      </c>
      <c r="M65" s="379">
        <v>152.9</v>
      </c>
      <c r="N65" s="568">
        <v>152.9</v>
      </c>
      <c r="O65" s="569">
        <v>3.8888888888888903E-2</v>
      </c>
      <c r="P65" s="568"/>
      <c r="Q65" s="185" t="str">
        <f t="shared" si="1"/>
        <v/>
      </c>
      <c r="R65" s="574" t="str">
        <f t="shared" si="0"/>
        <v/>
      </c>
      <c r="S65" s="581">
        <v>1.2</v>
      </c>
      <c r="T65" s="257"/>
      <c r="U65" s="576" t="str">
        <f t="shared" si="2"/>
        <v/>
      </c>
      <c r="V65" s="30"/>
      <c r="W65" s="378"/>
      <c r="AA65" s="378"/>
      <c r="AB65" s="378"/>
      <c r="AD65" s="378"/>
      <c r="AR65" s="263"/>
      <c r="AS65" s="263"/>
      <c r="AT65" s="224"/>
      <c r="AU65" s="379"/>
      <c r="AV65" s="379"/>
      <c r="AW65" s="264"/>
    </row>
    <row r="66" spans="2:49" x14ac:dyDescent="0.25">
      <c r="B66" s="379">
        <v>1.3</v>
      </c>
      <c r="C66" s="379">
        <v>97</v>
      </c>
      <c r="D66" s="379">
        <v>1.3</v>
      </c>
      <c r="E66" s="379">
        <v>0</v>
      </c>
      <c r="F66" s="379">
        <v>0</v>
      </c>
      <c r="G66" s="379">
        <v>107</v>
      </c>
      <c r="H66" s="379">
        <v>1033.3</v>
      </c>
      <c r="I66" s="379">
        <v>0</v>
      </c>
      <c r="J66" s="379">
        <v>0</v>
      </c>
      <c r="K66" s="379">
        <v>0</v>
      </c>
      <c r="L66" s="379">
        <v>0.2</v>
      </c>
      <c r="M66" s="379">
        <v>152.9</v>
      </c>
      <c r="N66" s="568">
        <v>152.9</v>
      </c>
      <c r="O66" s="569">
        <v>3.9583333333333297E-2</v>
      </c>
      <c r="P66" s="568"/>
      <c r="Q66" s="185" t="str">
        <f t="shared" si="1"/>
        <v/>
      </c>
      <c r="R66" s="574" t="str">
        <f t="shared" si="0"/>
        <v/>
      </c>
      <c r="S66" s="581">
        <v>1.3</v>
      </c>
      <c r="T66" s="257"/>
      <c r="U66" s="576" t="str">
        <f t="shared" si="2"/>
        <v/>
      </c>
      <c r="V66" s="30"/>
      <c r="AR66" s="263"/>
      <c r="AS66" s="263"/>
      <c r="AT66" s="224"/>
      <c r="AU66" s="379"/>
      <c r="AV66" s="379"/>
      <c r="AW66" s="264"/>
    </row>
    <row r="67" spans="2:49" x14ac:dyDescent="0.25">
      <c r="B67" s="379">
        <v>1.3</v>
      </c>
      <c r="C67" s="379">
        <v>97</v>
      </c>
      <c r="D67" s="379">
        <v>1.3</v>
      </c>
      <c r="E67" s="379">
        <v>0</v>
      </c>
      <c r="F67" s="379">
        <v>0</v>
      </c>
      <c r="G67" s="379">
        <v>107</v>
      </c>
      <c r="H67" s="379">
        <v>1033.2</v>
      </c>
      <c r="I67" s="379">
        <v>0</v>
      </c>
      <c r="J67" s="379">
        <v>0</v>
      </c>
      <c r="K67" s="379">
        <v>0</v>
      </c>
      <c r="L67" s="379">
        <v>0.2</v>
      </c>
      <c r="M67" s="379">
        <v>152.9</v>
      </c>
      <c r="N67" s="568">
        <v>152.9</v>
      </c>
      <c r="O67" s="569">
        <v>4.0277777777777801E-2</v>
      </c>
      <c r="P67" s="568"/>
      <c r="Q67" s="185" t="str">
        <f t="shared" si="1"/>
        <v/>
      </c>
      <c r="R67" s="574" t="str">
        <f t="shared" si="0"/>
        <v/>
      </c>
      <c r="S67" s="581">
        <v>1.2</v>
      </c>
      <c r="T67" s="257"/>
      <c r="U67" s="576" t="str">
        <f t="shared" si="2"/>
        <v/>
      </c>
      <c r="V67" s="30"/>
      <c r="W67" s="378"/>
      <c r="AA67" s="378"/>
      <c r="AB67" s="378"/>
      <c r="AD67" s="378"/>
      <c r="AR67" s="263"/>
      <c r="AS67" s="263"/>
      <c r="AT67" s="224"/>
      <c r="AU67" s="379"/>
      <c r="AV67" s="379"/>
      <c r="AW67" s="264"/>
    </row>
    <row r="68" spans="2:49" x14ac:dyDescent="0.25">
      <c r="B68" s="379">
        <v>1.3</v>
      </c>
      <c r="C68" s="379">
        <v>97</v>
      </c>
      <c r="D68" s="379">
        <v>1.3</v>
      </c>
      <c r="E68" s="379">
        <v>0</v>
      </c>
      <c r="F68" s="379">
        <v>0</v>
      </c>
      <c r="G68" s="379">
        <v>107</v>
      </c>
      <c r="H68" s="379">
        <v>1033.0999999999999</v>
      </c>
      <c r="I68" s="379">
        <v>0</v>
      </c>
      <c r="J68" s="379">
        <v>0</v>
      </c>
      <c r="K68" s="379">
        <v>0</v>
      </c>
      <c r="L68" s="379">
        <v>0.2</v>
      </c>
      <c r="M68" s="379">
        <v>152.9</v>
      </c>
      <c r="N68" s="568">
        <v>152.9</v>
      </c>
      <c r="O68" s="569">
        <v>4.0972222222222202E-2</v>
      </c>
      <c r="P68" s="568"/>
      <c r="Q68" s="185" t="str">
        <f t="shared" si="1"/>
        <v/>
      </c>
      <c r="R68" s="574" t="str">
        <f t="shared" si="0"/>
        <v/>
      </c>
      <c r="S68" s="581">
        <v>1.3</v>
      </c>
      <c r="T68" s="257"/>
      <c r="U68" s="576" t="str">
        <f t="shared" si="2"/>
        <v/>
      </c>
      <c r="V68" s="30"/>
      <c r="W68" s="378"/>
      <c r="AA68" s="378"/>
      <c r="AB68" s="378"/>
      <c r="AD68" s="378"/>
      <c r="AR68" s="263"/>
      <c r="AS68" s="263"/>
      <c r="AT68" s="224"/>
      <c r="AU68" s="379"/>
      <c r="AV68" s="379"/>
      <c r="AW68" s="264"/>
    </row>
    <row r="69" spans="2:49" x14ac:dyDescent="0.25">
      <c r="B69" s="379">
        <v>1.4</v>
      </c>
      <c r="C69" s="379">
        <v>97</v>
      </c>
      <c r="D69" s="379">
        <v>1.4</v>
      </c>
      <c r="E69" s="379">
        <v>0</v>
      </c>
      <c r="F69" s="379">
        <v>0</v>
      </c>
      <c r="G69" s="379">
        <v>99</v>
      </c>
      <c r="H69" s="379">
        <v>1033.3</v>
      </c>
      <c r="I69" s="379">
        <v>0</v>
      </c>
      <c r="J69" s="379">
        <v>0</v>
      </c>
      <c r="K69" s="379">
        <v>0</v>
      </c>
      <c r="L69" s="379">
        <v>0.2</v>
      </c>
      <c r="M69" s="379">
        <v>152.9</v>
      </c>
      <c r="N69" s="568">
        <v>152.9</v>
      </c>
      <c r="O69" s="569">
        <v>4.1666666666666699E-2</v>
      </c>
      <c r="P69" s="568"/>
      <c r="Q69" s="185" t="str">
        <f t="shared" si="1"/>
        <v/>
      </c>
      <c r="R69" s="574" t="str">
        <f t="shared" si="0"/>
        <v/>
      </c>
      <c r="S69" s="581">
        <v>1.2</v>
      </c>
      <c r="T69" s="257"/>
      <c r="U69" s="576" t="str">
        <f t="shared" si="2"/>
        <v/>
      </c>
      <c r="V69" s="30"/>
      <c r="W69" s="378"/>
      <c r="AA69" s="378"/>
      <c r="AB69" s="378"/>
      <c r="AD69" s="378"/>
      <c r="AR69" s="263"/>
      <c r="AS69" s="263"/>
      <c r="AT69" s="224"/>
      <c r="AU69" s="379"/>
      <c r="AV69" s="379"/>
      <c r="AW69" s="264"/>
    </row>
    <row r="70" spans="2:49" x14ac:dyDescent="0.25">
      <c r="B70" s="379">
        <v>1.4</v>
      </c>
      <c r="C70" s="379">
        <v>97</v>
      </c>
      <c r="D70" s="379">
        <v>1.4</v>
      </c>
      <c r="E70" s="379">
        <v>0</v>
      </c>
      <c r="F70" s="379">
        <v>0</v>
      </c>
      <c r="G70" s="379">
        <v>110</v>
      </c>
      <c r="H70" s="379">
        <v>1032.9000000000001</v>
      </c>
      <c r="I70" s="379">
        <v>0</v>
      </c>
      <c r="J70" s="379">
        <v>0</v>
      </c>
      <c r="K70" s="379">
        <v>0</v>
      </c>
      <c r="L70" s="379">
        <v>0.2</v>
      </c>
      <c r="M70" s="379">
        <v>152.9</v>
      </c>
      <c r="N70" s="568">
        <v>152.9</v>
      </c>
      <c r="O70" s="569">
        <v>4.2361111111111099E-2</v>
      </c>
      <c r="P70" s="568"/>
      <c r="Q70" s="185" t="str">
        <f t="shared" si="1"/>
        <v/>
      </c>
      <c r="R70" s="574" t="str">
        <f t="shared" si="0"/>
        <v/>
      </c>
      <c r="S70" s="581">
        <v>1.2</v>
      </c>
      <c r="T70" s="257"/>
      <c r="U70" s="576" t="str">
        <f t="shared" si="2"/>
        <v/>
      </c>
      <c r="V70" s="30"/>
      <c r="AR70" s="263"/>
      <c r="AS70" s="263"/>
      <c r="AT70" s="224"/>
      <c r="AU70" s="379"/>
      <c r="AV70" s="379"/>
      <c r="AW70" s="264"/>
    </row>
    <row r="71" spans="2:49" x14ac:dyDescent="0.25">
      <c r="B71" s="379">
        <v>1.5</v>
      </c>
      <c r="C71" s="379">
        <v>97</v>
      </c>
      <c r="D71" s="379">
        <v>1.5</v>
      </c>
      <c r="E71" s="379">
        <v>0</v>
      </c>
      <c r="F71" s="379">
        <v>0</v>
      </c>
      <c r="G71" s="379">
        <v>110</v>
      </c>
      <c r="H71" s="379">
        <v>1033.2</v>
      </c>
      <c r="I71" s="379">
        <v>0</v>
      </c>
      <c r="J71" s="379">
        <v>0</v>
      </c>
      <c r="K71" s="379">
        <v>0</v>
      </c>
      <c r="L71" s="379">
        <v>0.2</v>
      </c>
      <c r="M71" s="379">
        <v>152.9</v>
      </c>
      <c r="N71" s="568">
        <v>152.9</v>
      </c>
      <c r="O71" s="569">
        <v>4.3055555555555597E-2</v>
      </c>
      <c r="P71" s="568"/>
      <c r="Q71" s="185" t="str">
        <f t="shared" si="1"/>
        <v/>
      </c>
      <c r="R71" s="574" t="str">
        <f t="shared" si="0"/>
        <v/>
      </c>
      <c r="S71" s="581">
        <v>1.3</v>
      </c>
      <c r="T71" s="257"/>
      <c r="U71" s="576" t="str">
        <f t="shared" si="2"/>
        <v/>
      </c>
      <c r="V71" s="30"/>
      <c r="W71" s="378"/>
      <c r="AA71" s="378"/>
      <c r="AB71" s="378"/>
      <c r="AD71" s="378"/>
      <c r="AR71" s="263"/>
      <c r="AS71" s="263"/>
      <c r="AT71" s="224"/>
      <c r="AU71" s="379"/>
      <c r="AV71" s="379"/>
      <c r="AW71" s="264"/>
    </row>
    <row r="72" spans="2:49" x14ac:dyDescent="0.25">
      <c r="B72" s="379">
        <v>1.6</v>
      </c>
      <c r="C72" s="379">
        <v>97</v>
      </c>
      <c r="D72" s="379">
        <v>1.6</v>
      </c>
      <c r="E72" s="379">
        <v>0</v>
      </c>
      <c r="F72" s="379">
        <v>0</v>
      </c>
      <c r="G72" s="379">
        <v>110</v>
      </c>
      <c r="H72" s="379">
        <v>1033.2</v>
      </c>
      <c r="I72" s="379">
        <v>0</v>
      </c>
      <c r="J72" s="379">
        <v>0</v>
      </c>
      <c r="K72" s="379">
        <v>0</v>
      </c>
      <c r="L72" s="379">
        <v>0.2</v>
      </c>
      <c r="M72" s="379">
        <v>152.9</v>
      </c>
      <c r="N72" s="568">
        <v>152.9</v>
      </c>
      <c r="O72" s="569">
        <v>4.3749999999999997E-2</v>
      </c>
      <c r="P72" s="568"/>
      <c r="Q72" s="185" t="str">
        <f t="shared" si="1"/>
        <v/>
      </c>
      <c r="R72" s="574" t="str">
        <f t="shared" si="0"/>
        <v/>
      </c>
      <c r="S72" s="581">
        <v>1.3</v>
      </c>
      <c r="T72" s="257"/>
      <c r="U72" s="576" t="str">
        <f t="shared" si="2"/>
        <v/>
      </c>
      <c r="V72" s="30"/>
      <c r="W72" s="378"/>
      <c r="AA72" s="378"/>
      <c r="AB72" s="378"/>
      <c r="AD72" s="378"/>
      <c r="AR72" s="263"/>
      <c r="AS72" s="263"/>
      <c r="AT72" s="224"/>
      <c r="AU72" s="379"/>
      <c r="AV72" s="379"/>
      <c r="AW72" s="264"/>
    </row>
    <row r="73" spans="2:49" x14ac:dyDescent="0.25">
      <c r="B73" s="379">
        <v>1.6</v>
      </c>
      <c r="C73" s="379">
        <v>97</v>
      </c>
      <c r="D73" s="379">
        <v>1.6</v>
      </c>
      <c r="E73" s="379">
        <v>0</v>
      </c>
      <c r="F73" s="379">
        <v>0</v>
      </c>
      <c r="G73" s="379">
        <v>110</v>
      </c>
      <c r="H73" s="379">
        <v>1033</v>
      </c>
      <c r="I73" s="379">
        <v>0</v>
      </c>
      <c r="J73" s="379">
        <v>0</v>
      </c>
      <c r="K73" s="379">
        <v>0</v>
      </c>
      <c r="L73" s="379">
        <v>0.2</v>
      </c>
      <c r="M73" s="379">
        <v>152.9</v>
      </c>
      <c r="N73" s="568">
        <v>152.9</v>
      </c>
      <c r="O73" s="569">
        <v>4.4444444444444398E-2</v>
      </c>
      <c r="P73" s="568"/>
      <c r="Q73" s="185" t="str">
        <f t="shared" si="1"/>
        <v/>
      </c>
      <c r="R73" s="574" t="str">
        <f t="shared" ref="R73:R136" si="6">IF(J73&gt;0,60,"")</f>
        <v/>
      </c>
      <c r="S73" s="581">
        <v>1.3</v>
      </c>
      <c r="T73" s="257"/>
      <c r="U73" s="576" t="str">
        <f t="shared" si="2"/>
        <v/>
      </c>
      <c r="V73" s="30"/>
      <c r="W73" s="378"/>
      <c r="AA73" s="378"/>
      <c r="AB73" s="378"/>
      <c r="AD73" s="378"/>
      <c r="AR73" s="263"/>
      <c r="AS73" s="263"/>
      <c r="AT73" s="224"/>
      <c r="AU73" s="379"/>
      <c r="AV73" s="379"/>
      <c r="AW73" s="264"/>
    </row>
    <row r="74" spans="2:49" x14ac:dyDescent="0.25">
      <c r="B74" s="379">
        <v>1.6</v>
      </c>
      <c r="C74" s="379">
        <v>97</v>
      </c>
      <c r="D74" s="379">
        <v>1.6</v>
      </c>
      <c r="E74" s="379">
        <v>0</v>
      </c>
      <c r="F74" s="379">
        <v>0</v>
      </c>
      <c r="G74" s="379">
        <v>110</v>
      </c>
      <c r="H74" s="379">
        <v>1033.0999999999999</v>
      </c>
      <c r="I74" s="379">
        <v>0</v>
      </c>
      <c r="J74" s="379">
        <v>0</v>
      </c>
      <c r="K74" s="379">
        <v>0</v>
      </c>
      <c r="L74" s="379">
        <v>0.2</v>
      </c>
      <c r="M74" s="379">
        <v>152.9</v>
      </c>
      <c r="N74" s="568">
        <v>152.9</v>
      </c>
      <c r="O74" s="569">
        <v>4.5138888888888902E-2</v>
      </c>
      <c r="P74" s="568"/>
      <c r="Q74" s="185" t="str">
        <f t="shared" si="1"/>
        <v/>
      </c>
      <c r="R74" s="574" t="str">
        <f t="shared" si="6"/>
        <v/>
      </c>
      <c r="S74" s="581">
        <v>1.3</v>
      </c>
      <c r="T74" s="257"/>
      <c r="U74" s="576" t="str">
        <f t="shared" si="2"/>
        <v/>
      </c>
      <c r="V74" s="30"/>
      <c r="W74" s="378"/>
      <c r="AA74" s="378"/>
      <c r="AB74" s="378"/>
      <c r="AD74" s="378"/>
      <c r="AR74" s="263"/>
      <c r="AS74" s="263"/>
      <c r="AT74" s="224"/>
      <c r="AU74" s="379"/>
      <c r="AV74" s="379"/>
      <c r="AW74" s="264"/>
    </row>
    <row r="75" spans="2:49" x14ac:dyDescent="0.25">
      <c r="B75" s="379">
        <v>1.6</v>
      </c>
      <c r="C75" s="379">
        <v>97</v>
      </c>
      <c r="D75" s="379">
        <v>1.6</v>
      </c>
      <c r="E75" s="379">
        <v>0</v>
      </c>
      <c r="F75" s="379">
        <v>0</v>
      </c>
      <c r="G75" s="379">
        <v>110</v>
      </c>
      <c r="H75" s="379">
        <v>1033.2</v>
      </c>
      <c r="I75" s="379">
        <v>0</v>
      </c>
      <c r="J75" s="379">
        <v>0</v>
      </c>
      <c r="K75" s="379">
        <v>0</v>
      </c>
      <c r="L75" s="379">
        <v>0.2</v>
      </c>
      <c r="M75" s="379">
        <v>152.9</v>
      </c>
      <c r="N75" s="568">
        <v>152.9</v>
      </c>
      <c r="O75" s="569">
        <v>4.5833333333333302E-2</v>
      </c>
      <c r="P75" s="568"/>
      <c r="Q75" s="185" t="str">
        <f t="shared" ref="Q75:Q138" si="7">IF(I75&gt;9000,60,"")</f>
        <v/>
      </c>
      <c r="R75" s="574" t="str">
        <f t="shared" si="6"/>
        <v/>
      </c>
      <c r="S75" s="581">
        <v>1.3</v>
      </c>
      <c r="T75" s="257"/>
      <c r="U75" s="576" t="str">
        <f t="shared" ref="U75:U138" si="8">IF(S75&gt;B75+1,60,"")</f>
        <v/>
      </c>
      <c r="V75" s="30"/>
      <c r="AR75" s="263"/>
      <c r="AS75" s="263"/>
      <c r="AT75" s="224"/>
      <c r="AU75" s="379"/>
      <c r="AV75" s="379"/>
      <c r="AW75" s="264"/>
    </row>
    <row r="76" spans="2:49" x14ac:dyDescent="0.25">
      <c r="B76" s="379">
        <v>1.6</v>
      </c>
      <c r="C76" s="379">
        <v>97</v>
      </c>
      <c r="D76" s="379">
        <v>1.6</v>
      </c>
      <c r="E76" s="379">
        <v>0</v>
      </c>
      <c r="F76" s="379">
        <v>0</v>
      </c>
      <c r="G76" s="379">
        <v>110</v>
      </c>
      <c r="H76" s="379">
        <v>1033.2</v>
      </c>
      <c r="I76" s="379">
        <v>0</v>
      </c>
      <c r="J76" s="379">
        <v>0</v>
      </c>
      <c r="K76" s="379">
        <v>0</v>
      </c>
      <c r="L76" s="379">
        <v>0.2</v>
      </c>
      <c r="M76" s="379">
        <v>152.9</v>
      </c>
      <c r="N76" s="568">
        <v>152.9</v>
      </c>
      <c r="O76" s="569">
        <v>4.65277777777778E-2</v>
      </c>
      <c r="P76" s="568"/>
      <c r="Q76" s="185" t="str">
        <f t="shared" si="7"/>
        <v/>
      </c>
      <c r="R76" s="574" t="str">
        <f t="shared" si="6"/>
        <v/>
      </c>
      <c r="S76" s="581">
        <v>1.3</v>
      </c>
      <c r="T76" s="257"/>
      <c r="U76" s="576" t="str">
        <f t="shared" si="8"/>
        <v/>
      </c>
      <c r="V76" s="30"/>
      <c r="W76" s="378"/>
      <c r="AA76" s="378"/>
      <c r="AB76" s="378"/>
      <c r="AD76" s="378"/>
      <c r="AR76" s="263"/>
      <c r="AS76" s="263"/>
      <c r="AT76" s="224"/>
      <c r="AU76" s="379"/>
      <c r="AV76" s="379"/>
      <c r="AW76" s="264"/>
    </row>
    <row r="77" spans="2:49" x14ac:dyDescent="0.25">
      <c r="B77" s="379">
        <v>1.6</v>
      </c>
      <c r="C77" s="379">
        <v>97</v>
      </c>
      <c r="D77" s="379">
        <v>1.6</v>
      </c>
      <c r="E77" s="379">
        <v>0</v>
      </c>
      <c r="F77" s="379">
        <v>0</v>
      </c>
      <c r="G77" s="379">
        <v>110</v>
      </c>
      <c r="H77" s="379">
        <v>1033.3</v>
      </c>
      <c r="I77" s="379">
        <v>0</v>
      </c>
      <c r="J77" s="379">
        <v>0</v>
      </c>
      <c r="K77" s="379">
        <v>0</v>
      </c>
      <c r="L77" s="379">
        <v>0.2</v>
      </c>
      <c r="M77" s="379">
        <v>152.9</v>
      </c>
      <c r="N77" s="568">
        <v>152.9</v>
      </c>
      <c r="O77" s="569">
        <v>4.72222222222222E-2</v>
      </c>
      <c r="P77" s="568"/>
      <c r="Q77" s="185" t="str">
        <f t="shared" si="7"/>
        <v/>
      </c>
      <c r="R77" s="574" t="str">
        <f t="shared" si="6"/>
        <v/>
      </c>
      <c r="S77" s="581">
        <v>1.3</v>
      </c>
      <c r="T77" s="257"/>
      <c r="U77" s="576" t="str">
        <f t="shared" si="8"/>
        <v/>
      </c>
      <c r="V77" s="30"/>
      <c r="W77" s="378"/>
      <c r="AA77" s="378"/>
      <c r="AB77" s="378"/>
      <c r="AD77" s="378"/>
      <c r="AR77" s="263"/>
      <c r="AS77" s="263"/>
      <c r="AT77" s="224"/>
      <c r="AU77" s="379"/>
      <c r="AV77" s="379"/>
      <c r="AW77" s="264"/>
    </row>
    <row r="78" spans="2:49" x14ac:dyDescent="0.25">
      <c r="B78" s="379">
        <v>1.6</v>
      </c>
      <c r="C78" s="379">
        <v>97</v>
      </c>
      <c r="D78" s="379">
        <v>1.6</v>
      </c>
      <c r="E78" s="379">
        <v>0</v>
      </c>
      <c r="F78" s="379">
        <v>0</v>
      </c>
      <c r="G78" s="379">
        <v>110</v>
      </c>
      <c r="H78" s="379">
        <v>1032.9000000000001</v>
      </c>
      <c r="I78" s="379">
        <v>0</v>
      </c>
      <c r="J78" s="379">
        <v>0</v>
      </c>
      <c r="K78" s="379">
        <v>0</v>
      </c>
      <c r="L78" s="379">
        <v>0.2</v>
      </c>
      <c r="M78" s="379">
        <v>152.9</v>
      </c>
      <c r="N78" s="568">
        <v>152.9</v>
      </c>
      <c r="O78" s="569">
        <v>4.7916666666666698E-2</v>
      </c>
      <c r="P78" s="568"/>
      <c r="Q78" s="185" t="str">
        <f t="shared" si="7"/>
        <v/>
      </c>
      <c r="R78" s="574" t="str">
        <f t="shared" si="6"/>
        <v/>
      </c>
      <c r="S78" s="581">
        <v>1.2</v>
      </c>
      <c r="T78" s="257"/>
      <c r="U78" s="576" t="str">
        <f t="shared" si="8"/>
        <v/>
      </c>
      <c r="V78" s="30"/>
      <c r="W78" s="378"/>
      <c r="AA78" s="378"/>
      <c r="AB78" s="378"/>
      <c r="AD78" s="378"/>
      <c r="AR78" s="263"/>
      <c r="AS78" s="263"/>
      <c r="AT78" s="224"/>
      <c r="AU78" s="379"/>
      <c r="AV78" s="379"/>
      <c r="AW78" s="264"/>
    </row>
    <row r="79" spans="2:49" x14ac:dyDescent="0.25">
      <c r="B79" s="379">
        <v>1.6</v>
      </c>
      <c r="C79" s="379">
        <v>97</v>
      </c>
      <c r="D79" s="379">
        <v>1.6</v>
      </c>
      <c r="E79" s="379">
        <v>0</v>
      </c>
      <c r="F79" s="379">
        <v>0</v>
      </c>
      <c r="G79" s="379">
        <v>110</v>
      </c>
      <c r="H79" s="379">
        <v>1033.0999999999999</v>
      </c>
      <c r="I79" s="379">
        <v>0</v>
      </c>
      <c r="J79" s="379">
        <v>0</v>
      </c>
      <c r="K79" s="379">
        <v>0</v>
      </c>
      <c r="L79" s="379">
        <v>0.2</v>
      </c>
      <c r="M79" s="379">
        <v>152.9</v>
      </c>
      <c r="N79" s="568">
        <v>152.9</v>
      </c>
      <c r="O79" s="569">
        <v>4.8611111111111098E-2</v>
      </c>
      <c r="P79" s="568"/>
      <c r="Q79" s="185" t="str">
        <f t="shared" si="7"/>
        <v/>
      </c>
      <c r="R79" s="574" t="str">
        <f t="shared" si="6"/>
        <v/>
      </c>
      <c r="S79" s="581">
        <v>1.3</v>
      </c>
      <c r="T79" s="257"/>
      <c r="U79" s="576" t="str">
        <f t="shared" si="8"/>
        <v/>
      </c>
      <c r="V79" s="30"/>
      <c r="AR79" s="263"/>
      <c r="AS79" s="263"/>
      <c r="AT79" s="224"/>
      <c r="AU79" s="379"/>
      <c r="AV79" s="379"/>
      <c r="AW79" s="264"/>
    </row>
    <row r="80" spans="2:49" x14ac:dyDescent="0.25">
      <c r="B80" s="379">
        <v>1.6</v>
      </c>
      <c r="C80" s="379">
        <v>97</v>
      </c>
      <c r="D80" s="379">
        <v>1.6</v>
      </c>
      <c r="E80" s="379">
        <v>0</v>
      </c>
      <c r="F80" s="379">
        <v>0</v>
      </c>
      <c r="G80" s="379">
        <v>110</v>
      </c>
      <c r="H80" s="379">
        <v>1033.0999999999999</v>
      </c>
      <c r="I80" s="379">
        <v>0</v>
      </c>
      <c r="J80" s="379">
        <v>0</v>
      </c>
      <c r="K80" s="379">
        <v>0</v>
      </c>
      <c r="L80" s="379">
        <v>0.2</v>
      </c>
      <c r="M80" s="379">
        <v>152.9</v>
      </c>
      <c r="N80" s="568">
        <v>152.9</v>
      </c>
      <c r="O80" s="569">
        <v>4.9305555555555602E-2</v>
      </c>
      <c r="P80" s="568"/>
      <c r="Q80" s="185" t="str">
        <f t="shared" si="7"/>
        <v/>
      </c>
      <c r="R80" s="574" t="str">
        <f t="shared" si="6"/>
        <v/>
      </c>
      <c r="S80" s="581">
        <v>1.3</v>
      </c>
      <c r="T80" s="257"/>
      <c r="U80" s="576" t="str">
        <f t="shared" si="8"/>
        <v/>
      </c>
      <c r="V80" s="30"/>
      <c r="W80" s="378"/>
      <c r="AA80" s="378"/>
      <c r="AB80" s="378"/>
      <c r="AD80" s="378"/>
      <c r="AR80" s="263"/>
      <c r="AS80" s="263"/>
      <c r="AT80" s="224"/>
      <c r="AU80" s="379"/>
      <c r="AV80" s="379"/>
      <c r="AW80" s="264"/>
    </row>
    <row r="81" spans="2:49" x14ac:dyDescent="0.25">
      <c r="B81" s="379">
        <v>1.5</v>
      </c>
      <c r="C81" s="379">
        <v>97</v>
      </c>
      <c r="D81" s="379">
        <v>1.5</v>
      </c>
      <c r="E81" s="379">
        <v>0</v>
      </c>
      <c r="F81" s="379">
        <v>0</v>
      </c>
      <c r="G81" s="379">
        <v>110</v>
      </c>
      <c r="H81" s="379">
        <v>1032.9000000000001</v>
      </c>
      <c r="I81" s="379">
        <v>0</v>
      </c>
      <c r="J81" s="379">
        <v>0</v>
      </c>
      <c r="K81" s="379">
        <v>0</v>
      </c>
      <c r="L81" s="379">
        <v>0.2</v>
      </c>
      <c r="M81" s="379">
        <v>152.9</v>
      </c>
      <c r="N81" s="568">
        <v>152.9</v>
      </c>
      <c r="O81" s="569">
        <v>0.05</v>
      </c>
      <c r="P81" s="568"/>
      <c r="Q81" s="185" t="str">
        <f t="shared" si="7"/>
        <v/>
      </c>
      <c r="R81" s="574" t="str">
        <f t="shared" si="6"/>
        <v/>
      </c>
      <c r="S81" s="581">
        <v>1.2</v>
      </c>
      <c r="T81" s="257"/>
      <c r="U81" s="576" t="str">
        <f t="shared" si="8"/>
        <v/>
      </c>
      <c r="V81" s="30"/>
      <c r="W81" s="378"/>
      <c r="AA81" s="378"/>
      <c r="AB81" s="378"/>
      <c r="AD81" s="378"/>
      <c r="AR81" s="263"/>
      <c r="AS81" s="263"/>
      <c r="AT81" s="224"/>
      <c r="AU81" s="379"/>
      <c r="AV81" s="379"/>
      <c r="AW81" s="264"/>
    </row>
    <row r="82" spans="2:49" x14ac:dyDescent="0.25">
      <c r="B82" s="379">
        <v>1.5</v>
      </c>
      <c r="C82" s="379">
        <v>97</v>
      </c>
      <c r="D82" s="379">
        <v>1.5</v>
      </c>
      <c r="E82" s="379">
        <v>0</v>
      </c>
      <c r="F82" s="379">
        <v>0</v>
      </c>
      <c r="G82" s="379">
        <v>110</v>
      </c>
      <c r="H82" s="379">
        <v>1033.0999999999999</v>
      </c>
      <c r="I82" s="379">
        <v>0</v>
      </c>
      <c r="J82" s="379">
        <v>0</v>
      </c>
      <c r="K82" s="379">
        <v>0</v>
      </c>
      <c r="L82" s="379">
        <v>0.2</v>
      </c>
      <c r="M82" s="379">
        <v>152.9</v>
      </c>
      <c r="N82" s="568">
        <v>152.9</v>
      </c>
      <c r="O82" s="569">
        <v>5.0694444444444403E-2</v>
      </c>
      <c r="P82" s="568"/>
      <c r="Q82" s="185" t="str">
        <f t="shared" si="7"/>
        <v/>
      </c>
      <c r="R82" s="574" t="str">
        <f t="shared" si="6"/>
        <v/>
      </c>
      <c r="S82" s="581">
        <v>1.3</v>
      </c>
      <c r="T82" s="257"/>
      <c r="U82" s="576" t="str">
        <f t="shared" si="8"/>
        <v/>
      </c>
      <c r="V82" s="30"/>
      <c r="W82" s="378"/>
      <c r="AA82" s="378"/>
      <c r="AB82" s="378"/>
      <c r="AD82" s="378"/>
      <c r="AR82" s="263"/>
      <c r="AS82" s="263"/>
      <c r="AT82" s="224"/>
      <c r="AU82" s="379"/>
      <c r="AV82" s="379"/>
      <c r="AW82" s="264"/>
    </row>
    <row r="83" spans="2:49" x14ac:dyDescent="0.25">
      <c r="B83" s="379">
        <v>1.4</v>
      </c>
      <c r="C83" s="379">
        <v>97</v>
      </c>
      <c r="D83" s="379">
        <v>1.4</v>
      </c>
      <c r="E83" s="379">
        <v>0</v>
      </c>
      <c r="F83" s="379">
        <v>0</v>
      </c>
      <c r="G83" s="379">
        <v>110</v>
      </c>
      <c r="H83" s="379">
        <v>1033.2</v>
      </c>
      <c r="I83" s="379">
        <v>0</v>
      </c>
      <c r="J83" s="379">
        <v>0</v>
      </c>
      <c r="K83" s="379">
        <v>0</v>
      </c>
      <c r="L83" s="379">
        <v>0.2</v>
      </c>
      <c r="M83" s="379">
        <v>152.9</v>
      </c>
      <c r="N83" s="568">
        <v>152.9</v>
      </c>
      <c r="O83" s="569">
        <v>5.1388888888888901E-2</v>
      </c>
      <c r="P83" s="568"/>
      <c r="Q83" s="185" t="str">
        <f t="shared" si="7"/>
        <v/>
      </c>
      <c r="R83" s="574" t="str">
        <f t="shared" si="6"/>
        <v/>
      </c>
      <c r="S83" s="581">
        <v>1.2</v>
      </c>
      <c r="T83" s="257"/>
      <c r="U83" s="576" t="str">
        <f t="shared" si="8"/>
        <v/>
      </c>
      <c r="V83" s="30"/>
      <c r="W83" s="378"/>
      <c r="AA83" s="378"/>
      <c r="AB83" s="378"/>
      <c r="AD83" s="378"/>
      <c r="AR83" s="263"/>
      <c r="AS83" s="263"/>
      <c r="AT83" s="224"/>
      <c r="AU83" s="379"/>
      <c r="AV83" s="379"/>
      <c r="AW83" s="264"/>
    </row>
    <row r="84" spans="2:49" x14ac:dyDescent="0.25">
      <c r="B84" s="379">
        <v>1.4</v>
      </c>
      <c r="C84" s="379">
        <v>97</v>
      </c>
      <c r="D84" s="379">
        <v>1.4</v>
      </c>
      <c r="E84" s="379">
        <v>0</v>
      </c>
      <c r="F84" s="379">
        <v>0</v>
      </c>
      <c r="G84" s="379">
        <v>110</v>
      </c>
      <c r="H84" s="379">
        <v>1033.0999999999999</v>
      </c>
      <c r="I84" s="379">
        <v>0</v>
      </c>
      <c r="J84" s="379">
        <v>0</v>
      </c>
      <c r="K84" s="379">
        <v>0</v>
      </c>
      <c r="L84" s="379">
        <v>0.2</v>
      </c>
      <c r="M84" s="379">
        <v>152.9</v>
      </c>
      <c r="N84" s="568">
        <v>152.9</v>
      </c>
      <c r="O84" s="569">
        <v>5.2083333333333301E-2</v>
      </c>
      <c r="P84" s="568"/>
      <c r="Q84" s="185" t="str">
        <f t="shared" si="7"/>
        <v/>
      </c>
      <c r="R84" s="574" t="str">
        <f t="shared" si="6"/>
        <v/>
      </c>
      <c r="S84" s="581">
        <v>1.2</v>
      </c>
      <c r="T84" s="257"/>
      <c r="U84" s="576" t="str">
        <f t="shared" si="8"/>
        <v/>
      </c>
      <c r="V84" s="30"/>
      <c r="AR84" s="263"/>
      <c r="AS84" s="263"/>
      <c r="AT84" s="224"/>
      <c r="AU84" s="379"/>
      <c r="AV84" s="379"/>
      <c r="AW84" s="264"/>
    </row>
    <row r="85" spans="2:49" x14ac:dyDescent="0.25">
      <c r="B85" s="379">
        <v>1.4</v>
      </c>
      <c r="C85" s="379">
        <v>97</v>
      </c>
      <c r="D85" s="379">
        <v>1.4</v>
      </c>
      <c r="E85" s="379">
        <v>0</v>
      </c>
      <c r="F85" s="379">
        <v>0</v>
      </c>
      <c r="G85" s="379">
        <v>110</v>
      </c>
      <c r="H85" s="379">
        <v>1033</v>
      </c>
      <c r="I85" s="379">
        <v>0</v>
      </c>
      <c r="J85" s="379">
        <v>0</v>
      </c>
      <c r="K85" s="379">
        <v>0</v>
      </c>
      <c r="L85" s="379">
        <v>0.2</v>
      </c>
      <c r="M85" s="379">
        <v>152.9</v>
      </c>
      <c r="N85" s="568">
        <v>152.9</v>
      </c>
      <c r="O85" s="569">
        <v>5.2777777777777798E-2</v>
      </c>
      <c r="P85" s="568"/>
      <c r="Q85" s="185" t="str">
        <f t="shared" si="7"/>
        <v/>
      </c>
      <c r="R85" s="574" t="str">
        <f t="shared" si="6"/>
        <v/>
      </c>
      <c r="S85" s="581">
        <v>1.2</v>
      </c>
      <c r="T85" s="257"/>
      <c r="U85" s="576" t="str">
        <f t="shared" si="8"/>
        <v/>
      </c>
      <c r="V85" s="30"/>
      <c r="W85" s="378"/>
      <c r="AA85" s="378"/>
      <c r="AB85" s="378"/>
      <c r="AD85" s="378"/>
      <c r="AR85" s="263"/>
      <c r="AS85" s="263"/>
      <c r="AT85" s="224"/>
      <c r="AU85" s="379"/>
      <c r="AV85" s="379"/>
      <c r="AW85" s="264"/>
    </row>
    <row r="86" spans="2:49" x14ac:dyDescent="0.25">
      <c r="B86" s="379">
        <v>1.4</v>
      </c>
      <c r="C86" s="379">
        <v>97</v>
      </c>
      <c r="D86" s="379">
        <v>1.4</v>
      </c>
      <c r="E86" s="379">
        <v>0</v>
      </c>
      <c r="F86" s="379">
        <v>0</v>
      </c>
      <c r="G86" s="379">
        <v>110</v>
      </c>
      <c r="H86" s="379">
        <v>1033.0999999999999</v>
      </c>
      <c r="I86" s="379">
        <v>0</v>
      </c>
      <c r="J86" s="379">
        <v>0</v>
      </c>
      <c r="K86" s="379">
        <v>0</v>
      </c>
      <c r="L86" s="379">
        <v>0.2</v>
      </c>
      <c r="M86" s="379">
        <v>152.9</v>
      </c>
      <c r="N86" s="568">
        <v>152.9</v>
      </c>
      <c r="O86" s="569">
        <v>5.3472222222222199E-2</v>
      </c>
      <c r="P86" s="568"/>
      <c r="Q86" s="185" t="str">
        <f t="shared" si="7"/>
        <v/>
      </c>
      <c r="R86" s="574" t="str">
        <f t="shared" si="6"/>
        <v/>
      </c>
      <c r="S86" s="581">
        <v>1.2</v>
      </c>
      <c r="T86" s="257"/>
      <c r="U86" s="576" t="str">
        <f t="shared" si="8"/>
        <v/>
      </c>
      <c r="V86" s="30"/>
      <c r="W86" s="378"/>
      <c r="AA86" s="378"/>
      <c r="AB86" s="378"/>
      <c r="AD86" s="378"/>
      <c r="AR86" s="263"/>
      <c r="AS86" s="263"/>
      <c r="AT86" s="224"/>
      <c r="AU86" s="379"/>
      <c r="AV86" s="379"/>
      <c r="AW86" s="264"/>
    </row>
    <row r="87" spans="2:49" x14ac:dyDescent="0.25">
      <c r="B87" s="379">
        <v>1.4</v>
      </c>
      <c r="C87" s="379">
        <v>97</v>
      </c>
      <c r="D87" s="379">
        <v>1.4</v>
      </c>
      <c r="E87" s="379">
        <v>0</v>
      </c>
      <c r="F87" s="379">
        <v>0</v>
      </c>
      <c r="G87" s="379">
        <v>110</v>
      </c>
      <c r="H87" s="379">
        <v>1032.9000000000001</v>
      </c>
      <c r="I87" s="379">
        <v>0</v>
      </c>
      <c r="J87" s="379">
        <v>0</v>
      </c>
      <c r="K87" s="379">
        <v>0</v>
      </c>
      <c r="L87" s="379">
        <v>0.2</v>
      </c>
      <c r="M87" s="379">
        <v>152.9</v>
      </c>
      <c r="N87" s="568">
        <v>152.9</v>
      </c>
      <c r="O87" s="569">
        <v>5.4166666666666703E-2</v>
      </c>
      <c r="P87" s="568"/>
      <c r="Q87" s="185" t="str">
        <f t="shared" si="7"/>
        <v/>
      </c>
      <c r="R87" s="574" t="str">
        <f t="shared" si="6"/>
        <v/>
      </c>
      <c r="S87" s="581">
        <v>1.2</v>
      </c>
      <c r="T87" s="257"/>
      <c r="U87" s="576" t="str">
        <f t="shared" si="8"/>
        <v/>
      </c>
      <c r="V87" s="30"/>
      <c r="W87" s="378"/>
      <c r="AA87" s="378"/>
      <c r="AB87" s="378"/>
      <c r="AD87" s="378"/>
      <c r="AR87" s="263"/>
      <c r="AS87" s="263"/>
      <c r="AT87" s="224"/>
      <c r="AU87" s="379"/>
      <c r="AV87" s="379"/>
      <c r="AW87" s="264"/>
    </row>
    <row r="88" spans="2:49" x14ac:dyDescent="0.25">
      <c r="B88" s="379">
        <v>1.3</v>
      </c>
      <c r="C88" s="379">
        <v>97</v>
      </c>
      <c r="D88" s="379">
        <v>1.3</v>
      </c>
      <c r="E88" s="379">
        <v>0</v>
      </c>
      <c r="F88" s="379">
        <v>0</v>
      </c>
      <c r="G88" s="379">
        <v>110</v>
      </c>
      <c r="H88" s="379">
        <v>1033</v>
      </c>
      <c r="I88" s="379">
        <v>0</v>
      </c>
      <c r="J88" s="379">
        <v>0</v>
      </c>
      <c r="K88" s="379">
        <v>0</v>
      </c>
      <c r="L88" s="379">
        <v>0.2</v>
      </c>
      <c r="M88" s="379">
        <v>152.9</v>
      </c>
      <c r="N88" s="568">
        <v>152.9</v>
      </c>
      <c r="O88" s="569">
        <v>5.4861111111111097E-2</v>
      </c>
      <c r="P88" s="568"/>
      <c r="Q88" s="185" t="str">
        <f t="shared" si="7"/>
        <v/>
      </c>
      <c r="R88" s="574" t="str">
        <f t="shared" si="6"/>
        <v/>
      </c>
      <c r="S88" s="581">
        <v>1.2</v>
      </c>
      <c r="T88" s="257"/>
      <c r="U88" s="576" t="str">
        <f t="shared" si="8"/>
        <v/>
      </c>
      <c r="V88" s="30"/>
      <c r="AR88" s="263"/>
      <c r="AS88" s="263"/>
      <c r="AT88" s="224"/>
      <c r="AU88" s="379"/>
      <c r="AV88" s="379"/>
      <c r="AW88" s="264"/>
    </row>
    <row r="89" spans="2:49" x14ac:dyDescent="0.25">
      <c r="B89" s="379">
        <v>1.3</v>
      </c>
      <c r="C89" s="379">
        <v>97</v>
      </c>
      <c r="D89" s="379">
        <v>1.3</v>
      </c>
      <c r="E89" s="379">
        <v>0</v>
      </c>
      <c r="F89" s="379">
        <v>0</v>
      </c>
      <c r="G89" s="379">
        <v>110</v>
      </c>
      <c r="H89" s="379">
        <v>1032.9000000000001</v>
      </c>
      <c r="I89" s="379">
        <v>0</v>
      </c>
      <c r="J89" s="379">
        <v>0</v>
      </c>
      <c r="K89" s="379">
        <v>0</v>
      </c>
      <c r="L89" s="379">
        <v>0.2</v>
      </c>
      <c r="M89" s="379">
        <v>152.9</v>
      </c>
      <c r="N89" s="568">
        <v>152.9</v>
      </c>
      <c r="O89" s="569">
        <v>5.5555555555555601E-2</v>
      </c>
      <c r="P89" s="568"/>
      <c r="Q89" s="185" t="str">
        <f t="shared" si="7"/>
        <v/>
      </c>
      <c r="R89" s="574" t="str">
        <f t="shared" si="6"/>
        <v/>
      </c>
      <c r="S89" s="581">
        <v>1.2</v>
      </c>
      <c r="T89" s="257"/>
      <c r="U89" s="576" t="str">
        <f t="shared" si="8"/>
        <v/>
      </c>
      <c r="V89" s="30"/>
      <c r="W89" s="378"/>
      <c r="AR89" s="263"/>
      <c r="AS89" s="263"/>
      <c r="AT89" s="224"/>
      <c r="AU89" s="379"/>
      <c r="AV89" s="379"/>
      <c r="AW89" s="264"/>
    </row>
    <row r="90" spans="2:49" x14ac:dyDescent="0.25">
      <c r="B90" s="379">
        <v>1.3</v>
      </c>
      <c r="C90" s="379">
        <v>97</v>
      </c>
      <c r="D90" s="379">
        <v>1.3</v>
      </c>
      <c r="E90" s="379">
        <v>0</v>
      </c>
      <c r="F90" s="379">
        <v>0</v>
      </c>
      <c r="G90" s="379">
        <v>110</v>
      </c>
      <c r="H90" s="379">
        <v>1032.9000000000001</v>
      </c>
      <c r="I90" s="379">
        <v>0</v>
      </c>
      <c r="J90" s="379">
        <v>0</v>
      </c>
      <c r="K90" s="379">
        <v>0</v>
      </c>
      <c r="L90" s="379">
        <v>0.2</v>
      </c>
      <c r="M90" s="379">
        <v>152.9</v>
      </c>
      <c r="N90" s="568">
        <v>152.9</v>
      </c>
      <c r="O90" s="569">
        <v>5.6250000000000001E-2</v>
      </c>
      <c r="P90" s="568"/>
      <c r="Q90" s="185" t="str">
        <f t="shared" si="7"/>
        <v/>
      </c>
      <c r="R90" s="574" t="str">
        <f t="shared" si="6"/>
        <v/>
      </c>
      <c r="S90" s="581">
        <v>1.2</v>
      </c>
      <c r="T90" s="257"/>
      <c r="U90" s="576" t="str">
        <f t="shared" si="8"/>
        <v/>
      </c>
      <c r="V90" s="30"/>
      <c r="W90" s="378"/>
      <c r="AR90" s="263"/>
      <c r="AS90" s="263"/>
      <c r="AT90" s="224"/>
      <c r="AU90" s="379"/>
      <c r="AV90" s="379"/>
      <c r="AW90" s="264"/>
    </row>
    <row r="91" spans="2:49" x14ac:dyDescent="0.25">
      <c r="B91" s="379">
        <v>1.3</v>
      </c>
      <c r="C91" s="379">
        <v>97</v>
      </c>
      <c r="D91" s="379">
        <v>1.3</v>
      </c>
      <c r="E91" s="379">
        <v>0</v>
      </c>
      <c r="F91" s="379">
        <v>0</v>
      </c>
      <c r="G91" s="379">
        <v>110</v>
      </c>
      <c r="H91" s="379">
        <v>1032.8</v>
      </c>
      <c r="I91" s="379">
        <v>0</v>
      </c>
      <c r="J91" s="379">
        <v>0</v>
      </c>
      <c r="K91" s="379">
        <v>0</v>
      </c>
      <c r="L91" s="379">
        <v>0.2</v>
      </c>
      <c r="M91" s="379">
        <v>152.9</v>
      </c>
      <c r="N91" s="568">
        <v>152.9</v>
      </c>
      <c r="O91" s="569">
        <v>5.6944444444444402E-2</v>
      </c>
      <c r="P91" s="568"/>
      <c r="Q91" s="185" t="str">
        <f t="shared" si="7"/>
        <v/>
      </c>
      <c r="R91" s="574" t="str">
        <f t="shared" si="6"/>
        <v/>
      </c>
      <c r="S91" s="581">
        <v>1.2</v>
      </c>
      <c r="T91" s="257"/>
      <c r="U91" s="576" t="str">
        <f t="shared" si="8"/>
        <v/>
      </c>
      <c r="V91" s="30"/>
      <c r="W91" s="378"/>
      <c r="AR91" s="263"/>
      <c r="AS91" s="263"/>
      <c r="AT91" s="224"/>
      <c r="AU91" s="379"/>
      <c r="AV91" s="379"/>
      <c r="AW91" s="264"/>
    </row>
    <row r="92" spans="2:49" x14ac:dyDescent="0.25">
      <c r="B92" s="379">
        <v>1.3</v>
      </c>
      <c r="C92" s="379">
        <v>97</v>
      </c>
      <c r="D92" s="379">
        <v>1.3</v>
      </c>
      <c r="E92" s="379">
        <v>0</v>
      </c>
      <c r="F92" s="379">
        <v>0</v>
      </c>
      <c r="G92" s="379">
        <v>110</v>
      </c>
      <c r="H92" s="379">
        <v>1032.8</v>
      </c>
      <c r="I92" s="379">
        <v>0</v>
      </c>
      <c r="J92" s="379">
        <v>0</v>
      </c>
      <c r="K92" s="379">
        <v>0</v>
      </c>
      <c r="L92" s="379">
        <v>0.2</v>
      </c>
      <c r="M92" s="379">
        <v>152.9</v>
      </c>
      <c r="N92" s="568">
        <v>152.9</v>
      </c>
      <c r="O92" s="569">
        <v>5.7638888888888899E-2</v>
      </c>
      <c r="P92" s="568"/>
      <c r="Q92" s="185" t="str">
        <f t="shared" si="7"/>
        <v/>
      </c>
      <c r="R92" s="574" t="str">
        <f t="shared" si="6"/>
        <v/>
      </c>
      <c r="S92" s="581">
        <v>1.2</v>
      </c>
      <c r="T92" s="257"/>
      <c r="U92" s="576" t="str">
        <f t="shared" si="8"/>
        <v/>
      </c>
      <c r="V92" s="30"/>
      <c r="W92" s="378"/>
      <c r="AR92" s="263"/>
      <c r="AS92" s="263"/>
      <c r="AT92" s="224"/>
      <c r="AU92" s="379"/>
      <c r="AV92" s="379"/>
      <c r="AW92" s="264"/>
    </row>
    <row r="93" spans="2:49" x14ac:dyDescent="0.25">
      <c r="B93" s="379">
        <v>1.4</v>
      </c>
      <c r="C93" s="379">
        <v>97</v>
      </c>
      <c r="D93" s="379">
        <v>1.4</v>
      </c>
      <c r="E93" s="379">
        <v>0</v>
      </c>
      <c r="F93" s="379">
        <v>0</v>
      </c>
      <c r="G93" s="379">
        <v>110</v>
      </c>
      <c r="H93" s="379">
        <v>1032.9000000000001</v>
      </c>
      <c r="I93" s="379">
        <v>0</v>
      </c>
      <c r="J93" s="379">
        <v>0</v>
      </c>
      <c r="K93" s="379">
        <v>0</v>
      </c>
      <c r="L93" s="379">
        <v>0.2</v>
      </c>
      <c r="M93" s="379">
        <v>152.9</v>
      </c>
      <c r="N93" s="568">
        <v>152.9</v>
      </c>
      <c r="O93" s="569">
        <v>5.83333333333333E-2</v>
      </c>
      <c r="P93" s="568"/>
      <c r="Q93" s="185" t="str">
        <f t="shared" si="7"/>
        <v/>
      </c>
      <c r="R93" s="574" t="str">
        <f t="shared" si="6"/>
        <v/>
      </c>
      <c r="S93" s="581">
        <v>1.2</v>
      </c>
      <c r="T93" s="257"/>
      <c r="U93" s="576" t="str">
        <f t="shared" si="8"/>
        <v/>
      </c>
      <c r="V93" s="30"/>
      <c r="AR93" s="263"/>
      <c r="AS93" s="263"/>
      <c r="AT93" s="224"/>
      <c r="AU93" s="379"/>
      <c r="AV93" s="379"/>
      <c r="AW93" s="264"/>
    </row>
    <row r="94" spans="2:49" x14ac:dyDescent="0.25">
      <c r="B94" s="379">
        <v>1.4</v>
      </c>
      <c r="C94" s="379">
        <v>97</v>
      </c>
      <c r="D94" s="379">
        <v>1.4</v>
      </c>
      <c r="E94" s="379">
        <v>0</v>
      </c>
      <c r="F94" s="379">
        <v>0</v>
      </c>
      <c r="G94" s="379">
        <v>110</v>
      </c>
      <c r="H94" s="379">
        <v>1032.7</v>
      </c>
      <c r="I94" s="379">
        <v>0</v>
      </c>
      <c r="J94" s="379">
        <v>0</v>
      </c>
      <c r="K94" s="379">
        <v>0</v>
      </c>
      <c r="L94" s="379">
        <v>0.2</v>
      </c>
      <c r="M94" s="379">
        <v>152.9</v>
      </c>
      <c r="N94" s="568">
        <v>152.9</v>
      </c>
      <c r="O94" s="569">
        <v>5.9027777777777797E-2</v>
      </c>
      <c r="P94" s="568"/>
      <c r="Q94" s="185" t="str">
        <f t="shared" si="7"/>
        <v/>
      </c>
      <c r="R94" s="574" t="str">
        <f t="shared" si="6"/>
        <v/>
      </c>
      <c r="S94" s="581">
        <v>1.2</v>
      </c>
      <c r="T94" s="257"/>
      <c r="U94" s="576" t="str">
        <f t="shared" si="8"/>
        <v/>
      </c>
      <c r="V94" s="30"/>
      <c r="AR94" s="263"/>
      <c r="AS94" s="263"/>
      <c r="AT94" s="224"/>
      <c r="AU94" s="379"/>
      <c r="AV94" s="379"/>
      <c r="AW94" s="264"/>
    </row>
    <row r="95" spans="2:49" x14ac:dyDescent="0.25">
      <c r="B95" s="379">
        <v>1.4</v>
      </c>
      <c r="C95" s="379">
        <v>97</v>
      </c>
      <c r="D95" s="379">
        <v>1.4</v>
      </c>
      <c r="E95" s="379">
        <v>0</v>
      </c>
      <c r="F95" s="379">
        <v>0</v>
      </c>
      <c r="G95" s="379">
        <v>110</v>
      </c>
      <c r="H95" s="379">
        <v>1032.8</v>
      </c>
      <c r="I95" s="379">
        <v>0</v>
      </c>
      <c r="J95" s="379">
        <v>0</v>
      </c>
      <c r="K95" s="379">
        <v>0</v>
      </c>
      <c r="L95" s="379">
        <v>0.2</v>
      </c>
      <c r="M95" s="379">
        <v>152.9</v>
      </c>
      <c r="N95" s="568">
        <v>152.9</v>
      </c>
      <c r="O95" s="569">
        <v>5.9722222222222197E-2</v>
      </c>
      <c r="P95" s="568"/>
      <c r="Q95" s="185" t="str">
        <f t="shared" si="7"/>
        <v/>
      </c>
      <c r="R95" s="574" t="str">
        <f t="shared" si="6"/>
        <v/>
      </c>
      <c r="S95" s="581">
        <v>1.2</v>
      </c>
      <c r="T95" s="257"/>
      <c r="U95" s="576" t="str">
        <f t="shared" si="8"/>
        <v/>
      </c>
      <c r="V95" s="30"/>
      <c r="AR95" s="263"/>
      <c r="AS95" s="263"/>
      <c r="AT95" s="224"/>
      <c r="AU95" s="379"/>
      <c r="AV95" s="379"/>
      <c r="AW95" s="264"/>
    </row>
    <row r="96" spans="2:49" x14ac:dyDescent="0.25">
      <c r="B96" s="379">
        <v>1.4</v>
      </c>
      <c r="C96" s="379">
        <v>97</v>
      </c>
      <c r="D96" s="379">
        <v>1.4</v>
      </c>
      <c r="E96" s="379">
        <v>0</v>
      </c>
      <c r="F96" s="379">
        <v>0</v>
      </c>
      <c r="G96" s="379">
        <v>110</v>
      </c>
      <c r="H96" s="379">
        <v>1032.8</v>
      </c>
      <c r="I96" s="379">
        <v>0</v>
      </c>
      <c r="J96" s="379">
        <v>0</v>
      </c>
      <c r="K96" s="379">
        <v>0</v>
      </c>
      <c r="L96" s="379">
        <v>0.2</v>
      </c>
      <c r="M96" s="379">
        <v>152.9</v>
      </c>
      <c r="N96" s="568">
        <v>152.9</v>
      </c>
      <c r="O96" s="569">
        <v>6.0416666666666702E-2</v>
      </c>
      <c r="P96" s="568"/>
      <c r="Q96" s="185" t="str">
        <f t="shared" si="7"/>
        <v/>
      </c>
      <c r="R96" s="574" t="str">
        <f t="shared" si="6"/>
        <v/>
      </c>
      <c r="S96" s="581">
        <v>1.2</v>
      </c>
      <c r="T96" s="257"/>
      <c r="U96" s="576" t="str">
        <f t="shared" si="8"/>
        <v/>
      </c>
      <c r="V96" s="30"/>
      <c r="AR96" s="263"/>
      <c r="AS96" s="263"/>
      <c r="AT96" s="224"/>
      <c r="AU96" s="379"/>
      <c r="AV96" s="379"/>
      <c r="AW96" s="264"/>
    </row>
    <row r="97" spans="2:49" x14ac:dyDescent="0.25">
      <c r="B97" s="379">
        <v>1.4</v>
      </c>
      <c r="C97" s="379">
        <v>97</v>
      </c>
      <c r="D97" s="379">
        <v>1.4</v>
      </c>
      <c r="E97" s="379">
        <v>0</v>
      </c>
      <c r="F97" s="379">
        <v>0</v>
      </c>
      <c r="G97" s="379">
        <v>110</v>
      </c>
      <c r="H97" s="379">
        <v>1032.8</v>
      </c>
      <c r="I97" s="379">
        <v>0</v>
      </c>
      <c r="J97" s="379">
        <v>0</v>
      </c>
      <c r="K97" s="379">
        <v>0</v>
      </c>
      <c r="L97" s="379">
        <v>0.2</v>
      </c>
      <c r="M97" s="379">
        <v>152.9</v>
      </c>
      <c r="N97" s="568">
        <v>152.9</v>
      </c>
      <c r="O97" s="569">
        <v>6.1111111111111102E-2</v>
      </c>
      <c r="P97" s="568"/>
      <c r="Q97" s="185" t="str">
        <f t="shared" si="7"/>
        <v/>
      </c>
      <c r="R97" s="574" t="str">
        <f t="shared" si="6"/>
        <v/>
      </c>
      <c r="S97" s="581">
        <v>1.2</v>
      </c>
      <c r="T97" s="257"/>
      <c r="U97" s="576" t="str">
        <f t="shared" si="8"/>
        <v/>
      </c>
      <c r="V97" s="30"/>
      <c r="AR97" s="263"/>
      <c r="AS97" s="263"/>
      <c r="AT97" s="224"/>
      <c r="AU97" s="379"/>
      <c r="AV97" s="379"/>
      <c r="AW97" s="264"/>
    </row>
    <row r="98" spans="2:49" x14ac:dyDescent="0.25">
      <c r="B98" s="379">
        <v>1.3</v>
      </c>
      <c r="C98" s="379">
        <v>97</v>
      </c>
      <c r="D98" s="379">
        <v>1.3</v>
      </c>
      <c r="E98" s="379">
        <v>0</v>
      </c>
      <c r="F98" s="379">
        <v>0</v>
      </c>
      <c r="G98" s="379">
        <v>110</v>
      </c>
      <c r="H98" s="379">
        <v>1032.8</v>
      </c>
      <c r="I98" s="379">
        <v>0</v>
      </c>
      <c r="J98" s="379">
        <v>0</v>
      </c>
      <c r="K98" s="379">
        <v>0</v>
      </c>
      <c r="L98" s="379">
        <v>0.2</v>
      </c>
      <c r="M98" s="379">
        <v>152.9</v>
      </c>
      <c r="N98" s="568">
        <v>152.9</v>
      </c>
      <c r="O98" s="569">
        <v>6.18055555555556E-2</v>
      </c>
      <c r="P98" s="568"/>
      <c r="Q98" s="185" t="str">
        <f t="shared" si="7"/>
        <v/>
      </c>
      <c r="R98" s="574" t="str">
        <f t="shared" si="6"/>
        <v/>
      </c>
      <c r="S98" s="581">
        <v>1.2</v>
      </c>
      <c r="T98" s="257"/>
      <c r="U98" s="576" t="str">
        <f t="shared" si="8"/>
        <v/>
      </c>
      <c r="V98" s="30"/>
      <c r="AR98" s="263"/>
      <c r="AS98" s="263"/>
      <c r="AT98" s="224"/>
      <c r="AU98" s="379"/>
      <c r="AV98" s="379"/>
      <c r="AW98" s="264"/>
    </row>
    <row r="99" spans="2:49" x14ac:dyDescent="0.25">
      <c r="B99" s="379">
        <v>1.3</v>
      </c>
      <c r="C99" s="379">
        <v>97</v>
      </c>
      <c r="D99" s="379">
        <v>1.3</v>
      </c>
      <c r="E99" s="379">
        <v>0</v>
      </c>
      <c r="F99" s="379">
        <v>0</v>
      </c>
      <c r="G99" s="379">
        <v>110</v>
      </c>
      <c r="H99" s="379">
        <v>1032.8</v>
      </c>
      <c r="I99" s="379">
        <v>0</v>
      </c>
      <c r="J99" s="379">
        <v>0</v>
      </c>
      <c r="K99" s="379">
        <v>0</v>
      </c>
      <c r="L99" s="379">
        <v>0.2</v>
      </c>
      <c r="M99" s="379">
        <v>152.9</v>
      </c>
      <c r="N99" s="568">
        <v>152.9</v>
      </c>
      <c r="O99" s="569">
        <v>6.25E-2</v>
      </c>
      <c r="P99" s="568"/>
      <c r="Q99" s="185" t="str">
        <f t="shared" si="7"/>
        <v/>
      </c>
      <c r="R99" s="574" t="str">
        <f t="shared" si="6"/>
        <v/>
      </c>
      <c r="S99" s="581">
        <v>1.2</v>
      </c>
      <c r="T99" s="257"/>
      <c r="U99" s="576" t="str">
        <f t="shared" si="8"/>
        <v/>
      </c>
      <c r="V99" s="30"/>
      <c r="AR99" s="263"/>
      <c r="AS99" s="263"/>
      <c r="AT99" s="224"/>
      <c r="AU99" s="379"/>
      <c r="AV99" s="379"/>
      <c r="AW99" s="264"/>
    </row>
    <row r="100" spans="2:49" x14ac:dyDescent="0.25">
      <c r="B100" s="379">
        <v>1.3</v>
      </c>
      <c r="C100" s="379">
        <v>97</v>
      </c>
      <c r="D100" s="379">
        <v>1.3</v>
      </c>
      <c r="E100" s="379">
        <v>0</v>
      </c>
      <c r="F100" s="379">
        <v>0</v>
      </c>
      <c r="G100" s="379">
        <v>110</v>
      </c>
      <c r="H100" s="379">
        <v>1032.8</v>
      </c>
      <c r="I100" s="379">
        <v>0</v>
      </c>
      <c r="J100" s="379">
        <v>0</v>
      </c>
      <c r="K100" s="379">
        <v>0</v>
      </c>
      <c r="L100" s="379">
        <v>0.2</v>
      </c>
      <c r="M100" s="379">
        <v>152.9</v>
      </c>
      <c r="N100" s="568">
        <v>152.9</v>
      </c>
      <c r="O100" s="569">
        <v>6.31944444444444E-2</v>
      </c>
      <c r="P100" s="568"/>
      <c r="Q100" s="185" t="str">
        <f t="shared" si="7"/>
        <v/>
      </c>
      <c r="R100" s="574" t="str">
        <f t="shared" si="6"/>
        <v/>
      </c>
      <c r="S100" s="581">
        <v>1.2</v>
      </c>
      <c r="T100" s="257"/>
      <c r="U100" s="576" t="str">
        <f t="shared" si="8"/>
        <v/>
      </c>
      <c r="V100" s="30"/>
      <c r="AR100" s="263"/>
      <c r="AS100" s="263"/>
      <c r="AT100" s="224"/>
      <c r="AU100" s="379"/>
      <c r="AV100" s="379"/>
      <c r="AW100" s="264"/>
    </row>
    <row r="101" spans="2:49" x14ac:dyDescent="0.25">
      <c r="B101" s="379">
        <v>1.3</v>
      </c>
      <c r="C101" s="379">
        <v>97</v>
      </c>
      <c r="D101" s="379">
        <v>1.3</v>
      </c>
      <c r="E101" s="379">
        <v>0</v>
      </c>
      <c r="F101" s="379">
        <v>0</v>
      </c>
      <c r="G101" s="379">
        <v>110</v>
      </c>
      <c r="H101" s="379">
        <v>1032.9000000000001</v>
      </c>
      <c r="I101" s="379">
        <v>0</v>
      </c>
      <c r="J101" s="379">
        <v>0</v>
      </c>
      <c r="K101" s="379">
        <v>0</v>
      </c>
      <c r="L101" s="379">
        <v>0.2</v>
      </c>
      <c r="M101" s="379">
        <v>152.9</v>
      </c>
      <c r="N101" s="568">
        <v>152.9</v>
      </c>
      <c r="O101" s="569">
        <v>6.3888888888888898E-2</v>
      </c>
      <c r="P101" s="568"/>
      <c r="Q101" s="185" t="str">
        <f t="shared" si="7"/>
        <v/>
      </c>
      <c r="R101" s="574" t="str">
        <f t="shared" si="6"/>
        <v/>
      </c>
      <c r="S101" s="581">
        <v>1.2</v>
      </c>
      <c r="T101" s="257"/>
      <c r="U101" s="576" t="str">
        <f t="shared" si="8"/>
        <v/>
      </c>
      <c r="V101" s="30"/>
      <c r="AA101" s="378"/>
      <c r="AB101" s="378"/>
      <c r="AD101" s="378"/>
      <c r="AR101" s="263"/>
      <c r="AS101" s="263"/>
      <c r="AT101" s="224"/>
      <c r="AU101" s="379"/>
      <c r="AV101" s="379"/>
      <c r="AW101" s="264"/>
    </row>
    <row r="102" spans="2:49" x14ac:dyDescent="0.25">
      <c r="B102" s="379">
        <v>1.3</v>
      </c>
      <c r="C102" s="379">
        <v>97</v>
      </c>
      <c r="D102" s="379">
        <v>1.3</v>
      </c>
      <c r="E102" s="379">
        <v>0</v>
      </c>
      <c r="F102" s="379">
        <v>0</v>
      </c>
      <c r="G102" s="379">
        <v>110</v>
      </c>
      <c r="H102" s="379">
        <v>1032.8</v>
      </c>
      <c r="I102" s="379">
        <v>0</v>
      </c>
      <c r="J102" s="379">
        <v>0</v>
      </c>
      <c r="K102" s="379">
        <v>0</v>
      </c>
      <c r="L102" s="379">
        <v>0.2</v>
      </c>
      <c r="M102" s="379">
        <v>152.9</v>
      </c>
      <c r="N102" s="568">
        <v>152.9</v>
      </c>
      <c r="O102" s="569">
        <v>6.4583333333333298E-2</v>
      </c>
      <c r="P102" s="568"/>
      <c r="Q102" s="185" t="str">
        <f t="shared" si="7"/>
        <v/>
      </c>
      <c r="R102" s="574" t="str">
        <f t="shared" si="6"/>
        <v/>
      </c>
      <c r="S102" s="581">
        <v>1.2</v>
      </c>
      <c r="T102" s="257"/>
      <c r="U102" s="576" t="str">
        <f t="shared" si="8"/>
        <v/>
      </c>
      <c r="V102" s="30"/>
      <c r="AR102" s="263"/>
      <c r="AS102" s="263"/>
      <c r="AT102" s="224"/>
      <c r="AU102" s="379"/>
      <c r="AV102" s="379"/>
      <c r="AW102" s="264"/>
    </row>
    <row r="103" spans="2:49" x14ac:dyDescent="0.25">
      <c r="B103" s="379">
        <v>1.3</v>
      </c>
      <c r="C103" s="379">
        <v>97</v>
      </c>
      <c r="D103" s="379">
        <v>1.3</v>
      </c>
      <c r="E103" s="379">
        <v>0</v>
      </c>
      <c r="F103" s="379">
        <v>0</v>
      </c>
      <c r="G103" s="379">
        <v>110</v>
      </c>
      <c r="H103" s="379">
        <v>1032.8</v>
      </c>
      <c r="I103" s="379">
        <v>0</v>
      </c>
      <c r="J103" s="379">
        <v>0</v>
      </c>
      <c r="K103" s="379">
        <v>0</v>
      </c>
      <c r="L103" s="379">
        <v>0.2</v>
      </c>
      <c r="M103" s="379">
        <v>152.9</v>
      </c>
      <c r="N103" s="568">
        <v>152.9</v>
      </c>
      <c r="O103" s="569">
        <v>6.5277777777777796E-2</v>
      </c>
      <c r="P103" s="568"/>
      <c r="Q103" s="185" t="str">
        <f t="shared" si="7"/>
        <v/>
      </c>
      <c r="R103" s="574" t="str">
        <f t="shared" si="6"/>
        <v/>
      </c>
      <c r="S103" s="581">
        <v>1.2</v>
      </c>
      <c r="T103" s="257"/>
      <c r="U103" s="576" t="str">
        <f t="shared" si="8"/>
        <v/>
      </c>
      <c r="V103" s="30"/>
      <c r="AR103" s="263"/>
      <c r="AS103" s="263"/>
      <c r="AT103" s="224"/>
      <c r="AU103" s="379"/>
      <c r="AV103" s="379"/>
      <c r="AW103" s="264"/>
    </row>
    <row r="104" spans="2:49" x14ac:dyDescent="0.25">
      <c r="B104" s="379">
        <v>1.3</v>
      </c>
      <c r="C104" s="379">
        <v>97</v>
      </c>
      <c r="D104" s="379">
        <v>1.3</v>
      </c>
      <c r="E104" s="379">
        <v>0</v>
      </c>
      <c r="F104" s="379">
        <v>0</v>
      </c>
      <c r="G104" s="379">
        <v>110</v>
      </c>
      <c r="H104" s="379">
        <v>1032.9000000000001</v>
      </c>
      <c r="I104" s="379">
        <v>0</v>
      </c>
      <c r="J104" s="379">
        <v>0</v>
      </c>
      <c r="K104" s="379">
        <v>0</v>
      </c>
      <c r="L104" s="379">
        <v>0.2</v>
      </c>
      <c r="M104" s="379">
        <v>152.9</v>
      </c>
      <c r="N104" s="568">
        <v>152.9</v>
      </c>
      <c r="O104" s="569">
        <v>6.5972222222222196E-2</v>
      </c>
      <c r="P104" s="568"/>
      <c r="Q104" s="185" t="str">
        <f t="shared" si="7"/>
        <v/>
      </c>
      <c r="R104" s="574" t="str">
        <f t="shared" si="6"/>
        <v/>
      </c>
      <c r="S104" s="581">
        <v>1.2</v>
      </c>
      <c r="T104" s="257"/>
      <c r="U104" s="576" t="str">
        <f t="shared" si="8"/>
        <v/>
      </c>
      <c r="V104" s="30"/>
      <c r="W104" s="227"/>
      <c r="AR104" s="263"/>
      <c r="AS104" s="263"/>
      <c r="AT104" s="224"/>
      <c r="AU104" s="379"/>
      <c r="AV104" s="379"/>
      <c r="AW104" s="264"/>
    </row>
    <row r="105" spans="2:49" x14ac:dyDescent="0.25">
      <c r="B105" s="379">
        <v>1.3</v>
      </c>
      <c r="C105" s="379">
        <v>97</v>
      </c>
      <c r="D105" s="379">
        <v>1.3</v>
      </c>
      <c r="E105" s="379">
        <v>0</v>
      </c>
      <c r="F105" s="379">
        <v>0</v>
      </c>
      <c r="G105" s="379">
        <v>110</v>
      </c>
      <c r="H105" s="379">
        <v>1032.9000000000001</v>
      </c>
      <c r="I105" s="379">
        <v>0</v>
      </c>
      <c r="J105" s="379">
        <v>0</v>
      </c>
      <c r="K105" s="379">
        <v>0</v>
      </c>
      <c r="L105" s="379">
        <v>0.2</v>
      </c>
      <c r="M105" s="379">
        <v>152.9</v>
      </c>
      <c r="N105" s="568">
        <v>152.9</v>
      </c>
      <c r="O105" s="569">
        <v>6.6666666666666693E-2</v>
      </c>
      <c r="P105" s="568"/>
      <c r="Q105" s="185" t="str">
        <f t="shared" si="7"/>
        <v/>
      </c>
      <c r="R105" s="574" t="str">
        <f t="shared" si="6"/>
        <v/>
      </c>
      <c r="S105" s="581">
        <v>1.2</v>
      </c>
      <c r="T105" s="257"/>
      <c r="U105" s="576" t="str">
        <f t="shared" si="8"/>
        <v/>
      </c>
      <c r="V105" s="30"/>
      <c r="W105" s="227"/>
      <c r="AR105" s="263"/>
      <c r="AS105" s="263"/>
      <c r="AT105" s="224"/>
      <c r="AU105" s="379"/>
      <c r="AV105" s="379"/>
      <c r="AW105" s="264"/>
    </row>
    <row r="106" spans="2:49" x14ac:dyDescent="0.25">
      <c r="B106" s="379">
        <v>1.2</v>
      </c>
      <c r="C106" s="379">
        <v>97</v>
      </c>
      <c r="D106" s="379">
        <v>1.2</v>
      </c>
      <c r="E106" s="379">
        <v>0</v>
      </c>
      <c r="F106" s="379">
        <v>0</v>
      </c>
      <c r="G106" s="379">
        <v>110</v>
      </c>
      <c r="H106" s="379">
        <v>1032.8</v>
      </c>
      <c r="I106" s="379">
        <v>0</v>
      </c>
      <c r="J106" s="379">
        <v>0</v>
      </c>
      <c r="K106" s="379">
        <v>0</v>
      </c>
      <c r="L106" s="379">
        <v>0.2</v>
      </c>
      <c r="M106" s="379">
        <v>152.9</v>
      </c>
      <c r="N106" s="568">
        <v>152.9</v>
      </c>
      <c r="O106" s="569">
        <v>6.7361111111111094E-2</v>
      </c>
      <c r="P106" s="568"/>
      <c r="Q106" s="185" t="str">
        <f t="shared" si="7"/>
        <v/>
      </c>
      <c r="R106" s="574" t="str">
        <f t="shared" si="6"/>
        <v/>
      </c>
      <c r="S106" s="581">
        <v>1.2</v>
      </c>
      <c r="T106" s="257"/>
      <c r="U106" s="576" t="str">
        <f t="shared" si="8"/>
        <v/>
      </c>
      <c r="V106" s="30"/>
      <c r="AR106" s="263"/>
      <c r="AS106" s="263"/>
      <c r="AT106" s="224"/>
      <c r="AU106" s="379"/>
      <c r="AV106" s="379"/>
      <c r="AW106" s="264"/>
    </row>
    <row r="107" spans="2:49" x14ac:dyDescent="0.25">
      <c r="B107" s="379">
        <v>1.2</v>
      </c>
      <c r="C107" s="379">
        <v>97</v>
      </c>
      <c r="D107" s="379">
        <v>1.2</v>
      </c>
      <c r="E107" s="379">
        <v>0</v>
      </c>
      <c r="F107" s="379">
        <v>0</v>
      </c>
      <c r="G107" s="379">
        <v>110</v>
      </c>
      <c r="H107" s="379">
        <v>1032.7</v>
      </c>
      <c r="I107" s="379">
        <v>0</v>
      </c>
      <c r="J107" s="379">
        <v>0</v>
      </c>
      <c r="K107" s="379">
        <v>0</v>
      </c>
      <c r="L107" s="379">
        <v>0.2</v>
      </c>
      <c r="M107" s="379">
        <v>152.9</v>
      </c>
      <c r="N107" s="568">
        <v>152.9</v>
      </c>
      <c r="O107" s="569">
        <v>6.8055555555555605E-2</v>
      </c>
      <c r="P107" s="568"/>
      <c r="Q107" s="185" t="str">
        <f t="shared" si="7"/>
        <v/>
      </c>
      <c r="R107" s="574" t="str">
        <f t="shared" si="6"/>
        <v/>
      </c>
      <c r="S107" s="581">
        <v>1.2</v>
      </c>
      <c r="T107" s="257"/>
      <c r="U107" s="576" t="str">
        <f t="shared" si="8"/>
        <v/>
      </c>
      <c r="V107" s="30"/>
      <c r="AR107" s="263"/>
      <c r="AS107" s="263"/>
      <c r="AT107" s="224"/>
      <c r="AU107" s="379"/>
      <c r="AV107" s="379"/>
      <c r="AW107" s="264"/>
    </row>
    <row r="108" spans="2:49" x14ac:dyDescent="0.25">
      <c r="B108" s="379">
        <v>1.2</v>
      </c>
      <c r="C108" s="379">
        <v>97</v>
      </c>
      <c r="D108" s="379">
        <v>1.2</v>
      </c>
      <c r="E108" s="379">
        <v>0</v>
      </c>
      <c r="F108" s="379">
        <v>0</v>
      </c>
      <c r="G108" s="379">
        <v>110</v>
      </c>
      <c r="H108" s="379">
        <v>1032.5999999999999</v>
      </c>
      <c r="I108" s="379">
        <v>0</v>
      </c>
      <c r="J108" s="379">
        <v>0</v>
      </c>
      <c r="K108" s="379">
        <v>0</v>
      </c>
      <c r="L108" s="379">
        <v>0.2</v>
      </c>
      <c r="M108" s="379">
        <v>152.9</v>
      </c>
      <c r="N108" s="568">
        <v>152.9</v>
      </c>
      <c r="O108" s="569">
        <v>6.8750000000000006E-2</v>
      </c>
      <c r="P108" s="568"/>
      <c r="Q108" s="185" t="str">
        <f t="shared" si="7"/>
        <v/>
      </c>
      <c r="R108" s="574" t="str">
        <f t="shared" si="6"/>
        <v/>
      </c>
      <c r="S108" s="581">
        <v>1.1000000000000001</v>
      </c>
      <c r="T108" s="257"/>
      <c r="U108" s="576" t="str">
        <f t="shared" si="8"/>
        <v/>
      </c>
      <c r="V108" s="30"/>
      <c r="AR108" s="263"/>
      <c r="AS108" s="263"/>
      <c r="AT108" s="224"/>
      <c r="AU108" s="379"/>
      <c r="AV108" s="379"/>
      <c r="AW108" s="264"/>
    </row>
    <row r="109" spans="2:49" x14ac:dyDescent="0.25">
      <c r="B109" s="379">
        <v>1.2</v>
      </c>
      <c r="C109" s="379">
        <v>97</v>
      </c>
      <c r="D109" s="379">
        <v>1.2</v>
      </c>
      <c r="E109" s="379">
        <v>0</v>
      </c>
      <c r="F109" s="379">
        <v>0</v>
      </c>
      <c r="G109" s="379">
        <v>110</v>
      </c>
      <c r="H109" s="379">
        <v>1032.8</v>
      </c>
      <c r="I109" s="379">
        <v>0</v>
      </c>
      <c r="J109" s="379">
        <v>0</v>
      </c>
      <c r="K109" s="379">
        <v>0</v>
      </c>
      <c r="L109" s="379">
        <v>0.2</v>
      </c>
      <c r="M109" s="379">
        <v>152.9</v>
      </c>
      <c r="N109" s="568">
        <v>152.9</v>
      </c>
      <c r="O109" s="569">
        <v>6.9444444444444406E-2</v>
      </c>
      <c r="P109" s="568"/>
      <c r="Q109" s="185" t="str">
        <f t="shared" si="7"/>
        <v/>
      </c>
      <c r="R109" s="574" t="str">
        <f t="shared" si="6"/>
        <v/>
      </c>
      <c r="S109" s="581">
        <v>1.1000000000000001</v>
      </c>
      <c r="T109" s="257"/>
      <c r="U109" s="576" t="str">
        <f t="shared" si="8"/>
        <v/>
      </c>
      <c r="V109" s="30"/>
      <c r="AR109" s="263"/>
      <c r="AS109" s="263"/>
      <c r="AT109" s="224"/>
      <c r="AU109" s="379"/>
      <c r="AV109" s="379"/>
      <c r="AW109" s="264"/>
    </row>
    <row r="110" spans="2:49" x14ac:dyDescent="0.25">
      <c r="B110" s="379">
        <v>1.2</v>
      </c>
      <c r="C110" s="379">
        <v>97</v>
      </c>
      <c r="D110" s="379">
        <v>1.2</v>
      </c>
      <c r="E110" s="379">
        <v>0</v>
      </c>
      <c r="F110" s="379">
        <v>0</v>
      </c>
      <c r="G110" s="379">
        <v>110</v>
      </c>
      <c r="H110" s="379">
        <v>1032.8</v>
      </c>
      <c r="I110" s="379">
        <v>0</v>
      </c>
      <c r="J110" s="379">
        <v>0</v>
      </c>
      <c r="K110" s="379">
        <v>0</v>
      </c>
      <c r="L110" s="379">
        <v>0.2</v>
      </c>
      <c r="M110" s="379">
        <v>152.9</v>
      </c>
      <c r="N110" s="568">
        <v>152.9</v>
      </c>
      <c r="O110" s="569">
        <v>7.0138888888888903E-2</v>
      </c>
      <c r="P110" s="568"/>
      <c r="Q110" s="185" t="str">
        <f t="shared" si="7"/>
        <v/>
      </c>
      <c r="R110" s="574" t="str">
        <f t="shared" si="6"/>
        <v/>
      </c>
      <c r="S110" s="581">
        <v>1.2</v>
      </c>
      <c r="T110" s="257"/>
      <c r="U110" s="576" t="str">
        <f t="shared" si="8"/>
        <v/>
      </c>
      <c r="V110" s="30"/>
      <c r="AR110" s="263"/>
      <c r="AS110" s="263"/>
      <c r="AT110" s="224"/>
      <c r="AU110" s="379"/>
      <c r="AV110" s="379"/>
      <c r="AW110" s="264"/>
    </row>
    <row r="111" spans="2:49" x14ac:dyDescent="0.25">
      <c r="B111" s="379">
        <v>1.1000000000000001</v>
      </c>
      <c r="C111" s="379">
        <v>97</v>
      </c>
      <c r="D111" s="379">
        <v>1.1000000000000001</v>
      </c>
      <c r="E111" s="379">
        <v>0</v>
      </c>
      <c r="F111" s="379">
        <v>0</v>
      </c>
      <c r="G111" s="379">
        <v>110</v>
      </c>
      <c r="H111" s="379">
        <v>1032.7</v>
      </c>
      <c r="I111" s="379">
        <v>0</v>
      </c>
      <c r="J111" s="379">
        <v>0</v>
      </c>
      <c r="K111" s="379">
        <v>0</v>
      </c>
      <c r="L111" s="379">
        <v>0.2</v>
      </c>
      <c r="M111" s="379">
        <v>152.9</v>
      </c>
      <c r="N111" s="568">
        <v>152.9</v>
      </c>
      <c r="O111" s="569">
        <v>7.0833333333333304E-2</v>
      </c>
      <c r="P111" s="568"/>
      <c r="Q111" s="185" t="str">
        <f t="shared" si="7"/>
        <v/>
      </c>
      <c r="R111" s="574" t="str">
        <f t="shared" si="6"/>
        <v/>
      </c>
      <c r="S111" s="581">
        <v>1.1000000000000001</v>
      </c>
      <c r="T111" s="257"/>
      <c r="U111" s="576" t="str">
        <f t="shared" si="8"/>
        <v/>
      </c>
      <c r="V111" s="30"/>
      <c r="AJ111" s="136"/>
      <c r="AR111" s="263"/>
      <c r="AS111" s="263"/>
      <c r="AT111" s="224"/>
      <c r="AU111" s="379"/>
      <c r="AV111" s="379"/>
      <c r="AW111" s="264"/>
    </row>
    <row r="112" spans="2:49" x14ac:dyDescent="0.25">
      <c r="B112" s="379">
        <v>1.1000000000000001</v>
      </c>
      <c r="C112" s="379">
        <v>97</v>
      </c>
      <c r="D112" s="379">
        <v>1.1000000000000001</v>
      </c>
      <c r="E112" s="379">
        <v>0</v>
      </c>
      <c r="F112" s="379">
        <v>0</v>
      </c>
      <c r="G112" s="379">
        <v>110</v>
      </c>
      <c r="H112" s="379">
        <v>1032.5999999999999</v>
      </c>
      <c r="I112" s="379">
        <v>0</v>
      </c>
      <c r="J112" s="379">
        <v>0</v>
      </c>
      <c r="K112" s="379">
        <v>0</v>
      </c>
      <c r="L112" s="379">
        <v>0.2</v>
      </c>
      <c r="M112" s="379">
        <v>152.9</v>
      </c>
      <c r="N112" s="568">
        <v>152.9</v>
      </c>
      <c r="O112" s="569">
        <v>7.1527777777777801E-2</v>
      </c>
      <c r="P112" s="568"/>
      <c r="Q112" s="185" t="str">
        <f t="shared" si="7"/>
        <v/>
      </c>
      <c r="R112" s="574" t="str">
        <f t="shared" si="6"/>
        <v/>
      </c>
      <c r="S112" s="581">
        <v>1.1000000000000001</v>
      </c>
      <c r="T112" s="257"/>
      <c r="U112" s="576" t="str">
        <f t="shared" si="8"/>
        <v/>
      </c>
      <c r="V112" s="30"/>
      <c r="AA112" s="136"/>
      <c r="AB112" s="136"/>
      <c r="AD112" s="136"/>
      <c r="AI112" s="136"/>
      <c r="AJ112" s="136"/>
      <c r="AR112" s="263"/>
      <c r="AS112" s="263"/>
      <c r="AT112" s="224"/>
      <c r="AU112" s="379"/>
      <c r="AV112" s="379"/>
      <c r="AW112" s="264"/>
    </row>
    <row r="113" spans="2:49" x14ac:dyDescent="0.25">
      <c r="B113" s="379">
        <v>1.1000000000000001</v>
      </c>
      <c r="C113" s="379">
        <v>97</v>
      </c>
      <c r="D113" s="379">
        <v>1.1000000000000001</v>
      </c>
      <c r="E113" s="379">
        <v>0</v>
      </c>
      <c r="F113" s="379">
        <v>0</v>
      </c>
      <c r="G113" s="379">
        <v>110</v>
      </c>
      <c r="H113" s="379">
        <v>1032.7</v>
      </c>
      <c r="I113" s="379">
        <v>0</v>
      </c>
      <c r="J113" s="379">
        <v>0</v>
      </c>
      <c r="K113" s="379">
        <v>0</v>
      </c>
      <c r="L113" s="379">
        <v>0.2</v>
      </c>
      <c r="M113" s="379">
        <v>152.9</v>
      </c>
      <c r="N113" s="568">
        <v>152.9</v>
      </c>
      <c r="O113" s="569">
        <v>7.2222222222222202E-2</v>
      </c>
      <c r="P113" s="568"/>
      <c r="Q113" s="185" t="str">
        <f t="shared" si="7"/>
        <v/>
      </c>
      <c r="R113" s="574" t="str">
        <f t="shared" si="6"/>
        <v/>
      </c>
      <c r="S113" s="581">
        <v>1.1000000000000001</v>
      </c>
      <c r="T113" s="257"/>
      <c r="U113" s="576" t="str">
        <f t="shared" si="8"/>
        <v/>
      </c>
      <c r="V113" s="30"/>
      <c r="AJ113" s="136"/>
      <c r="AR113" s="263"/>
      <c r="AS113" s="263"/>
      <c r="AT113" s="224"/>
      <c r="AU113" s="379"/>
      <c r="AV113" s="379"/>
      <c r="AW113" s="264"/>
    </row>
    <row r="114" spans="2:49" x14ac:dyDescent="0.25">
      <c r="B114" s="379">
        <v>1.1000000000000001</v>
      </c>
      <c r="C114" s="379">
        <v>97</v>
      </c>
      <c r="D114" s="379">
        <v>1.1000000000000001</v>
      </c>
      <c r="E114" s="379">
        <v>0</v>
      </c>
      <c r="F114" s="379">
        <v>0</v>
      </c>
      <c r="G114" s="379">
        <v>110</v>
      </c>
      <c r="H114" s="379">
        <v>1032.8</v>
      </c>
      <c r="I114" s="379">
        <v>0</v>
      </c>
      <c r="J114" s="379">
        <v>0</v>
      </c>
      <c r="K114" s="379">
        <v>0</v>
      </c>
      <c r="L114" s="379">
        <v>0.2</v>
      </c>
      <c r="M114" s="379">
        <v>152.9</v>
      </c>
      <c r="N114" s="568">
        <v>152.9</v>
      </c>
      <c r="O114" s="569">
        <v>7.2916666666666699E-2</v>
      </c>
      <c r="P114" s="568"/>
      <c r="Q114" s="185" t="str">
        <f t="shared" si="7"/>
        <v/>
      </c>
      <c r="R114" s="574" t="str">
        <f t="shared" si="6"/>
        <v/>
      </c>
      <c r="S114" s="581">
        <v>1.1000000000000001</v>
      </c>
      <c r="T114" s="257"/>
      <c r="U114" s="576" t="str">
        <f t="shared" si="8"/>
        <v/>
      </c>
      <c r="V114" s="30"/>
      <c r="AJ114" s="136"/>
      <c r="AR114" s="263"/>
      <c r="AS114" s="263"/>
      <c r="AT114" s="224"/>
      <c r="AU114" s="379"/>
      <c r="AV114" s="379"/>
      <c r="AW114" s="264"/>
    </row>
    <row r="115" spans="2:49" x14ac:dyDescent="0.25">
      <c r="B115" s="379">
        <v>1</v>
      </c>
      <c r="C115" s="379">
        <v>97</v>
      </c>
      <c r="D115" s="379">
        <v>1</v>
      </c>
      <c r="E115" s="379">
        <v>0</v>
      </c>
      <c r="F115" s="379">
        <v>0</v>
      </c>
      <c r="G115" s="379">
        <v>110</v>
      </c>
      <c r="H115" s="379">
        <v>1032.8</v>
      </c>
      <c r="I115" s="379">
        <v>0</v>
      </c>
      <c r="J115" s="379">
        <v>0</v>
      </c>
      <c r="K115" s="379">
        <v>0</v>
      </c>
      <c r="L115" s="379">
        <v>0.2</v>
      </c>
      <c r="M115" s="379">
        <v>152.9</v>
      </c>
      <c r="N115" s="568">
        <v>152.9</v>
      </c>
      <c r="O115" s="569">
        <v>7.3611111111111099E-2</v>
      </c>
      <c r="P115" s="568"/>
      <c r="Q115" s="185" t="str">
        <f t="shared" si="7"/>
        <v/>
      </c>
      <c r="R115" s="574" t="str">
        <f t="shared" si="6"/>
        <v/>
      </c>
      <c r="S115" s="581">
        <v>1.1000000000000001</v>
      </c>
      <c r="T115" s="257"/>
      <c r="U115" s="576" t="str">
        <f t="shared" si="8"/>
        <v/>
      </c>
      <c r="V115" s="30"/>
      <c r="AR115" s="263"/>
      <c r="AS115" s="263"/>
      <c r="AT115" s="224"/>
      <c r="AU115" s="379"/>
      <c r="AV115" s="379"/>
      <c r="AW115" s="264"/>
    </row>
    <row r="116" spans="2:49" x14ac:dyDescent="0.25">
      <c r="B116" s="379">
        <v>1</v>
      </c>
      <c r="C116" s="379">
        <v>97</v>
      </c>
      <c r="D116" s="379">
        <v>1</v>
      </c>
      <c r="E116" s="379">
        <v>0</v>
      </c>
      <c r="F116" s="379">
        <v>0</v>
      </c>
      <c r="G116" s="379">
        <v>110</v>
      </c>
      <c r="H116" s="379">
        <v>1032.7</v>
      </c>
      <c r="I116" s="379">
        <v>0</v>
      </c>
      <c r="J116" s="379">
        <v>0</v>
      </c>
      <c r="K116" s="379">
        <v>0</v>
      </c>
      <c r="L116" s="379">
        <v>0.2</v>
      </c>
      <c r="M116" s="379">
        <v>152.9</v>
      </c>
      <c r="N116" s="568">
        <v>152.9</v>
      </c>
      <c r="O116" s="569">
        <v>7.4305555555555597E-2</v>
      </c>
      <c r="P116" s="568"/>
      <c r="Q116" s="185" t="str">
        <f t="shared" si="7"/>
        <v/>
      </c>
      <c r="R116" s="574" t="str">
        <f t="shared" si="6"/>
        <v/>
      </c>
      <c r="S116" s="581">
        <v>1.1000000000000001</v>
      </c>
      <c r="T116" s="257"/>
      <c r="U116" s="576" t="str">
        <f t="shared" si="8"/>
        <v/>
      </c>
      <c r="V116" s="30"/>
      <c r="AR116" s="263"/>
      <c r="AS116" s="263"/>
      <c r="AT116" s="224"/>
      <c r="AU116" s="379"/>
      <c r="AV116" s="379"/>
      <c r="AW116" s="264"/>
    </row>
    <row r="117" spans="2:49" x14ac:dyDescent="0.25">
      <c r="B117" s="379">
        <v>0.9</v>
      </c>
      <c r="C117" s="379">
        <v>97</v>
      </c>
      <c r="D117" s="379">
        <v>0.9</v>
      </c>
      <c r="E117" s="379">
        <v>0</v>
      </c>
      <c r="F117" s="379">
        <v>0</v>
      </c>
      <c r="G117" s="379">
        <v>110</v>
      </c>
      <c r="H117" s="379">
        <v>1032.7</v>
      </c>
      <c r="I117" s="379">
        <v>0</v>
      </c>
      <c r="J117" s="379">
        <v>0</v>
      </c>
      <c r="K117" s="379">
        <v>0</v>
      </c>
      <c r="L117" s="379">
        <v>0.2</v>
      </c>
      <c r="M117" s="379">
        <v>152.9</v>
      </c>
      <c r="N117" s="568">
        <v>152.9</v>
      </c>
      <c r="O117" s="569">
        <v>7.4999999999999997E-2</v>
      </c>
      <c r="P117" s="568"/>
      <c r="Q117" s="185" t="str">
        <f t="shared" si="7"/>
        <v/>
      </c>
      <c r="R117" s="574" t="str">
        <f t="shared" si="6"/>
        <v/>
      </c>
      <c r="S117" s="581">
        <v>1.1000000000000001</v>
      </c>
      <c r="T117" s="257"/>
      <c r="U117" s="576" t="str">
        <f t="shared" si="8"/>
        <v/>
      </c>
      <c r="V117" s="30"/>
      <c r="AR117" s="263"/>
      <c r="AS117" s="263"/>
      <c r="AT117" s="224"/>
      <c r="AU117" s="379"/>
      <c r="AV117" s="379"/>
      <c r="AW117" s="264"/>
    </row>
    <row r="118" spans="2:49" x14ac:dyDescent="0.25">
      <c r="B118" s="379">
        <v>0.9</v>
      </c>
      <c r="C118" s="379">
        <v>97</v>
      </c>
      <c r="D118" s="379">
        <v>0.9</v>
      </c>
      <c r="E118" s="379">
        <v>0</v>
      </c>
      <c r="F118" s="379">
        <v>0</v>
      </c>
      <c r="G118" s="379">
        <v>110</v>
      </c>
      <c r="H118" s="379">
        <v>1032.7</v>
      </c>
      <c r="I118" s="379">
        <v>0</v>
      </c>
      <c r="J118" s="379">
        <v>0</v>
      </c>
      <c r="K118" s="379">
        <v>0</v>
      </c>
      <c r="L118" s="379">
        <v>0.2</v>
      </c>
      <c r="M118" s="379">
        <v>152.9</v>
      </c>
      <c r="N118" s="568">
        <v>152.9</v>
      </c>
      <c r="O118" s="569">
        <v>7.5694444444444495E-2</v>
      </c>
      <c r="P118" s="568"/>
      <c r="Q118" s="185" t="str">
        <f t="shared" si="7"/>
        <v/>
      </c>
      <c r="R118" s="574" t="str">
        <f t="shared" si="6"/>
        <v/>
      </c>
      <c r="S118" s="581">
        <v>1.1000000000000001</v>
      </c>
      <c r="T118" s="257"/>
      <c r="U118" s="576" t="str">
        <f t="shared" si="8"/>
        <v/>
      </c>
      <c r="V118" s="30"/>
      <c r="AR118" s="263"/>
      <c r="AS118" s="263"/>
      <c r="AT118" s="224"/>
      <c r="AU118" s="379"/>
      <c r="AV118" s="379"/>
      <c r="AW118" s="264"/>
    </row>
    <row r="119" spans="2:49" x14ac:dyDescent="0.25">
      <c r="B119" s="379">
        <v>0.8</v>
      </c>
      <c r="C119" s="379">
        <v>97</v>
      </c>
      <c r="D119" s="379">
        <v>0.8</v>
      </c>
      <c r="E119" s="379">
        <v>0</v>
      </c>
      <c r="F119" s="379">
        <v>0</v>
      </c>
      <c r="G119" s="379">
        <v>110</v>
      </c>
      <c r="H119" s="379">
        <v>1032.5999999999999</v>
      </c>
      <c r="I119" s="379">
        <v>0</v>
      </c>
      <c r="J119" s="379">
        <v>0</v>
      </c>
      <c r="K119" s="379">
        <v>0</v>
      </c>
      <c r="L119" s="379">
        <v>0.2</v>
      </c>
      <c r="M119" s="379">
        <v>152.9</v>
      </c>
      <c r="N119" s="568">
        <v>152.9</v>
      </c>
      <c r="O119" s="569">
        <v>7.6388888888888895E-2</v>
      </c>
      <c r="P119" s="568"/>
      <c r="Q119" s="185" t="str">
        <f t="shared" si="7"/>
        <v/>
      </c>
      <c r="R119" s="574" t="str">
        <f t="shared" si="6"/>
        <v/>
      </c>
      <c r="S119" s="581">
        <v>1</v>
      </c>
      <c r="T119" s="257"/>
      <c r="U119" s="576" t="str">
        <f t="shared" si="8"/>
        <v/>
      </c>
      <c r="V119" s="30"/>
      <c r="AR119" s="263"/>
      <c r="AS119" s="263"/>
      <c r="AT119" s="224"/>
      <c r="AU119" s="379"/>
      <c r="AV119" s="379"/>
      <c r="AW119" s="264"/>
    </row>
    <row r="120" spans="2:49" x14ac:dyDescent="0.25">
      <c r="B120" s="379">
        <v>0.8</v>
      </c>
      <c r="C120" s="379">
        <v>97</v>
      </c>
      <c r="D120" s="379">
        <v>0.8</v>
      </c>
      <c r="E120" s="379">
        <v>0</v>
      </c>
      <c r="F120" s="379">
        <v>0</v>
      </c>
      <c r="G120" s="379">
        <v>110</v>
      </c>
      <c r="H120" s="379">
        <v>1032.5999999999999</v>
      </c>
      <c r="I120" s="379">
        <v>0</v>
      </c>
      <c r="J120" s="379">
        <v>0</v>
      </c>
      <c r="K120" s="379">
        <v>0</v>
      </c>
      <c r="L120" s="379">
        <v>0.2</v>
      </c>
      <c r="M120" s="379">
        <v>152.9</v>
      </c>
      <c r="N120" s="568">
        <v>152.9</v>
      </c>
      <c r="O120" s="569">
        <v>7.7083333333333295E-2</v>
      </c>
      <c r="P120" s="568"/>
      <c r="Q120" s="185" t="str">
        <f t="shared" si="7"/>
        <v/>
      </c>
      <c r="R120" s="574" t="str">
        <f t="shared" si="6"/>
        <v/>
      </c>
      <c r="S120" s="581">
        <v>1</v>
      </c>
      <c r="T120" s="257"/>
      <c r="U120" s="576" t="str">
        <f t="shared" si="8"/>
        <v/>
      </c>
      <c r="V120" s="30"/>
      <c r="AR120" s="263"/>
      <c r="AS120" s="263"/>
      <c r="AT120" s="224"/>
      <c r="AU120" s="379"/>
      <c r="AV120" s="379"/>
      <c r="AW120" s="264"/>
    </row>
    <row r="121" spans="2:49" x14ac:dyDescent="0.25">
      <c r="B121" s="379">
        <v>0.8</v>
      </c>
      <c r="C121" s="379">
        <v>97</v>
      </c>
      <c r="D121" s="379">
        <v>0.8</v>
      </c>
      <c r="E121" s="379">
        <v>0</v>
      </c>
      <c r="F121" s="379">
        <v>0</v>
      </c>
      <c r="G121" s="379">
        <v>110</v>
      </c>
      <c r="H121" s="379">
        <v>1032.4000000000001</v>
      </c>
      <c r="I121" s="379">
        <v>0</v>
      </c>
      <c r="J121" s="379">
        <v>0</v>
      </c>
      <c r="K121" s="379">
        <v>0</v>
      </c>
      <c r="L121" s="379">
        <v>0.2</v>
      </c>
      <c r="M121" s="379">
        <v>152.9</v>
      </c>
      <c r="N121" s="568">
        <v>152.9</v>
      </c>
      <c r="O121" s="569">
        <v>7.7777777777777807E-2</v>
      </c>
      <c r="P121" s="568"/>
      <c r="Q121" s="185" t="str">
        <f t="shared" si="7"/>
        <v/>
      </c>
      <c r="R121" s="574" t="str">
        <f t="shared" si="6"/>
        <v/>
      </c>
      <c r="S121" s="581">
        <v>0.9</v>
      </c>
      <c r="T121" s="257"/>
      <c r="U121" s="576" t="str">
        <f t="shared" si="8"/>
        <v/>
      </c>
      <c r="V121" s="30"/>
      <c r="AR121" s="263"/>
      <c r="AS121" s="263"/>
      <c r="AT121" s="224"/>
      <c r="AU121" s="379"/>
      <c r="AV121" s="379"/>
      <c r="AW121" s="264"/>
    </row>
    <row r="122" spans="2:49" x14ac:dyDescent="0.25">
      <c r="B122" s="379">
        <v>0.8</v>
      </c>
      <c r="C122" s="379">
        <v>97</v>
      </c>
      <c r="D122" s="379">
        <v>0.8</v>
      </c>
      <c r="E122" s="379">
        <v>0</v>
      </c>
      <c r="F122" s="379">
        <v>0</v>
      </c>
      <c r="G122" s="379">
        <v>110</v>
      </c>
      <c r="H122" s="379">
        <v>1032.5</v>
      </c>
      <c r="I122" s="379">
        <v>0</v>
      </c>
      <c r="J122" s="379">
        <v>0</v>
      </c>
      <c r="K122" s="379">
        <v>0</v>
      </c>
      <c r="L122" s="379">
        <v>0.2</v>
      </c>
      <c r="M122" s="379">
        <v>152.9</v>
      </c>
      <c r="N122" s="568">
        <v>152.9</v>
      </c>
      <c r="O122" s="569">
        <v>7.8472222222222193E-2</v>
      </c>
      <c r="P122" s="568"/>
      <c r="Q122" s="185" t="str">
        <f t="shared" si="7"/>
        <v/>
      </c>
      <c r="R122" s="574" t="str">
        <f t="shared" si="6"/>
        <v/>
      </c>
      <c r="S122" s="581">
        <v>0.9</v>
      </c>
      <c r="T122" s="257"/>
      <c r="U122" s="576" t="str">
        <f t="shared" si="8"/>
        <v/>
      </c>
      <c r="V122" s="30"/>
      <c r="AR122" s="263"/>
      <c r="AS122" s="263"/>
      <c r="AT122" s="224"/>
      <c r="AU122" s="379"/>
      <c r="AV122" s="379"/>
      <c r="AW122" s="264"/>
    </row>
    <row r="123" spans="2:49" x14ac:dyDescent="0.25">
      <c r="B123" s="379">
        <v>0.7</v>
      </c>
      <c r="C123" s="379">
        <v>97</v>
      </c>
      <c r="D123" s="379">
        <v>0.7</v>
      </c>
      <c r="E123" s="379">
        <v>0</v>
      </c>
      <c r="F123" s="379">
        <v>0</v>
      </c>
      <c r="G123" s="379">
        <v>110</v>
      </c>
      <c r="H123" s="379">
        <v>1032.5999999999999</v>
      </c>
      <c r="I123" s="379">
        <v>0</v>
      </c>
      <c r="J123" s="379">
        <v>0</v>
      </c>
      <c r="K123" s="379">
        <v>0</v>
      </c>
      <c r="L123" s="379">
        <v>0.2</v>
      </c>
      <c r="M123" s="379">
        <v>152.9</v>
      </c>
      <c r="N123" s="568">
        <v>152.9</v>
      </c>
      <c r="O123" s="569">
        <v>7.9166666666666705E-2</v>
      </c>
      <c r="P123" s="568"/>
      <c r="Q123" s="185" t="str">
        <f t="shared" si="7"/>
        <v/>
      </c>
      <c r="R123" s="574" t="str">
        <f t="shared" si="6"/>
        <v/>
      </c>
      <c r="S123" s="581">
        <v>0.9</v>
      </c>
      <c r="T123" s="257"/>
      <c r="U123" s="576" t="str">
        <f t="shared" si="8"/>
        <v/>
      </c>
      <c r="V123" s="30"/>
      <c r="AR123" s="263"/>
      <c r="AS123" s="263"/>
      <c r="AT123" s="224"/>
      <c r="AU123" s="379"/>
      <c r="AV123" s="379"/>
      <c r="AW123" s="264"/>
    </row>
    <row r="124" spans="2:49" x14ac:dyDescent="0.25">
      <c r="B124" s="379">
        <v>0.7</v>
      </c>
      <c r="C124" s="379">
        <v>97</v>
      </c>
      <c r="D124" s="379">
        <v>0.7</v>
      </c>
      <c r="E124" s="379">
        <v>0</v>
      </c>
      <c r="F124" s="379">
        <v>0</v>
      </c>
      <c r="G124" s="379">
        <v>110</v>
      </c>
      <c r="H124" s="379">
        <v>1032.5999999999999</v>
      </c>
      <c r="I124" s="379">
        <v>0</v>
      </c>
      <c r="J124" s="379">
        <v>0</v>
      </c>
      <c r="K124" s="379">
        <v>0</v>
      </c>
      <c r="L124" s="379">
        <v>0.2</v>
      </c>
      <c r="M124" s="379">
        <v>152.9</v>
      </c>
      <c r="N124" s="568">
        <v>152.9</v>
      </c>
      <c r="O124" s="569">
        <v>7.9861111111111105E-2</v>
      </c>
      <c r="P124" s="568"/>
      <c r="Q124" s="185" t="str">
        <f t="shared" si="7"/>
        <v/>
      </c>
      <c r="R124" s="574" t="str">
        <f t="shared" si="6"/>
        <v/>
      </c>
      <c r="S124" s="581">
        <v>0.9</v>
      </c>
      <c r="T124" s="257"/>
      <c r="U124" s="576" t="str">
        <f t="shared" si="8"/>
        <v/>
      </c>
      <c r="V124" s="30"/>
      <c r="AR124" s="263"/>
      <c r="AS124" s="263"/>
      <c r="AT124" s="224"/>
      <c r="AU124" s="379"/>
      <c r="AV124" s="379"/>
      <c r="AW124" s="264"/>
    </row>
    <row r="125" spans="2:49" x14ac:dyDescent="0.25">
      <c r="B125" s="379">
        <v>0.7</v>
      </c>
      <c r="C125" s="379">
        <v>97</v>
      </c>
      <c r="D125" s="379">
        <v>0.7</v>
      </c>
      <c r="E125" s="379">
        <v>0</v>
      </c>
      <c r="F125" s="379">
        <v>0</v>
      </c>
      <c r="G125" s="379">
        <v>110</v>
      </c>
      <c r="H125" s="379">
        <v>1032.5</v>
      </c>
      <c r="I125" s="379">
        <v>0</v>
      </c>
      <c r="J125" s="379">
        <v>0</v>
      </c>
      <c r="K125" s="379">
        <v>0</v>
      </c>
      <c r="L125" s="379">
        <v>0.2</v>
      </c>
      <c r="M125" s="379">
        <v>152.9</v>
      </c>
      <c r="N125" s="568">
        <v>152.9</v>
      </c>
      <c r="O125" s="569">
        <v>8.0555555555555602E-2</v>
      </c>
      <c r="P125" s="568"/>
      <c r="Q125" s="185" t="str">
        <f t="shared" si="7"/>
        <v/>
      </c>
      <c r="R125" s="574" t="str">
        <f t="shared" si="6"/>
        <v/>
      </c>
      <c r="S125" s="581">
        <v>0.9</v>
      </c>
      <c r="T125" s="257"/>
      <c r="U125" s="576" t="str">
        <f t="shared" si="8"/>
        <v/>
      </c>
      <c r="V125" s="30"/>
      <c r="AR125" s="263"/>
      <c r="AS125" s="263"/>
      <c r="AT125" s="224"/>
      <c r="AU125" s="379"/>
      <c r="AV125" s="379"/>
      <c r="AW125" s="264"/>
    </row>
    <row r="126" spans="2:49" x14ac:dyDescent="0.25">
      <c r="B126" s="379">
        <v>0.6</v>
      </c>
      <c r="C126" s="379">
        <v>97</v>
      </c>
      <c r="D126" s="379">
        <v>0.6</v>
      </c>
      <c r="E126" s="379">
        <v>0</v>
      </c>
      <c r="F126" s="379">
        <v>0</v>
      </c>
      <c r="G126" s="379">
        <v>110</v>
      </c>
      <c r="H126" s="379">
        <v>1032.5</v>
      </c>
      <c r="I126" s="379">
        <v>0</v>
      </c>
      <c r="J126" s="379">
        <v>0</v>
      </c>
      <c r="K126" s="379">
        <v>0</v>
      </c>
      <c r="L126" s="379">
        <v>0.2</v>
      </c>
      <c r="M126" s="379">
        <v>152.9</v>
      </c>
      <c r="N126" s="568">
        <v>152.9</v>
      </c>
      <c r="O126" s="569">
        <v>8.1250000000000003E-2</v>
      </c>
      <c r="P126" s="568"/>
      <c r="Q126" s="185" t="str">
        <f t="shared" si="7"/>
        <v/>
      </c>
      <c r="R126" s="574" t="str">
        <f t="shared" si="6"/>
        <v/>
      </c>
      <c r="S126" s="581">
        <v>0.8</v>
      </c>
      <c r="T126" s="257"/>
      <c r="U126" s="576" t="str">
        <f t="shared" si="8"/>
        <v/>
      </c>
      <c r="V126" s="30"/>
      <c r="AR126" s="263"/>
      <c r="AS126" s="263"/>
      <c r="AT126" s="224"/>
      <c r="AU126" s="379"/>
      <c r="AV126" s="379"/>
      <c r="AW126" s="264"/>
    </row>
    <row r="127" spans="2:49" x14ac:dyDescent="0.25">
      <c r="B127" s="379">
        <v>0.6</v>
      </c>
      <c r="C127" s="379">
        <v>97</v>
      </c>
      <c r="D127" s="379">
        <v>0.6</v>
      </c>
      <c r="E127" s="379">
        <v>0</v>
      </c>
      <c r="F127" s="379">
        <v>0</v>
      </c>
      <c r="G127" s="379">
        <v>110</v>
      </c>
      <c r="H127" s="379">
        <v>1032.5999999999999</v>
      </c>
      <c r="I127" s="379">
        <v>0</v>
      </c>
      <c r="J127" s="379">
        <v>0</v>
      </c>
      <c r="K127" s="379">
        <v>0</v>
      </c>
      <c r="L127" s="379">
        <v>0.2</v>
      </c>
      <c r="M127" s="379">
        <v>152.9</v>
      </c>
      <c r="N127" s="568">
        <v>152.9</v>
      </c>
      <c r="O127" s="569">
        <v>8.1944444444444403E-2</v>
      </c>
      <c r="P127" s="568"/>
      <c r="Q127" s="185" t="str">
        <f t="shared" si="7"/>
        <v/>
      </c>
      <c r="R127" s="574" t="str">
        <f t="shared" si="6"/>
        <v/>
      </c>
      <c r="S127" s="581">
        <v>0.8</v>
      </c>
      <c r="T127" s="257"/>
      <c r="U127" s="576" t="str">
        <f t="shared" si="8"/>
        <v/>
      </c>
      <c r="V127" s="30"/>
      <c r="AR127" s="263"/>
      <c r="AS127" s="263"/>
      <c r="AT127" s="224"/>
      <c r="AU127" s="379"/>
      <c r="AV127" s="379"/>
      <c r="AW127" s="264"/>
    </row>
    <row r="128" spans="2:49" x14ac:dyDescent="0.25">
      <c r="B128" s="379">
        <v>0.6</v>
      </c>
      <c r="C128" s="379">
        <v>97</v>
      </c>
      <c r="D128" s="379">
        <v>0.6</v>
      </c>
      <c r="E128" s="379">
        <v>0</v>
      </c>
      <c r="F128" s="379">
        <v>0</v>
      </c>
      <c r="G128" s="379">
        <v>110</v>
      </c>
      <c r="H128" s="379">
        <v>1032.5</v>
      </c>
      <c r="I128" s="379">
        <v>0</v>
      </c>
      <c r="J128" s="379">
        <v>0</v>
      </c>
      <c r="K128" s="379">
        <v>0</v>
      </c>
      <c r="L128" s="379">
        <v>0.2</v>
      </c>
      <c r="M128" s="379">
        <v>152.9</v>
      </c>
      <c r="N128" s="568">
        <v>152.9</v>
      </c>
      <c r="O128" s="569">
        <v>8.2638888888888901E-2</v>
      </c>
      <c r="P128" s="568"/>
      <c r="Q128" s="185" t="str">
        <f t="shared" si="7"/>
        <v/>
      </c>
      <c r="R128" s="574" t="str">
        <f t="shared" si="6"/>
        <v/>
      </c>
      <c r="S128" s="581">
        <v>0.8</v>
      </c>
      <c r="T128" s="257"/>
      <c r="U128" s="576" t="str">
        <f t="shared" si="8"/>
        <v/>
      </c>
      <c r="V128" s="30"/>
      <c r="AR128" s="263"/>
      <c r="AS128" s="263"/>
      <c r="AT128" s="224"/>
      <c r="AU128" s="379"/>
      <c r="AV128" s="379"/>
      <c r="AW128" s="264"/>
    </row>
    <row r="129" spans="2:49" x14ac:dyDescent="0.25">
      <c r="B129" s="379">
        <v>0.6</v>
      </c>
      <c r="C129" s="379">
        <v>97</v>
      </c>
      <c r="D129" s="379">
        <v>0.6</v>
      </c>
      <c r="E129" s="379">
        <v>0</v>
      </c>
      <c r="F129" s="379">
        <v>0</v>
      </c>
      <c r="G129" s="379">
        <v>110</v>
      </c>
      <c r="H129" s="379">
        <v>1032.5999999999999</v>
      </c>
      <c r="I129" s="379">
        <v>0</v>
      </c>
      <c r="J129" s="379">
        <v>0</v>
      </c>
      <c r="K129" s="379">
        <v>0</v>
      </c>
      <c r="L129" s="379">
        <v>0.2</v>
      </c>
      <c r="M129" s="379">
        <v>152.9</v>
      </c>
      <c r="N129" s="568">
        <v>152.9</v>
      </c>
      <c r="O129" s="569">
        <v>8.3333333333333301E-2</v>
      </c>
      <c r="P129" s="568"/>
      <c r="Q129" s="185" t="str">
        <f t="shared" si="7"/>
        <v/>
      </c>
      <c r="R129" s="574" t="str">
        <f t="shared" si="6"/>
        <v/>
      </c>
      <c r="S129" s="581">
        <v>0.7</v>
      </c>
      <c r="T129" s="257"/>
      <c r="U129" s="576" t="str">
        <f t="shared" si="8"/>
        <v/>
      </c>
      <c r="V129" s="30"/>
      <c r="AR129" s="263"/>
      <c r="AS129" s="263"/>
      <c r="AT129" s="224"/>
      <c r="AU129" s="379"/>
      <c r="AV129" s="379"/>
      <c r="AW129" s="264"/>
    </row>
    <row r="130" spans="2:49" x14ac:dyDescent="0.25">
      <c r="B130" s="379">
        <v>0.5</v>
      </c>
      <c r="C130" s="379">
        <v>97</v>
      </c>
      <c r="D130" s="379">
        <v>0.5</v>
      </c>
      <c r="E130" s="379">
        <v>0</v>
      </c>
      <c r="F130" s="379">
        <v>0</v>
      </c>
      <c r="G130" s="379">
        <v>110</v>
      </c>
      <c r="H130" s="379">
        <v>1032.5999999999999</v>
      </c>
      <c r="I130" s="379">
        <v>0</v>
      </c>
      <c r="J130" s="379">
        <v>0</v>
      </c>
      <c r="K130" s="379">
        <v>0</v>
      </c>
      <c r="L130" s="379">
        <v>0.2</v>
      </c>
      <c r="M130" s="379">
        <v>152.9</v>
      </c>
      <c r="N130" s="568">
        <v>152.9</v>
      </c>
      <c r="O130" s="569">
        <v>8.4027777777777798E-2</v>
      </c>
      <c r="P130" s="568"/>
      <c r="Q130" s="185" t="str">
        <f t="shared" si="7"/>
        <v/>
      </c>
      <c r="R130" s="574" t="str">
        <f t="shared" si="6"/>
        <v/>
      </c>
      <c r="S130" s="581">
        <v>0.7</v>
      </c>
      <c r="T130" s="257"/>
      <c r="U130" s="576" t="str">
        <f t="shared" si="8"/>
        <v/>
      </c>
      <c r="V130" s="30"/>
      <c r="AR130" s="263"/>
      <c r="AS130" s="263"/>
      <c r="AT130" s="224"/>
      <c r="AU130" s="379"/>
      <c r="AV130" s="379"/>
      <c r="AW130" s="264"/>
    </row>
    <row r="131" spans="2:49" x14ac:dyDescent="0.25">
      <c r="B131" s="379">
        <v>0.5</v>
      </c>
      <c r="C131" s="379">
        <v>97</v>
      </c>
      <c r="D131" s="379">
        <v>0.5</v>
      </c>
      <c r="E131" s="379">
        <v>0</v>
      </c>
      <c r="F131" s="379">
        <v>0</v>
      </c>
      <c r="G131" s="379">
        <v>110</v>
      </c>
      <c r="H131" s="379">
        <v>1032.2</v>
      </c>
      <c r="I131" s="379">
        <v>0</v>
      </c>
      <c r="J131" s="379">
        <v>0</v>
      </c>
      <c r="K131" s="379">
        <v>0</v>
      </c>
      <c r="L131" s="379">
        <v>0.2</v>
      </c>
      <c r="M131" s="379">
        <v>152.9</v>
      </c>
      <c r="N131" s="568">
        <v>152.9</v>
      </c>
      <c r="O131" s="569">
        <v>8.4722222222222199E-2</v>
      </c>
      <c r="P131" s="568"/>
      <c r="Q131" s="185" t="str">
        <f t="shared" si="7"/>
        <v/>
      </c>
      <c r="R131" s="574" t="str">
        <f t="shared" si="6"/>
        <v/>
      </c>
      <c r="S131" s="581">
        <v>0.7</v>
      </c>
      <c r="T131" s="257"/>
      <c r="U131" s="576" t="str">
        <f t="shared" si="8"/>
        <v/>
      </c>
      <c r="V131" s="30"/>
      <c r="AR131" s="263"/>
      <c r="AS131" s="263"/>
      <c r="AT131" s="224"/>
      <c r="AU131" s="379"/>
      <c r="AV131" s="379"/>
      <c r="AW131" s="264"/>
    </row>
    <row r="132" spans="2:49" x14ac:dyDescent="0.25">
      <c r="B132" s="379">
        <v>0.5</v>
      </c>
      <c r="C132" s="379">
        <v>97</v>
      </c>
      <c r="D132" s="379">
        <v>0.5</v>
      </c>
      <c r="E132" s="379">
        <v>0.4</v>
      </c>
      <c r="F132" s="379">
        <v>1.8</v>
      </c>
      <c r="G132" s="379">
        <v>110</v>
      </c>
      <c r="H132" s="379">
        <v>1032.5</v>
      </c>
      <c r="I132" s="379">
        <v>0</v>
      </c>
      <c r="J132" s="379">
        <v>0</v>
      </c>
      <c r="K132" s="379">
        <v>0</v>
      </c>
      <c r="L132" s="379">
        <v>0.2</v>
      </c>
      <c r="M132" s="379">
        <v>152.9</v>
      </c>
      <c r="N132" s="568">
        <v>152.9</v>
      </c>
      <c r="O132" s="569">
        <v>8.5416666666666696E-2</v>
      </c>
      <c r="P132" s="568"/>
      <c r="Q132" s="185" t="str">
        <f t="shared" si="7"/>
        <v/>
      </c>
      <c r="R132" s="574" t="str">
        <f t="shared" si="6"/>
        <v/>
      </c>
      <c r="S132" s="581">
        <v>0.7</v>
      </c>
      <c r="T132" s="257"/>
      <c r="U132" s="576" t="str">
        <f t="shared" si="8"/>
        <v/>
      </c>
      <c r="V132" s="30"/>
      <c r="AR132" s="263"/>
      <c r="AS132" s="263"/>
      <c r="AT132" s="224"/>
      <c r="AU132" s="379"/>
      <c r="AV132" s="379"/>
      <c r="AW132" s="264"/>
    </row>
    <row r="133" spans="2:49" x14ac:dyDescent="0.25">
      <c r="B133" s="379">
        <v>0.4</v>
      </c>
      <c r="C133" s="379">
        <v>97</v>
      </c>
      <c r="D133" s="379">
        <v>0.4</v>
      </c>
      <c r="E133" s="379">
        <v>0</v>
      </c>
      <c r="F133" s="379">
        <v>0</v>
      </c>
      <c r="G133" s="379">
        <v>110</v>
      </c>
      <c r="H133" s="379">
        <v>1032.4000000000001</v>
      </c>
      <c r="I133" s="379">
        <v>0</v>
      </c>
      <c r="J133" s="379">
        <v>0</v>
      </c>
      <c r="K133" s="379">
        <v>0</v>
      </c>
      <c r="L133" s="379">
        <v>0.2</v>
      </c>
      <c r="M133" s="379">
        <v>152.9</v>
      </c>
      <c r="N133" s="568">
        <v>152.9</v>
      </c>
      <c r="O133" s="569">
        <v>8.6111111111111097E-2</v>
      </c>
      <c r="P133" s="568"/>
      <c r="Q133" s="185" t="str">
        <f t="shared" si="7"/>
        <v/>
      </c>
      <c r="R133" s="574" t="str">
        <f t="shared" si="6"/>
        <v/>
      </c>
      <c r="S133" s="581">
        <v>0.6</v>
      </c>
      <c r="T133" s="257"/>
      <c r="U133" s="576" t="str">
        <f t="shared" si="8"/>
        <v/>
      </c>
      <c r="V133" s="30"/>
      <c r="AR133" s="263"/>
      <c r="AS133" s="263"/>
      <c r="AT133" s="224"/>
      <c r="AU133" s="379"/>
      <c r="AV133" s="379"/>
      <c r="AW133" s="264"/>
    </row>
    <row r="134" spans="2:49" x14ac:dyDescent="0.25">
      <c r="B134" s="379">
        <v>0.4</v>
      </c>
      <c r="C134" s="379">
        <v>97</v>
      </c>
      <c r="D134" s="379">
        <v>0.4</v>
      </c>
      <c r="E134" s="379">
        <v>0</v>
      </c>
      <c r="F134" s="379">
        <v>0</v>
      </c>
      <c r="G134" s="379">
        <v>110</v>
      </c>
      <c r="H134" s="379">
        <v>1032.7</v>
      </c>
      <c r="I134" s="379">
        <v>0</v>
      </c>
      <c r="J134" s="379">
        <v>0</v>
      </c>
      <c r="K134" s="379">
        <v>0</v>
      </c>
      <c r="L134" s="379">
        <v>0.2</v>
      </c>
      <c r="M134" s="379">
        <v>152.9</v>
      </c>
      <c r="N134" s="568">
        <v>152.9</v>
      </c>
      <c r="O134" s="569">
        <v>8.6805555555555594E-2</v>
      </c>
      <c r="P134" s="568"/>
      <c r="Q134" s="185" t="str">
        <f t="shared" si="7"/>
        <v/>
      </c>
      <c r="R134" s="574" t="str">
        <f t="shared" si="6"/>
        <v/>
      </c>
      <c r="S134" s="581">
        <v>0.6</v>
      </c>
      <c r="T134" s="257"/>
      <c r="U134" s="576" t="str">
        <f t="shared" si="8"/>
        <v/>
      </c>
      <c r="V134" s="30"/>
      <c r="AR134" s="263"/>
      <c r="AS134" s="263"/>
      <c r="AT134" s="224"/>
      <c r="AU134" s="379"/>
      <c r="AV134" s="379"/>
      <c r="AW134" s="264"/>
    </row>
    <row r="135" spans="2:49" x14ac:dyDescent="0.25">
      <c r="B135" s="379">
        <v>0.4</v>
      </c>
      <c r="C135" s="379">
        <v>97</v>
      </c>
      <c r="D135" s="379">
        <v>0.4</v>
      </c>
      <c r="E135" s="379">
        <v>0.4</v>
      </c>
      <c r="F135" s="379">
        <v>1.8</v>
      </c>
      <c r="G135" s="379">
        <v>111</v>
      </c>
      <c r="H135" s="379">
        <v>1032.7</v>
      </c>
      <c r="I135" s="379">
        <v>0</v>
      </c>
      <c r="J135" s="379">
        <v>0</v>
      </c>
      <c r="K135" s="379">
        <v>0</v>
      </c>
      <c r="L135" s="379">
        <v>0.2</v>
      </c>
      <c r="M135" s="379">
        <v>152.9</v>
      </c>
      <c r="N135" s="568">
        <v>152.9</v>
      </c>
      <c r="O135" s="569">
        <v>8.7499999999999994E-2</v>
      </c>
      <c r="P135" s="568"/>
      <c r="Q135" s="185" t="str">
        <f t="shared" si="7"/>
        <v/>
      </c>
      <c r="R135" s="574" t="str">
        <f t="shared" si="6"/>
        <v/>
      </c>
      <c r="S135" s="581">
        <v>0.6</v>
      </c>
      <c r="T135" s="257"/>
      <c r="U135" s="576" t="str">
        <f t="shared" si="8"/>
        <v/>
      </c>
      <c r="V135" s="30"/>
      <c r="AR135" s="263"/>
      <c r="AS135" s="263"/>
      <c r="AT135" s="224"/>
      <c r="AU135" s="379"/>
      <c r="AV135" s="379"/>
      <c r="AW135" s="264"/>
    </row>
    <row r="136" spans="2:49" x14ac:dyDescent="0.25">
      <c r="B136" s="379">
        <v>0.4</v>
      </c>
      <c r="C136" s="379">
        <v>97</v>
      </c>
      <c r="D136" s="379">
        <v>0.4</v>
      </c>
      <c r="E136" s="379">
        <v>0.7</v>
      </c>
      <c r="F136" s="379">
        <v>1.8</v>
      </c>
      <c r="G136" s="379">
        <v>112</v>
      </c>
      <c r="H136" s="379">
        <v>1032.8</v>
      </c>
      <c r="I136" s="379">
        <v>0</v>
      </c>
      <c r="J136" s="379">
        <v>0</v>
      </c>
      <c r="K136" s="379">
        <v>0</v>
      </c>
      <c r="L136" s="379">
        <v>0.2</v>
      </c>
      <c r="M136" s="379">
        <v>152.9</v>
      </c>
      <c r="N136" s="568">
        <v>152.9</v>
      </c>
      <c r="O136" s="569">
        <v>8.8194444444444506E-2</v>
      </c>
      <c r="P136" s="568"/>
      <c r="Q136" s="185" t="str">
        <f t="shared" si="7"/>
        <v/>
      </c>
      <c r="R136" s="574" t="str">
        <f t="shared" si="6"/>
        <v/>
      </c>
      <c r="S136" s="581">
        <v>0.6</v>
      </c>
      <c r="T136" s="257"/>
      <c r="U136" s="576" t="str">
        <f t="shared" si="8"/>
        <v/>
      </c>
      <c r="V136" s="30"/>
      <c r="AR136" s="263"/>
      <c r="AS136" s="263"/>
      <c r="AT136" s="224"/>
      <c r="AU136" s="379"/>
      <c r="AV136" s="379"/>
      <c r="AW136" s="264"/>
    </row>
    <row r="137" spans="2:49" x14ac:dyDescent="0.25">
      <c r="B137" s="379">
        <v>0.4</v>
      </c>
      <c r="C137" s="379">
        <v>97</v>
      </c>
      <c r="D137" s="379">
        <v>0.4</v>
      </c>
      <c r="E137" s="379">
        <v>0</v>
      </c>
      <c r="F137" s="379">
        <v>0</v>
      </c>
      <c r="G137" s="379">
        <v>112</v>
      </c>
      <c r="H137" s="379">
        <v>1032.5999999999999</v>
      </c>
      <c r="I137" s="379">
        <v>0</v>
      </c>
      <c r="J137" s="379">
        <v>0</v>
      </c>
      <c r="K137" s="379">
        <v>0</v>
      </c>
      <c r="L137" s="379">
        <v>0.2</v>
      </c>
      <c r="M137" s="379">
        <v>152.9</v>
      </c>
      <c r="N137" s="568">
        <v>152.9</v>
      </c>
      <c r="O137" s="569">
        <v>8.8888888888888906E-2</v>
      </c>
      <c r="P137" s="568"/>
      <c r="Q137" s="185" t="str">
        <f t="shared" si="7"/>
        <v/>
      </c>
      <c r="R137" s="574" t="str">
        <f t="shared" ref="R137:R200" si="9">IF(J137&gt;0,60,"")</f>
        <v/>
      </c>
      <c r="S137" s="581">
        <v>0.6</v>
      </c>
      <c r="T137" s="257"/>
      <c r="U137" s="576" t="str">
        <f t="shared" si="8"/>
        <v/>
      </c>
      <c r="V137" s="30"/>
      <c r="AR137" s="263"/>
      <c r="AS137" s="263"/>
      <c r="AT137" s="224"/>
      <c r="AU137" s="379"/>
      <c r="AV137" s="379"/>
      <c r="AW137" s="264"/>
    </row>
    <row r="138" spans="2:49" x14ac:dyDescent="0.25">
      <c r="B138" s="379">
        <v>0.3</v>
      </c>
      <c r="C138" s="379">
        <v>97</v>
      </c>
      <c r="D138" s="379">
        <v>0.3</v>
      </c>
      <c r="E138" s="379">
        <v>0</v>
      </c>
      <c r="F138" s="379">
        <v>0</v>
      </c>
      <c r="G138" s="379">
        <v>112</v>
      </c>
      <c r="H138" s="379">
        <v>1032.7</v>
      </c>
      <c r="I138" s="379">
        <v>0</v>
      </c>
      <c r="J138" s="379">
        <v>0</v>
      </c>
      <c r="K138" s="379">
        <v>0</v>
      </c>
      <c r="L138" s="379">
        <v>0.2</v>
      </c>
      <c r="M138" s="379">
        <v>152.9</v>
      </c>
      <c r="N138" s="568">
        <v>152.9</v>
      </c>
      <c r="O138" s="569">
        <v>8.9583333333333307E-2</v>
      </c>
      <c r="P138" s="568"/>
      <c r="Q138" s="185" t="str">
        <f t="shared" si="7"/>
        <v/>
      </c>
      <c r="R138" s="574" t="str">
        <f t="shared" si="9"/>
        <v/>
      </c>
      <c r="S138" s="581">
        <v>0.5</v>
      </c>
      <c r="T138" s="257"/>
      <c r="U138" s="576" t="str">
        <f t="shared" si="8"/>
        <v/>
      </c>
      <c r="V138" s="30"/>
      <c r="AR138" s="263"/>
      <c r="AS138" s="263"/>
      <c r="AT138" s="224"/>
      <c r="AU138" s="379"/>
      <c r="AV138" s="379"/>
      <c r="AW138" s="264"/>
    </row>
    <row r="139" spans="2:49" x14ac:dyDescent="0.25">
      <c r="B139" s="379">
        <v>0.3</v>
      </c>
      <c r="C139" s="379">
        <v>97</v>
      </c>
      <c r="D139" s="379">
        <v>0.3</v>
      </c>
      <c r="E139" s="379">
        <v>0</v>
      </c>
      <c r="F139" s="379">
        <v>0</v>
      </c>
      <c r="G139" s="379">
        <v>112</v>
      </c>
      <c r="H139" s="379">
        <v>1032.4000000000001</v>
      </c>
      <c r="I139" s="379">
        <v>0</v>
      </c>
      <c r="J139" s="379">
        <v>0</v>
      </c>
      <c r="K139" s="379">
        <v>0</v>
      </c>
      <c r="L139" s="379">
        <v>0.2</v>
      </c>
      <c r="M139" s="379">
        <v>152.9</v>
      </c>
      <c r="N139" s="568">
        <v>152.9</v>
      </c>
      <c r="O139" s="569">
        <v>9.0277777777777804E-2</v>
      </c>
      <c r="P139" s="568"/>
      <c r="Q139" s="185" t="str">
        <f t="shared" ref="Q139:Q202" si="10">IF(I139&gt;9000,60,"")</f>
        <v/>
      </c>
      <c r="R139" s="574" t="str">
        <f t="shared" si="9"/>
        <v/>
      </c>
      <c r="S139" s="581">
        <v>0.5</v>
      </c>
      <c r="T139" s="257"/>
      <c r="U139" s="576" t="str">
        <f t="shared" ref="U139:U202" si="11">IF(S139&gt;B139+1,60,"")</f>
        <v/>
      </c>
      <c r="V139" s="30"/>
      <c r="AR139" s="263"/>
      <c r="AS139" s="263"/>
      <c r="AT139" s="224"/>
      <c r="AU139" s="379"/>
      <c r="AV139" s="379"/>
      <c r="AW139" s="264"/>
    </row>
    <row r="140" spans="2:49" x14ac:dyDescent="0.25">
      <c r="B140" s="379">
        <v>0.3</v>
      </c>
      <c r="C140" s="379">
        <v>97</v>
      </c>
      <c r="D140" s="379">
        <v>0.3</v>
      </c>
      <c r="E140" s="379">
        <v>0</v>
      </c>
      <c r="F140" s="379">
        <v>0</v>
      </c>
      <c r="G140" s="379">
        <v>112</v>
      </c>
      <c r="H140" s="379">
        <v>1032.8</v>
      </c>
      <c r="I140" s="379">
        <v>0</v>
      </c>
      <c r="J140" s="379">
        <v>0</v>
      </c>
      <c r="K140" s="379">
        <v>0</v>
      </c>
      <c r="L140" s="379">
        <v>0.2</v>
      </c>
      <c r="M140" s="379">
        <v>152.9</v>
      </c>
      <c r="N140" s="568">
        <v>152.9</v>
      </c>
      <c r="O140" s="569">
        <v>9.0972222222222204E-2</v>
      </c>
      <c r="P140" s="568"/>
      <c r="Q140" s="185" t="str">
        <f t="shared" si="10"/>
        <v/>
      </c>
      <c r="R140" s="574" t="str">
        <f t="shared" si="9"/>
        <v/>
      </c>
      <c r="S140" s="581">
        <v>0.5</v>
      </c>
      <c r="T140" s="257"/>
      <c r="U140" s="576" t="str">
        <f t="shared" si="11"/>
        <v/>
      </c>
      <c r="V140" s="30"/>
      <c r="AR140" s="263"/>
      <c r="AS140" s="263"/>
      <c r="AT140" s="224"/>
      <c r="AU140" s="379"/>
      <c r="AV140" s="379"/>
      <c r="AW140" s="264"/>
    </row>
    <row r="141" spans="2:49" x14ac:dyDescent="0.25">
      <c r="B141" s="379">
        <v>0.2</v>
      </c>
      <c r="C141" s="379">
        <v>97</v>
      </c>
      <c r="D141" s="379">
        <v>0.2</v>
      </c>
      <c r="E141" s="379">
        <v>0</v>
      </c>
      <c r="F141" s="379">
        <v>0</v>
      </c>
      <c r="G141" s="379">
        <v>112</v>
      </c>
      <c r="H141" s="379">
        <v>1032.5999999999999</v>
      </c>
      <c r="I141" s="379">
        <v>0</v>
      </c>
      <c r="J141" s="379">
        <v>0</v>
      </c>
      <c r="K141" s="379">
        <v>0</v>
      </c>
      <c r="L141" s="379">
        <v>0.2</v>
      </c>
      <c r="M141" s="379">
        <v>152.9</v>
      </c>
      <c r="N141" s="568">
        <v>152.9</v>
      </c>
      <c r="O141" s="569">
        <v>9.1666666666666702E-2</v>
      </c>
      <c r="P141" s="568"/>
      <c r="Q141" s="185" t="str">
        <f t="shared" si="10"/>
        <v/>
      </c>
      <c r="R141" s="574" t="str">
        <f t="shared" si="9"/>
        <v/>
      </c>
      <c r="S141" s="581">
        <v>0.4</v>
      </c>
      <c r="T141" s="257"/>
      <c r="U141" s="576" t="str">
        <f t="shared" si="11"/>
        <v/>
      </c>
      <c r="V141" s="30"/>
      <c r="AR141" s="263"/>
      <c r="AS141" s="263"/>
      <c r="AT141" s="224"/>
      <c r="AU141" s="379"/>
      <c r="AV141" s="379"/>
      <c r="AW141" s="264"/>
    </row>
    <row r="142" spans="2:49" x14ac:dyDescent="0.25">
      <c r="B142" s="379">
        <v>0.2</v>
      </c>
      <c r="C142" s="379">
        <v>97</v>
      </c>
      <c r="D142" s="379">
        <v>0.2</v>
      </c>
      <c r="E142" s="379">
        <v>0</v>
      </c>
      <c r="F142" s="379">
        <v>0</v>
      </c>
      <c r="G142" s="379">
        <v>112</v>
      </c>
      <c r="H142" s="379">
        <v>1032.5999999999999</v>
      </c>
      <c r="I142" s="379">
        <v>0</v>
      </c>
      <c r="J142" s="379">
        <v>0</v>
      </c>
      <c r="K142" s="379">
        <v>0</v>
      </c>
      <c r="L142" s="379">
        <v>0.2</v>
      </c>
      <c r="M142" s="379">
        <v>152.9</v>
      </c>
      <c r="N142" s="568">
        <v>152.9</v>
      </c>
      <c r="O142" s="569">
        <v>9.2361111111111102E-2</v>
      </c>
      <c r="P142" s="568"/>
      <c r="Q142" s="185" t="str">
        <f t="shared" si="10"/>
        <v/>
      </c>
      <c r="R142" s="574" t="str">
        <f t="shared" si="9"/>
        <v/>
      </c>
      <c r="S142" s="581">
        <v>0.4</v>
      </c>
      <c r="T142" s="257"/>
      <c r="U142" s="576" t="str">
        <f t="shared" si="11"/>
        <v/>
      </c>
      <c r="V142" s="30"/>
      <c r="AR142" s="263"/>
      <c r="AS142" s="263"/>
      <c r="AT142" s="224"/>
      <c r="AU142" s="379"/>
      <c r="AV142" s="379"/>
      <c r="AW142" s="264"/>
    </row>
    <row r="143" spans="2:49" x14ac:dyDescent="0.25">
      <c r="B143" s="379">
        <v>0.2</v>
      </c>
      <c r="C143" s="379">
        <v>97</v>
      </c>
      <c r="D143" s="379">
        <v>0.2</v>
      </c>
      <c r="E143" s="379">
        <v>0</v>
      </c>
      <c r="F143" s="379">
        <v>0</v>
      </c>
      <c r="G143" s="379">
        <v>112</v>
      </c>
      <c r="H143" s="379">
        <v>1032.7</v>
      </c>
      <c r="I143" s="379">
        <v>0</v>
      </c>
      <c r="J143" s="379">
        <v>0</v>
      </c>
      <c r="K143" s="379">
        <v>0</v>
      </c>
      <c r="L143" s="379">
        <v>0.2</v>
      </c>
      <c r="M143" s="379">
        <v>152.9</v>
      </c>
      <c r="N143" s="568">
        <v>152.9</v>
      </c>
      <c r="O143" s="569">
        <v>9.30555555555556E-2</v>
      </c>
      <c r="P143" s="568"/>
      <c r="Q143" s="185" t="str">
        <f t="shared" si="10"/>
        <v/>
      </c>
      <c r="R143" s="574" t="str">
        <f t="shared" si="9"/>
        <v/>
      </c>
      <c r="S143" s="581">
        <v>0.4</v>
      </c>
      <c r="T143" s="257"/>
      <c r="U143" s="576" t="str">
        <f t="shared" si="11"/>
        <v/>
      </c>
      <c r="V143" s="30"/>
      <c r="AR143" s="263"/>
      <c r="AS143" s="263"/>
      <c r="AT143" s="224"/>
      <c r="AU143" s="379"/>
      <c r="AV143" s="379"/>
      <c r="AW143" s="264"/>
    </row>
    <row r="144" spans="2:49" x14ac:dyDescent="0.25">
      <c r="B144" s="379">
        <v>0.2</v>
      </c>
      <c r="C144" s="379">
        <v>97</v>
      </c>
      <c r="D144" s="379">
        <v>0.2</v>
      </c>
      <c r="E144" s="379">
        <v>0</v>
      </c>
      <c r="F144" s="379">
        <v>0</v>
      </c>
      <c r="G144" s="379">
        <v>112</v>
      </c>
      <c r="H144" s="379">
        <v>1032.5</v>
      </c>
      <c r="I144" s="379">
        <v>0</v>
      </c>
      <c r="J144" s="379">
        <v>0</v>
      </c>
      <c r="K144" s="379">
        <v>0</v>
      </c>
      <c r="L144" s="379">
        <v>0.2</v>
      </c>
      <c r="M144" s="379">
        <v>152.9</v>
      </c>
      <c r="N144" s="568">
        <v>152.9</v>
      </c>
      <c r="O144" s="569">
        <v>9.375E-2</v>
      </c>
      <c r="P144" s="568"/>
      <c r="Q144" s="185" t="str">
        <f t="shared" si="10"/>
        <v/>
      </c>
      <c r="R144" s="574" t="str">
        <f t="shared" si="9"/>
        <v/>
      </c>
      <c r="S144" s="581">
        <v>0.4</v>
      </c>
      <c r="T144" s="257"/>
      <c r="U144" s="576" t="str">
        <f t="shared" si="11"/>
        <v/>
      </c>
      <c r="V144" s="30"/>
      <c r="AR144" s="263"/>
      <c r="AS144" s="263"/>
      <c r="AT144" s="224"/>
      <c r="AU144" s="379"/>
      <c r="AV144" s="379"/>
      <c r="AW144" s="264"/>
    </row>
    <row r="145" spans="2:49" x14ac:dyDescent="0.25">
      <c r="B145" s="379">
        <v>0.1</v>
      </c>
      <c r="C145" s="379">
        <v>97</v>
      </c>
      <c r="D145" s="379">
        <v>0.1</v>
      </c>
      <c r="E145" s="379">
        <v>0</v>
      </c>
      <c r="F145" s="379">
        <v>0</v>
      </c>
      <c r="G145" s="379">
        <v>112</v>
      </c>
      <c r="H145" s="379">
        <v>1032.5</v>
      </c>
      <c r="I145" s="379">
        <v>0</v>
      </c>
      <c r="J145" s="379">
        <v>0</v>
      </c>
      <c r="K145" s="379">
        <v>0</v>
      </c>
      <c r="L145" s="379">
        <v>0.2</v>
      </c>
      <c r="M145" s="379">
        <v>152.9</v>
      </c>
      <c r="N145" s="568">
        <v>152.9</v>
      </c>
      <c r="O145" s="569">
        <v>9.44444444444444E-2</v>
      </c>
      <c r="P145" s="568"/>
      <c r="Q145" s="185" t="str">
        <f t="shared" si="10"/>
        <v/>
      </c>
      <c r="R145" s="574" t="str">
        <f t="shared" si="9"/>
        <v/>
      </c>
      <c r="S145" s="581">
        <v>0.4</v>
      </c>
      <c r="T145" s="257"/>
      <c r="U145" s="576" t="str">
        <f t="shared" si="11"/>
        <v/>
      </c>
      <c r="V145" s="30"/>
      <c r="AR145" s="263"/>
      <c r="AS145" s="263"/>
      <c r="AT145" s="224"/>
      <c r="AU145" s="379"/>
      <c r="AV145" s="379"/>
      <c r="AW145" s="264"/>
    </row>
    <row r="146" spans="2:49" x14ac:dyDescent="0.25">
      <c r="B146" s="379">
        <v>0.1</v>
      </c>
      <c r="C146" s="379">
        <v>97</v>
      </c>
      <c r="D146" s="379">
        <v>0.1</v>
      </c>
      <c r="E146" s="379">
        <v>0</v>
      </c>
      <c r="F146" s="379">
        <v>0</v>
      </c>
      <c r="G146" s="379">
        <v>112</v>
      </c>
      <c r="H146" s="379">
        <v>1032.5999999999999</v>
      </c>
      <c r="I146" s="379">
        <v>0</v>
      </c>
      <c r="J146" s="379">
        <v>0</v>
      </c>
      <c r="K146" s="379">
        <v>0</v>
      </c>
      <c r="L146" s="379">
        <v>0.2</v>
      </c>
      <c r="M146" s="379">
        <v>152.9</v>
      </c>
      <c r="N146" s="568">
        <v>152.9</v>
      </c>
      <c r="O146" s="569">
        <v>9.5138888888888898E-2</v>
      </c>
      <c r="P146" s="568"/>
      <c r="Q146" s="185" t="str">
        <f t="shared" si="10"/>
        <v/>
      </c>
      <c r="R146" s="574" t="str">
        <f t="shared" si="9"/>
        <v/>
      </c>
      <c r="S146" s="581">
        <v>0.3</v>
      </c>
      <c r="T146" s="257"/>
      <c r="U146" s="576" t="str">
        <f t="shared" si="11"/>
        <v/>
      </c>
      <c r="V146" s="30"/>
      <c r="AR146" s="263"/>
      <c r="AS146" s="263"/>
      <c r="AT146" s="224"/>
      <c r="AU146" s="379"/>
      <c r="AV146" s="379"/>
      <c r="AW146" s="264"/>
    </row>
    <row r="147" spans="2:49" x14ac:dyDescent="0.25">
      <c r="B147" s="379">
        <v>0.1</v>
      </c>
      <c r="C147" s="379">
        <v>97</v>
      </c>
      <c r="D147" s="379">
        <v>0.1</v>
      </c>
      <c r="E147" s="379">
        <v>0</v>
      </c>
      <c r="F147" s="379">
        <v>0</v>
      </c>
      <c r="G147" s="379">
        <v>112</v>
      </c>
      <c r="H147" s="379">
        <v>1032.5999999999999</v>
      </c>
      <c r="I147" s="379">
        <v>0</v>
      </c>
      <c r="J147" s="379">
        <v>0</v>
      </c>
      <c r="K147" s="379">
        <v>0</v>
      </c>
      <c r="L147" s="379">
        <v>0.2</v>
      </c>
      <c r="M147" s="379">
        <v>152.9</v>
      </c>
      <c r="N147" s="568">
        <v>152.9</v>
      </c>
      <c r="O147" s="569">
        <v>9.5833333333333298E-2</v>
      </c>
      <c r="P147" s="568"/>
      <c r="Q147" s="185" t="str">
        <f t="shared" si="10"/>
        <v/>
      </c>
      <c r="R147" s="574" t="str">
        <f t="shared" si="9"/>
        <v/>
      </c>
      <c r="S147" s="581">
        <v>0.3</v>
      </c>
      <c r="T147" s="257"/>
      <c r="U147" s="576" t="str">
        <f t="shared" si="11"/>
        <v/>
      </c>
      <c r="V147" s="30"/>
      <c r="AR147" s="263"/>
      <c r="AS147" s="263"/>
      <c r="AT147" s="224"/>
      <c r="AU147" s="379"/>
      <c r="AV147" s="379"/>
      <c r="AW147" s="264"/>
    </row>
    <row r="148" spans="2:49" x14ac:dyDescent="0.25">
      <c r="B148" s="379">
        <v>0.1</v>
      </c>
      <c r="C148" s="379">
        <v>97</v>
      </c>
      <c r="D148" s="379">
        <v>0.1</v>
      </c>
      <c r="E148" s="379">
        <v>0</v>
      </c>
      <c r="F148" s="379">
        <v>0</v>
      </c>
      <c r="G148" s="379">
        <v>112</v>
      </c>
      <c r="H148" s="379">
        <v>1032.7</v>
      </c>
      <c r="I148" s="379">
        <v>0</v>
      </c>
      <c r="J148" s="379">
        <v>0</v>
      </c>
      <c r="K148" s="379">
        <v>0</v>
      </c>
      <c r="L148" s="379">
        <v>0.2</v>
      </c>
      <c r="M148" s="379">
        <v>152.9</v>
      </c>
      <c r="N148" s="568">
        <v>152.9</v>
      </c>
      <c r="O148" s="569">
        <v>9.6527777777777796E-2</v>
      </c>
      <c r="P148" s="568"/>
      <c r="Q148" s="185" t="str">
        <f t="shared" si="10"/>
        <v/>
      </c>
      <c r="R148" s="574" t="str">
        <f t="shared" si="9"/>
        <v/>
      </c>
      <c r="S148" s="581">
        <v>0.3</v>
      </c>
      <c r="T148" s="257"/>
      <c r="U148" s="576" t="str">
        <f t="shared" si="11"/>
        <v/>
      </c>
      <c r="V148" s="30"/>
      <c r="AR148" s="263"/>
      <c r="AS148" s="263"/>
      <c r="AT148" s="224"/>
      <c r="AU148" s="379"/>
      <c r="AV148" s="379"/>
      <c r="AW148" s="264"/>
    </row>
    <row r="149" spans="2:49" x14ac:dyDescent="0.25">
      <c r="B149" s="379">
        <v>0.1</v>
      </c>
      <c r="C149" s="379">
        <v>97</v>
      </c>
      <c r="D149" s="379">
        <v>0.1</v>
      </c>
      <c r="E149" s="379">
        <v>0</v>
      </c>
      <c r="F149" s="379">
        <v>0</v>
      </c>
      <c r="G149" s="379">
        <v>112</v>
      </c>
      <c r="H149" s="379">
        <v>1032.5999999999999</v>
      </c>
      <c r="I149" s="379">
        <v>0</v>
      </c>
      <c r="J149" s="379">
        <v>0</v>
      </c>
      <c r="K149" s="379">
        <v>0</v>
      </c>
      <c r="L149" s="379">
        <v>0.2</v>
      </c>
      <c r="M149" s="379">
        <v>152.9</v>
      </c>
      <c r="N149" s="568">
        <v>152.9</v>
      </c>
      <c r="O149" s="569">
        <v>9.7222222222222196E-2</v>
      </c>
      <c r="P149" s="568"/>
      <c r="Q149" s="185" t="str">
        <f t="shared" si="10"/>
        <v/>
      </c>
      <c r="R149" s="574" t="str">
        <f t="shared" si="9"/>
        <v/>
      </c>
      <c r="S149" s="581">
        <v>0.2</v>
      </c>
      <c r="T149" s="257"/>
      <c r="U149" s="576" t="str">
        <f t="shared" si="11"/>
        <v/>
      </c>
      <c r="V149" s="30"/>
      <c r="AR149" s="263"/>
      <c r="AS149" s="263"/>
      <c r="AT149" s="224"/>
      <c r="AU149" s="379"/>
      <c r="AV149" s="379"/>
      <c r="AW149" s="264"/>
    </row>
    <row r="150" spans="2:49" x14ac:dyDescent="0.25">
      <c r="B150" s="379">
        <v>0.1</v>
      </c>
      <c r="C150" s="379">
        <v>97</v>
      </c>
      <c r="D150" s="379">
        <v>0.1</v>
      </c>
      <c r="E150" s="379">
        <v>0</v>
      </c>
      <c r="F150" s="379">
        <v>0</v>
      </c>
      <c r="G150" s="379">
        <v>112</v>
      </c>
      <c r="H150" s="379">
        <v>1032.5</v>
      </c>
      <c r="I150" s="379">
        <v>0</v>
      </c>
      <c r="J150" s="379">
        <v>0</v>
      </c>
      <c r="K150" s="379">
        <v>0</v>
      </c>
      <c r="L150" s="379">
        <v>0.2</v>
      </c>
      <c r="M150" s="379">
        <v>152.9</v>
      </c>
      <c r="N150" s="568">
        <v>152.9</v>
      </c>
      <c r="O150" s="569">
        <v>9.7916666666666693E-2</v>
      </c>
      <c r="P150" s="568"/>
      <c r="Q150" s="185" t="str">
        <f t="shared" si="10"/>
        <v/>
      </c>
      <c r="R150" s="574" t="str">
        <f t="shared" si="9"/>
        <v/>
      </c>
      <c r="S150" s="581">
        <v>0.2</v>
      </c>
      <c r="T150" s="257"/>
      <c r="U150" s="576" t="str">
        <f t="shared" si="11"/>
        <v/>
      </c>
      <c r="V150" s="30"/>
      <c r="AR150" s="263"/>
      <c r="AS150" s="263"/>
      <c r="AT150" s="224"/>
      <c r="AU150" s="379"/>
      <c r="AV150" s="379"/>
      <c r="AW150" s="264"/>
    </row>
    <row r="151" spans="2:49" x14ac:dyDescent="0.25">
      <c r="B151" s="379">
        <v>0.1</v>
      </c>
      <c r="C151" s="379">
        <v>97</v>
      </c>
      <c r="D151" s="379">
        <v>0.1</v>
      </c>
      <c r="E151" s="379">
        <v>0</v>
      </c>
      <c r="F151" s="379">
        <v>0</v>
      </c>
      <c r="G151" s="379">
        <v>112</v>
      </c>
      <c r="H151" s="379">
        <v>1032.4000000000001</v>
      </c>
      <c r="I151" s="379">
        <v>0</v>
      </c>
      <c r="J151" s="379">
        <v>0</v>
      </c>
      <c r="K151" s="379">
        <v>0</v>
      </c>
      <c r="L151" s="379">
        <v>0.2</v>
      </c>
      <c r="M151" s="379">
        <v>152.9</v>
      </c>
      <c r="N151" s="568">
        <v>152.9</v>
      </c>
      <c r="O151" s="569">
        <v>9.8611111111111094E-2</v>
      </c>
      <c r="P151" s="568"/>
      <c r="Q151" s="185" t="str">
        <f t="shared" si="10"/>
        <v/>
      </c>
      <c r="R151" s="574" t="str">
        <f t="shared" si="9"/>
        <v/>
      </c>
      <c r="S151" s="581">
        <v>0.2</v>
      </c>
      <c r="T151" s="257"/>
      <c r="U151" s="576" t="str">
        <f t="shared" si="11"/>
        <v/>
      </c>
      <c r="V151" s="30"/>
      <c r="AR151" s="263"/>
      <c r="AS151" s="263"/>
      <c r="AT151" s="224"/>
      <c r="AU151" s="379"/>
      <c r="AV151" s="379"/>
      <c r="AW151" s="264"/>
    </row>
    <row r="152" spans="2:49" x14ac:dyDescent="0.25">
      <c r="B152" s="379">
        <v>0.1</v>
      </c>
      <c r="C152" s="379">
        <v>97</v>
      </c>
      <c r="D152" s="379">
        <v>0.1</v>
      </c>
      <c r="E152" s="379">
        <v>0</v>
      </c>
      <c r="F152" s="379">
        <v>0</v>
      </c>
      <c r="G152" s="379">
        <v>112</v>
      </c>
      <c r="H152" s="379">
        <v>1032.5</v>
      </c>
      <c r="I152" s="379">
        <v>0</v>
      </c>
      <c r="J152" s="379">
        <v>0</v>
      </c>
      <c r="K152" s="379">
        <v>0</v>
      </c>
      <c r="L152" s="379">
        <v>0.2</v>
      </c>
      <c r="M152" s="379">
        <v>152.9</v>
      </c>
      <c r="N152" s="568">
        <v>152.9</v>
      </c>
      <c r="O152" s="569">
        <v>9.9305555555555605E-2</v>
      </c>
      <c r="P152" s="568"/>
      <c r="Q152" s="185" t="str">
        <f t="shared" si="10"/>
        <v/>
      </c>
      <c r="R152" s="574" t="str">
        <f t="shared" si="9"/>
        <v/>
      </c>
      <c r="S152" s="581">
        <v>0.2</v>
      </c>
      <c r="T152" s="257"/>
      <c r="U152" s="576" t="str">
        <f t="shared" si="11"/>
        <v/>
      </c>
      <c r="V152" s="30"/>
      <c r="AR152" s="263"/>
      <c r="AS152" s="263"/>
      <c r="AT152" s="224"/>
      <c r="AU152" s="379"/>
      <c r="AV152" s="379"/>
      <c r="AW152" s="264"/>
    </row>
    <row r="153" spans="2:49" x14ac:dyDescent="0.25">
      <c r="B153" s="379">
        <v>0.1</v>
      </c>
      <c r="C153" s="379">
        <v>97</v>
      </c>
      <c r="D153" s="379">
        <v>0.1</v>
      </c>
      <c r="E153" s="379">
        <v>1.1000000000000001</v>
      </c>
      <c r="F153" s="379">
        <v>1.8</v>
      </c>
      <c r="G153" s="379">
        <v>108</v>
      </c>
      <c r="H153" s="379">
        <v>1032.5999999999999</v>
      </c>
      <c r="I153" s="379">
        <v>0</v>
      </c>
      <c r="J153" s="379">
        <v>0</v>
      </c>
      <c r="K153" s="379">
        <v>0</v>
      </c>
      <c r="L153" s="379">
        <v>0.2</v>
      </c>
      <c r="M153" s="379">
        <v>152.9</v>
      </c>
      <c r="N153" s="568">
        <v>152.9</v>
      </c>
      <c r="O153" s="569">
        <v>0.1</v>
      </c>
      <c r="P153" s="568"/>
      <c r="Q153" s="185" t="str">
        <f t="shared" si="10"/>
        <v/>
      </c>
      <c r="R153" s="574" t="str">
        <f t="shared" si="9"/>
        <v/>
      </c>
      <c r="S153" s="581">
        <v>0.1</v>
      </c>
      <c r="T153" s="257"/>
      <c r="U153" s="576" t="str">
        <f t="shared" si="11"/>
        <v/>
      </c>
      <c r="V153" s="30"/>
      <c r="AR153" s="263"/>
      <c r="AS153" s="263"/>
      <c r="AT153" s="224"/>
      <c r="AU153" s="379"/>
      <c r="AV153" s="379"/>
      <c r="AW153" s="264"/>
    </row>
    <row r="154" spans="2:49" x14ac:dyDescent="0.25">
      <c r="B154" s="379">
        <v>0.1</v>
      </c>
      <c r="C154" s="379">
        <v>97</v>
      </c>
      <c r="D154" s="379">
        <v>0.1</v>
      </c>
      <c r="E154" s="379">
        <v>1.1000000000000001</v>
      </c>
      <c r="F154" s="379">
        <v>1.8</v>
      </c>
      <c r="G154" s="379">
        <v>108</v>
      </c>
      <c r="H154" s="379">
        <v>1032.7</v>
      </c>
      <c r="I154" s="379">
        <v>0</v>
      </c>
      <c r="J154" s="379">
        <v>0</v>
      </c>
      <c r="K154" s="379">
        <v>0</v>
      </c>
      <c r="L154" s="379">
        <v>0.2</v>
      </c>
      <c r="M154" s="379">
        <v>152.9</v>
      </c>
      <c r="N154" s="568">
        <v>152.9</v>
      </c>
      <c r="O154" s="569">
        <v>0.100694444444444</v>
      </c>
      <c r="P154" s="568"/>
      <c r="Q154" s="185" t="str">
        <f t="shared" si="10"/>
        <v/>
      </c>
      <c r="R154" s="574" t="str">
        <f t="shared" si="9"/>
        <v/>
      </c>
      <c r="S154" s="581">
        <v>0.1</v>
      </c>
      <c r="T154" s="257"/>
      <c r="U154" s="576" t="str">
        <f t="shared" si="11"/>
        <v/>
      </c>
      <c r="V154" s="30"/>
      <c r="AR154" s="263"/>
      <c r="AS154" s="263"/>
      <c r="AT154" s="224"/>
      <c r="AU154" s="379"/>
      <c r="AV154" s="379"/>
      <c r="AW154" s="264"/>
    </row>
    <row r="155" spans="2:49" x14ac:dyDescent="0.25">
      <c r="B155" s="379">
        <v>0.1</v>
      </c>
      <c r="C155" s="379">
        <v>97</v>
      </c>
      <c r="D155" s="379">
        <v>0.1</v>
      </c>
      <c r="E155" s="379">
        <v>0.4</v>
      </c>
      <c r="F155" s="379">
        <v>1.8</v>
      </c>
      <c r="G155" s="379">
        <v>108</v>
      </c>
      <c r="H155" s="379">
        <v>1032.5999999999999</v>
      </c>
      <c r="I155" s="379">
        <v>0</v>
      </c>
      <c r="J155" s="379">
        <v>0</v>
      </c>
      <c r="K155" s="379">
        <v>0</v>
      </c>
      <c r="L155" s="379">
        <v>0.2</v>
      </c>
      <c r="M155" s="379">
        <v>152.9</v>
      </c>
      <c r="N155" s="568">
        <v>152.9</v>
      </c>
      <c r="O155" s="569">
        <v>0.101388888888889</v>
      </c>
      <c r="P155" s="568"/>
      <c r="Q155" s="185" t="str">
        <f t="shared" si="10"/>
        <v/>
      </c>
      <c r="R155" s="574" t="str">
        <f t="shared" si="9"/>
        <v/>
      </c>
      <c r="S155" s="581">
        <v>0.1</v>
      </c>
      <c r="T155" s="257"/>
      <c r="U155" s="576" t="str">
        <f t="shared" si="11"/>
        <v/>
      </c>
      <c r="V155" s="30"/>
      <c r="AR155" s="263"/>
      <c r="AS155" s="263"/>
      <c r="AT155" s="224"/>
      <c r="AU155" s="379"/>
      <c r="AV155" s="379"/>
      <c r="AW155" s="264"/>
    </row>
    <row r="156" spans="2:49" x14ac:dyDescent="0.25">
      <c r="B156" s="379">
        <v>0.1</v>
      </c>
      <c r="C156" s="379">
        <v>97</v>
      </c>
      <c r="D156" s="379">
        <v>0.1</v>
      </c>
      <c r="E156" s="379">
        <v>0.7</v>
      </c>
      <c r="F156" s="379">
        <v>1.8</v>
      </c>
      <c r="G156" s="379">
        <v>108</v>
      </c>
      <c r="H156" s="379">
        <v>1032.9000000000001</v>
      </c>
      <c r="I156" s="379">
        <v>0</v>
      </c>
      <c r="J156" s="379">
        <v>0</v>
      </c>
      <c r="K156" s="379">
        <v>0</v>
      </c>
      <c r="L156" s="379">
        <v>0.2</v>
      </c>
      <c r="M156" s="379">
        <v>152.9</v>
      </c>
      <c r="N156" s="568">
        <v>152.9</v>
      </c>
      <c r="O156" s="569">
        <v>0.102083333333333</v>
      </c>
      <c r="P156" s="568"/>
      <c r="Q156" s="185" t="str">
        <f t="shared" si="10"/>
        <v/>
      </c>
      <c r="R156" s="574" t="str">
        <f t="shared" si="9"/>
        <v/>
      </c>
      <c r="S156" s="581">
        <v>0.1</v>
      </c>
      <c r="T156" s="257"/>
      <c r="U156" s="576" t="str">
        <f t="shared" si="11"/>
        <v/>
      </c>
      <c r="V156" s="30"/>
      <c r="AR156" s="263"/>
      <c r="AS156" s="263"/>
      <c r="AT156" s="224"/>
      <c r="AU156" s="379"/>
      <c r="AV156" s="379"/>
      <c r="AW156" s="264"/>
    </row>
    <row r="157" spans="2:49" x14ac:dyDescent="0.25">
      <c r="B157" s="379">
        <v>0.1</v>
      </c>
      <c r="C157" s="379">
        <v>97</v>
      </c>
      <c r="D157" s="379">
        <v>0.1</v>
      </c>
      <c r="E157" s="379">
        <v>0</v>
      </c>
      <c r="F157" s="379">
        <v>0</v>
      </c>
      <c r="G157" s="379">
        <v>108</v>
      </c>
      <c r="H157" s="379">
        <v>1032.7</v>
      </c>
      <c r="I157" s="379">
        <v>0</v>
      </c>
      <c r="J157" s="379">
        <v>0</v>
      </c>
      <c r="K157" s="379">
        <v>0</v>
      </c>
      <c r="L157" s="379">
        <v>0.2</v>
      </c>
      <c r="M157" s="379">
        <v>152.9</v>
      </c>
      <c r="N157" s="568">
        <v>152.9</v>
      </c>
      <c r="O157" s="569">
        <v>0.102777777777778</v>
      </c>
      <c r="P157" s="568"/>
      <c r="Q157" s="185" t="str">
        <f t="shared" si="10"/>
        <v/>
      </c>
      <c r="R157" s="574" t="str">
        <f t="shared" si="9"/>
        <v/>
      </c>
      <c r="S157" s="581">
        <v>0.1</v>
      </c>
      <c r="T157" s="257"/>
      <c r="U157" s="576" t="str">
        <f t="shared" si="11"/>
        <v/>
      </c>
      <c r="V157" s="30"/>
      <c r="AR157" s="263"/>
      <c r="AS157" s="263"/>
      <c r="AT157" s="224"/>
      <c r="AU157" s="379"/>
      <c r="AV157" s="379"/>
      <c r="AW157" s="264"/>
    </row>
    <row r="158" spans="2:49" x14ac:dyDescent="0.25">
      <c r="B158" s="379">
        <v>0.1</v>
      </c>
      <c r="C158" s="379">
        <v>97</v>
      </c>
      <c r="D158" s="379">
        <v>0.1</v>
      </c>
      <c r="E158" s="379">
        <v>1.1000000000000001</v>
      </c>
      <c r="F158" s="379">
        <v>1.8</v>
      </c>
      <c r="G158" s="379">
        <v>108</v>
      </c>
      <c r="H158" s="379">
        <v>1032.8</v>
      </c>
      <c r="I158" s="379">
        <v>0</v>
      </c>
      <c r="J158" s="379">
        <v>0</v>
      </c>
      <c r="K158" s="379">
        <v>0</v>
      </c>
      <c r="L158" s="379">
        <v>0.2</v>
      </c>
      <c r="M158" s="379">
        <v>152.9</v>
      </c>
      <c r="N158" s="568">
        <v>152.9</v>
      </c>
      <c r="O158" s="569">
        <v>0.10347222222222199</v>
      </c>
      <c r="P158" s="568"/>
      <c r="Q158" s="185" t="str">
        <f t="shared" si="10"/>
        <v/>
      </c>
      <c r="R158" s="574" t="str">
        <f t="shared" si="9"/>
        <v/>
      </c>
      <c r="S158" s="581">
        <v>0.1</v>
      </c>
      <c r="T158" s="257"/>
      <c r="U158" s="576" t="str">
        <f t="shared" si="11"/>
        <v/>
      </c>
      <c r="V158" s="30"/>
      <c r="AR158" s="263"/>
      <c r="AS158" s="263"/>
      <c r="AT158" s="224"/>
      <c r="AU158" s="379"/>
      <c r="AV158" s="379"/>
      <c r="AW158" s="264"/>
    </row>
    <row r="159" spans="2:49" x14ac:dyDescent="0.25">
      <c r="B159" s="379">
        <v>0.1</v>
      </c>
      <c r="C159" s="379">
        <v>97</v>
      </c>
      <c r="D159" s="379">
        <v>0.1</v>
      </c>
      <c r="E159" s="379">
        <v>0.4</v>
      </c>
      <c r="F159" s="379">
        <v>1.8</v>
      </c>
      <c r="G159" s="379">
        <v>206</v>
      </c>
      <c r="H159" s="379">
        <v>1032.8</v>
      </c>
      <c r="I159" s="379">
        <v>0</v>
      </c>
      <c r="J159" s="379">
        <v>0</v>
      </c>
      <c r="K159" s="379">
        <v>0</v>
      </c>
      <c r="L159" s="379">
        <v>0.2</v>
      </c>
      <c r="M159" s="379">
        <v>152.9</v>
      </c>
      <c r="N159" s="568">
        <v>152.9</v>
      </c>
      <c r="O159" s="569">
        <v>0.104166666666667</v>
      </c>
      <c r="P159" s="568"/>
      <c r="Q159" s="185" t="str">
        <f t="shared" si="10"/>
        <v/>
      </c>
      <c r="R159" s="574" t="str">
        <f t="shared" si="9"/>
        <v/>
      </c>
      <c r="S159" s="581">
        <v>0.1</v>
      </c>
      <c r="T159" s="257"/>
      <c r="U159" s="576" t="str">
        <f t="shared" si="11"/>
        <v/>
      </c>
      <c r="V159" s="30"/>
      <c r="AR159" s="263"/>
      <c r="AS159" s="263"/>
      <c r="AT159" s="224"/>
      <c r="AU159" s="379"/>
      <c r="AV159" s="379"/>
      <c r="AW159" s="264"/>
    </row>
    <row r="160" spans="2:49" x14ac:dyDescent="0.25">
      <c r="B160" s="379">
        <v>0.1</v>
      </c>
      <c r="C160" s="379">
        <v>97</v>
      </c>
      <c r="D160" s="379">
        <v>0.1</v>
      </c>
      <c r="E160" s="379">
        <v>1.1000000000000001</v>
      </c>
      <c r="F160" s="379">
        <v>1.8</v>
      </c>
      <c r="G160" s="379">
        <v>206</v>
      </c>
      <c r="H160" s="379">
        <v>1032.8</v>
      </c>
      <c r="I160" s="379">
        <v>0</v>
      </c>
      <c r="J160" s="379">
        <v>0</v>
      </c>
      <c r="K160" s="379">
        <v>0</v>
      </c>
      <c r="L160" s="379">
        <v>0.2</v>
      </c>
      <c r="M160" s="379">
        <v>152.9</v>
      </c>
      <c r="N160" s="568">
        <v>152.9</v>
      </c>
      <c r="O160" s="569">
        <v>0.104861111111111</v>
      </c>
      <c r="P160" s="568"/>
      <c r="Q160" s="185" t="str">
        <f t="shared" si="10"/>
        <v/>
      </c>
      <c r="R160" s="574" t="str">
        <f t="shared" si="9"/>
        <v/>
      </c>
      <c r="S160" s="581">
        <v>0.1</v>
      </c>
      <c r="T160" s="257"/>
      <c r="U160" s="576" t="str">
        <f t="shared" si="11"/>
        <v/>
      </c>
      <c r="V160" s="30"/>
      <c r="AR160" s="263"/>
      <c r="AS160" s="263"/>
      <c r="AT160" s="224"/>
      <c r="AU160" s="379"/>
      <c r="AV160" s="379"/>
      <c r="AW160" s="264"/>
    </row>
    <row r="161" spans="2:49" x14ac:dyDescent="0.25">
      <c r="B161" s="379">
        <v>0.1</v>
      </c>
      <c r="C161" s="379">
        <v>97</v>
      </c>
      <c r="D161" s="379">
        <v>0.1</v>
      </c>
      <c r="E161" s="379">
        <v>0.4</v>
      </c>
      <c r="F161" s="379">
        <v>1.8</v>
      </c>
      <c r="G161" s="379">
        <v>206</v>
      </c>
      <c r="H161" s="379">
        <v>1032.8</v>
      </c>
      <c r="I161" s="379">
        <v>0</v>
      </c>
      <c r="J161" s="379">
        <v>0</v>
      </c>
      <c r="K161" s="379">
        <v>0</v>
      </c>
      <c r="L161" s="379">
        <v>0.2</v>
      </c>
      <c r="M161" s="379">
        <v>152.9</v>
      </c>
      <c r="N161" s="568">
        <v>152.9</v>
      </c>
      <c r="O161" s="569">
        <v>0.105555555555556</v>
      </c>
      <c r="P161" s="568"/>
      <c r="Q161" s="185" t="str">
        <f t="shared" si="10"/>
        <v/>
      </c>
      <c r="R161" s="574" t="str">
        <f t="shared" si="9"/>
        <v/>
      </c>
      <c r="S161" s="581">
        <v>0.1</v>
      </c>
      <c r="T161" s="257"/>
      <c r="U161" s="576" t="str">
        <f t="shared" si="11"/>
        <v/>
      </c>
      <c r="V161" s="30"/>
      <c r="AR161" s="263"/>
      <c r="AS161" s="263"/>
      <c r="AT161" s="224"/>
      <c r="AU161" s="379"/>
      <c r="AV161" s="379"/>
      <c r="AW161" s="264"/>
    </row>
    <row r="162" spans="2:49" x14ac:dyDescent="0.25">
      <c r="B162" s="379">
        <v>0.1</v>
      </c>
      <c r="C162" s="379">
        <v>97</v>
      </c>
      <c r="D162" s="379">
        <v>0.1</v>
      </c>
      <c r="E162" s="379">
        <v>0</v>
      </c>
      <c r="F162" s="379">
        <v>0</v>
      </c>
      <c r="G162" s="379">
        <v>206</v>
      </c>
      <c r="H162" s="379">
        <v>1032.9000000000001</v>
      </c>
      <c r="I162" s="379">
        <v>0</v>
      </c>
      <c r="J162" s="379">
        <v>0</v>
      </c>
      <c r="K162" s="379">
        <v>0</v>
      </c>
      <c r="L162" s="379">
        <v>0.2</v>
      </c>
      <c r="M162" s="379">
        <v>152.9</v>
      </c>
      <c r="N162" s="568">
        <v>152.9</v>
      </c>
      <c r="O162" s="569">
        <v>0.10625</v>
      </c>
      <c r="P162" s="568"/>
      <c r="Q162" s="185" t="str">
        <f t="shared" si="10"/>
        <v/>
      </c>
      <c r="R162" s="574" t="str">
        <f t="shared" si="9"/>
        <v/>
      </c>
      <c r="S162" s="581">
        <v>0.1</v>
      </c>
      <c r="T162" s="257"/>
      <c r="U162" s="576" t="str">
        <f t="shared" si="11"/>
        <v/>
      </c>
      <c r="V162" s="30"/>
      <c r="AR162" s="263"/>
      <c r="AS162" s="263"/>
      <c r="AT162" s="224"/>
      <c r="AU162" s="379"/>
      <c r="AV162" s="379"/>
      <c r="AW162" s="264"/>
    </row>
    <row r="163" spans="2:49" x14ac:dyDescent="0.25">
      <c r="B163" s="379">
        <v>0.1</v>
      </c>
      <c r="C163" s="379">
        <v>97</v>
      </c>
      <c r="D163" s="379">
        <v>0.1</v>
      </c>
      <c r="E163" s="379">
        <v>0.7</v>
      </c>
      <c r="F163" s="379">
        <v>1.8</v>
      </c>
      <c r="G163" s="379">
        <v>206</v>
      </c>
      <c r="H163" s="379">
        <v>1032.8</v>
      </c>
      <c r="I163" s="379">
        <v>0</v>
      </c>
      <c r="J163" s="379">
        <v>0</v>
      </c>
      <c r="K163" s="379">
        <v>0</v>
      </c>
      <c r="L163" s="379">
        <v>0.2</v>
      </c>
      <c r="M163" s="379">
        <v>152.9</v>
      </c>
      <c r="N163" s="568">
        <v>152.9</v>
      </c>
      <c r="O163" s="569">
        <v>0.106944444444444</v>
      </c>
      <c r="P163" s="568"/>
      <c r="Q163" s="185" t="str">
        <f t="shared" si="10"/>
        <v/>
      </c>
      <c r="R163" s="574" t="str">
        <f t="shared" si="9"/>
        <v/>
      </c>
      <c r="S163" s="581">
        <v>0.1</v>
      </c>
      <c r="T163" s="257"/>
      <c r="U163" s="576" t="str">
        <f t="shared" si="11"/>
        <v/>
      </c>
      <c r="V163" s="30"/>
      <c r="AR163" s="263"/>
      <c r="AS163" s="263"/>
      <c r="AT163" s="224"/>
      <c r="AU163" s="379"/>
      <c r="AV163" s="379"/>
      <c r="AW163" s="264"/>
    </row>
    <row r="164" spans="2:49" x14ac:dyDescent="0.25">
      <c r="B164" s="379">
        <v>0.1</v>
      </c>
      <c r="C164" s="379">
        <v>97</v>
      </c>
      <c r="D164" s="379">
        <v>0.1</v>
      </c>
      <c r="E164" s="379">
        <v>0</v>
      </c>
      <c r="F164" s="379">
        <v>0</v>
      </c>
      <c r="G164" s="379">
        <v>206</v>
      </c>
      <c r="H164" s="379">
        <v>1032.7</v>
      </c>
      <c r="I164" s="379">
        <v>0</v>
      </c>
      <c r="J164" s="379">
        <v>0</v>
      </c>
      <c r="K164" s="379">
        <v>0</v>
      </c>
      <c r="L164" s="379">
        <v>0.2</v>
      </c>
      <c r="M164" s="379">
        <v>152.9</v>
      </c>
      <c r="N164" s="568">
        <v>152.9</v>
      </c>
      <c r="O164" s="569">
        <v>0.10763888888888901</v>
      </c>
      <c r="P164" s="568"/>
      <c r="Q164" s="185" t="str">
        <f t="shared" si="10"/>
        <v/>
      </c>
      <c r="R164" s="574" t="str">
        <f t="shared" si="9"/>
        <v/>
      </c>
      <c r="S164" s="581">
        <v>0.1</v>
      </c>
      <c r="T164" s="257"/>
      <c r="U164" s="576" t="str">
        <f t="shared" si="11"/>
        <v/>
      </c>
      <c r="V164" s="30"/>
      <c r="AR164" s="263"/>
      <c r="AS164" s="263"/>
      <c r="AT164" s="224"/>
      <c r="AU164" s="379"/>
      <c r="AV164" s="379"/>
      <c r="AW164" s="264"/>
    </row>
    <row r="165" spans="2:49" x14ac:dyDescent="0.25">
      <c r="B165" s="379">
        <v>0.1</v>
      </c>
      <c r="C165" s="379">
        <v>97</v>
      </c>
      <c r="D165" s="379">
        <v>0.1</v>
      </c>
      <c r="E165" s="379">
        <v>0.4</v>
      </c>
      <c r="F165" s="379">
        <v>1.8</v>
      </c>
      <c r="G165" s="379">
        <v>206</v>
      </c>
      <c r="H165" s="379">
        <v>1032.5999999999999</v>
      </c>
      <c r="I165" s="379">
        <v>0</v>
      </c>
      <c r="J165" s="379">
        <v>0</v>
      </c>
      <c r="K165" s="379">
        <v>0</v>
      </c>
      <c r="L165" s="379">
        <v>0.2</v>
      </c>
      <c r="M165" s="379">
        <v>152.9</v>
      </c>
      <c r="N165" s="568">
        <v>152.9</v>
      </c>
      <c r="O165" s="569">
        <v>0.108333333333333</v>
      </c>
      <c r="P165" s="568"/>
      <c r="Q165" s="185" t="str">
        <f t="shared" si="10"/>
        <v/>
      </c>
      <c r="R165" s="574" t="str">
        <f t="shared" si="9"/>
        <v/>
      </c>
      <c r="S165" s="581">
        <v>0.1</v>
      </c>
      <c r="T165" s="257"/>
      <c r="U165" s="576" t="str">
        <f t="shared" si="11"/>
        <v/>
      </c>
      <c r="V165" s="30"/>
      <c r="AR165" s="263"/>
      <c r="AS165" s="263"/>
      <c r="AT165" s="224"/>
      <c r="AU165" s="379"/>
      <c r="AV165" s="379"/>
      <c r="AW165" s="264"/>
    </row>
    <row r="166" spans="2:49" x14ac:dyDescent="0.25">
      <c r="B166" s="379">
        <v>0.1</v>
      </c>
      <c r="C166" s="379">
        <v>97</v>
      </c>
      <c r="D166" s="379">
        <v>0.1</v>
      </c>
      <c r="E166" s="379">
        <v>0</v>
      </c>
      <c r="F166" s="379">
        <v>0</v>
      </c>
      <c r="G166" s="379">
        <v>206</v>
      </c>
      <c r="H166" s="379">
        <v>1032.7</v>
      </c>
      <c r="I166" s="379">
        <v>0</v>
      </c>
      <c r="J166" s="379">
        <v>0</v>
      </c>
      <c r="K166" s="379">
        <v>0</v>
      </c>
      <c r="L166" s="379">
        <v>0.2</v>
      </c>
      <c r="M166" s="379">
        <v>152.9</v>
      </c>
      <c r="N166" s="568">
        <v>152.9</v>
      </c>
      <c r="O166" s="569">
        <v>0.109027777777778</v>
      </c>
      <c r="P166" s="568"/>
      <c r="Q166" s="185" t="str">
        <f t="shared" si="10"/>
        <v/>
      </c>
      <c r="R166" s="574" t="str">
        <f t="shared" si="9"/>
        <v/>
      </c>
      <c r="S166" s="581">
        <v>0</v>
      </c>
      <c r="T166" s="257"/>
      <c r="U166" s="576" t="str">
        <f t="shared" si="11"/>
        <v/>
      </c>
      <c r="V166" s="30"/>
      <c r="AR166" s="263"/>
      <c r="AS166" s="263"/>
      <c r="AT166" s="224"/>
      <c r="AU166" s="379"/>
      <c r="AV166" s="379"/>
      <c r="AW166" s="264"/>
    </row>
    <row r="167" spans="2:49" x14ac:dyDescent="0.25">
      <c r="B167" s="379">
        <v>0.1</v>
      </c>
      <c r="C167" s="379">
        <v>97</v>
      </c>
      <c r="D167" s="379">
        <v>0.1</v>
      </c>
      <c r="E167" s="379">
        <v>0</v>
      </c>
      <c r="F167" s="379">
        <v>0</v>
      </c>
      <c r="G167" s="379">
        <v>206</v>
      </c>
      <c r="H167" s="379">
        <v>1032.7</v>
      </c>
      <c r="I167" s="379">
        <v>0</v>
      </c>
      <c r="J167" s="379">
        <v>0</v>
      </c>
      <c r="K167" s="379">
        <v>0</v>
      </c>
      <c r="L167" s="379">
        <v>0.2</v>
      </c>
      <c r="M167" s="379">
        <v>152.9</v>
      </c>
      <c r="N167" s="568">
        <v>152.9</v>
      </c>
      <c r="O167" s="569">
        <v>0.109722222222222</v>
      </c>
      <c r="P167" s="568"/>
      <c r="Q167" s="185" t="str">
        <f t="shared" si="10"/>
        <v/>
      </c>
      <c r="R167" s="574" t="str">
        <f t="shared" si="9"/>
        <v/>
      </c>
      <c r="S167" s="581">
        <v>0.1</v>
      </c>
      <c r="T167" s="257"/>
      <c r="U167" s="576" t="str">
        <f t="shared" si="11"/>
        <v/>
      </c>
      <c r="V167" s="30"/>
      <c r="AR167" s="263"/>
      <c r="AS167" s="263"/>
      <c r="AT167" s="224"/>
      <c r="AU167" s="379"/>
      <c r="AV167" s="379"/>
      <c r="AW167" s="264"/>
    </row>
    <row r="168" spans="2:49" x14ac:dyDescent="0.25">
      <c r="B168" s="379">
        <v>0.1</v>
      </c>
      <c r="C168" s="379">
        <v>97</v>
      </c>
      <c r="D168" s="379">
        <v>0.1</v>
      </c>
      <c r="E168" s="379">
        <v>0</v>
      </c>
      <c r="F168" s="379">
        <v>0</v>
      </c>
      <c r="G168" s="379">
        <v>206</v>
      </c>
      <c r="H168" s="379">
        <v>1032.9000000000001</v>
      </c>
      <c r="I168" s="379">
        <v>0</v>
      </c>
      <c r="J168" s="379">
        <v>0</v>
      </c>
      <c r="K168" s="379">
        <v>0</v>
      </c>
      <c r="L168" s="379">
        <v>0.2</v>
      </c>
      <c r="M168" s="379">
        <v>152.9</v>
      </c>
      <c r="N168" s="568">
        <v>152.9</v>
      </c>
      <c r="O168" s="569">
        <v>0.110416666666667</v>
      </c>
      <c r="P168" s="568"/>
      <c r="Q168" s="185" t="str">
        <f t="shared" si="10"/>
        <v/>
      </c>
      <c r="R168" s="574" t="str">
        <f t="shared" si="9"/>
        <v/>
      </c>
      <c r="S168" s="581">
        <v>0.1</v>
      </c>
      <c r="T168" s="257"/>
      <c r="U168" s="576" t="str">
        <f t="shared" si="11"/>
        <v/>
      </c>
      <c r="V168" s="30"/>
      <c r="AR168" s="263"/>
      <c r="AS168" s="263"/>
      <c r="AT168" s="224"/>
      <c r="AU168" s="379"/>
      <c r="AV168" s="379"/>
      <c r="AW168" s="264"/>
    </row>
    <row r="169" spans="2:49" x14ac:dyDescent="0.25">
      <c r="B169" s="379">
        <v>0.1</v>
      </c>
      <c r="C169" s="379">
        <v>97</v>
      </c>
      <c r="D169" s="379">
        <v>0.1</v>
      </c>
      <c r="E169" s="379">
        <v>0</v>
      </c>
      <c r="F169" s="379">
        <v>0</v>
      </c>
      <c r="G169" s="379">
        <v>206</v>
      </c>
      <c r="H169" s="379">
        <v>1032.9000000000001</v>
      </c>
      <c r="I169" s="379">
        <v>0</v>
      </c>
      <c r="J169" s="379">
        <v>0</v>
      </c>
      <c r="K169" s="379">
        <v>0</v>
      </c>
      <c r="L169" s="379">
        <v>0.2</v>
      </c>
      <c r="M169" s="379">
        <v>152.9</v>
      </c>
      <c r="N169" s="568">
        <v>152.9</v>
      </c>
      <c r="O169" s="569">
        <v>0.11111111111111099</v>
      </c>
      <c r="P169" s="568"/>
      <c r="Q169" s="185" t="str">
        <f t="shared" si="10"/>
        <v/>
      </c>
      <c r="R169" s="574" t="str">
        <f t="shared" si="9"/>
        <v/>
      </c>
      <c r="S169" s="581">
        <v>0.1</v>
      </c>
      <c r="T169" s="257"/>
      <c r="U169" s="576" t="str">
        <f t="shared" si="11"/>
        <v/>
      </c>
      <c r="V169" s="30"/>
      <c r="AR169" s="263"/>
      <c r="AS169" s="263"/>
      <c r="AT169" s="224"/>
      <c r="AU169" s="379"/>
      <c r="AV169" s="379"/>
      <c r="AW169" s="264"/>
    </row>
    <row r="170" spans="2:49" x14ac:dyDescent="0.25">
      <c r="B170" s="379">
        <v>0.1</v>
      </c>
      <c r="C170" s="379">
        <v>97</v>
      </c>
      <c r="D170" s="379">
        <v>0.1</v>
      </c>
      <c r="E170" s="379">
        <v>0</v>
      </c>
      <c r="F170" s="379">
        <v>0</v>
      </c>
      <c r="G170" s="379">
        <v>206</v>
      </c>
      <c r="H170" s="379">
        <v>1032.8</v>
      </c>
      <c r="I170" s="379">
        <v>0</v>
      </c>
      <c r="J170" s="379">
        <v>0</v>
      </c>
      <c r="K170" s="379">
        <v>0</v>
      </c>
      <c r="L170" s="379">
        <v>0.2</v>
      </c>
      <c r="M170" s="379">
        <v>152.9</v>
      </c>
      <c r="N170" s="568">
        <v>152.9</v>
      </c>
      <c r="O170" s="569">
        <v>0.111805555555556</v>
      </c>
      <c r="P170" s="568"/>
      <c r="Q170" s="185" t="str">
        <f t="shared" si="10"/>
        <v/>
      </c>
      <c r="R170" s="574" t="str">
        <f t="shared" si="9"/>
        <v/>
      </c>
      <c r="S170" s="581">
        <v>0</v>
      </c>
      <c r="T170" s="257"/>
      <c r="U170" s="576" t="str">
        <f t="shared" si="11"/>
        <v/>
      </c>
      <c r="V170" s="30"/>
      <c r="AR170" s="263"/>
      <c r="AS170" s="263"/>
      <c r="AT170" s="224"/>
      <c r="AU170" s="379"/>
      <c r="AV170" s="379"/>
      <c r="AW170" s="264"/>
    </row>
    <row r="171" spans="2:49" x14ac:dyDescent="0.25">
      <c r="B171" s="379">
        <v>0.1</v>
      </c>
      <c r="C171" s="379">
        <v>97</v>
      </c>
      <c r="D171" s="379">
        <v>0.1</v>
      </c>
      <c r="E171" s="379">
        <v>0</v>
      </c>
      <c r="F171" s="379">
        <v>0</v>
      </c>
      <c r="G171" s="379">
        <v>206</v>
      </c>
      <c r="H171" s="379">
        <v>1032.9000000000001</v>
      </c>
      <c r="I171" s="379">
        <v>0</v>
      </c>
      <c r="J171" s="379">
        <v>0</v>
      </c>
      <c r="K171" s="379">
        <v>0</v>
      </c>
      <c r="L171" s="379">
        <v>0.2</v>
      </c>
      <c r="M171" s="379">
        <v>152.9</v>
      </c>
      <c r="N171" s="568">
        <v>152.9</v>
      </c>
      <c r="O171" s="569">
        <v>0.1125</v>
      </c>
      <c r="P171" s="568"/>
      <c r="Q171" s="185" t="str">
        <f t="shared" si="10"/>
        <v/>
      </c>
      <c r="R171" s="574" t="str">
        <f t="shared" si="9"/>
        <v/>
      </c>
      <c r="S171" s="581">
        <v>0.1</v>
      </c>
      <c r="T171" s="257"/>
      <c r="U171" s="576" t="str">
        <f t="shared" si="11"/>
        <v/>
      </c>
      <c r="V171" s="30"/>
      <c r="AR171" s="263"/>
      <c r="AS171" s="263"/>
      <c r="AT171" s="224"/>
      <c r="AU171" s="379"/>
      <c r="AV171" s="379"/>
      <c r="AW171" s="264"/>
    </row>
    <row r="172" spans="2:49" x14ac:dyDescent="0.25">
      <c r="B172" s="379">
        <v>0.1</v>
      </c>
      <c r="C172" s="379">
        <v>97</v>
      </c>
      <c r="D172" s="379">
        <v>0.1</v>
      </c>
      <c r="E172" s="379">
        <v>0</v>
      </c>
      <c r="F172" s="379">
        <v>0</v>
      </c>
      <c r="G172" s="379">
        <v>206</v>
      </c>
      <c r="H172" s="379">
        <v>1033.0999999999999</v>
      </c>
      <c r="I172" s="379">
        <v>0</v>
      </c>
      <c r="J172" s="379">
        <v>0</v>
      </c>
      <c r="K172" s="379">
        <v>0</v>
      </c>
      <c r="L172" s="379">
        <v>0.2</v>
      </c>
      <c r="M172" s="379">
        <v>152.9</v>
      </c>
      <c r="N172" s="568">
        <v>152.9</v>
      </c>
      <c r="O172" s="569">
        <v>0.113194444444444</v>
      </c>
      <c r="P172" s="568"/>
      <c r="Q172" s="185" t="str">
        <f t="shared" si="10"/>
        <v/>
      </c>
      <c r="R172" s="574" t="str">
        <f t="shared" si="9"/>
        <v/>
      </c>
      <c r="S172" s="581">
        <v>0.1</v>
      </c>
      <c r="T172" s="257"/>
      <c r="U172" s="576" t="str">
        <f t="shared" si="11"/>
        <v/>
      </c>
      <c r="V172" s="30"/>
      <c r="AR172" s="263"/>
      <c r="AS172" s="263"/>
      <c r="AT172" s="224"/>
      <c r="AU172" s="379"/>
      <c r="AV172" s="379"/>
      <c r="AW172" s="264"/>
    </row>
    <row r="173" spans="2:49" x14ac:dyDescent="0.25">
      <c r="B173" s="379">
        <v>0.1</v>
      </c>
      <c r="C173" s="379">
        <v>97</v>
      </c>
      <c r="D173" s="379">
        <v>0.1</v>
      </c>
      <c r="E173" s="379">
        <v>0</v>
      </c>
      <c r="F173" s="379">
        <v>0</v>
      </c>
      <c r="G173" s="379">
        <v>206</v>
      </c>
      <c r="H173" s="379">
        <v>1032.9000000000001</v>
      </c>
      <c r="I173" s="379">
        <v>0</v>
      </c>
      <c r="J173" s="379">
        <v>0</v>
      </c>
      <c r="K173" s="379">
        <v>0</v>
      </c>
      <c r="L173" s="379">
        <v>0.2</v>
      </c>
      <c r="M173" s="379">
        <v>152.9</v>
      </c>
      <c r="N173" s="568">
        <v>152.9</v>
      </c>
      <c r="O173" s="569">
        <v>0.113888888888889</v>
      </c>
      <c r="P173" s="568"/>
      <c r="Q173" s="185" t="str">
        <f t="shared" si="10"/>
        <v/>
      </c>
      <c r="R173" s="574" t="str">
        <f t="shared" si="9"/>
        <v/>
      </c>
      <c r="S173" s="581">
        <v>0</v>
      </c>
      <c r="T173" s="257"/>
      <c r="U173" s="576" t="str">
        <f t="shared" si="11"/>
        <v/>
      </c>
      <c r="V173" s="30"/>
      <c r="AR173" s="263"/>
      <c r="AS173" s="263"/>
      <c r="AT173" s="224"/>
      <c r="AU173" s="379"/>
      <c r="AV173" s="379"/>
      <c r="AW173" s="264"/>
    </row>
    <row r="174" spans="2:49" x14ac:dyDescent="0.25">
      <c r="B174" s="379">
        <v>0.1</v>
      </c>
      <c r="C174" s="379">
        <v>97</v>
      </c>
      <c r="D174" s="379">
        <v>0.1</v>
      </c>
      <c r="E174" s="379">
        <v>0</v>
      </c>
      <c r="F174" s="379">
        <v>0</v>
      </c>
      <c r="G174" s="379">
        <v>206</v>
      </c>
      <c r="H174" s="379">
        <v>1032.7</v>
      </c>
      <c r="I174" s="379">
        <v>0</v>
      </c>
      <c r="J174" s="379">
        <v>0</v>
      </c>
      <c r="K174" s="379">
        <v>0</v>
      </c>
      <c r="L174" s="379">
        <v>0.2</v>
      </c>
      <c r="M174" s="379">
        <v>152.9</v>
      </c>
      <c r="N174" s="568">
        <v>152.9</v>
      </c>
      <c r="O174" s="569">
        <v>0.114583333333333</v>
      </c>
      <c r="P174" s="568"/>
      <c r="Q174" s="185" t="str">
        <f t="shared" si="10"/>
        <v/>
      </c>
      <c r="R174" s="574" t="str">
        <f t="shared" si="9"/>
        <v/>
      </c>
      <c r="S174" s="581">
        <v>0</v>
      </c>
      <c r="T174" s="257"/>
      <c r="U174" s="576" t="str">
        <f t="shared" si="11"/>
        <v/>
      </c>
      <c r="V174" s="30"/>
      <c r="AR174" s="263"/>
      <c r="AS174" s="263"/>
      <c r="AT174" s="224"/>
      <c r="AU174" s="379"/>
      <c r="AV174" s="379"/>
      <c r="AW174" s="264"/>
    </row>
    <row r="175" spans="2:49" x14ac:dyDescent="0.25">
      <c r="B175" s="379">
        <v>0</v>
      </c>
      <c r="C175" s="379">
        <v>97</v>
      </c>
      <c r="D175" s="379">
        <v>0</v>
      </c>
      <c r="E175" s="379">
        <v>0</v>
      </c>
      <c r="F175" s="379">
        <v>0</v>
      </c>
      <c r="G175" s="379">
        <v>206</v>
      </c>
      <c r="H175" s="379">
        <v>1032.9000000000001</v>
      </c>
      <c r="I175" s="379">
        <v>0</v>
      </c>
      <c r="J175" s="379">
        <v>0</v>
      </c>
      <c r="K175" s="379">
        <v>0</v>
      </c>
      <c r="L175" s="379">
        <v>0.2</v>
      </c>
      <c r="M175" s="379">
        <v>152.9</v>
      </c>
      <c r="N175" s="568">
        <v>152.9</v>
      </c>
      <c r="O175" s="569">
        <v>0.11527777777777801</v>
      </c>
      <c r="P175" s="568"/>
      <c r="Q175" s="185" t="str">
        <f t="shared" si="10"/>
        <v/>
      </c>
      <c r="R175" s="574" t="str">
        <f t="shared" si="9"/>
        <v/>
      </c>
      <c r="S175" s="581">
        <v>0</v>
      </c>
      <c r="T175" s="257"/>
      <c r="U175" s="576" t="str">
        <f t="shared" si="11"/>
        <v/>
      </c>
      <c r="V175" s="30"/>
      <c r="AR175" s="263"/>
      <c r="AS175" s="263"/>
      <c r="AT175" s="224"/>
      <c r="AU175" s="379"/>
      <c r="AV175" s="379"/>
      <c r="AW175" s="264"/>
    </row>
    <row r="176" spans="2:49" x14ac:dyDescent="0.25">
      <c r="B176" s="379">
        <v>0</v>
      </c>
      <c r="C176" s="379">
        <v>97</v>
      </c>
      <c r="D176" s="379">
        <v>0</v>
      </c>
      <c r="E176" s="379">
        <v>0</v>
      </c>
      <c r="F176" s="379">
        <v>0</v>
      </c>
      <c r="G176" s="379">
        <v>206</v>
      </c>
      <c r="H176" s="379">
        <v>1032.8</v>
      </c>
      <c r="I176" s="379">
        <v>0</v>
      </c>
      <c r="J176" s="379">
        <v>0</v>
      </c>
      <c r="K176" s="379">
        <v>0</v>
      </c>
      <c r="L176" s="379">
        <v>0.2</v>
      </c>
      <c r="M176" s="379">
        <v>152.9</v>
      </c>
      <c r="N176" s="568">
        <v>152.9</v>
      </c>
      <c r="O176" s="569">
        <v>0.115972222222222</v>
      </c>
      <c r="P176" s="568"/>
      <c r="Q176" s="185" t="str">
        <f t="shared" si="10"/>
        <v/>
      </c>
      <c r="R176" s="574" t="str">
        <f t="shared" si="9"/>
        <v/>
      </c>
      <c r="S176" s="581">
        <v>0</v>
      </c>
      <c r="T176" s="257"/>
      <c r="U176" s="576" t="str">
        <f t="shared" si="11"/>
        <v/>
      </c>
      <c r="V176" s="30"/>
      <c r="AR176" s="263"/>
      <c r="AS176" s="263"/>
      <c r="AT176" s="224"/>
      <c r="AU176" s="379"/>
      <c r="AV176" s="379"/>
      <c r="AW176" s="264"/>
    </row>
    <row r="177" spans="2:49" x14ac:dyDescent="0.25">
      <c r="B177" s="379">
        <v>0</v>
      </c>
      <c r="C177" s="379">
        <v>97</v>
      </c>
      <c r="D177" s="379">
        <v>0</v>
      </c>
      <c r="E177" s="379">
        <v>1.1000000000000001</v>
      </c>
      <c r="F177" s="379">
        <v>1.8</v>
      </c>
      <c r="G177" s="379">
        <v>206</v>
      </c>
      <c r="H177" s="379">
        <v>1032.8</v>
      </c>
      <c r="I177" s="379">
        <v>0</v>
      </c>
      <c r="J177" s="379">
        <v>0</v>
      </c>
      <c r="K177" s="379">
        <v>0</v>
      </c>
      <c r="L177" s="379">
        <v>0.2</v>
      </c>
      <c r="M177" s="379">
        <v>152.9</v>
      </c>
      <c r="N177" s="568">
        <v>152.9</v>
      </c>
      <c r="O177" s="569">
        <v>0.116666666666667</v>
      </c>
      <c r="P177" s="568"/>
      <c r="Q177" s="185" t="str">
        <f t="shared" si="10"/>
        <v/>
      </c>
      <c r="R177" s="574" t="str">
        <f t="shared" si="9"/>
        <v/>
      </c>
      <c r="S177" s="581">
        <v>0</v>
      </c>
      <c r="T177" s="257"/>
      <c r="U177" s="576" t="str">
        <f t="shared" si="11"/>
        <v/>
      </c>
      <c r="V177" s="30"/>
      <c r="AR177" s="263"/>
      <c r="AS177" s="263"/>
      <c r="AT177" s="224"/>
      <c r="AU177" s="379"/>
      <c r="AV177" s="379"/>
      <c r="AW177" s="264"/>
    </row>
    <row r="178" spans="2:49" x14ac:dyDescent="0.25">
      <c r="B178" s="379">
        <v>-0.1</v>
      </c>
      <c r="C178" s="379">
        <v>97</v>
      </c>
      <c r="D178" s="379">
        <v>-0.1</v>
      </c>
      <c r="E178" s="379">
        <v>0.7</v>
      </c>
      <c r="F178" s="379">
        <v>1.8</v>
      </c>
      <c r="G178" s="379">
        <v>206</v>
      </c>
      <c r="H178" s="379">
        <v>1033.0999999999999</v>
      </c>
      <c r="I178" s="379">
        <v>0</v>
      </c>
      <c r="J178" s="379">
        <v>0</v>
      </c>
      <c r="K178" s="379">
        <v>0</v>
      </c>
      <c r="L178" s="379">
        <v>0.2</v>
      </c>
      <c r="M178" s="379">
        <v>152.9</v>
      </c>
      <c r="N178" s="568">
        <v>152.9</v>
      </c>
      <c r="O178" s="569">
        <v>0.117361111111111</v>
      </c>
      <c r="P178" s="568"/>
      <c r="Q178" s="185" t="str">
        <f t="shared" si="10"/>
        <v/>
      </c>
      <c r="R178" s="574" t="str">
        <f t="shared" si="9"/>
        <v/>
      </c>
      <c r="S178" s="581">
        <v>0</v>
      </c>
      <c r="T178" s="257"/>
      <c r="U178" s="576" t="str">
        <f t="shared" si="11"/>
        <v/>
      </c>
      <c r="V178" s="30"/>
      <c r="AR178" s="263"/>
      <c r="AS178" s="263"/>
      <c r="AT178" s="224"/>
      <c r="AU178" s="379"/>
      <c r="AV178" s="379"/>
      <c r="AW178" s="264"/>
    </row>
    <row r="179" spans="2:49" x14ac:dyDescent="0.25">
      <c r="B179" s="379">
        <v>-0.1</v>
      </c>
      <c r="C179" s="379">
        <v>97</v>
      </c>
      <c r="D179" s="379">
        <v>-0.1</v>
      </c>
      <c r="E179" s="379">
        <v>0</v>
      </c>
      <c r="F179" s="379">
        <v>0</v>
      </c>
      <c r="G179" s="379">
        <v>206</v>
      </c>
      <c r="H179" s="379">
        <v>1033</v>
      </c>
      <c r="I179" s="379">
        <v>0</v>
      </c>
      <c r="J179" s="379">
        <v>0</v>
      </c>
      <c r="K179" s="379">
        <v>0</v>
      </c>
      <c r="L179" s="379">
        <v>0.2</v>
      </c>
      <c r="M179" s="379">
        <v>152.9</v>
      </c>
      <c r="N179" s="568">
        <v>152.9</v>
      </c>
      <c r="O179" s="569">
        <v>0.118055555555556</v>
      </c>
      <c r="P179" s="568"/>
      <c r="Q179" s="185" t="str">
        <f t="shared" si="10"/>
        <v/>
      </c>
      <c r="R179" s="574" t="str">
        <f t="shared" si="9"/>
        <v/>
      </c>
      <c r="S179" s="581">
        <v>0</v>
      </c>
      <c r="T179" s="257"/>
      <c r="U179" s="576" t="str">
        <f t="shared" si="11"/>
        <v/>
      </c>
      <c r="V179" s="30"/>
      <c r="AR179" s="263"/>
      <c r="AS179" s="263"/>
      <c r="AT179" s="224"/>
      <c r="AU179" s="379"/>
      <c r="AV179" s="379"/>
      <c r="AW179" s="264"/>
    </row>
    <row r="180" spans="2:49" x14ac:dyDescent="0.25">
      <c r="B180" s="379">
        <v>-0.1</v>
      </c>
      <c r="C180" s="379">
        <v>97</v>
      </c>
      <c r="D180" s="379">
        <v>-0.1</v>
      </c>
      <c r="E180" s="379">
        <v>0</v>
      </c>
      <c r="F180" s="379">
        <v>0</v>
      </c>
      <c r="G180" s="379">
        <v>206</v>
      </c>
      <c r="H180" s="379">
        <v>1033</v>
      </c>
      <c r="I180" s="379">
        <v>0</v>
      </c>
      <c r="J180" s="379">
        <v>0</v>
      </c>
      <c r="K180" s="379">
        <v>0</v>
      </c>
      <c r="L180" s="379">
        <v>0.2</v>
      </c>
      <c r="M180" s="379">
        <v>152.9</v>
      </c>
      <c r="N180" s="568">
        <v>152.9</v>
      </c>
      <c r="O180" s="569">
        <v>0.11874999999999999</v>
      </c>
      <c r="P180" s="568"/>
      <c r="Q180" s="185" t="str">
        <f t="shared" si="10"/>
        <v/>
      </c>
      <c r="R180" s="574" t="str">
        <f t="shared" si="9"/>
        <v/>
      </c>
      <c r="S180" s="581">
        <v>0</v>
      </c>
      <c r="T180" s="257"/>
      <c r="U180" s="576" t="str">
        <f t="shared" si="11"/>
        <v/>
      </c>
      <c r="V180" s="30"/>
      <c r="AR180" s="263"/>
      <c r="AS180" s="263"/>
      <c r="AT180" s="224"/>
      <c r="AU180" s="379"/>
      <c r="AV180" s="379"/>
      <c r="AW180" s="264"/>
    </row>
    <row r="181" spans="2:49" x14ac:dyDescent="0.25">
      <c r="B181" s="379">
        <v>-0.1</v>
      </c>
      <c r="C181" s="379">
        <v>97</v>
      </c>
      <c r="D181" s="379">
        <v>-0.1</v>
      </c>
      <c r="E181" s="379">
        <v>0</v>
      </c>
      <c r="F181" s="379">
        <v>0</v>
      </c>
      <c r="G181" s="379">
        <v>206</v>
      </c>
      <c r="H181" s="379">
        <v>1033</v>
      </c>
      <c r="I181" s="379">
        <v>0</v>
      </c>
      <c r="J181" s="379">
        <v>0</v>
      </c>
      <c r="K181" s="379">
        <v>0</v>
      </c>
      <c r="L181" s="379">
        <v>0.2</v>
      </c>
      <c r="M181" s="379">
        <v>152.9</v>
      </c>
      <c r="N181" s="568">
        <v>152.9</v>
      </c>
      <c r="O181" s="569">
        <v>0.11944444444444401</v>
      </c>
      <c r="P181" s="568"/>
      <c r="Q181" s="185" t="str">
        <f t="shared" si="10"/>
        <v/>
      </c>
      <c r="R181" s="574" t="str">
        <f t="shared" si="9"/>
        <v/>
      </c>
      <c r="S181" s="581">
        <v>0</v>
      </c>
      <c r="T181" s="257"/>
      <c r="U181" s="576" t="str">
        <f t="shared" si="11"/>
        <v/>
      </c>
      <c r="V181" s="30"/>
      <c r="AR181" s="263"/>
      <c r="AS181" s="263"/>
      <c r="AT181" s="224"/>
      <c r="AU181" s="379"/>
      <c r="AV181" s="379"/>
      <c r="AW181" s="264"/>
    </row>
    <row r="182" spans="2:49" x14ac:dyDescent="0.25">
      <c r="B182" s="379">
        <v>-0.2</v>
      </c>
      <c r="C182" s="379">
        <v>97</v>
      </c>
      <c r="D182" s="379">
        <v>-0.2</v>
      </c>
      <c r="E182" s="379">
        <v>0</v>
      </c>
      <c r="F182" s="379">
        <v>0</v>
      </c>
      <c r="G182" s="379">
        <v>206</v>
      </c>
      <c r="H182" s="379">
        <v>1032.9000000000001</v>
      </c>
      <c r="I182" s="379">
        <v>0</v>
      </c>
      <c r="J182" s="379">
        <v>0</v>
      </c>
      <c r="K182" s="379">
        <v>0</v>
      </c>
      <c r="L182" s="379">
        <v>0.2</v>
      </c>
      <c r="M182" s="379">
        <v>152.9</v>
      </c>
      <c r="N182" s="568">
        <v>152.9</v>
      </c>
      <c r="O182" s="569">
        <v>0.120138888888889</v>
      </c>
      <c r="P182" s="568"/>
      <c r="Q182" s="185" t="str">
        <f t="shared" si="10"/>
        <v/>
      </c>
      <c r="R182" s="574" t="str">
        <f t="shared" si="9"/>
        <v/>
      </c>
      <c r="S182" s="581">
        <v>0</v>
      </c>
      <c r="T182" s="257"/>
      <c r="U182" s="576" t="str">
        <f t="shared" si="11"/>
        <v/>
      </c>
      <c r="V182" s="30"/>
      <c r="AR182" s="263"/>
      <c r="AS182" s="263"/>
      <c r="AT182" s="224"/>
      <c r="AU182" s="379"/>
      <c r="AV182" s="379"/>
      <c r="AW182" s="264"/>
    </row>
    <row r="183" spans="2:49" x14ac:dyDescent="0.25">
      <c r="B183" s="379">
        <v>-0.2</v>
      </c>
      <c r="C183" s="379">
        <v>97</v>
      </c>
      <c r="D183" s="379">
        <v>-0.2</v>
      </c>
      <c r="E183" s="379">
        <v>0</v>
      </c>
      <c r="F183" s="379">
        <v>0</v>
      </c>
      <c r="G183" s="379">
        <v>206</v>
      </c>
      <c r="H183" s="379">
        <v>1032.8</v>
      </c>
      <c r="I183" s="379">
        <v>0</v>
      </c>
      <c r="J183" s="379">
        <v>0</v>
      </c>
      <c r="K183" s="379">
        <v>0</v>
      </c>
      <c r="L183" s="379">
        <v>0.2</v>
      </c>
      <c r="M183" s="379">
        <v>152.9</v>
      </c>
      <c r="N183" s="568">
        <v>152.9</v>
      </c>
      <c r="O183" s="569">
        <v>0.120833333333333</v>
      </c>
      <c r="P183" s="568"/>
      <c r="Q183" s="185" t="str">
        <f t="shared" si="10"/>
        <v/>
      </c>
      <c r="R183" s="574" t="str">
        <f t="shared" si="9"/>
        <v/>
      </c>
      <c r="S183" s="581">
        <v>0</v>
      </c>
      <c r="T183" s="257"/>
      <c r="U183" s="576" t="str">
        <f t="shared" si="11"/>
        <v/>
      </c>
      <c r="V183" s="30"/>
      <c r="W183" s="227"/>
      <c r="AR183" s="263"/>
      <c r="AS183" s="263"/>
      <c r="AT183" s="224"/>
      <c r="AU183" s="379"/>
      <c r="AV183" s="379"/>
      <c r="AW183" s="264"/>
    </row>
    <row r="184" spans="2:49" x14ac:dyDescent="0.25">
      <c r="B184" s="379">
        <v>-0.2</v>
      </c>
      <c r="C184" s="379">
        <v>97</v>
      </c>
      <c r="D184" s="379">
        <v>-0.2</v>
      </c>
      <c r="E184" s="379">
        <v>0</v>
      </c>
      <c r="F184" s="379">
        <v>0</v>
      </c>
      <c r="G184" s="379">
        <v>206</v>
      </c>
      <c r="H184" s="379">
        <v>1032.9000000000001</v>
      </c>
      <c r="I184" s="379">
        <v>0</v>
      </c>
      <c r="J184" s="379">
        <v>0</v>
      </c>
      <c r="K184" s="379">
        <v>0</v>
      </c>
      <c r="L184" s="379">
        <v>0.2</v>
      </c>
      <c r="M184" s="379">
        <v>152.9</v>
      </c>
      <c r="N184" s="568">
        <v>152.9</v>
      </c>
      <c r="O184" s="569">
        <v>0.121527777777778</v>
      </c>
      <c r="P184" s="568"/>
      <c r="Q184" s="185" t="str">
        <f t="shared" si="10"/>
        <v/>
      </c>
      <c r="R184" s="574" t="str">
        <f t="shared" si="9"/>
        <v/>
      </c>
      <c r="S184" s="581">
        <v>-0.1</v>
      </c>
      <c r="T184" s="257"/>
      <c r="U184" s="576" t="str">
        <f t="shared" si="11"/>
        <v/>
      </c>
      <c r="V184" s="30"/>
      <c r="AR184" s="263"/>
      <c r="AS184" s="263"/>
      <c r="AT184" s="224"/>
      <c r="AU184" s="379"/>
      <c r="AV184" s="379"/>
      <c r="AW184" s="264"/>
    </row>
    <row r="185" spans="2:49" x14ac:dyDescent="0.25">
      <c r="B185" s="379">
        <v>-0.2</v>
      </c>
      <c r="C185" s="379">
        <v>97</v>
      </c>
      <c r="D185" s="379">
        <v>-0.2</v>
      </c>
      <c r="E185" s="379">
        <v>0</v>
      </c>
      <c r="F185" s="379">
        <v>0</v>
      </c>
      <c r="G185" s="379">
        <v>206</v>
      </c>
      <c r="H185" s="379">
        <v>1032.8</v>
      </c>
      <c r="I185" s="379">
        <v>0</v>
      </c>
      <c r="J185" s="379">
        <v>0</v>
      </c>
      <c r="K185" s="379">
        <v>0</v>
      </c>
      <c r="L185" s="379">
        <v>0.2</v>
      </c>
      <c r="M185" s="379">
        <v>152.9</v>
      </c>
      <c r="N185" s="568">
        <v>152.9</v>
      </c>
      <c r="O185" s="569">
        <v>0.122222222222222</v>
      </c>
      <c r="P185" s="568"/>
      <c r="Q185" s="185" t="str">
        <f t="shared" si="10"/>
        <v/>
      </c>
      <c r="R185" s="574" t="str">
        <f t="shared" si="9"/>
        <v/>
      </c>
      <c r="S185" s="581">
        <v>0</v>
      </c>
      <c r="T185" s="257"/>
      <c r="U185" s="576" t="str">
        <f t="shared" si="11"/>
        <v/>
      </c>
      <c r="V185" s="30"/>
      <c r="AR185" s="263"/>
      <c r="AS185" s="263"/>
      <c r="AT185" s="224"/>
      <c r="AU185" s="379"/>
      <c r="AV185" s="379"/>
      <c r="AW185" s="264"/>
    </row>
    <row r="186" spans="2:49" x14ac:dyDescent="0.25">
      <c r="B186" s="379">
        <v>-0.2</v>
      </c>
      <c r="C186" s="379">
        <v>97</v>
      </c>
      <c r="D186" s="379">
        <v>-0.2</v>
      </c>
      <c r="E186" s="379">
        <v>0</v>
      </c>
      <c r="F186" s="379">
        <v>0</v>
      </c>
      <c r="G186" s="379">
        <v>206</v>
      </c>
      <c r="H186" s="379">
        <v>1032.9000000000001</v>
      </c>
      <c r="I186" s="379">
        <v>0</v>
      </c>
      <c r="J186" s="379">
        <v>0</v>
      </c>
      <c r="K186" s="379">
        <v>0</v>
      </c>
      <c r="L186" s="379">
        <v>0.2</v>
      </c>
      <c r="M186" s="379">
        <v>152.9</v>
      </c>
      <c r="N186" s="568">
        <v>152.9</v>
      </c>
      <c r="O186" s="569">
        <v>0.12291666666666699</v>
      </c>
      <c r="P186" s="568"/>
      <c r="Q186" s="185" t="str">
        <f t="shared" si="10"/>
        <v/>
      </c>
      <c r="R186" s="574" t="str">
        <f t="shared" si="9"/>
        <v/>
      </c>
      <c r="S186" s="581">
        <v>0</v>
      </c>
      <c r="T186" s="257"/>
      <c r="U186" s="576" t="str">
        <f t="shared" si="11"/>
        <v/>
      </c>
      <c r="V186" s="30"/>
      <c r="AR186" s="263"/>
      <c r="AS186" s="263"/>
      <c r="AT186" s="224"/>
      <c r="AU186" s="379"/>
      <c r="AV186" s="379"/>
      <c r="AW186" s="264"/>
    </row>
    <row r="187" spans="2:49" x14ac:dyDescent="0.25">
      <c r="B187" s="379">
        <v>-0.2</v>
      </c>
      <c r="C187" s="379">
        <v>97</v>
      </c>
      <c r="D187" s="379">
        <v>-0.2</v>
      </c>
      <c r="E187" s="379">
        <v>0.4</v>
      </c>
      <c r="F187" s="379">
        <v>1.8</v>
      </c>
      <c r="G187" s="379">
        <v>206</v>
      </c>
      <c r="H187" s="379">
        <v>1032.8</v>
      </c>
      <c r="I187" s="379">
        <v>0</v>
      </c>
      <c r="J187" s="379">
        <v>0</v>
      </c>
      <c r="K187" s="379">
        <v>0</v>
      </c>
      <c r="L187" s="379">
        <v>0.2</v>
      </c>
      <c r="M187" s="379">
        <v>152.9</v>
      </c>
      <c r="N187" s="568">
        <v>152.9</v>
      </c>
      <c r="O187" s="569">
        <v>0.12361111111111101</v>
      </c>
      <c r="P187" s="568"/>
      <c r="Q187" s="185" t="str">
        <f t="shared" si="10"/>
        <v/>
      </c>
      <c r="R187" s="574" t="str">
        <f t="shared" si="9"/>
        <v/>
      </c>
      <c r="S187" s="581">
        <v>-0.1</v>
      </c>
      <c r="T187" s="257"/>
      <c r="U187" s="576" t="str">
        <f t="shared" si="11"/>
        <v/>
      </c>
      <c r="V187" s="30"/>
      <c r="AR187" s="263"/>
      <c r="AS187" s="263"/>
      <c r="AT187" s="224"/>
      <c r="AU187" s="379"/>
      <c r="AV187" s="379"/>
      <c r="AW187" s="264"/>
    </row>
    <row r="188" spans="2:49" x14ac:dyDescent="0.25">
      <c r="B188" s="379">
        <v>-0.2</v>
      </c>
      <c r="C188" s="379">
        <v>97</v>
      </c>
      <c r="D188" s="379">
        <v>-0.2</v>
      </c>
      <c r="E188" s="379">
        <v>0.7</v>
      </c>
      <c r="F188" s="379">
        <v>1.8</v>
      </c>
      <c r="G188" s="379">
        <v>206</v>
      </c>
      <c r="H188" s="379">
        <v>1033</v>
      </c>
      <c r="I188" s="379">
        <v>0</v>
      </c>
      <c r="J188" s="379">
        <v>0</v>
      </c>
      <c r="K188" s="379">
        <v>0</v>
      </c>
      <c r="L188" s="379">
        <v>0.2</v>
      </c>
      <c r="M188" s="379">
        <v>152.9</v>
      </c>
      <c r="N188" s="568">
        <v>152.9</v>
      </c>
      <c r="O188" s="569">
        <v>0.124305555555556</v>
      </c>
      <c r="P188" s="568"/>
      <c r="Q188" s="185" t="str">
        <f t="shared" si="10"/>
        <v/>
      </c>
      <c r="R188" s="574" t="str">
        <f t="shared" si="9"/>
        <v/>
      </c>
      <c r="S188" s="581">
        <v>-0.1</v>
      </c>
      <c r="T188" s="257"/>
      <c r="U188" s="576" t="str">
        <f t="shared" si="11"/>
        <v/>
      </c>
      <c r="V188" s="30"/>
      <c r="AR188" s="263"/>
      <c r="AS188" s="263"/>
      <c r="AT188" s="224"/>
      <c r="AU188" s="379"/>
      <c r="AV188" s="379"/>
      <c r="AW188" s="264"/>
    </row>
    <row r="189" spans="2:49" x14ac:dyDescent="0.25">
      <c r="B189" s="379">
        <v>-0.2</v>
      </c>
      <c r="C189" s="379">
        <v>97</v>
      </c>
      <c r="D189" s="379">
        <v>-0.2</v>
      </c>
      <c r="E189" s="379">
        <v>0</v>
      </c>
      <c r="F189" s="379">
        <v>0</v>
      </c>
      <c r="G189" s="379">
        <v>206</v>
      </c>
      <c r="H189" s="379">
        <v>1032.7</v>
      </c>
      <c r="I189" s="379">
        <v>0</v>
      </c>
      <c r="J189" s="379">
        <v>0</v>
      </c>
      <c r="K189" s="379">
        <v>0</v>
      </c>
      <c r="L189" s="379">
        <v>0.2</v>
      </c>
      <c r="M189" s="379">
        <v>152.9</v>
      </c>
      <c r="N189" s="568">
        <v>152.9</v>
      </c>
      <c r="O189" s="569">
        <v>0.125</v>
      </c>
      <c r="P189" s="568"/>
      <c r="Q189" s="185" t="str">
        <f t="shared" si="10"/>
        <v/>
      </c>
      <c r="R189" s="574" t="str">
        <f t="shared" si="9"/>
        <v/>
      </c>
      <c r="S189" s="581">
        <v>-0.1</v>
      </c>
      <c r="T189" s="257"/>
      <c r="U189" s="576" t="str">
        <f t="shared" si="11"/>
        <v/>
      </c>
      <c r="V189" s="30"/>
      <c r="AR189" s="263"/>
      <c r="AS189" s="263"/>
      <c r="AT189" s="224"/>
      <c r="AU189" s="379"/>
      <c r="AV189" s="379"/>
      <c r="AW189" s="264"/>
    </row>
    <row r="190" spans="2:49" x14ac:dyDescent="0.25">
      <c r="B190" s="379">
        <v>-0.2</v>
      </c>
      <c r="C190" s="379">
        <v>97</v>
      </c>
      <c r="D190" s="379">
        <v>-0.2</v>
      </c>
      <c r="E190" s="379">
        <v>0</v>
      </c>
      <c r="F190" s="379">
        <v>0</v>
      </c>
      <c r="G190" s="379">
        <v>206</v>
      </c>
      <c r="H190" s="379">
        <v>1032.8</v>
      </c>
      <c r="I190" s="379">
        <v>0</v>
      </c>
      <c r="J190" s="379">
        <v>0</v>
      </c>
      <c r="K190" s="379">
        <v>0</v>
      </c>
      <c r="L190" s="379">
        <v>0.2</v>
      </c>
      <c r="M190" s="379">
        <v>152.9</v>
      </c>
      <c r="N190" s="568">
        <v>152.9</v>
      </c>
      <c r="O190" s="569">
        <v>0.125694444444444</v>
      </c>
      <c r="P190" s="568"/>
      <c r="Q190" s="185" t="str">
        <f t="shared" si="10"/>
        <v/>
      </c>
      <c r="R190" s="574" t="str">
        <f t="shared" si="9"/>
        <v/>
      </c>
      <c r="S190" s="581">
        <v>-0.1</v>
      </c>
      <c r="T190" s="257"/>
      <c r="U190" s="576" t="str">
        <f t="shared" si="11"/>
        <v/>
      </c>
      <c r="V190" s="30"/>
      <c r="AR190" s="263"/>
      <c r="AS190" s="263"/>
      <c r="AT190" s="224"/>
      <c r="AU190" s="379"/>
      <c r="AV190" s="379"/>
      <c r="AW190" s="264"/>
    </row>
    <row r="191" spans="2:49" x14ac:dyDescent="0.25">
      <c r="B191" s="379">
        <v>-0.2</v>
      </c>
      <c r="C191" s="379">
        <v>97</v>
      </c>
      <c r="D191" s="379">
        <v>-0.2</v>
      </c>
      <c r="E191" s="379">
        <v>0</v>
      </c>
      <c r="F191" s="379">
        <v>0</v>
      </c>
      <c r="G191" s="379">
        <v>206</v>
      </c>
      <c r="H191" s="379">
        <v>1033</v>
      </c>
      <c r="I191" s="379">
        <v>0</v>
      </c>
      <c r="J191" s="379">
        <v>0</v>
      </c>
      <c r="K191" s="379">
        <v>0</v>
      </c>
      <c r="L191" s="379">
        <v>0.2</v>
      </c>
      <c r="M191" s="379">
        <v>152.9</v>
      </c>
      <c r="N191" s="568">
        <v>152.9</v>
      </c>
      <c r="O191" s="569">
        <v>0.12638888888888899</v>
      </c>
      <c r="P191" s="568"/>
      <c r="Q191" s="185" t="str">
        <f t="shared" si="10"/>
        <v/>
      </c>
      <c r="R191" s="574" t="str">
        <f t="shared" si="9"/>
        <v/>
      </c>
      <c r="S191" s="581">
        <v>-0.1</v>
      </c>
      <c r="T191" s="257"/>
      <c r="U191" s="576" t="str">
        <f t="shared" si="11"/>
        <v/>
      </c>
      <c r="V191" s="30"/>
      <c r="AR191" s="263"/>
      <c r="AS191" s="263"/>
      <c r="AT191" s="224"/>
      <c r="AU191" s="379"/>
      <c r="AV191" s="379"/>
      <c r="AW191" s="264"/>
    </row>
    <row r="192" spans="2:49" x14ac:dyDescent="0.25">
      <c r="B192" s="379">
        <v>-0.2</v>
      </c>
      <c r="C192" s="379">
        <v>97</v>
      </c>
      <c r="D192" s="379">
        <v>-0.2</v>
      </c>
      <c r="E192" s="379">
        <v>0</v>
      </c>
      <c r="F192" s="379">
        <v>0</v>
      </c>
      <c r="G192" s="379">
        <v>206</v>
      </c>
      <c r="H192" s="379">
        <v>1032.9000000000001</v>
      </c>
      <c r="I192" s="379">
        <v>0</v>
      </c>
      <c r="J192" s="379">
        <v>0</v>
      </c>
      <c r="K192" s="379">
        <v>0</v>
      </c>
      <c r="L192" s="379">
        <v>0.2</v>
      </c>
      <c r="M192" s="379">
        <v>152.9</v>
      </c>
      <c r="N192" s="568">
        <v>152.9</v>
      </c>
      <c r="O192" s="569">
        <v>0.12708333333333299</v>
      </c>
      <c r="P192" s="568"/>
      <c r="Q192" s="185" t="str">
        <f t="shared" si="10"/>
        <v/>
      </c>
      <c r="R192" s="574" t="str">
        <f t="shared" si="9"/>
        <v/>
      </c>
      <c r="S192" s="581">
        <v>-0.1</v>
      </c>
      <c r="T192" s="257"/>
      <c r="U192" s="576" t="str">
        <f t="shared" si="11"/>
        <v/>
      </c>
      <c r="V192" s="30"/>
      <c r="AR192" s="263"/>
      <c r="AS192" s="263"/>
      <c r="AT192" s="224"/>
      <c r="AU192" s="379"/>
      <c r="AV192" s="379"/>
      <c r="AW192" s="264"/>
    </row>
    <row r="193" spans="2:49" x14ac:dyDescent="0.25">
      <c r="B193" s="379">
        <v>-0.2</v>
      </c>
      <c r="C193" s="379">
        <v>97</v>
      </c>
      <c r="D193" s="379">
        <v>-0.2</v>
      </c>
      <c r="E193" s="379">
        <v>0</v>
      </c>
      <c r="F193" s="379">
        <v>0</v>
      </c>
      <c r="G193" s="379">
        <v>206</v>
      </c>
      <c r="H193" s="379">
        <v>1033</v>
      </c>
      <c r="I193" s="379">
        <v>0</v>
      </c>
      <c r="J193" s="379">
        <v>0</v>
      </c>
      <c r="K193" s="379">
        <v>0</v>
      </c>
      <c r="L193" s="379">
        <v>0.2</v>
      </c>
      <c r="M193" s="379">
        <v>152.9</v>
      </c>
      <c r="N193" s="568">
        <v>152.9</v>
      </c>
      <c r="O193" s="569">
        <v>0.12777777777777799</v>
      </c>
      <c r="P193" s="568"/>
      <c r="Q193" s="185" t="str">
        <f t="shared" si="10"/>
        <v/>
      </c>
      <c r="R193" s="574" t="str">
        <f t="shared" si="9"/>
        <v/>
      </c>
      <c r="S193" s="581">
        <v>-0.1</v>
      </c>
      <c r="T193" s="257"/>
      <c r="U193" s="576" t="str">
        <f t="shared" si="11"/>
        <v/>
      </c>
      <c r="V193" s="30"/>
      <c r="AR193" s="263"/>
      <c r="AS193" s="263"/>
      <c r="AT193" s="224"/>
      <c r="AU193" s="379"/>
      <c r="AV193" s="379"/>
      <c r="AW193" s="264"/>
    </row>
    <row r="194" spans="2:49" x14ac:dyDescent="0.25">
      <c r="B194" s="379">
        <v>-0.3</v>
      </c>
      <c r="C194" s="379">
        <v>97</v>
      </c>
      <c r="D194" s="379">
        <v>-0.3</v>
      </c>
      <c r="E194" s="379">
        <v>0</v>
      </c>
      <c r="F194" s="379">
        <v>0</v>
      </c>
      <c r="G194" s="379">
        <v>206</v>
      </c>
      <c r="H194" s="379">
        <v>1033</v>
      </c>
      <c r="I194" s="379">
        <v>0</v>
      </c>
      <c r="J194" s="379">
        <v>0</v>
      </c>
      <c r="K194" s="379">
        <v>0</v>
      </c>
      <c r="L194" s="379">
        <v>0.2</v>
      </c>
      <c r="M194" s="379">
        <v>152.9</v>
      </c>
      <c r="N194" s="568">
        <v>152.9</v>
      </c>
      <c r="O194" s="569">
        <v>0.12847222222222199</v>
      </c>
      <c r="P194" s="568"/>
      <c r="Q194" s="185" t="str">
        <f t="shared" si="10"/>
        <v/>
      </c>
      <c r="R194" s="574" t="str">
        <f t="shared" si="9"/>
        <v/>
      </c>
      <c r="S194" s="581">
        <v>-0.1</v>
      </c>
      <c r="T194" s="257"/>
      <c r="U194" s="576" t="str">
        <f t="shared" si="11"/>
        <v/>
      </c>
      <c r="V194" s="30"/>
      <c r="AR194" s="263"/>
      <c r="AS194" s="263"/>
      <c r="AT194" s="224"/>
      <c r="AU194" s="379"/>
      <c r="AV194" s="379"/>
      <c r="AW194" s="264"/>
    </row>
    <row r="195" spans="2:49" x14ac:dyDescent="0.25">
      <c r="B195" s="379">
        <v>-0.3</v>
      </c>
      <c r="C195" s="379">
        <v>97</v>
      </c>
      <c r="D195" s="379">
        <v>-0.3</v>
      </c>
      <c r="E195" s="379">
        <v>0</v>
      </c>
      <c r="F195" s="379">
        <v>0</v>
      </c>
      <c r="G195" s="379">
        <v>206</v>
      </c>
      <c r="H195" s="379">
        <v>1032.8</v>
      </c>
      <c r="I195" s="379">
        <v>0</v>
      </c>
      <c r="J195" s="379">
        <v>0</v>
      </c>
      <c r="K195" s="379">
        <v>0</v>
      </c>
      <c r="L195" s="379">
        <v>0.2</v>
      </c>
      <c r="M195" s="379">
        <v>152.9</v>
      </c>
      <c r="N195" s="568">
        <v>152.9</v>
      </c>
      <c r="O195" s="569">
        <v>0.12916666666666701</v>
      </c>
      <c r="P195" s="568"/>
      <c r="Q195" s="185" t="str">
        <f t="shared" si="10"/>
        <v/>
      </c>
      <c r="R195" s="574" t="str">
        <f t="shared" si="9"/>
        <v/>
      </c>
      <c r="S195" s="581">
        <v>-0.2</v>
      </c>
      <c r="T195" s="257"/>
      <c r="U195" s="576" t="str">
        <f t="shared" si="11"/>
        <v/>
      </c>
      <c r="V195" s="30"/>
      <c r="AR195" s="263"/>
      <c r="AS195" s="263"/>
      <c r="AT195" s="224"/>
      <c r="AU195" s="379"/>
      <c r="AV195" s="379"/>
      <c r="AW195" s="264"/>
    </row>
    <row r="196" spans="2:49" x14ac:dyDescent="0.25">
      <c r="B196" s="379">
        <v>-0.3</v>
      </c>
      <c r="C196" s="379">
        <v>97</v>
      </c>
      <c r="D196" s="379">
        <v>-0.3</v>
      </c>
      <c r="E196" s="379">
        <v>0</v>
      </c>
      <c r="F196" s="379">
        <v>0</v>
      </c>
      <c r="G196" s="379">
        <v>206</v>
      </c>
      <c r="H196" s="379">
        <v>1032.9000000000001</v>
      </c>
      <c r="I196" s="379">
        <v>0</v>
      </c>
      <c r="J196" s="379">
        <v>0</v>
      </c>
      <c r="K196" s="379">
        <v>0</v>
      </c>
      <c r="L196" s="379">
        <v>0.2</v>
      </c>
      <c r="M196" s="379">
        <v>152.9</v>
      </c>
      <c r="N196" s="568">
        <v>152.9</v>
      </c>
      <c r="O196" s="569">
        <v>0.12986111111111101</v>
      </c>
      <c r="P196" s="568"/>
      <c r="Q196" s="185" t="str">
        <f t="shared" si="10"/>
        <v/>
      </c>
      <c r="R196" s="574" t="str">
        <f t="shared" si="9"/>
        <v/>
      </c>
      <c r="S196" s="581">
        <v>-0.1</v>
      </c>
      <c r="T196" s="257"/>
      <c r="U196" s="576" t="str">
        <f t="shared" si="11"/>
        <v/>
      </c>
      <c r="V196" s="30"/>
      <c r="AR196" s="263"/>
      <c r="AS196" s="263"/>
      <c r="AT196" s="224"/>
      <c r="AU196" s="379"/>
      <c r="AV196" s="379"/>
      <c r="AW196" s="264"/>
    </row>
    <row r="197" spans="2:49" x14ac:dyDescent="0.25">
      <c r="B197" s="379">
        <v>-0.3</v>
      </c>
      <c r="C197" s="379">
        <v>97</v>
      </c>
      <c r="D197" s="379">
        <v>-0.3</v>
      </c>
      <c r="E197" s="379">
        <v>0</v>
      </c>
      <c r="F197" s="379">
        <v>0</v>
      </c>
      <c r="G197" s="379">
        <v>206</v>
      </c>
      <c r="H197" s="379">
        <v>1032.7</v>
      </c>
      <c r="I197" s="379">
        <v>0</v>
      </c>
      <c r="J197" s="379">
        <v>0</v>
      </c>
      <c r="K197" s="379">
        <v>0</v>
      </c>
      <c r="L197" s="379">
        <v>0.2</v>
      </c>
      <c r="M197" s="379">
        <v>152.9</v>
      </c>
      <c r="N197" s="568">
        <v>152.9</v>
      </c>
      <c r="O197" s="569">
        <v>0.13055555555555601</v>
      </c>
      <c r="P197" s="568"/>
      <c r="Q197" s="185" t="str">
        <f t="shared" si="10"/>
        <v/>
      </c>
      <c r="R197" s="574" t="str">
        <f t="shared" si="9"/>
        <v/>
      </c>
      <c r="S197" s="581">
        <v>-0.1</v>
      </c>
      <c r="T197" s="257"/>
      <c r="U197" s="576" t="str">
        <f t="shared" si="11"/>
        <v/>
      </c>
      <c r="V197" s="30"/>
      <c r="AR197" s="263"/>
      <c r="AS197" s="263"/>
      <c r="AT197" s="224"/>
      <c r="AU197" s="379"/>
      <c r="AV197" s="379"/>
      <c r="AW197" s="264"/>
    </row>
    <row r="198" spans="2:49" x14ac:dyDescent="0.25">
      <c r="B198" s="379">
        <v>-0.3</v>
      </c>
      <c r="C198" s="379">
        <v>97</v>
      </c>
      <c r="D198" s="379">
        <v>-0.3</v>
      </c>
      <c r="E198" s="379">
        <v>0.4</v>
      </c>
      <c r="F198" s="379">
        <v>1.8</v>
      </c>
      <c r="G198" s="379">
        <v>206</v>
      </c>
      <c r="H198" s="379">
        <v>1032.8</v>
      </c>
      <c r="I198" s="379">
        <v>0</v>
      </c>
      <c r="J198" s="379">
        <v>0</v>
      </c>
      <c r="K198" s="379">
        <v>0</v>
      </c>
      <c r="L198" s="379">
        <v>0.2</v>
      </c>
      <c r="M198" s="379">
        <v>152.9</v>
      </c>
      <c r="N198" s="568">
        <v>152.9</v>
      </c>
      <c r="O198" s="569">
        <v>0.13125000000000001</v>
      </c>
      <c r="P198" s="568"/>
      <c r="Q198" s="185" t="str">
        <f t="shared" si="10"/>
        <v/>
      </c>
      <c r="R198" s="574" t="str">
        <f t="shared" si="9"/>
        <v/>
      </c>
      <c r="S198" s="581">
        <v>-0.2</v>
      </c>
      <c r="T198" s="257"/>
      <c r="U198" s="576" t="str">
        <f t="shared" si="11"/>
        <v/>
      </c>
      <c r="V198" s="30"/>
      <c r="AR198" s="263"/>
      <c r="AS198" s="263"/>
      <c r="AT198" s="224"/>
      <c r="AU198" s="379"/>
      <c r="AV198" s="379"/>
      <c r="AW198" s="264"/>
    </row>
    <row r="199" spans="2:49" x14ac:dyDescent="0.25">
      <c r="B199" s="379">
        <v>-0.3</v>
      </c>
      <c r="C199" s="379">
        <v>97</v>
      </c>
      <c r="D199" s="379">
        <v>-0.3</v>
      </c>
      <c r="E199" s="379">
        <v>0</v>
      </c>
      <c r="F199" s="379">
        <v>0</v>
      </c>
      <c r="G199" s="379">
        <v>206</v>
      </c>
      <c r="H199" s="379">
        <v>1033</v>
      </c>
      <c r="I199" s="379">
        <v>0</v>
      </c>
      <c r="J199" s="379">
        <v>0</v>
      </c>
      <c r="K199" s="379">
        <v>0</v>
      </c>
      <c r="L199" s="379">
        <v>0.2</v>
      </c>
      <c r="M199" s="379">
        <v>152.9</v>
      </c>
      <c r="N199" s="568">
        <v>152.9</v>
      </c>
      <c r="O199" s="569">
        <v>0.131944444444444</v>
      </c>
      <c r="P199" s="568"/>
      <c r="Q199" s="185" t="str">
        <f t="shared" si="10"/>
        <v/>
      </c>
      <c r="R199" s="574" t="str">
        <f t="shared" si="9"/>
        <v/>
      </c>
      <c r="S199" s="581">
        <v>-0.2</v>
      </c>
      <c r="T199" s="257"/>
      <c r="U199" s="576" t="str">
        <f t="shared" si="11"/>
        <v/>
      </c>
      <c r="V199" s="30"/>
      <c r="AR199" s="263"/>
      <c r="AS199" s="263"/>
      <c r="AT199" s="224"/>
      <c r="AU199" s="379"/>
      <c r="AV199" s="379"/>
      <c r="AW199" s="264"/>
    </row>
    <row r="200" spans="2:49" x14ac:dyDescent="0.25">
      <c r="B200" s="379">
        <v>-0.3</v>
      </c>
      <c r="C200" s="379">
        <v>97</v>
      </c>
      <c r="D200" s="379">
        <v>-0.3</v>
      </c>
      <c r="E200" s="379">
        <v>0</v>
      </c>
      <c r="F200" s="379">
        <v>0</v>
      </c>
      <c r="G200" s="379">
        <v>206</v>
      </c>
      <c r="H200" s="379">
        <v>1032.9000000000001</v>
      </c>
      <c r="I200" s="379">
        <v>0</v>
      </c>
      <c r="J200" s="379">
        <v>0</v>
      </c>
      <c r="K200" s="379">
        <v>0</v>
      </c>
      <c r="L200" s="379">
        <v>0.2</v>
      </c>
      <c r="M200" s="379">
        <v>152.9</v>
      </c>
      <c r="N200" s="568">
        <v>152.9</v>
      </c>
      <c r="O200" s="569">
        <v>0.132638888888889</v>
      </c>
      <c r="P200" s="568"/>
      <c r="Q200" s="185" t="str">
        <f t="shared" si="10"/>
        <v/>
      </c>
      <c r="R200" s="574" t="str">
        <f t="shared" si="9"/>
        <v/>
      </c>
      <c r="S200" s="581">
        <v>-0.2</v>
      </c>
      <c r="T200" s="257"/>
      <c r="U200" s="576" t="str">
        <f t="shared" si="11"/>
        <v/>
      </c>
      <c r="V200" s="30"/>
      <c r="AR200" s="263"/>
      <c r="AS200" s="263"/>
      <c r="AT200" s="224"/>
      <c r="AU200" s="379"/>
      <c r="AV200" s="379"/>
      <c r="AW200" s="264"/>
    </row>
    <row r="201" spans="2:49" x14ac:dyDescent="0.25">
      <c r="B201" s="379">
        <v>-0.3</v>
      </c>
      <c r="C201" s="379">
        <v>97</v>
      </c>
      <c r="D201" s="379">
        <v>-0.3</v>
      </c>
      <c r="E201" s="379">
        <v>0.4</v>
      </c>
      <c r="F201" s="379">
        <v>1.8</v>
      </c>
      <c r="G201" s="379">
        <v>206</v>
      </c>
      <c r="H201" s="379">
        <v>1032.8</v>
      </c>
      <c r="I201" s="379">
        <v>0</v>
      </c>
      <c r="J201" s="379">
        <v>0</v>
      </c>
      <c r="K201" s="379">
        <v>0</v>
      </c>
      <c r="L201" s="379">
        <v>0.2</v>
      </c>
      <c r="M201" s="379">
        <v>152.9</v>
      </c>
      <c r="N201" s="568">
        <v>152.9</v>
      </c>
      <c r="O201" s="569">
        <v>0.133333333333333</v>
      </c>
      <c r="P201" s="568"/>
      <c r="Q201" s="185" t="str">
        <f t="shared" si="10"/>
        <v/>
      </c>
      <c r="R201" s="574" t="str">
        <f t="shared" ref="R201:R264" si="12">IF(J201&gt;0,60,"")</f>
        <v/>
      </c>
      <c r="S201" s="581">
        <v>-0.2</v>
      </c>
      <c r="T201" s="257"/>
      <c r="U201" s="576" t="str">
        <f t="shared" si="11"/>
        <v/>
      </c>
      <c r="V201" s="30"/>
      <c r="AR201" s="263"/>
      <c r="AS201" s="263"/>
      <c r="AT201" s="224"/>
      <c r="AU201" s="379"/>
      <c r="AV201" s="379"/>
      <c r="AW201" s="264"/>
    </row>
    <row r="202" spans="2:49" x14ac:dyDescent="0.25">
      <c r="B202" s="379">
        <v>-0.3</v>
      </c>
      <c r="C202" s="379">
        <v>97</v>
      </c>
      <c r="D202" s="379">
        <v>-0.3</v>
      </c>
      <c r="E202" s="379">
        <v>0</v>
      </c>
      <c r="F202" s="379">
        <v>0</v>
      </c>
      <c r="G202" s="379">
        <v>206</v>
      </c>
      <c r="H202" s="379">
        <v>1032.8</v>
      </c>
      <c r="I202" s="379">
        <v>0</v>
      </c>
      <c r="J202" s="379">
        <v>0</v>
      </c>
      <c r="K202" s="379">
        <v>0</v>
      </c>
      <c r="L202" s="379">
        <v>0.2</v>
      </c>
      <c r="M202" s="379">
        <v>152.9</v>
      </c>
      <c r="N202" s="568">
        <v>152.9</v>
      </c>
      <c r="O202" s="569">
        <v>0.134027777777778</v>
      </c>
      <c r="P202" s="568"/>
      <c r="Q202" s="185" t="str">
        <f t="shared" si="10"/>
        <v/>
      </c>
      <c r="R202" s="574" t="str">
        <f t="shared" si="12"/>
        <v/>
      </c>
      <c r="S202" s="581">
        <v>-0.2</v>
      </c>
      <c r="T202" s="257"/>
      <c r="U202" s="576" t="str">
        <f t="shared" si="11"/>
        <v/>
      </c>
      <c r="V202" s="30"/>
      <c r="AR202" s="263"/>
      <c r="AS202" s="263"/>
      <c r="AT202" s="224"/>
      <c r="AU202" s="379"/>
      <c r="AV202" s="379"/>
      <c r="AW202" s="264"/>
    </row>
    <row r="203" spans="2:49" x14ac:dyDescent="0.25">
      <c r="B203" s="379">
        <v>-0.3</v>
      </c>
      <c r="C203" s="379">
        <v>97</v>
      </c>
      <c r="D203" s="379">
        <v>-0.3</v>
      </c>
      <c r="E203" s="379">
        <v>0</v>
      </c>
      <c r="F203" s="379">
        <v>0</v>
      </c>
      <c r="G203" s="379">
        <v>206</v>
      </c>
      <c r="H203" s="379">
        <v>1032.9000000000001</v>
      </c>
      <c r="I203" s="379">
        <v>0</v>
      </c>
      <c r="J203" s="379">
        <v>0</v>
      </c>
      <c r="K203" s="379">
        <v>0</v>
      </c>
      <c r="L203" s="379">
        <v>0.2</v>
      </c>
      <c r="M203" s="379">
        <v>152.9</v>
      </c>
      <c r="N203" s="568">
        <v>152.9</v>
      </c>
      <c r="O203" s="569">
        <v>0.13472222222222199</v>
      </c>
      <c r="P203" s="568"/>
      <c r="Q203" s="185" t="str">
        <f t="shared" ref="Q203:Q266" si="13">IF(I203&gt;9000,60,"")</f>
        <v/>
      </c>
      <c r="R203" s="574" t="str">
        <f t="shared" si="12"/>
        <v/>
      </c>
      <c r="S203" s="581">
        <v>-0.2</v>
      </c>
      <c r="T203" s="257"/>
      <c r="U203" s="576" t="str">
        <f t="shared" ref="U203:U266" si="14">IF(S203&gt;B203+1,60,"")</f>
        <v/>
      </c>
      <c r="V203" s="30"/>
      <c r="AR203" s="263"/>
      <c r="AS203" s="263"/>
      <c r="AT203" s="224"/>
      <c r="AU203" s="379"/>
      <c r="AV203" s="379"/>
      <c r="AW203" s="264"/>
    </row>
    <row r="204" spans="2:49" x14ac:dyDescent="0.25">
      <c r="B204" s="379">
        <v>-0.3</v>
      </c>
      <c r="C204" s="379">
        <v>97</v>
      </c>
      <c r="D204" s="379">
        <v>-0.3</v>
      </c>
      <c r="E204" s="379">
        <v>0</v>
      </c>
      <c r="F204" s="379">
        <v>0</v>
      </c>
      <c r="G204" s="379">
        <v>206</v>
      </c>
      <c r="H204" s="379">
        <v>1033</v>
      </c>
      <c r="I204" s="379">
        <v>0</v>
      </c>
      <c r="J204" s="379">
        <v>0</v>
      </c>
      <c r="K204" s="379">
        <v>0</v>
      </c>
      <c r="L204" s="379">
        <v>0.2</v>
      </c>
      <c r="M204" s="379">
        <v>152.9</v>
      </c>
      <c r="N204" s="568">
        <v>152.9</v>
      </c>
      <c r="O204" s="569">
        <v>0.13541666666666699</v>
      </c>
      <c r="P204" s="568"/>
      <c r="Q204" s="185" t="str">
        <f t="shared" si="13"/>
        <v/>
      </c>
      <c r="R204" s="574" t="str">
        <f t="shared" si="12"/>
        <v/>
      </c>
      <c r="S204" s="581">
        <v>-0.3</v>
      </c>
      <c r="T204" s="257"/>
      <c r="U204" s="576" t="str">
        <f t="shared" si="14"/>
        <v/>
      </c>
      <c r="V204" s="30"/>
      <c r="AR204" s="263"/>
      <c r="AS204" s="263"/>
      <c r="AT204" s="224"/>
      <c r="AU204" s="379"/>
      <c r="AV204" s="379"/>
      <c r="AW204" s="264"/>
    </row>
    <row r="205" spans="2:49" x14ac:dyDescent="0.25">
      <c r="B205" s="379">
        <v>-0.3</v>
      </c>
      <c r="C205" s="379">
        <v>97</v>
      </c>
      <c r="D205" s="379">
        <v>-0.3</v>
      </c>
      <c r="E205" s="379">
        <v>0</v>
      </c>
      <c r="F205" s="379">
        <v>0</v>
      </c>
      <c r="G205" s="379">
        <v>206</v>
      </c>
      <c r="H205" s="379">
        <v>1032.9000000000001</v>
      </c>
      <c r="I205" s="379">
        <v>0</v>
      </c>
      <c r="J205" s="379">
        <v>0</v>
      </c>
      <c r="K205" s="379">
        <v>0</v>
      </c>
      <c r="L205" s="379">
        <v>0.2</v>
      </c>
      <c r="M205" s="379">
        <v>152.9</v>
      </c>
      <c r="N205" s="568">
        <v>152.9</v>
      </c>
      <c r="O205" s="569">
        <v>0.13611111111111099</v>
      </c>
      <c r="P205" s="568"/>
      <c r="Q205" s="185" t="str">
        <f t="shared" si="13"/>
        <v/>
      </c>
      <c r="R205" s="574" t="str">
        <f t="shared" si="12"/>
        <v/>
      </c>
      <c r="S205" s="581">
        <v>-0.3</v>
      </c>
      <c r="T205" s="257"/>
      <c r="U205" s="576" t="str">
        <f t="shared" si="14"/>
        <v/>
      </c>
      <c r="V205" s="30"/>
      <c r="AR205" s="263"/>
      <c r="AS205" s="263"/>
      <c r="AT205" s="224"/>
      <c r="AU205" s="379"/>
      <c r="AV205" s="379"/>
      <c r="AW205" s="264"/>
    </row>
    <row r="206" spans="2:49" x14ac:dyDescent="0.25">
      <c r="B206" s="379">
        <v>-0.4</v>
      </c>
      <c r="C206" s="379">
        <v>97</v>
      </c>
      <c r="D206" s="379">
        <v>-0.4</v>
      </c>
      <c r="E206" s="379">
        <v>0</v>
      </c>
      <c r="F206" s="379">
        <v>0</v>
      </c>
      <c r="G206" s="379">
        <v>206</v>
      </c>
      <c r="H206" s="379">
        <v>1033</v>
      </c>
      <c r="I206" s="379">
        <v>0</v>
      </c>
      <c r="J206" s="379">
        <v>0</v>
      </c>
      <c r="K206" s="379">
        <v>0</v>
      </c>
      <c r="L206" s="379">
        <v>0.2</v>
      </c>
      <c r="M206" s="379">
        <v>152.9</v>
      </c>
      <c r="N206" s="568">
        <v>152.9</v>
      </c>
      <c r="O206" s="569">
        <v>0.13680555555555601</v>
      </c>
      <c r="P206" s="568"/>
      <c r="Q206" s="185" t="str">
        <f t="shared" si="13"/>
        <v/>
      </c>
      <c r="R206" s="574" t="str">
        <f t="shared" si="12"/>
        <v/>
      </c>
      <c r="S206" s="581">
        <v>-0.3</v>
      </c>
      <c r="T206" s="257"/>
      <c r="U206" s="576" t="str">
        <f t="shared" si="14"/>
        <v/>
      </c>
      <c r="V206" s="30"/>
      <c r="AR206" s="263"/>
      <c r="AS206" s="263"/>
      <c r="AT206" s="224"/>
      <c r="AU206" s="379"/>
      <c r="AV206" s="379"/>
      <c r="AW206" s="264"/>
    </row>
    <row r="207" spans="2:49" x14ac:dyDescent="0.25">
      <c r="B207" s="379">
        <v>-0.4</v>
      </c>
      <c r="C207" s="379">
        <v>97</v>
      </c>
      <c r="D207" s="379">
        <v>-0.4</v>
      </c>
      <c r="E207" s="379">
        <v>0</v>
      </c>
      <c r="F207" s="379">
        <v>0</v>
      </c>
      <c r="G207" s="379">
        <v>206</v>
      </c>
      <c r="H207" s="379">
        <v>1033</v>
      </c>
      <c r="I207" s="379">
        <v>0</v>
      </c>
      <c r="J207" s="379">
        <v>0</v>
      </c>
      <c r="K207" s="379">
        <v>0</v>
      </c>
      <c r="L207" s="379">
        <v>0.2</v>
      </c>
      <c r="M207" s="379">
        <v>152.9</v>
      </c>
      <c r="N207" s="568">
        <v>152.9</v>
      </c>
      <c r="O207" s="569">
        <v>0.13750000000000001</v>
      </c>
      <c r="P207" s="568"/>
      <c r="Q207" s="185" t="str">
        <f t="shared" si="13"/>
        <v/>
      </c>
      <c r="R207" s="574" t="str">
        <f t="shared" si="12"/>
        <v/>
      </c>
      <c r="S207" s="581">
        <v>-0.3</v>
      </c>
      <c r="T207" s="257"/>
      <c r="U207" s="576" t="str">
        <f t="shared" si="14"/>
        <v/>
      </c>
      <c r="V207" s="30"/>
      <c r="AR207" s="263"/>
      <c r="AS207" s="263"/>
      <c r="AT207" s="224"/>
      <c r="AU207" s="379"/>
      <c r="AV207" s="379"/>
      <c r="AW207" s="264"/>
    </row>
    <row r="208" spans="2:49" x14ac:dyDescent="0.25">
      <c r="B208" s="379">
        <v>-0.4</v>
      </c>
      <c r="C208" s="379">
        <v>97</v>
      </c>
      <c r="D208" s="379">
        <v>-0.4</v>
      </c>
      <c r="E208" s="379">
        <v>0</v>
      </c>
      <c r="F208" s="379">
        <v>0</v>
      </c>
      <c r="G208" s="379">
        <v>206</v>
      </c>
      <c r="H208" s="379">
        <v>1032.9000000000001</v>
      </c>
      <c r="I208" s="379">
        <v>0</v>
      </c>
      <c r="J208" s="379">
        <v>0</v>
      </c>
      <c r="K208" s="379">
        <v>0</v>
      </c>
      <c r="L208" s="379">
        <v>0.2</v>
      </c>
      <c r="M208" s="379">
        <v>152.9</v>
      </c>
      <c r="N208" s="568">
        <v>152.9</v>
      </c>
      <c r="O208" s="569">
        <v>0.13819444444444401</v>
      </c>
      <c r="P208" s="568"/>
      <c r="Q208" s="185" t="str">
        <f t="shared" si="13"/>
        <v/>
      </c>
      <c r="R208" s="574" t="str">
        <f t="shared" si="12"/>
        <v/>
      </c>
      <c r="S208" s="581">
        <v>-0.3</v>
      </c>
      <c r="T208" s="257"/>
      <c r="U208" s="576" t="str">
        <f t="shared" si="14"/>
        <v/>
      </c>
      <c r="V208" s="30"/>
      <c r="AR208" s="263"/>
      <c r="AS208" s="263"/>
      <c r="AT208" s="224"/>
      <c r="AU208" s="379"/>
      <c r="AV208" s="379"/>
      <c r="AW208" s="264"/>
    </row>
    <row r="209" spans="2:49" x14ac:dyDescent="0.25">
      <c r="B209" s="379">
        <v>-0.4</v>
      </c>
      <c r="C209" s="379">
        <v>97</v>
      </c>
      <c r="D209" s="379">
        <v>-0.4</v>
      </c>
      <c r="E209" s="379">
        <v>0</v>
      </c>
      <c r="F209" s="379">
        <v>0</v>
      </c>
      <c r="G209" s="379">
        <v>206</v>
      </c>
      <c r="H209" s="379">
        <v>1032.8</v>
      </c>
      <c r="I209" s="379">
        <v>0</v>
      </c>
      <c r="J209" s="379">
        <v>0</v>
      </c>
      <c r="K209" s="379">
        <v>0</v>
      </c>
      <c r="L209" s="379">
        <v>0.2</v>
      </c>
      <c r="M209" s="379">
        <v>152.9</v>
      </c>
      <c r="N209" s="568">
        <v>152.9</v>
      </c>
      <c r="O209" s="569">
        <v>0.13888888888888901</v>
      </c>
      <c r="P209" s="568"/>
      <c r="Q209" s="185" t="str">
        <f t="shared" si="13"/>
        <v/>
      </c>
      <c r="R209" s="574" t="str">
        <f t="shared" si="12"/>
        <v/>
      </c>
      <c r="S209" s="581">
        <v>-0.3</v>
      </c>
      <c r="T209" s="257"/>
      <c r="U209" s="576" t="str">
        <f t="shared" si="14"/>
        <v/>
      </c>
      <c r="V209" s="30"/>
      <c r="AR209" s="263"/>
      <c r="AS209" s="263"/>
      <c r="AT209" s="224"/>
      <c r="AU209" s="379"/>
      <c r="AV209" s="379"/>
      <c r="AW209" s="264"/>
    </row>
    <row r="210" spans="2:49" x14ac:dyDescent="0.25">
      <c r="B210" s="379">
        <v>-0.5</v>
      </c>
      <c r="C210" s="379">
        <v>97</v>
      </c>
      <c r="D210" s="379">
        <v>-0.5</v>
      </c>
      <c r="E210" s="379">
        <v>0</v>
      </c>
      <c r="F210" s="379">
        <v>0</v>
      </c>
      <c r="G210" s="379">
        <v>206</v>
      </c>
      <c r="H210" s="379">
        <v>1033.0999999999999</v>
      </c>
      <c r="I210" s="379">
        <v>0</v>
      </c>
      <c r="J210" s="379">
        <v>0</v>
      </c>
      <c r="K210" s="379">
        <v>0</v>
      </c>
      <c r="L210" s="379">
        <v>0.2</v>
      </c>
      <c r="M210" s="379">
        <v>152.9</v>
      </c>
      <c r="N210" s="568">
        <v>152.9</v>
      </c>
      <c r="O210" s="569">
        <v>0.139583333333333</v>
      </c>
      <c r="P210" s="568"/>
      <c r="Q210" s="185" t="str">
        <f t="shared" si="13"/>
        <v/>
      </c>
      <c r="R210" s="574" t="str">
        <f t="shared" si="12"/>
        <v/>
      </c>
      <c r="S210" s="581">
        <v>-0.3</v>
      </c>
      <c r="T210" s="257"/>
      <c r="U210" s="576" t="str">
        <f t="shared" si="14"/>
        <v/>
      </c>
      <c r="V210" s="30"/>
      <c r="AR210" s="263"/>
      <c r="AS210" s="263"/>
      <c r="AT210" s="224"/>
      <c r="AU210" s="379"/>
      <c r="AV210" s="379"/>
      <c r="AW210" s="264"/>
    </row>
    <row r="211" spans="2:49" x14ac:dyDescent="0.25">
      <c r="B211" s="379">
        <v>-0.5</v>
      </c>
      <c r="C211" s="379">
        <v>97</v>
      </c>
      <c r="D211" s="379">
        <v>-0.5</v>
      </c>
      <c r="E211" s="379">
        <v>0</v>
      </c>
      <c r="F211" s="379">
        <v>0</v>
      </c>
      <c r="G211" s="379">
        <v>206</v>
      </c>
      <c r="H211" s="379">
        <v>1032.9000000000001</v>
      </c>
      <c r="I211" s="379">
        <v>0</v>
      </c>
      <c r="J211" s="379">
        <v>0</v>
      </c>
      <c r="K211" s="379">
        <v>0</v>
      </c>
      <c r="L211" s="379">
        <v>0.2</v>
      </c>
      <c r="M211" s="379">
        <v>152.9</v>
      </c>
      <c r="N211" s="568">
        <v>152.9</v>
      </c>
      <c r="O211" s="569">
        <v>0.140277777777778</v>
      </c>
      <c r="P211" s="568"/>
      <c r="Q211" s="185" t="str">
        <f t="shared" si="13"/>
        <v/>
      </c>
      <c r="R211" s="574" t="str">
        <f t="shared" si="12"/>
        <v/>
      </c>
      <c r="S211" s="581">
        <v>-0.3</v>
      </c>
      <c r="T211" s="257"/>
      <c r="U211" s="576" t="str">
        <f t="shared" si="14"/>
        <v/>
      </c>
      <c r="V211" s="30"/>
      <c r="AR211" s="263"/>
      <c r="AS211" s="263"/>
      <c r="AT211" s="224"/>
      <c r="AU211" s="379"/>
      <c r="AV211" s="379"/>
      <c r="AW211" s="264"/>
    </row>
    <row r="212" spans="2:49" x14ac:dyDescent="0.25">
      <c r="B212" s="379">
        <v>-0.5</v>
      </c>
      <c r="C212" s="379">
        <v>97</v>
      </c>
      <c r="D212" s="379">
        <v>-0.5</v>
      </c>
      <c r="E212" s="379">
        <v>1.8</v>
      </c>
      <c r="F212" s="379">
        <v>1.8</v>
      </c>
      <c r="G212" s="379">
        <v>206</v>
      </c>
      <c r="H212" s="379">
        <v>1033</v>
      </c>
      <c r="I212" s="379">
        <v>0</v>
      </c>
      <c r="J212" s="379">
        <v>0</v>
      </c>
      <c r="K212" s="379">
        <v>0</v>
      </c>
      <c r="L212" s="379">
        <v>0.2</v>
      </c>
      <c r="M212" s="379">
        <v>152.9</v>
      </c>
      <c r="N212" s="568">
        <v>152.9</v>
      </c>
      <c r="O212" s="569">
        <v>0.140972222222222</v>
      </c>
      <c r="P212" s="568"/>
      <c r="Q212" s="185" t="str">
        <f t="shared" si="13"/>
        <v/>
      </c>
      <c r="R212" s="574" t="str">
        <f t="shared" si="12"/>
        <v/>
      </c>
      <c r="S212" s="581">
        <v>-0.3</v>
      </c>
      <c r="T212" s="257"/>
      <c r="U212" s="576" t="str">
        <f t="shared" si="14"/>
        <v/>
      </c>
      <c r="V212" s="30"/>
      <c r="AR212" s="263"/>
      <c r="AS212" s="263"/>
      <c r="AT212" s="224"/>
      <c r="AU212" s="379"/>
      <c r="AV212" s="379"/>
      <c r="AW212" s="264"/>
    </row>
    <row r="213" spans="2:49" x14ac:dyDescent="0.25">
      <c r="B213" s="379">
        <v>-0.5</v>
      </c>
      <c r="C213" s="379">
        <v>97</v>
      </c>
      <c r="D213" s="379">
        <v>-0.5</v>
      </c>
      <c r="E213" s="379">
        <v>0</v>
      </c>
      <c r="F213" s="379">
        <v>0</v>
      </c>
      <c r="G213" s="379">
        <v>206</v>
      </c>
      <c r="H213" s="379">
        <v>1032.9000000000001</v>
      </c>
      <c r="I213" s="379">
        <v>0</v>
      </c>
      <c r="J213" s="379">
        <v>0</v>
      </c>
      <c r="K213" s="379">
        <v>0</v>
      </c>
      <c r="L213" s="379">
        <v>0.2</v>
      </c>
      <c r="M213" s="379">
        <v>152.9</v>
      </c>
      <c r="N213" s="568">
        <v>152.9</v>
      </c>
      <c r="O213" s="569">
        <v>0.141666666666667</v>
      </c>
      <c r="P213" s="568"/>
      <c r="Q213" s="185" t="str">
        <f t="shared" si="13"/>
        <v/>
      </c>
      <c r="R213" s="574" t="str">
        <f t="shared" si="12"/>
        <v/>
      </c>
      <c r="S213" s="581">
        <v>-0.4</v>
      </c>
      <c r="T213" s="257"/>
      <c r="U213" s="576" t="str">
        <f t="shared" si="14"/>
        <v/>
      </c>
      <c r="V213" s="30"/>
      <c r="AR213" s="263"/>
      <c r="AS213" s="263"/>
      <c r="AT213" s="224"/>
      <c r="AU213" s="379"/>
      <c r="AV213" s="379"/>
      <c r="AW213" s="264"/>
    </row>
    <row r="214" spans="2:49" x14ac:dyDescent="0.25">
      <c r="B214" s="379">
        <v>-0.5</v>
      </c>
      <c r="C214" s="379">
        <v>97</v>
      </c>
      <c r="D214" s="379">
        <v>-0.5</v>
      </c>
      <c r="E214" s="379">
        <v>0</v>
      </c>
      <c r="F214" s="379">
        <v>0</v>
      </c>
      <c r="G214" s="379">
        <v>206</v>
      </c>
      <c r="H214" s="379">
        <v>1032.9000000000001</v>
      </c>
      <c r="I214" s="379">
        <v>0</v>
      </c>
      <c r="J214" s="379">
        <v>0</v>
      </c>
      <c r="K214" s="379">
        <v>0</v>
      </c>
      <c r="L214" s="379">
        <v>0.2</v>
      </c>
      <c r="M214" s="379">
        <v>152.9</v>
      </c>
      <c r="N214" s="568">
        <v>152.9</v>
      </c>
      <c r="O214" s="569">
        <v>0.14236111111111099</v>
      </c>
      <c r="P214" s="568"/>
      <c r="Q214" s="185" t="str">
        <f t="shared" si="13"/>
        <v/>
      </c>
      <c r="R214" s="574" t="str">
        <f t="shared" si="12"/>
        <v/>
      </c>
      <c r="S214" s="581">
        <v>-0.4</v>
      </c>
      <c r="T214" s="257"/>
      <c r="U214" s="576" t="str">
        <f t="shared" si="14"/>
        <v/>
      </c>
      <c r="V214" s="30"/>
      <c r="AR214" s="263"/>
      <c r="AS214" s="263"/>
      <c r="AT214" s="224"/>
      <c r="AU214" s="379"/>
      <c r="AV214" s="379"/>
      <c r="AW214" s="264"/>
    </row>
    <row r="215" spans="2:49" x14ac:dyDescent="0.25">
      <c r="B215" s="379">
        <v>-0.5</v>
      </c>
      <c r="C215" s="379">
        <v>97</v>
      </c>
      <c r="D215" s="379">
        <v>-0.5</v>
      </c>
      <c r="E215" s="379">
        <v>0</v>
      </c>
      <c r="F215" s="379">
        <v>0</v>
      </c>
      <c r="G215" s="379">
        <v>206</v>
      </c>
      <c r="H215" s="379">
        <v>1033.0999999999999</v>
      </c>
      <c r="I215" s="379">
        <v>0</v>
      </c>
      <c r="J215" s="379">
        <v>0</v>
      </c>
      <c r="K215" s="379">
        <v>0</v>
      </c>
      <c r="L215" s="379">
        <v>0.2</v>
      </c>
      <c r="M215" s="379">
        <v>152.9</v>
      </c>
      <c r="N215" s="568">
        <v>152.9</v>
      </c>
      <c r="O215" s="569">
        <v>0.14305555555555599</v>
      </c>
      <c r="P215" s="568"/>
      <c r="Q215" s="185" t="str">
        <f t="shared" si="13"/>
        <v/>
      </c>
      <c r="R215" s="574" t="str">
        <f t="shared" si="12"/>
        <v/>
      </c>
      <c r="S215" s="581">
        <v>-0.4</v>
      </c>
      <c r="T215" s="257"/>
      <c r="U215" s="576" t="str">
        <f t="shared" si="14"/>
        <v/>
      </c>
      <c r="V215" s="30"/>
      <c r="AR215" s="263"/>
      <c r="AS215" s="263"/>
      <c r="AT215" s="224"/>
      <c r="AU215" s="379"/>
      <c r="AV215" s="379"/>
      <c r="AW215" s="264"/>
    </row>
    <row r="216" spans="2:49" x14ac:dyDescent="0.25">
      <c r="B216" s="379">
        <v>-0.6</v>
      </c>
      <c r="C216" s="379">
        <v>97</v>
      </c>
      <c r="D216" s="379">
        <v>-0.6</v>
      </c>
      <c r="E216" s="379">
        <v>0</v>
      </c>
      <c r="F216" s="379">
        <v>0</v>
      </c>
      <c r="G216" s="379">
        <v>206</v>
      </c>
      <c r="H216" s="379">
        <v>1032.9000000000001</v>
      </c>
      <c r="I216" s="379">
        <v>0</v>
      </c>
      <c r="J216" s="379">
        <v>0</v>
      </c>
      <c r="K216" s="379">
        <v>0</v>
      </c>
      <c r="L216" s="379">
        <v>0.2</v>
      </c>
      <c r="M216" s="379">
        <v>152.9</v>
      </c>
      <c r="N216" s="568">
        <v>152.9</v>
      </c>
      <c r="O216" s="569">
        <v>0.14374999999999999</v>
      </c>
      <c r="P216" s="568"/>
      <c r="Q216" s="185" t="str">
        <f t="shared" si="13"/>
        <v/>
      </c>
      <c r="R216" s="574" t="str">
        <f t="shared" si="12"/>
        <v/>
      </c>
      <c r="S216" s="581">
        <v>-0.4</v>
      </c>
      <c r="T216" s="257"/>
      <c r="U216" s="576" t="str">
        <f t="shared" si="14"/>
        <v/>
      </c>
      <c r="V216" s="30"/>
      <c r="AR216" s="263"/>
      <c r="AS216" s="263"/>
      <c r="AT216" s="224"/>
      <c r="AU216" s="379"/>
      <c r="AV216" s="379"/>
      <c r="AW216" s="264"/>
    </row>
    <row r="217" spans="2:49" x14ac:dyDescent="0.25">
      <c r="B217" s="379">
        <v>-0.6</v>
      </c>
      <c r="C217" s="379">
        <v>97</v>
      </c>
      <c r="D217" s="379">
        <v>-0.6</v>
      </c>
      <c r="E217" s="379">
        <v>0</v>
      </c>
      <c r="F217" s="379">
        <v>0</v>
      </c>
      <c r="G217" s="379">
        <v>206</v>
      </c>
      <c r="H217" s="379">
        <v>1032.7</v>
      </c>
      <c r="I217" s="379">
        <v>0</v>
      </c>
      <c r="J217" s="379">
        <v>0</v>
      </c>
      <c r="K217" s="379">
        <v>0</v>
      </c>
      <c r="L217" s="379">
        <v>0.2</v>
      </c>
      <c r="M217" s="379">
        <v>152.9</v>
      </c>
      <c r="N217" s="568">
        <v>152.9</v>
      </c>
      <c r="O217" s="569">
        <v>0.14444444444444399</v>
      </c>
      <c r="P217" s="568"/>
      <c r="Q217" s="185" t="str">
        <f t="shared" si="13"/>
        <v/>
      </c>
      <c r="R217" s="574" t="str">
        <f t="shared" si="12"/>
        <v/>
      </c>
      <c r="S217" s="581">
        <v>-0.4</v>
      </c>
      <c r="T217" s="257"/>
      <c r="U217" s="576" t="str">
        <f t="shared" si="14"/>
        <v/>
      </c>
      <c r="V217" s="30"/>
      <c r="AR217" s="263"/>
      <c r="AS217" s="263"/>
      <c r="AT217" s="224"/>
      <c r="AU217" s="379"/>
      <c r="AV217" s="379"/>
      <c r="AW217" s="264"/>
    </row>
    <row r="218" spans="2:49" x14ac:dyDescent="0.25">
      <c r="B218" s="379">
        <v>-0.6</v>
      </c>
      <c r="C218" s="379">
        <v>97</v>
      </c>
      <c r="D218" s="379">
        <v>-0.6</v>
      </c>
      <c r="E218" s="379">
        <v>0</v>
      </c>
      <c r="F218" s="379">
        <v>0</v>
      </c>
      <c r="G218" s="379">
        <v>206</v>
      </c>
      <c r="H218" s="379">
        <v>1032.9000000000001</v>
      </c>
      <c r="I218" s="379">
        <v>0</v>
      </c>
      <c r="J218" s="379">
        <v>0</v>
      </c>
      <c r="K218" s="379">
        <v>0</v>
      </c>
      <c r="L218" s="379">
        <v>0.2</v>
      </c>
      <c r="M218" s="379">
        <v>152.9</v>
      </c>
      <c r="N218" s="568">
        <v>152.9</v>
      </c>
      <c r="O218" s="569">
        <v>0.14513888888888901</v>
      </c>
      <c r="P218" s="568"/>
      <c r="Q218" s="185" t="str">
        <f t="shared" si="13"/>
        <v/>
      </c>
      <c r="R218" s="574" t="str">
        <f t="shared" si="12"/>
        <v/>
      </c>
      <c r="S218" s="581">
        <v>-0.4</v>
      </c>
      <c r="T218" s="257"/>
      <c r="U218" s="576" t="str">
        <f t="shared" si="14"/>
        <v/>
      </c>
      <c r="V218" s="30"/>
      <c r="AR218" s="263"/>
      <c r="AS218" s="263"/>
      <c r="AT218" s="224"/>
      <c r="AU218" s="379"/>
      <c r="AV218" s="379"/>
      <c r="AW218" s="264"/>
    </row>
    <row r="219" spans="2:49" x14ac:dyDescent="0.25">
      <c r="B219" s="379">
        <v>-0.6</v>
      </c>
      <c r="C219" s="379">
        <v>97</v>
      </c>
      <c r="D219" s="379">
        <v>-0.6</v>
      </c>
      <c r="E219" s="379">
        <v>0</v>
      </c>
      <c r="F219" s="379">
        <v>0</v>
      </c>
      <c r="G219" s="379">
        <v>206</v>
      </c>
      <c r="H219" s="379">
        <v>1032.8</v>
      </c>
      <c r="I219" s="379">
        <v>0</v>
      </c>
      <c r="J219" s="379">
        <v>0</v>
      </c>
      <c r="K219" s="379">
        <v>0</v>
      </c>
      <c r="L219" s="379">
        <v>0.2</v>
      </c>
      <c r="M219" s="379">
        <v>152.9</v>
      </c>
      <c r="N219" s="568">
        <v>152.9</v>
      </c>
      <c r="O219" s="569">
        <v>0.14583333333333301</v>
      </c>
      <c r="P219" s="568"/>
      <c r="Q219" s="185" t="str">
        <f t="shared" si="13"/>
        <v/>
      </c>
      <c r="R219" s="574" t="str">
        <f t="shared" si="12"/>
        <v/>
      </c>
      <c r="S219" s="581">
        <v>-0.4</v>
      </c>
      <c r="T219" s="257"/>
      <c r="U219" s="576" t="str">
        <f t="shared" si="14"/>
        <v/>
      </c>
      <c r="V219" s="30"/>
      <c r="AR219" s="263"/>
      <c r="AS219" s="263"/>
      <c r="AT219" s="224"/>
      <c r="AU219" s="379"/>
      <c r="AV219" s="379"/>
      <c r="AW219" s="264"/>
    </row>
    <row r="220" spans="2:49" x14ac:dyDescent="0.25">
      <c r="B220" s="379">
        <v>-0.6</v>
      </c>
      <c r="C220" s="379">
        <v>97</v>
      </c>
      <c r="D220" s="379">
        <v>-0.6</v>
      </c>
      <c r="E220" s="379">
        <v>0</v>
      </c>
      <c r="F220" s="379">
        <v>0</v>
      </c>
      <c r="G220" s="379">
        <v>206</v>
      </c>
      <c r="H220" s="379">
        <v>1032.5</v>
      </c>
      <c r="I220" s="379">
        <v>0</v>
      </c>
      <c r="J220" s="379">
        <v>0</v>
      </c>
      <c r="K220" s="379">
        <v>0</v>
      </c>
      <c r="L220" s="379">
        <v>0.2</v>
      </c>
      <c r="M220" s="379">
        <v>152.9</v>
      </c>
      <c r="N220" s="568">
        <v>152.9</v>
      </c>
      <c r="O220" s="569">
        <v>0.14652777777777801</v>
      </c>
      <c r="P220" s="568"/>
      <c r="Q220" s="185" t="str">
        <f t="shared" si="13"/>
        <v/>
      </c>
      <c r="R220" s="574" t="str">
        <f t="shared" si="12"/>
        <v/>
      </c>
      <c r="S220" s="581">
        <v>-0.5</v>
      </c>
      <c r="T220" s="257"/>
      <c r="U220" s="576" t="str">
        <f t="shared" si="14"/>
        <v/>
      </c>
      <c r="V220" s="30"/>
      <c r="AR220" s="263"/>
      <c r="AS220" s="263"/>
      <c r="AT220" s="224"/>
      <c r="AU220" s="379"/>
      <c r="AV220" s="379"/>
      <c r="AW220" s="264"/>
    </row>
    <row r="221" spans="2:49" x14ac:dyDescent="0.25">
      <c r="B221" s="379">
        <v>-0.6</v>
      </c>
      <c r="C221" s="379">
        <v>97</v>
      </c>
      <c r="D221" s="379">
        <v>-0.6</v>
      </c>
      <c r="E221" s="379">
        <v>0</v>
      </c>
      <c r="F221" s="379">
        <v>0</v>
      </c>
      <c r="G221" s="379">
        <v>206</v>
      </c>
      <c r="H221" s="379">
        <v>1032.7</v>
      </c>
      <c r="I221" s="379">
        <v>0</v>
      </c>
      <c r="J221" s="379">
        <v>0</v>
      </c>
      <c r="K221" s="379">
        <v>0</v>
      </c>
      <c r="L221" s="379">
        <v>0.2</v>
      </c>
      <c r="M221" s="379">
        <v>152.9</v>
      </c>
      <c r="N221" s="568">
        <v>152.9</v>
      </c>
      <c r="O221" s="569">
        <v>0.147222222222222</v>
      </c>
      <c r="P221" s="568"/>
      <c r="Q221" s="185" t="str">
        <f t="shared" si="13"/>
        <v/>
      </c>
      <c r="R221" s="574" t="str">
        <f t="shared" si="12"/>
        <v/>
      </c>
      <c r="S221" s="581">
        <v>-0.5</v>
      </c>
      <c r="T221" s="257"/>
      <c r="U221" s="576" t="str">
        <f t="shared" si="14"/>
        <v/>
      </c>
      <c r="V221" s="30"/>
      <c r="AR221" s="263"/>
      <c r="AS221" s="263"/>
      <c r="AT221" s="224"/>
      <c r="AU221" s="379"/>
      <c r="AV221" s="379"/>
      <c r="AW221" s="264"/>
    </row>
    <row r="222" spans="2:49" x14ac:dyDescent="0.25">
      <c r="B222" s="379">
        <v>-0.6</v>
      </c>
      <c r="C222" s="379">
        <v>97</v>
      </c>
      <c r="D222" s="379">
        <v>-0.6</v>
      </c>
      <c r="E222" s="379">
        <v>0</v>
      </c>
      <c r="F222" s="379">
        <v>0</v>
      </c>
      <c r="G222" s="379">
        <v>206</v>
      </c>
      <c r="H222" s="379">
        <v>1032.7</v>
      </c>
      <c r="I222" s="379">
        <v>0</v>
      </c>
      <c r="J222" s="379">
        <v>0</v>
      </c>
      <c r="K222" s="379">
        <v>0</v>
      </c>
      <c r="L222" s="379">
        <v>0.2</v>
      </c>
      <c r="M222" s="379">
        <v>152.9</v>
      </c>
      <c r="N222" s="568">
        <v>152.9</v>
      </c>
      <c r="O222" s="569">
        <v>0.147916666666667</v>
      </c>
      <c r="P222" s="568"/>
      <c r="Q222" s="185" t="str">
        <f t="shared" si="13"/>
        <v/>
      </c>
      <c r="R222" s="574" t="str">
        <f t="shared" si="12"/>
        <v/>
      </c>
      <c r="S222" s="581">
        <v>-0.5</v>
      </c>
      <c r="T222" s="257"/>
      <c r="U222" s="576" t="str">
        <f t="shared" si="14"/>
        <v/>
      </c>
      <c r="V222" s="30"/>
      <c r="AR222" s="263"/>
      <c r="AS222" s="263"/>
      <c r="AT222" s="224"/>
      <c r="AU222" s="379"/>
      <c r="AV222" s="379"/>
      <c r="AW222" s="264"/>
    </row>
    <row r="223" spans="2:49" x14ac:dyDescent="0.25">
      <c r="B223" s="379">
        <v>-0.7</v>
      </c>
      <c r="C223" s="379">
        <v>97</v>
      </c>
      <c r="D223" s="379">
        <v>-0.7</v>
      </c>
      <c r="E223" s="379">
        <v>0</v>
      </c>
      <c r="F223" s="379">
        <v>0</v>
      </c>
      <c r="G223" s="379">
        <v>206</v>
      </c>
      <c r="H223" s="379">
        <v>1032.7</v>
      </c>
      <c r="I223" s="379">
        <v>0</v>
      </c>
      <c r="J223" s="379">
        <v>0</v>
      </c>
      <c r="K223" s="379">
        <v>0</v>
      </c>
      <c r="L223" s="379">
        <v>0.2</v>
      </c>
      <c r="M223" s="379">
        <v>152.9</v>
      </c>
      <c r="N223" s="568">
        <v>152.9</v>
      </c>
      <c r="O223" s="569">
        <v>0.148611111111111</v>
      </c>
      <c r="P223" s="568"/>
      <c r="Q223" s="185" t="str">
        <f t="shared" si="13"/>
        <v/>
      </c>
      <c r="R223" s="574" t="str">
        <f t="shared" si="12"/>
        <v/>
      </c>
      <c r="S223" s="581">
        <v>-0.5</v>
      </c>
      <c r="T223" s="257"/>
      <c r="U223" s="576" t="str">
        <f t="shared" si="14"/>
        <v/>
      </c>
      <c r="V223" s="30"/>
      <c r="AR223" s="263"/>
      <c r="AS223" s="263"/>
      <c r="AT223" s="224"/>
      <c r="AU223" s="379"/>
      <c r="AV223" s="379"/>
      <c r="AW223" s="264"/>
    </row>
    <row r="224" spans="2:49" x14ac:dyDescent="0.25">
      <c r="B224" s="379">
        <v>-0.7</v>
      </c>
      <c r="C224" s="379">
        <v>97</v>
      </c>
      <c r="D224" s="379">
        <v>-0.7</v>
      </c>
      <c r="E224" s="379">
        <v>0</v>
      </c>
      <c r="F224" s="379">
        <v>0</v>
      </c>
      <c r="G224" s="379">
        <v>206</v>
      </c>
      <c r="H224" s="379">
        <v>1032.9000000000001</v>
      </c>
      <c r="I224" s="379">
        <v>0</v>
      </c>
      <c r="J224" s="379">
        <v>0</v>
      </c>
      <c r="K224" s="379">
        <v>0</v>
      </c>
      <c r="L224" s="379">
        <v>0.2</v>
      </c>
      <c r="M224" s="379">
        <v>152.9</v>
      </c>
      <c r="N224" s="568">
        <v>152.9</v>
      </c>
      <c r="O224" s="569">
        <v>0.149305555555556</v>
      </c>
      <c r="P224" s="568"/>
      <c r="Q224" s="185" t="str">
        <f t="shared" si="13"/>
        <v/>
      </c>
      <c r="R224" s="574" t="str">
        <f t="shared" si="12"/>
        <v/>
      </c>
      <c r="S224" s="581">
        <v>-0.5</v>
      </c>
      <c r="T224" s="257"/>
      <c r="U224" s="576" t="str">
        <f t="shared" si="14"/>
        <v/>
      </c>
      <c r="V224" s="30"/>
      <c r="AR224" s="263"/>
      <c r="AS224" s="263"/>
      <c r="AT224" s="224"/>
      <c r="AU224" s="379"/>
      <c r="AV224" s="379"/>
      <c r="AW224" s="264"/>
    </row>
    <row r="225" spans="2:49" x14ac:dyDescent="0.25">
      <c r="B225" s="379">
        <v>-0.7</v>
      </c>
      <c r="C225" s="379">
        <v>97</v>
      </c>
      <c r="D225" s="379">
        <v>-0.7</v>
      </c>
      <c r="E225" s="379">
        <v>0</v>
      </c>
      <c r="F225" s="379">
        <v>0</v>
      </c>
      <c r="G225" s="379">
        <v>206</v>
      </c>
      <c r="H225" s="379">
        <v>1032.5</v>
      </c>
      <c r="I225" s="379">
        <v>0</v>
      </c>
      <c r="J225" s="379">
        <v>0</v>
      </c>
      <c r="K225" s="379">
        <v>0</v>
      </c>
      <c r="L225" s="379">
        <v>0.2</v>
      </c>
      <c r="M225" s="379">
        <v>152.9</v>
      </c>
      <c r="N225" s="568">
        <v>152.9</v>
      </c>
      <c r="O225" s="569">
        <v>0.15</v>
      </c>
      <c r="P225" s="568"/>
      <c r="Q225" s="185" t="str">
        <f t="shared" si="13"/>
        <v/>
      </c>
      <c r="R225" s="574" t="str">
        <f t="shared" si="12"/>
        <v/>
      </c>
      <c r="S225" s="581">
        <v>-0.5</v>
      </c>
      <c r="T225" s="257"/>
      <c r="U225" s="576" t="str">
        <f t="shared" si="14"/>
        <v/>
      </c>
      <c r="V225" s="30"/>
      <c r="AR225" s="263"/>
      <c r="AS225" s="263"/>
      <c r="AT225" s="224"/>
      <c r="AU225" s="379"/>
      <c r="AV225" s="379"/>
      <c r="AW225" s="264"/>
    </row>
    <row r="226" spans="2:49" x14ac:dyDescent="0.25">
      <c r="B226" s="379">
        <v>-0.7</v>
      </c>
      <c r="C226" s="379">
        <v>97</v>
      </c>
      <c r="D226" s="379">
        <v>-0.7</v>
      </c>
      <c r="E226" s="379">
        <v>0</v>
      </c>
      <c r="F226" s="379">
        <v>0</v>
      </c>
      <c r="G226" s="379">
        <v>206</v>
      </c>
      <c r="H226" s="379">
        <v>1032.7</v>
      </c>
      <c r="I226" s="379">
        <v>0</v>
      </c>
      <c r="J226" s="379">
        <v>0</v>
      </c>
      <c r="K226" s="379">
        <v>0</v>
      </c>
      <c r="L226" s="379">
        <v>0.2</v>
      </c>
      <c r="M226" s="379">
        <v>152.9</v>
      </c>
      <c r="N226" s="568">
        <v>152.9</v>
      </c>
      <c r="O226" s="569">
        <v>0.15069444444444399</v>
      </c>
      <c r="P226" s="568"/>
      <c r="Q226" s="185" t="str">
        <f t="shared" si="13"/>
        <v/>
      </c>
      <c r="R226" s="574" t="str">
        <f t="shared" si="12"/>
        <v/>
      </c>
      <c r="S226" s="581">
        <v>-0.5</v>
      </c>
      <c r="T226" s="257"/>
      <c r="U226" s="576" t="str">
        <f t="shared" si="14"/>
        <v/>
      </c>
      <c r="V226" s="30"/>
      <c r="AR226" s="263"/>
      <c r="AS226" s="263"/>
      <c r="AT226" s="224"/>
      <c r="AU226" s="379"/>
      <c r="AV226" s="379"/>
      <c r="AW226" s="264"/>
    </row>
    <row r="227" spans="2:49" x14ac:dyDescent="0.25">
      <c r="B227" s="379">
        <v>-0.7</v>
      </c>
      <c r="C227" s="379">
        <v>97</v>
      </c>
      <c r="D227" s="379">
        <v>-0.7</v>
      </c>
      <c r="E227" s="379">
        <v>0</v>
      </c>
      <c r="F227" s="379">
        <v>0</v>
      </c>
      <c r="G227" s="379">
        <v>206</v>
      </c>
      <c r="H227" s="379">
        <v>1032.5999999999999</v>
      </c>
      <c r="I227" s="379">
        <v>0</v>
      </c>
      <c r="J227" s="379">
        <v>0</v>
      </c>
      <c r="K227" s="379">
        <v>0</v>
      </c>
      <c r="L227" s="379">
        <v>0.2</v>
      </c>
      <c r="M227" s="379">
        <v>152.9</v>
      </c>
      <c r="N227" s="568">
        <v>152.9</v>
      </c>
      <c r="O227" s="569">
        <v>0.15138888888888899</v>
      </c>
      <c r="P227" s="568"/>
      <c r="Q227" s="185" t="str">
        <f t="shared" si="13"/>
        <v/>
      </c>
      <c r="R227" s="574" t="str">
        <f t="shared" si="12"/>
        <v/>
      </c>
      <c r="S227" s="581">
        <v>-0.5</v>
      </c>
      <c r="T227" s="257"/>
      <c r="U227" s="576" t="str">
        <f t="shared" si="14"/>
        <v/>
      </c>
      <c r="V227" s="30"/>
      <c r="AR227" s="263"/>
      <c r="AS227" s="263"/>
      <c r="AT227" s="224"/>
      <c r="AU227" s="379"/>
      <c r="AV227" s="379"/>
      <c r="AW227" s="264"/>
    </row>
    <row r="228" spans="2:49" x14ac:dyDescent="0.25">
      <c r="B228" s="379">
        <v>-0.7</v>
      </c>
      <c r="C228" s="379">
        <v>97</v>
      </c>
      <c r="D228" s="379">
        <v>-0.7</v>
      </c>
      <c r="E228" s="379">
        <v>0</v>
      </c>
      <c r="F228" s="379">
        <v>0</v>
      </c>
      <c r="G228" s="379">
        <v>206</v>
      </c>
      <c r="H228" s="379">
        <v>1032.5999999999999</v>
      </c>
      <c r="I228" s="379">
        <v>0</v>
      </c>
      <c r="J228" s="379">
        <v>0</v>
      </c>
      <c r="K228" s="379">
        <v>0</v>
      </c>
      <c r="L228" s="379">
        <v>0.2</v>
      </c>
      <c r="M228" s="379">
        <v>152.9</v>
      </c>
      <c r="N228" s="568">
        <v>152.9</v>
      </c>
      <c r="O228" s="569">
        <v>0.15208333333333299</v>
      </c>
      <c r="P228" s="568"/>
      <c r="Q228" s="185" t="str">
        <f t="shared" si="13"/>
        <v/>
      </c>
      <c r="R228" s="574" t="str">
        <f t="shared" si="12"/>
        <v/>
      </c>
      <c r="S228" s="581">
        <v>-0.5</v>
      </c>
      <c r="T228" s="257"/>
      <c r="U228" s="576" t="str">
        <f t="shared" si="14"/>
        <v/>
      </c>
      <c r="V228" s="30"/>
      <c r="AR228" s="263"/>
      <c r="AS228" s="263"/>
      <c r="AT228" s="224"/>
      <c r="AU228" s="379"/>
      <c r="AV228" s="379"/>
      <c r="AW228" s="264"/>
    </row>
    <row r="229" spans="2:49" x14ac:dyDescent="0.25">
      <c r="B229" s="379">
        <v>-0.7</v>
      </c>
      <c r="C229" s="379">
        <v>97</v>
      </c>
      <c r="D229" s="379">
        <v>-0.7</v>
      </c>
      <c r="E229" s="379">
        <v>0</v>
      </c>
      <c r="F229" s="379">
        <v>0</v>
      </c>
      <c r="G229" s="379">
        <v>206</v>
      </c>
      <c r="H229" s="379">
        <v>1032.5999999999999</v>
      </c>
      <c r="I229" s="379">
        <v>0</v>
      </c>
      <c r="J229" s="379">
        <v>0</v>
      </c>
      <c r="K229" s="379">
        <v>0</v>
      </c>
      <c r="L229" s="379">
        <v>0.2</v>
      </c>
      <c r="M229" s="379">
        <v>152.9</v>
      </c>
      <c r="N229" s="568">
        <v>152.9</v>
      </c>
      <c r="O229" s="569">
        <v>0.15277777777777801</v>
      </c>
      <c r="P229" s="568"/>
      <c r="Q229" s="185" t="str">
        <f t="shared" si="13"/>
        <v/>
      </c>
      <c r="R229" s="574" t="str">
        <f t="shared" si="12"/>
        <v/>
      </c>
      <c r="S229" s="581">
        <v>-0.5</v>
      </c>
      <c r="T229" s="257"/>
      <c r="U229" s="576" t="str">
        <f t="shared" si="14"/>
        <v/>
      </c>
      <c r="V229" s="30"/>
      <c r="AR229" s="263"/>
      <c r="AS229" s="263"/>
      <c r="AT229" s="224"/>
      <c r="AU229" s="379"/>
      <c r="AV229" s="379"/>
      <c r="AW229" s="264"/>
    </row>
    <row r="230" spans="2:49" x14ac:dyDescent="0.25">
      <c r="B230" s="379">
        <v>-0.6</v>
      </c>
      <c r="C230" s="379">
        <v>97</v>
      </c>
      <c r="D230" s="379">
        <v>-0.6</v>
      </c>
      <c r="E230" s="379">
        <v>0</v>
      </c>
      <c r="F230" s="379">
        <v>0</v>
      </c>
      <c r="G230" s="379">
        <v>206</v>
      </c>
      <c r="H230" s="379">
        <v>1032.7</v>
      </c>
      <c r="I230" s="379">
        <v>0</v>
      </c>
      <c r="J230" s="379">
        <v>0</v>
      </c>
      <c r="K230" s="379">
        <v>0</v>
      </c>
      <c r="L230" s="379">
        <v>0.2</v>
      </c>
      <c r="M230" s="379">
        <v>152.9</v>
      </c>
      <c r="N230" s="568">
        <v>152.9</v>
      </c>
      <c r="O230" s="569">
        <v>0.15347222222222201</v>
      </c>
      <c r="P230" s="568"/>
      <c r="Q230" s="185" t="str">
        <f t="shared" si="13"/>
        <v/>
      </c>
      <c r="R230" s="574" t="str">
        <f t="shared" si="12"/>
        <v/>
      </c>
      <c r="S230" s="581">
        <v>-0.5</v>
      </c>
      <c r="T230" s="257"/>
      <c r="U230" s="576" t="str">
        <f t="shared" si="14"/>
        <v/>
      </c>
      <c r="V230" s="30"/>
      <c r="AR230" s="263"/>
      <c r="AS230" s="263"/>
      <c r="AT230" s="224"/>
      <c r="AU230" s="379"/>
      <c r="AV230" s="379"/>
      <c r="AW230" s="264"/>
    </row>
    <row r="231" spans="2:49" x14ac:dyDescent="0.25">
      <c r="B231" s="379">
        <v>-0.6</v>
      </c>
      <c r="C231" s="379">
        <v>97</v>
      </c>
      <c r="D231" s="379">
        <v>-0.6</v>
      </c>
      <c r="E231" s="379">
        <v>0.4</v>
      </c>
      <c r="F231" s="379">
        <v>1.8</v>
      </c>
      <c r="G231" s="379">
        <v>206</v>
      </c>
      <c r="H231" s="379">
        <v>1032.8</v>
      </c>
      <c r="I231" s="379">
        <v>0</v>
      </c>
      <c r="J231" s="379">
        <v>0</v>
      </c>
      <c r="K231" s="379">
        <v>0</v>
      </c>
      <c r="L231" s="379">
        <v>0.2</v>
      </c>
      <c r="M231" s="379">
        <v>152.9</v>
      </c>
      <c r="N231" s="568">
        <v>152.9</v>
      </c>
      <c r="O231" s="569">
        <v>0.15416666666666701</v>
      </c>
      <c r="P231" s="568"/>
      <c r="Q231" s="185" t="str">
        <f t="shared" si="13"/>
        <v/>
      </c>
      <c r="R231" s="574" t="str">
        <f t="shared" si="12"/>
        <v/>
      </c>
      <c r="S231" s="581">
        <v>-0.5</v>
      </c>
      <c r="T231" s="257"/>
      <c r="U231" s="576" t="str">
        <f t="shared" si="14"/>
        <v/>
      </c>
      <c r="V231" s="30"/>
      <c r="AR231" s="263"/>
      <c r="AS231" s="263"/>
      <c r="AT231" s="224"/>
      <c r="AU231" s="379"/>
      <c r="AV231" s="379"/>
      <c r="AW231" s="264"/>
    </row>
    <row r="232" spans="2:49" x14ac:dyDescent="0.25">
      <c r="B232" s="379">
        <v>-0.6</v>
      </c>
      <c r="C232" s="379">
        <v>97</v>
      </c>
      <c r="D232" s="379">
        <v>-0.6</v>
      </c>
      <c r="E232" s="379">
        <v>0</v>
      </c>
      <c r="F232" s="379">
        <v>0</v>
      </c>
      <c r="G232" s="379">
        <v>206</v>
      </c>
      <c r="H232" s="379">
        <v>1032.8</v>
      </c>
      <c r="I232" s="379">
        <v>0</v>
      </c>
      <c r="J232" s="379">
        <v>0</v>
      </c>
      <c r="K232" s="379">
        <v>0</v>
      </c>
      <c r="L232" s="379">
        <v>0.2</v>
      </c>
      <c r="M232" s="379">
        <v>152.9</v>
      </c>
      <c r="N232" s="568">
        <v>152.9</v>
      </c>
      <c r="O232" s="569">
        <v>0.15486111111111101</v>
      </c>
      <c r="P232" s="568"/>
      <c r="Q232" s="185" t="str">
        <f t="shared" si="13"/>
        <v/>
      </c>
      <c r="R232" s="574" t="str">
        <f t="shared" si="12"/>
        <v/>
      </c>
      <c r="S232" s="581">
        <v>-0.5</v>
      </c>
      <c r="T232" s="257"/>
      <c r="U232" s="576" t="str">
        <f t="shared" si="14"/>
        <v/>
      </c>
      <c r="V232" s="30"/>
      <c r="AR232" s="263"/>
      <c r="AS232" s="263"/>
      <c r="AT232" s="224"/>
      <c r="AU232" s="379"/>
      <c r="AV232" s="379"/>
      <c r="AW232" s="264"/>
    </row>
    <row r="233" spans="2:49" x14ac:dyDescent="0.25">
      <c r="B233" s="379">
        <v>-0.6</v>
      </c>
      <c r="C233" s="379">
        <v>97</v>
      </c>
      <c r="D233" s="379">
        <v>-0.6</v>
      </c>
      <c r="E233" s="379">
        <v>0</v>
      </c>
      <c r="F233" s="379">
        <v>0</v>
      </c>
      <c r="G233" s="379">
        <v>206</v>
      </c>
      <c r="H233" s="379">
        <v>1032.7</v>
      </c>
      <c r="I233" s="379">
        <v>0</v>
      </c>
      <c r="J233" s="379">
        <v>0</v>
      </c>
      <c r="K233" s="379">
        <v>0</v>
      </c>
      <c r="L233" s="379">
        <v>0.2</v>
      </c>
      <c r="M233" s="379">
        <v>152.9</v>
      </c>
      <c r="N233" s="568">
        <v>152.9</v>
      </c>
      <c r="O233" s="569">
        <v>0.155555555555556</v>
      </c>
      <c r="P233" s="568"/>
      <c r="Q233" s="185" t="str">
        <f t="shared" si="13"/>
        <v/>
      </c>
      <c r="R233" s="574" t="str">
        <f t="shared" si="12"/>
        <v/>
      </c>
      <c r="S233" s="581">
        <v>-0.5</v>
      </c>
      <c r="T233" s="257"/>
      <c r="U233" s="576" t="str">
        <f t="shared" si="14"/>
        <v/>
      </c>
      <c r="V233" s="30"/>
      <c r="AR233" s="263"/>
      <c r="AS233" s="263"/>
      <c r="AT233" s="224"/>
      <c r="AU233" s="379"/>
      <c r="AV233" s="379"/>
      <c r="AW233" s="264"/>
    </row>
    <row r="234" spans="2:49" x14ac:dyDescent="0.25">
      <c r="B234" s="379">
        <v>-0.6</v>
      </c>
      <c r="C234" s="379">
        <v>97</v>
      </c>
      <c r="D234" s="379">
        <v>-0.6</v>
      </c>
      <c r="E234" s="379">
        <v>1.4</v>
      </c>
      <c r="F234" s="379">
        <v>1.8</v>
      </c>
      <c r="G234" s="379">
        <v>206</v>
      </c>
      <c r="H234" s="379">
        <v>1032.5</v>
      </c>
      <c r="I234" s="379">
        <v>0</v>
      </c>
      <c r="J234" s="379">
        <v>0</v>
      </c>
      <c r="K234" s="379">
        <v>0</v>
      </c>
      <c r="L234" s="379">
        <v>0.2</v>
      </c>
      <c r="M234" s="379">
        <v>152.9</v>
      </c>
      <c r="N234" s="568">
        <v>152.9</v>
      </c>
      <c r="O234" s="569">
        <v>0.15625</v>
      </c>
      <c r="P234" s="568"/>
      <c r="Q234" s="185" t="str">
        <f t="shared" si="13"/>
        <v/>
      </c>
      <c r="R234" s="574" t="str">
        <f t="shared" si="12"/>
        <v/>
      </c>
      <c r="S234" s="581">
        <v>-0.4</v>
      </c>
      <c r="T234" s="257"/>
      <c r="U234" s="576" t="str">
        <f t="shared" si="14"/>
        <v/>
      </c>
      <c r="V234" s="30"/>
      <c r="AR234" s="263"/>
      <c r="AS234" s="263"/>
      <c r="AT234" s="224"/>
      <c r="AU234" s="379"/>
      <c r="AV234" s="379"/>
      <c r="AW234" s="264"/>
    </row>
    <row r="235" spans="2:49" x14ac:dyDescent="0.25">
      <c r="B235" s="379">
        <v>-0.6</v>
      </c>
      <c r="C235" s="379">
        <v>97</v>
      </c>
      <c r="D235" s="379">
        <v>-0.6</v>
      </c>
      <c r="E235" s="379">
        <v>0</v>
      </c>
      <c r="F235" s="379">
        <v>0</v>
      </c>
      <c r="G235" s="379">
        <v>206</v>
      </c>
      <c r="H235" s="379">
        <v>1032.5999999999999</v>
      </c>
      <c r="I235" s="379">
        <v>0</v>
      </c>
      <c r="J235" s="379">
        <v>0</v>
      </c>
      <c r="K235" s="379">
        <v>0</v>
      </c>
      <c r="L235" s="379">
        <v>0.2</v>
      </c>
      <c r="M235" s="379">
        <v>152.9</v>
      </c>
      <c r="N235" s="568">
        <v>152.9</v>
      </c>
      <c r="O235" s="569">
        <v>0.156944444444444</v>
      </c>
      <c r="P235" s="568"/>
      <c r="Q235" s="185" t="str">
        <f t="shared" si="13"/>
        <v/>
      </c>
      <c r="R235" s="574" t="str">
        <f t="shared" si="12"/>
        <v/>
      </c>
      <c r="S235" s="581">
        <v>-0.4</v>
      </c>
      <c r="T235" s="257"/>
      <c r="U235" s="576" t="str">
        <f t="shared" si="14"/>
        <v/>
      </c>
      <c r="V235" s="30"/>
      <c r="AR235" s="263"/>
      <c r="AS235" s="263"/>
      <c r="AT235" s="224"/>
      <c r="AU235" s="379"/>
      <c r="AV235" s="379"/>
      <c r="AW235" s="264"/>
    </row>
    <row r="236" spans="2:49" x14ac:dyDescent="0.25">
      <c r="B236" s="379">
        <v>-0.6</v>
      </c>
      <c r="C236" s="379">
        <v>97</v>
      </c>
      <c r="D236" s="379">
        <v>-0.6</v>
      </c>
      <c r="E236" s="379">
        <v>0</v>
      </c>
      <c r="F236" s="379">
        <v>0</v>
      </c>
      <c r="G236" s="379">
        <v>206</v>
      </c>
      <c r="H236" s="379">
        <v>1032.5999999999999</v>
      </c>
      <c r="I236" s="379">
        <v>0</v>
      </c>
      <c r="J236" s="379">
        <v>0</v>
      </c>
      <c r="K236" s="379">
        <v>0</v>
      </c>
      <c r="L236" s="379">
        <v>0.2</v>
      </c>
      <c r="M236" s="379">
        <v>152.9</v>
      </c>
      <c r="N236" s="568">
        <v>152.9</v>
      </c>
      <c r="O236" s="569">
        <v>0.15763888888888899</v>
      </c>
      <c r="P236" s="568"/>
      <c r="Q236" s="185" t="str">
        <f t="shared" si="13"/>
        <v/>
      </c>
      <c r="R236" s="574" t="str">
        <f t="shared" si="12"/>
        <v/>
      </c>
      <c r="S236" s="581">
        <v>-0.4</v>
      </c>
      <c r="T236" s="257"/>
      <c r="U236" s="576" t="str">
        <f t="shared" si="14"/>
        <v/>
      </c>
      <c r="V236" s="30"/>
      <c r="AR236" s="263"/>
      <c r="AS236" s="263"/>
      <c r="AT236" s="224"/>
      <c r="AU236" s="379"/>
      <c r="AV236" s="379"/>
      <c r="AW236" s="264"/>
    </row>
    <row r="237" spans="2:49" x14ac:dyDescent="0.25">
      <c r="B237" s="379">
        <v>-0.6</v>
      </c>
      <c r="C237" s="379">
        <v>97</v>
      </c>
      <c r="D237" s="379">
        <v>-0.6</v>
      </c>
      <c r="E237" s="379">
        <v>0</v>
      </c>
      <c r="F237" s="379">
        <v>0</v>
      </c>
      <c r="G237" s="379">
        <v>206</v>
      </c>
      <c r="H237" s="379">
        <v>1032.7</v>
      </c>
      <c r="I237" s="379">
        <v>0</v>
      </c>
      <c r="J237" s="379">
        <v>0</v>
      </c>
      <c r="K237" s="379">
        <v>0</v>
      </c>
      <c r="L237" s="379">
        <v>0.2</v>
      </c>
      <c r="M237" s="379">
        <v>152.9</v>
      </c>
      <c r="N237" s="568">
        <v>152.9</v>
      </c>
      <c r="O237" s="569">
        <v>0.15833333333333299</v>
      </c>
      <c r="P237" s="568"/>
      <c r="Q237" s="185" t="str">
        <f t="shared" si="13"/>
        <v/>
      </c>
      <c r="R237" s="574" t="str">
        <f t="shared" si="12"/>
        <v/>
      </c>
      <c r="S237" s="581">
        <v>-0.4</v>
      </c>
      <c r="T237" s="257"/>
      <c r="U237" s="576" t="str">
        <f t="shared" si="14"/>
        <v/>
      </c>
      <c r="V237" s="30"/>
      <c r="AR237" s="263"/>
      <c r="AS237" s="263"/>
      <c r="AT237" s="224"/>
      <c r="AU237" s="379"/>
      <c r="AV237" s="379"/>
      <c r="AW237" s="264"/>
    </row>
    <row r="238" spans="2:49" x14ac:dyDescent="0.25">
      <c r="B238" s="379">
        <v>-0.6</v>
      </c>
      <c r="C238" s="379">
        <v>97</v>
      </c>
      <c r="D238" s="379">
        <v>-0.6</v>
      </c>
      <c r="E238" s="379">
        <v>0</v>
      </c>
      <c r="F238" s="379">
        <v>0</v>
      </c>
      <c r="G238" s="379">
        <v>206</v>
      </c>
      <c r="H238" s="379">
        <v>1032.5999999999999</v>
      </c>
      <c r="I238" s="379">
        <v>0</v>
      </c>
      <c r="J238" s="379">
        <v>0</v>
      </c>
      <c r="K238" s="379">
        <v>0</v>
      </c>
      <c r="L238" s="379">
        <v>0.2</v>
      </c>
      <c r="M238" s="379">
        <v>152.9</v>
      </c>
      <c r="N238" s="568">
        <v>152.9</v>
      </c>
      <c r="O238" s="569">
        <v>0.15902777777777799</v>
      </c>
      <c r="P238" s="568"/>
      <c r="Q238" s="185" t="str">
        <f t="shared" si="13"/>
        <v/>
      </c>
      <c r="R238" s="574" t="str">
        <f t="shared" si="12"/>
        <v/>
      </c>
      <c r="S238" s="581">
        <v>-0.4</v>
      </c>
      <c r="T238" s="257"/>
      <c r="U238" s="576" t="str">
        <f t="shared" si="14"/>
        <v/>
      </c>
      <c r="V238" s="30"/>
      <c r="AR238" s="263"/>
      <c r="AS238" s="263"/>
      <c r="AT238" s="224"/>
      <c r="AU238" s="379"/>
      <c r="AV238" s="379"/>
      <c r="AW238" s="264"/>
    </row>
    <row r="239" spans="2:49" x14ac:dyDescent="0.25">
      <c r="B239" s="379">
        <v>-0.5</v>
      </c>
      <c r="C239" s="379">
        <v>97</v>
      </c>
      <c r="D239" s="379">
        <v>-0.5</v>
      </c>
      <c r="E239" s="379">
        <v>0</v>
      </c>
      <c r="F239" s="379">
        <v>0</v>
      </c>
      <c r="G239" s="379">
        <v>206</v>
      </c>
      <c r="H239" s="379">
        <v>1032.7</v>
      </c>
      <c r="I239" s="379">
        <v>0</v>
      </c>
      <c r="J239" s="379">
        <v>0</v>
      </c>
      <c r="K239" s="379">
        <v>0</v>
      </c>
      <c r="L239" s="379">
        <v>0.2</v>
      </c>
      <c r="M239" s="379">
        <v>152.9</v>
      </c>
      <c r="N239" s="568">
        <v>152.9</v>
      </c>
      <c r="O239" s="569">
        <v>0.15972222222222199</v>
      </c>
      <c r="P239" s="568"/>
      <c r="Q239" s="185" t="str">
        <f t="shared" si="13"/>
        <v/>
      </c>
      <c r="R239" s="574" t="str">
        <f t="shared" si="12"/>
        <v/>
      </c>
      <c r="S239" s="581">
        <v>-0.4</v>
      </c>
      <c r="T239" s="257"/>
      <c r="U239" s="576" t="str">
        <f t="shared" si="14"/>
        <v/>
      </c>
      <c r="V239" s="30"/>
      <c r="AR239" s="263"/>
      <c r="AS239" s="263"/>
      <c r="AT239" s="224"/>
      <c r="AU239" s="379"/>
      <c r="AV239" s="379"/>
      <c r="AW239" s="264"/>
    </row>
    <row r="240" spans="2:49" x14ac:dyDescent="0.25">
      <c r="B240" s="379">
        <v>-0.5</v>
      </c>
      <c r="C240" s="379">
        <v>97</v>
      </c>
      <c r="D240" s="379">
        <v>-0.5</v>
      </c>
      <c r="E240" s="379">
        <v>0</v>
      </c>
      <c r="F240" s="379">
        <v>0</v>
      </c>
      <c r="G240" s="379">
        <v>206</v>
      </c>
      <c r="H240" s="379">
        <v>1032.9000000000001</v>
      </c>
      <c r="I240" s="379">
        <v>0</v>
      </c>
      <c r="J240" s="379">
        <v>0</v>
      </c>
      <c r="K240" s="379">
        <v>0</v>
      </c>
      <c r="L240" s="379">
        <v>0.2</v>
      </c>
      <c r="M240" s="379">
        <v>152.9</v>
      </c>
      <c r="N240" s="568">
        <v>152.9</v>
      </c>
      <c r="O240" s="569">
        <v>0.16041666666666701</v>
      </c>
      <c r="P240" s="568"/>
      <c r="Q240" s="185" t="str">
        <f t="shared" si="13"/>
        <v/>
      </c>
      <c r="R240" s="574" t="str">
        <f t="shared" si="12"/>
        <v/>
      </c>
      <c r="S240" s="581">
        <v>-0.4</v>
      </c>
      <c r="T240" s="257"/>
      <c r="U240" s="576" t="str">
        <f t="shared" si="14"/>
        <v/>
      </c>
      <c r="V240" s="30"/>
      <c r="AR240" s="263"/>
      <c r="AS240" s="263"/>
      <c r="AT240" s="224"/>
      <c r="AU240" s="379"/>
      <c r="AV240" s="379"/>
      <c r="AW240" s="264"/>
    </row>
    <row r="241" spans="2:49" x14ac:dyDescent="0.25">
      <c r="B241" s="379">
        <v>-0.5</v>
      </c>
      <c r="C241" s="379">
        <v>97</v>
      </c>
      <c r="D241" s="379">
        <v>-0.5</v>
      </c>
      <c r="E241" s="379">
        <v>0</v>
      </c>
      <c r="F241" s="379">
        <v>0</v>
      </c>
      <c r="G241" s="379">
        <v>206</v>
      </c>
      <c r="H241" s="379">
        <v>1032.5</v>
      </c>
      <c r="I241" s="379">
        <v>0</v>
      </c>
      <c r="J241" s="379">
        <v>0</v>
      </c>
      <c r="K241" s="379">
        <v>0</v>
      </c>
      <c r="L241" s="379">
        <v>0.2</v>
      </c>
      <c r="M241" s="379">
        <v>152.9</v>
      </c>
      <c r="N241" s="568">
        <v>152.9</v>
      </c>
      <c r="O241" s="569">
        <v>0.16111111111111101</v>
      </c>
      <c r="P241" s="568"/>
      <c r="Q241" s="185" t="str">
        <f t="shared" si="13"/>
        <v/>
      </c>
      <c r="R241" s="574" t="str">
        <f t="shared" si="12"/>
        <v/>
      </c>
      <c r="S241" s="581">
        <v>-0.4</v>
      </c>
      <c r="T241" s="257"/>
      <c r="U241" s="576" t="str">
        <f t="shared" si="14"/>
        <v/>
      </c>
      <c r="V241" s="30"/>
      <c r="AR241" s="263"/>
      <c r="AS241" s="263"/>
      <c r="AT241" s="224"/>
      <c r="AU241" s="379"/>
      <c r="AV241" s="379"/>
      <c r="AW241" s="264"/>
    </row>
    <row r="242" spans="2:49" x14ac:dyDescent="0.25">
      <c r="B242" s="379">
        <v>-0.5</v>
      </c>
      <c r="C242" s="379">
        <v>97</v>
      </c>
      <c r="D242" s="379">
        <v>-0.5</v>
      </c>
      <c r="E242" s="379">
        <v>0</v>
      </c>
      <c r="F242" s="379">
        <v>0</v>
      </c>
      <c r="G242" s="379">
        <v>206</v>
      </c>
      <c r="H242" s="379">
        <v>1032.5999999999999</v>
      </c>
      <c r="I242" s="379">
        <v>0</v>
      </c>
      <c r="J242" s="379">
        <v>0</v>
      </c>
      <c r="K242" s="379">
        <v>0</v>
      </c>
      <c r="L242" s="379">
        <v>0.2</v>
      </c>
      <c r="M242" s="379">
        <v>152.9</v>
      </c>
      <c r="N242" s="568">
        <v>152.9</v>
      </c>
      <c r="O242" s="569">
        <v>0.16180555555555601</v>
      </c>
      <c r="P242" s="568"/>
      <c r="Q242" s="185" t="str">
        <f t="shared" si="13"/>
        <v/>
      </c>
      <c r="R242" s="574" t="str">
        <f t="shared" si="12"/>
        <v/>
      </c>
      <c r="S242" s="581">
        <v>-0.4</v>
      </c>
      <c r="T242" s="257"/>
      <c r="U242" s="576" t="str">
        <f t="shared" si="14"/>
        <v/>
      </c>
      <c r="V242" s="30"/>
      <c r="AR242" s="263"/>
      <c r="AS242" s="263"/>
      <c r="AT242" s="224"/>
      <c r="AU242" s="379"/>
      <c r="AV242" s="379"/>
      <c r="AW242" s="264"/>
    </row>
    <row r="243" spans="2:49" x14ac:dyDescent="0.25">
      <c r="B243" s="379">
        <v>-0.5</v>
      </c>
      <c r="C243" s="379">
        <v>97</v>
      </c>
      <c r="D243" s="379">
        <v>-0.5</v>
      </c>
      <c r="E243" s="379">
        <v>0</v>
      </c>
      <c r="F243" s="379">
        <v>0</v>
      </c>
      <c r="G243" s="379">
        <v>206</v>
      </c>
      <c r="H243" s="379">
        <v>1032.4000000000001</v>
      </c>
      <c r="I243" s="379">
        <v>0</v>
      </c>
      <c r="J243" s="379">
        <v>0</v>
      </c>
      <c r="K243" s="379">
        <v>0</v>
      </c>
      <c r="L243" s="379">
        <v>0.2</v>
      </c>
      <c r="M243" s="379">
        <v>152.9</v>
      </c>
      <c r="N243" s="568">
        <v>152.9</v>
      </c>
      <c r="O243" s="569">
        <v>0.16250000000000001</v>
      </c>
      <c r="P243" s="568"/>
      <c r="Q243" s="185" t="str">
        <f t="shared" si="13"/>
        <v/>
      </c>
      <c r="R243" s="574" t="str">
        <f t="shared" si="12"/>
        <v/>
      </c>
      <c r="S243" s="581">
        <v>-0.4</v>
      </c>
      <c r="T243" s="257"/>
      <c r="U243" s="576" t="str">
        <f t="shared" si="14"/>
        <v/>
      </c>
      <c r="V243" s="30"/>
      <c r="X243" s="171"/>
      <c r="Y243" s="171"/>
      <c r="Z243" s="171"/>
      <c r="AR243" s="263"/>
      <c r="AS243" s="263"/>
      <c r="AT243" s="224"/>
      <c r="AU243" s="379"/>
      <c r="AV243" s="379"/>
      <c r="AW243" s="264"/>
    </row>
    <row r="244" spans="2:49" x14ac:dyDescent="0.25">
      <c r="B244" s="379">
        <v>-0.5</v>
      </c>
      <c r="C244" s="379">
        <v>97</v>
      </c>
      <c r="D244" s="379">
        <v>-0.5</v>
      </c>
      <c r="E244" s="379">
        <v>0</v>
      </c>
      <c r="F244" s="379">
        <v>0</v>
      </c>
      <c r="G244" s="379">
        <v>206</v>
      </c>
      <c r="H244" s="379">
        <v>1032.7</v>
      </c>
      <c r="I244" s="379">
        <v>0</v>
      </c>
      <c r="J244" s="379">
        <v>0</v>
      </c>
      <c r="K244" s="379">
        <v>0</v>
      </c>
      <c r="L244" s="379">
        <v>0.2</v>
      </c>
      <c r="M244" s="379">
        <v>152.9</v>
      </c>
      <c r="N244" s="568">
        <v>152.9</v>
      </c>
      <c r="O244" s="569">
        <v>0.163194444444444</v>
      </c>
      <c r="P244" s="568"/>
      <c r="Q244" s="185" t="str">
        <f t="shared" si="13"/>
        <v/>
      </c>
      <c r="R244" s="574" t="str">
        <f t="shared" si="12"/>
        <v/>
      </c>
      <c r="S244" s="581">
        <v>-0.4</v>
      </c>
      <c r="T244" s="257"/>
      <c r="U244" s="576" t="str">
        <f t="shared" si="14"/>
        <v/>
      </c>
      <c r="V244" s="30"/>
      <c r="AR244" s="263"/>
      <c r="AS244" s="263"/>
      <c r="AT244" s="224"/>
      <c r="AU244" s="379"/>
      <c r="AV244" s="379"/>
      <c r="AW244" s="264"/>
    </row>
    <row r="245" spans="2:49" x14ac:dyDescent="0.25">
      <c r="B245" s="379">
        <v>-0.6</v>
      </c>
      <c r="C245" s="379">
        <v>97</v>
      </c>
      <c r="D245" s="379">
        <v>-0.6</v>
      </c>
      <c r="E245" s="379">
        <v>0</v>
      </c>
      <c r="F245" s="379">
        <v>0</v>
      </c>
      <c r="G245" s="379">
        <v>206</v>
      </c>
      <c r="H245" s="379">
        <v>1032.5</v>
      </c>
      <c r="I245" s="379">
        <v>0</v>
      </c>
      <c r="J245" s="379">
        <v>0</v>
      </c>
      <c r="K245" s="379">
        <v>0</v>
      </c>
      <c r="L245" s="379">
        <v>0.2</v>
      </c>
      <c r="M245" s="379">
        <v>152.9</v>
      </c>
      <c r="N245" s="568">
        <v>152.9</v>
      </c>
      <c r="O245" s="569">
        <v>0.163888888888889</v>
      </c>
      <c r="P245" s="568"/>
      <c r="Q245" s="185" t="str">
        <f t="shared" si="13"/>
        <v/>
      </c>
      <c r="R245" s="574" t="str">
        <f t="shared" si="12"/>
        <v/>
      </c>
      <c r="S245" s="581">
        <v>-0.4</v>
      </c>
      <c r="T245" s="257"/>
      <c r="U245" s="576" t="str">
        <f t="shared" si="14"/>
        <v/>
      </c>
      <c r="V245" s="30"/>
      <c r="AR245" s="263"/>
      <c r="AS245" s="263"/>
      <c r="AT245" s="224"/>
      <c r="AU245" s="379"/>
      <c r="AV245" s="379"/>
      <c r="AW245" s="264"/>
    </row>
    <row r="246" spans="2:49" x14ac:dyDescent="0.25">
      <c r="B246" s="379">
        <v>-0.6</v>
      </c>
      <c r="C246" s="379">
        <v>97</v>
      </c>
      <c r="D246" s="379">
        <v>-0.6</v>
      </c>
      <c r="E246" s="379">
        <v>0</v>
      </c>
      <c r="F246" s="379">
        <v>0</v>
      </c>
      <c r="G246" s="379">
        <v>206</v>
      </c>
      <c r="H246" s="379">
        <v>1032.5</v>
      </c>
      <c r="I246" s="379">
        <v>0</v>
      </c>
      <c r="J246" s="379">
        <v>0</v>
      </c>
      <c r="K246" s="379">
        <v>0</v>
      </c>
      <c r="L246" s="379">
        <v>0.2</v>
      </c>
      <c r="M246" s="379">
        <v>152.9</v>
      </c>
      <c r="N246" s="568">
        <v>152.9</v>
      </c>
      <c r="O246" s="569">
        <v>0.164583333333333</v>
      </c>
      <c r="P246" s="568"/>
      <c r="Q246" s="185" t="str">
        <f t="shared" si="13"/>
        <v/>
      </c>
      <c r="R246" s="574" t="str">
        <f t="shared" si="12"/>
        <v/>
      </c>
      <c r="S246" s="581">
        <v>-0.4</v>
      </c>
      <c r="T246" s="257"/>
      <c r="U246" s="576" t="str">
        <f t="shared" si="14"/>
        <v/>
      </c>
      <c r="V246" s="30"/>
      <c r="AR246" s="263"/>
      <c r="AS246" s="263"/>
      <c r="AT246" s="224"/>
      <c r="AU246" s="379"/>
      <c r="AV246" s="379"/>
      <c r="AW246" s="264"/>
    </row>
    <row r="247" spans="2:49" x14ac:dyDescent="0.25">
      <c r="B247" s="379">
        <v>-0.6</v>
      </c>
      <c r="C247" s="379">
        <v>97</v>
      </c>
      <c r="D247" s="379">
        <v>-0.6</v>
      </c>
      <c r="E247" s="379">
        <v>0.4</v>
      </c>
      <c r="F247" s="379">
        <v>1.8</v>
      </c>
      <c r="G247" s="379">
        <v>206</v>
      </c>
      <c r="H247" s="379">
        <v>1032.5</v>
      </c>
      <c r="I247" s="379">
        <v>0</v>
      </c>
      <c r="J247" s="379">
        <v>0</v>
      </c>
      <c r="K247" s="379">
        <v>0</v>
      </c>
      <c r="L247" s="379">
        <v>0.2</v>
      </c>
      <c r="M247" s="379">
        <v>152.9</v>
      </c>
      <c r="N247" s="568">
        <v>152.9</v>
      </c>
      <c r="O247" s="569">
        <v>0.165277777777778</v>
      </c>
      <c r="P247" s="568"/>
      <c r="Q247" s="185" t="str">
        <f t="shared" si="13"/>
        <v/>
      </c>
      <c r="R247" s="574" t="str">
        <f t="shared" si="12"/>
        <v/>
      </c>
      <c r="S247" s="581">
        <v>-0.4</v>
      </c>
      <c r="T247" s="257"/>
      <c r="U247" s="576" t="str">
        <f t="shared" si="14"/>
        <v/>
      </c>
      <c r="V247" s="30"/>
      <c r="AR247" s="263"/>
      <c r="AS247" s="263"/>
      <c r="AT247" s="224"/>
      <c r="AU247" s="379"/>
      <c r="AV247" s="379"/>
      <c r="AW247" s="264"/>
    </row>
    <row r="248" spans="2:49" x14ac:dyDescent="0.25">
      <c r="B248" s="379">
        <v>-0.6</v>
      </c>
      <c r="C248" s="379">
        <v>97</v>
      </c>
      <c r="D248" s="379">
        <v>-0.6</v>
      </c>
      <c r="E248" s="379">
        <v>0</v>
      </c>
      <c r="F248" s="379">
        <v>0</v>
      </c>
      <c r="G248" s="379">
        <v>206</v>
      </c>
      <c r="H248" s="379">
        <v>1032.4000000000001</v>
      </c>
      <c r="I248" s="379">
        <v>0</v>
      </c>
      <c r="J248" s="379">
        <v>0</v>
      </c>
      <c r="K248" s="379">
        <v>0</v>
      </c>
      <c r="L248" s="379">
        <v>0.2</v>
      </c>
      <c r="M248" s="379">
        <v>152.9</v>
      </c>
      <c r="N248" s="568">
        <v>152.9</v>
      </c>
      <c r="O248" s="569">
        <v>0.16597222222222199</v>
      </c>
      <c r="P248" s="568"/>
      <c r="Q248" s="185" t="str">
        <f t="shared" si="13"/>
        <v/>
      </c>
      <c r="R248" s="574" t="str">
        <f t="shared" si="12"/>
        <v/>
      </c>
      <c r="S248" s="581">
        <v>-0.4</v>
      </c>
      <c r="T248" s="257"/>
      <c r="U248" s="576" t="str">
        <f t="shared" si="14"/>
        <v/>
      </c>
      <c r="V248" s="30"/>
      <c r="AR248" s="263"/>
      <c r="AS248" s="263"/>
      <c r="AT248" s="224"/>
      <c r="AU248" s="379"/>
      <c r="AV248" s="379"/>
      <c r="AW248" s="264"/>
    </row>
    <row r="249" spans="2:49" x14ac:dyDescent="0.25">
      <c r="B249" s="379">
        <v>-0.6</v>
      </c>
      <c r="C249" s="379">
        <v>97</v>
      </c>
      <c r="D249" s="379">
        <v>-0.6</v>
      </c>
      <c r="E249" s="379">
        <v>0</v>
      </c>
      <c r="F249" s="379">
        <v>0</v>
      </c>
      <c r="G249" s="379">
        <v>206</v>
      </c>
      <c r="H249" s="379">
        <v>1032.5999999999999</v>
      </c>
      <c r="I249" s="379">
        <v>0</v>
      </c>
      <c r="J249" s="379">
        <v>0</v>
      </c>
      <c r="K249" s="379">
        <v>0</v>
      </c>
      <c r="L249" s="379">
        <v>0.2</v>
      </c>
      <c r="M249" s="379">
        <v>152.9</v>
      </c>
      <c r="N249" s="568">
        <v>152.9</v>
      </c>
      <c r="O249" s="569">
        <v>0.16666666666666699</v>
      </c>
      <c r="P249" s="568"/>
      <c r="Q249" s="185" t="str">
        <f t="shared" si="13"/>
        <v/>
      </c>
      <c r="R249" s="574" t="str">
        <f t="shared" si="12"/>
        <v/>
      </c>
      <c r="S249" s="581">
        <v>-0.4</v>
      </c>
      <c r="T249" s="257"/>
      <c r="U249" s="576" t="str">
        <f t="shared" si="14"/>
        <v/>
      </c>
      <c r="V249" s="30"/>
      <c r="AR249" s="263"/>
      <c r="AS249" s="263"/>
      <c r="AT249" s="224"/>
      <c r="AU249" s="379"/>
      <c r="AV249" s="379"/>
      <c r="AW249" s="264"/>
    </row>
    <row r="250" spans="2:49" x14ac:dyDescent="0.25">
      <c r="B250" s="379">
        <v>-0.5</v>
      </c>
      <c r="C250" s="379">
        <v>97</v>
      </c>
      <c r="D250" s="379">
        <v>-0.5</v>
      </c>
      <c r="E250" s="379">
        <v>0</v>
      </c>
      <c r="F250" s="379">
        <v>0</v>
      </c>
      <c r="G250" s="379">
        <v>206</v>
      </c>
      <c r="H250" s="379">
        <v>1032.5</v>
      </c>
      <c r="I250" s="379">
        <v>0</v>
      </c>
      <c r="J250" s="379">
        <v>0</v>
      </c>
      <c r="K250" s="379">
        <v>0</v>
      </c>
      <c r="L250" s="379">
        <v>0.2</v>
      </c>
      <c r="M250" s="379">
        <v>152.9</v>
      </c>
      <c r="N250" s="568">
        <v>152.9</v>
      </c>
      <c r="O250" s="569">
        <v>0.16736111111111099</v>
      </c>
      <c r="P250" s="568"/>
      <c r="Q250" s="185" t="str">
        <f t="shared" si="13"/>
        <v/>
      </c>
      <c r="R250" s="574" t="str">
        <f t="shared" si="12"/>
        <v/>
      </c>
      <c r="S250" s="581">
        <v>-0.4</v>
      </c>
      <c r="T250" s="257"/>
      <c r="U250" s="576" t="str">
        <f t="shared" si="14"/>
        <v/>
      </c>
      <c r="V250" s="30"/>
      <c r="AR250" s="263"/>
      <c r="AS250" s="263"/>
      <c r="AT250" s="224"/>
      <c r="AU250" s="379"/>
      <c r="AV250" s="379"/>
      <c r="AW250" s="264"/>
    </row>
    <row r="251" spans="2:49" x14ac:dyDescent="0.25">
      <c r="B251" s="379">
        <v>-0.5</v>
      </c>
      <c r="C251" s="379">
        <v>97</v>
      </c>
      <c r="D251" s="379">
        <v>-0.5</v>
      </c>
      <c r="E251" s="379">
        <v>0</v>
      </c>
      <c r="F251" s="379">
        <v>0</v>
      </c>
      <c r="G251" s="379">
        <v>206</v>
      </c>
      <c r="H251" s="379">
        <v>1032.4000000000001</v>
      </c>
      <c r="I251" s="379">
        <v>0</v>
      </c>
      <c r="J251" s="379">
        <v>0</v>
      </c>
      <c r="K251" s="379">
        <v>0</v>
      </c>
      <c r="L251" s="379">
        <v>0.2</v>
      </c>
      <c r="M251" s="379">
        <v>152.9</v>
      </c>
      <c r="N251" s="568">
        <v>152.9</v>
      </c>
      <c r="O251" s="569">
        <v>0.16805555555555601</v>
      </c>
      <c r="P251" s="568"/>
      <c r="Q251" s="185" t="str">
        <f t="shared" si="13"/>
        <v/>
      </c>
      <c r="R251" s="574" t="str">
        <f t="shared" si="12"/>
        <v/>
      </c>
      <c r="S251" s="581">
        <v>-0.4</v>
      </c>
      <c r="T251" s="257"/>
      <c r="U251" s="576" t="str">
        <f t="shared" si="14"/>
        <v/>
      </c>
      <c r="V251" s="30"/>
      <c r="AR251" s="263"/>
      <c r="AS251" s="263"/>
      <c r="AT251" s="224"/>
      <c r="AU251" s="379"/>
      <c r="AV251" s="379"/>
      <c r="AW251" s="264"/>
    </row>
    <row r="252" spans="2:49" x14ac:dyDescent="0.25">
      <c r="B252" s="379">
        <v>-0.5</v>
      </c>
      <c r="C252" s="379">
        <v>97</v>
      </c>
      <c r="D252" s="379">
        <v>-0.5</v>
      </c>
      <c r="E252" s="379">
        <v>0</v>
      </c>
      <c r="F252" s="379">
        <v>0</v>
      </c>
      <c r="G252" s="379">
        <v>206</v>
      </c>
      <c r="H252" s="379">
        <v>1032.4000000000001</v>
      </c>
      <c r="I252" s="379">
        <v>0</v>
      </c>
      <c r="J252" s="379">
        <v>0</v>
      </c>
      <c r="K252" s="379">
        <v>0</v>
      </c>
      <c r="L252" s="379">
        <v>0.2</v>
      </c>
      <c r="M252" s="379">
        <v>152.9</v>
      </c>
      <c r="N252" s="568">
        <v>152.9</v>
      </c>
      <c r="O252" s="569">
        <v>0.16875000000000001</v>
      </c>
      <c r="P252" s="568"/>
      <c r="Q252" s="185" t="str">
        <f t="shared" si="13"/>
        <v/>
      </c>
      <c r="R252" s="574" t="str">
        <f t="shared" si="12"/>
        <v/>
      </c>
      <c r="S252" s="581">
        <v>-0.4</v>
      </c>
      <c r="T252" s="257"/>
      <c r="U252" s="576" t="str">
        <f t="shared" si="14"/>
        <v/>
      </c>
      <c r="V252" s="30"/>
      <c r="AR252" s="263"/>
      <c r="AS252" s="263"/>
      <c r="AT252" s="224"/>
      <c r="AU252" s="379"/>
      <c r="AV252" s="379"/>
      <c r="AW252" s="264"/>
    </row>
    <row r="253" spans="2:49" x14ac:dyDescent="0.25">
      <c r="B253" s="379">
        <v>-0.5</v>
      </c>
      <c r="C253" s="379">
        <v>97</v>
      </c>
      <c r="D253" s="379">
        <v>-0.5</v>
      </c>
      <c r="E253" s="379">
        <v>0</v>
      </c>
      <c r="F253" s="379">
        <v>0</v>
      </c>
      <c r="G253" s="379">
        <v>206</v>
      </c>
      <c r="H253" s="379">
        <v>1032.7</v>
      </c>
      <c r="I253" s="379">
        <v>0</v>
      </c>
      <c r="J253" s="379">
        <v>0</v>
      </c>
      <c r="K253" s="379">
        <v>0</v>
      </c>
      <c r="L253" s="379">
        <v>0.2</v>
      </c>
      <c r="M253" s="379">
        <v>152.9</v>
      </c>
      <c r="N253" s="568">
        <v>152.9</v>
      </c>
      <c r="O253" s="569">
        <v>0.16944444444444401</v>
      </c>
      <c r="P253" s="568"/>
      <c r="Q253" s="185" t="str">
        <f t="shared" si="13"/>
        <v/>
      </c>
      <c r="R253" s="574" t="str">
        <f t="shared" si="12"/>
        <v/>
      </c>
      <c r="S253" s="581">
        <v>-0.4</v>
      </c>
      <c r="T253" s="257"/>
      <c r="U253" s="576" t="str">
        <f t="shared" si="14"/>
        <v/>
      </c>
      <c r="V253" s="30"/>
      <c r="AR253" s="263"/>
      <c r="AS253" s="263"/>
      <c r="AT253" s="224"/>
      <c r="AU253" s="379"/>
      <c r="AV253" s="379"/>
      <c r="AW253" s="264"/>
    </row>
    <row r="254" spans="2:49" x14ac:dyDescent="0.25">
      <c r="B254" s="379">
        <v>-0.6</v>
      </c>
      <c r="C254" s="379">
        <v>97</v>
      </c>
      <c r="D254" s="379">
        <v>-0.6</v>
      </c>
      <c r="E254" s="379">
        <v>1.4</v>
      </c>
      <c r="F254" s="379">
        <v>1.8</v>
      </c>
      <c r="G254" s="379">
        <v>206</v>
      </c>
      <c r="H254" s="379">
        <v>1032.5</v>
      </c>
      <c r="I254" s="379">
        <v>0</v>
      </c>
      <c r="J254" s="379">
        <v>0</v>
      </c>
      <c r="K254" s="379">
        <v>0</v>
      </c>
      <c r="L254" s="379">
        <v>0.2</v>
      </c>
      <c r="M254" s="379">
        <v>152.9</v>
      </c>
      <c r="N254" s="568">
        <v>152.9</v>
      </c>
      <c r="O254" s="569">
        <v>0.17013888888888901</v>
      </c>
      <c r="P254" s="568"/>
      <c r="Q254" s="185" t="str">
        <f t="shared" si="13"/>
        <v/>
      </c>
      <c r="R254" s="574" t="str">
        <f t="shared" si="12"/>
        <v/>
      </c>
      <c r="S254" s="581">
        <v>-0.4</v>
      </c>
      <c r="T254" s="257"/>
      <c r="U254" s="576" t="str">
        <f t="shared" si="14"/>
        <v/>
      </c>
      <c r="V254" s="30"/>
      <c r="AR254" s="263"/>
      <c r="AS254" s="263"/>
      <c r="AT254" s="224"/>
      <c r="AU254" s="379"/>
      <c r="AV254" s="379"/>
      <c r="AW254" s="264"/>
    </row>
    <row r="255" spans="2:49" x14ac:dyDescent="0.25">
      <c r="B255" s="379">
        <v>-0.6</v>
      </c>
      <c r="C255" s="379">
        <v>97</v>
      </c>
      <c r="D255" s="379">
        <v>-0.6</v>
      </c>
      <c r="E255" s="379">
        <v>1.4</v>
      </c>
      <c r="F255" s="379">
        <v>1.8</v>
      </c>
      <c r="G255" s="379">
        <v>206</v>
      </c>
      <c r="H255" s="379">
        <v>1032.5999999999999</v>
      </c>
      <c r="I255" s="379">
        <v>0</v>
      </c>
      <c r="J255" s="379">
        <v>0</v>
      </c>
      <c r="K255" s="379">
        <v>0</v>
      </c>
      <c r="L255" s="379">
        <v>0.2</v>
      </c>
      <c r="M255" s="379">
        <v>152.9</v>
      </c>
      <c r="N255" s="568">
        <v>152.9</v>
      </c>
      <c r="O255" s="569">
        <v>0.170833333333333</v>
      </c>
      <c r="P255" s="568"/>
      <c r="Q255" s="185" t="str">
        <f t="shared" si="13"/>
        <v/>
      </c>
      <c r="R255" s="574" t="str">
        <f t="shared" si="12"/>
        <v/>
      </c>
      <c r="S255" s="581">
        <v>-0.4</v>
      </c>
      <c r="T255" s="257"/>
      <c r="U255" s="576" t="str">
        <f t="shared" si="14"/>
        <v/>
      </c>
      <c r="V255" s="30"/>
      <c r="AR255" s="263"/>
      <c r="AS255" s="263"/>
      <c r="AT255" s="224"/>
      <c r="AU255" s="379"/>
      <c r="AV255" s="379"/>
      <c r="AW255" s="264"/>
    </row>
    <row r="256" spans="2:49" x14ac:dyDescent="0.25">
      <c r="B256" s="379">
        <v>-0.6</v>
      </c>
      <c r="C256" s="379">
        <v>97</v>
      </c>
      <c r="D256" s="379">
        <v>-0.6</v>
      </c>
      <c r="E256" s="379">
        <v>1.4</v>
      </c>
      <c r="F256" s="379">
        <v>1.8</v>
      </c>
      <c r="G256" s="379">
        <v>206</v>
      </c>
      <c r="H256" s="379">
        <v>1032.5</v>
      </c>
      <c r="I256" s="379">
        <v>0</v>
      </c>
      <c r="J256" s="379">
        <v>0</v>
      </c>
      <c r="K256" s="379">
        <v>0</v>
      </c>
      <c r="L256" s="379">
        <v>0.2</v>
      </c>
      <c r="M256" s="379">
        <v>152.9</v>
      </c>
      <c r="N256" s="568">
        <v>152.9</v>
      </c>
      <c r="O256" s="569">
        <v>0.171527777777778</v>
      </c>
      <c r="P256" s="568"/>
      <c r="Q256" s="185" t="str">
        <f t="shared" si="13"/>
        <v/>
      </c>
      <c r="R256" s="574" t="str">
        <f t="shared" si="12"/>
        <v/>
      </c>
      <c r="S256" s="581">
        <v>-0.4</v>
      </c>
      <c r="T256" s="257"/>
      <c r="U256" s="576" t="str">
        <f t="shared" si="14"/>
        <v/>
      </c>
      <c r="V256" s="30"/>
      <c r="AR256" s="263"/>
      <c r="AS256" s="263"/>
      <c r="AT256" s="224"/>
      <c r="AU256" s="379"/>
      <c r="AV256" s="379"/>
      <c r="AW256" s="264"/>
    </row>
    <row r="257" spans="2:49" x14ac:dyDescent="0.25">
      <c r="B257" s="379">
        <v>-0.5</v>
      </c>
      <c r="C257" s="379">
        <v>97</v>
      </c>
      <c r="D257" s="379">
        <v>-0.5</v>
      </c>
      <c r="E257" s="379">
        <v>1.4</v>
      </c>
      <c r="F257" s="379">
        <v>1.8</v>
      </c>
      <c r="G257" s="379">
        <v>206</v>
      </c>
      <c r="H257" s="379">
        <v>1032.7</v>
      </c>
      <c r="I257" s="379">
        <v>0</v>
      </c>
      <c r="J257" s="379">
        <v>0</v>
      </c>
      <c r="K257" s="379">
        <v>0</v>
      </c>
      <c r="L257" s="379">
        <v>0.2</v>
      </c>
      <c r="M257" s="379">
        <v>152.9</v>
      </c>
      <c r="N257" s="568">
        <v>152.9</v>
      </c>
      <c r="O257" s="569">
        <v>0.172222222222222</v>
      </c>
      <c r="P257" s="568"/>
      <c r="Q257" s="185" t="str">
        <f t="shared" si="13"/>
        <v/>
      </c>
      <c r="R257" s="574" t="str">
        <f t="shared" si="12"/>
        <v/>
      </c>
      <c r="S257" s="581">
        <v>-0.4</v>
      </c>
      <c r="T257" s="257"/>
      <c r="U257" s="576" t="str">
        <f t="shared" si="14"/>
        <v/>
      </c>
      <c r="V257" s="30"/>
      <c r="AR257" s="263"/>
      <c r="AS257" s="263"/>
      <c r="AT257" s="224"/>
      <c r="AU257" s="379"/>
      <c r="AV257" s="379"/>
      <c r="AW257" s="264"/>
    </row>
    <row r="258" spans="2:49" x14ac:dyDescent="0.25">
      <c r="B258" s="379">
        <v>-0.5</v>
      </c>
      <c r="C258" s="379">
        <v>97</v>
      </c>
      <c r="D258" s="379">
        <v>-0.5</v>
      </c>
      <c r="E258" s="379">
        <v>0</v>
      </c>
      <c r="F258" s="379">
        <v>0</v>
      </c>
      <c r="G258" s="379">
        <v>206</v>
      </c>
      <c r="H258" s="379">
        <v>1032.7</v>
      </c>
      <c r="I258" s="379">
        <v>0</v>
      </c>
      <c r="J258" s="379">
        <v>0</v>
      </c>
      <c r="K258" s="379">
        <v>0</v>
      </c>
      <c r="L258" s="379">
        <v>0.2</v>
      </c>
      <c r="M258" s="379">
        <v>152.9</v>
      </c>
      <c r="N258" s="568">
        <v>152.9</v>
      </c>
      <c r="O258" s="569">
        <v>0.172916666666667</v>
      </c>
      <c r="P258" s="568"/>
      <c r="Q258" s="185" t="str">
        <f t="shared" si="13"/>
        <v/>
      </c>
      <c r="R258" s="574" t="str">
        <f t="shared" si="12"/>
        <v/>
      </c>
      <c r="S258" s="581">
        <v>-0.4</v>
      </c>
      <c r="T258" s="257"/>
      <c r="U258" s="576" t="str">
        <f t="shared" si="14"/>
        <v/>
      </c>
      <c r="V258" s="30"/>
      <c r="AR258" s="263"/>
      <c r="AS258" s="263"/>
      <c r="AT258" s="224"/>
      <c r="AU258" s="379"/>
      <c r="AV258" s="379"/>
      <c r="AW258" s="264"/>
    </row>
    <row r="259" spans="2:49" x14ac:dyDescent="0.25">
      <c r="B259" s="379">
        <v>-0.5</v>
      </c>
      <c r="C259" s="379">
        <v>97</v>
      </c>
      <c r="D259" s="379">
        <v>-0.5</v>
      </c>
      <c r="E259" s="379">
        <v>0</v>
      </c>
      <c r="F259" s="379">
        <v>0</v>
      </c>
      <c r="G259" s="379">
        <v>206</v>
      </c>
      <c r="H259" s="379">
        <v>1032.5999999999999</v>
      </c>
      <c r="I259" s="379">
        <v>0</v>
      </c>
      <c r="J259" s="379">
        <v>0</v>
      </c>
      <c r="K259" s="379">
        <v>0</v>
      </c>
      <c r="L259" s="379">
        <v>0.2</v>
      </c>
      <c r="M259" s="379">
        <v>152.9</v>
      </c>
      <c r="N259" s="568">
        <v>152.9</v>
      </c>
      <c r="O259" s="569">
        <v>0.17361111111111099</v>
      </c>
      <c r="P259" s="568"/>
      <c r="Q259" s="185" t="str">
        <f t="shared" si="13"/>
        <v/>
      </c>
      <c r="R259" s="574" t="str">
        <f t="shared" si="12"/>
        <v/>
      </c>
      <c r="S259" s="581">
        <v>-0.3</v>
      </c>
      <c r="T259" s="257"/>
      <c r="U259" s="576" t="str">
        <f t="shared" si="14"/>
        <v/>
      </c>
      <c r="V259" s="30"/>
      <c r="AR259" s="263"/>
      <c r="AS259" s="263"/>
      <c r="AT259" s="224"/>
      <c r="AU259" s="379"/>
      <c r="AV259" s="379"/>
      <c r="AW259" s="264"/>
    </row>
    <row r="260" spans="2:49" x14ac:dyDescent="0.25">
      <c r="B260" s="379">
        <v>-0.5</v>
      </c>
      <c r="C260" s="379">
        <v>97</v>
      </c>
      <c r="D260" s="379">
        <v>-0.5</v>
      </c>
      <c r="E260" s="379">
        <v>0</v>
      </c>
      <c r="F260" s="379">
        <v>0</v>
      </c>
      <c r="G260" s="379">
        <v>206</v>
      </c>
      <c r="H260" s="379">
        <v>1032.7</v>
      </c>
      <c r="I260" s="379">
        <v>0</v>
      </c>
      <c r="J260" s="379">
        <v>0</v>
      </c>
      <c r="K260" s="379">
        <v>0</v>
      </c>
      <c r="L260" s="379">
        <v>0.2</v>
      </c>
      <c r="M260" s="379">
        <v>152.9</v>
      </c>
      <c r="N260" s="568">
        <v>152.9</v>
      </c>
      <c r="O260" s="569">
        <v>0.17430555555555599</v>
      </c>
      <c r="P260" s="568"/>
      <c r="Q260" s="185" t="str">
        <f t="shared" si="13"/>
        <v/>
      </c>
      <c r="R260" s="574" t="str">
        <f t="shared" si="12"/>
        <v/>
      </c>
      <c r="S260" s="581">
        <v>-0.4</v>
      </c>
      <c r="T260" s="257"/>
      <c r="U260" s="576" t="str">
        <f t="shared" si="14"/>
        <v/>
      </c>
      <c r="V260" s="30"/>
      <c r="AR260" s="263"/>
      <c r="AS260" s="263"/>
      <c r="AT260" s="224"/>
      <c r="AU260" s="379"/>
      <c r="AV260" s="379"/>
      <c r="AW260" s="264"/>
    </row>
    <row r="261" spans="2:49" x14ac:dyDescent="0.25">
      <c r="B261" s="379">
        <v>-0.5</v>
      </c>
      <c r="C261" s="379">
        <v>97</v>
      </c>
      <c r="D261" s="379">
        <v>-0.5</v>
      </c>
      <c r="E261" s="379">
        <v>0.7</v>
      </c>
      <c r="F261" s="379">
        <v>1.8</v>
      </c>
      <c r="G261" s="379">
        <v>206</v>
      </c>
      <c r="H261" s="379">
        <v>1032.7</v>
      </c>
      <c r="I261" s="379">
        <v>0</v>
      </c>
      <c r="J261" s="379">
        <v>0</v>
      </c>
      <c r="K261" s="379">
        <v>0</v>
      </c>
      <c r="L261" s="379">
        <v>0.2</v>
      </c>
      <c r="M261" s="379">
        <v>152.9</v>
      </c>
      <c r="N261" s="568">
        <v>152.9</v>
      </c>
      <c r="O261" s="569">
        <v>0.17499999999999999</v>
      </c>
      <c r="P261" s="568"/>
      <c r="Q261" s="185" t="str">
        <f t="shared" si="13"/>
        <v/>
      </c>
      <c r="R261" s="574" t="str">
        <f t="shared" si="12"/>
        <v/>
      </c>
      <c r="S261" s="581">
        <v>-0.3</v>
      </c>
      <c r="T261" s="257"/>
      <c r="U261" s="576" t="str">
        <f t="shared" si="14"/>
        <v/>
      </c>
      <c r="V261" s="30"/>
      <c r="AR261" s="263"/>
      <c r="AS261" s="263"/>
      <c r="AT261" s="224"/>
      <c r="AU261" s="379"/>
      <c r="AV261" s="379"/>
      <c r="AW261" s="264"/>
    </row>
    <row r="262" spans="2:49" x14ac:dyDescent="0.25">
      <c r="B262" s="379">
        <v>-0.5</v>
      </c>
      <c r="C262" s="379">
        <v>97</v>
      </c>
      <c r="D262" s="379">
        <v>-0.5</v>
      </c>
      <c r="E262" s="379">
        <v>0</v>
      </c>
      <c r="F262" s="379">
        <v>0</v>
      </c>
      <c r="G262" s="379">
        <v>206</v>
      </c>
      <c r="H262" s="379">
        <v>1033</v>
      </c>
      <c r="I262" s="379">
        <v>0</v>
      </c>
      <c r="J262" s="379">
        <v>0</v>
      </c>
      <c r="K262" s="379">
        <v>0</v>
      </c>
      <c r="L262" s="379">
        <v>0.2</v>
      </c>
      <c r="M262" s="379">
        <v>152.9</v>
      </c>
      <c r="N262" s="568">
        <v>152.9</v>
      </c>
      <c r="O262" s="569">
        <v>0.17569444444444399</v>
      </c>
      <c r="P262" s="568"/>
      <c r="Q262" s="185" t="str">
        <f t="shared" si="13"/>
        <v/>
      </c>
      <c r="R262" s="574" t="str">
        <f t="shared" si="12"/>
        <v/>
      </c>
      <c r="S262" s="581">
        <v>-0.4</v>
      </c>
      <c r="T262" s="257"/>
      <c r="U262" s="576" t="str">
        <f t="shared" si="14"/>
        <v/>
      </c>
      <c r="V262" s="30"/>
      <c r="AR262" s="263"/>
      <c r="AS262" s="263"/>
      <c r="AT262" s="224"/>
      <c r="AU262" s="379"/>
      <c r="AV262" s="379"/>
      <c r="AW262" s="264"/>
    </row>
    <row r="263" spans="2:49" x14ac:dyDescent="0.25">
      <c r="B263" s="379">
        <v>-0.5</v>
      </c>
      <c r="C263" s="379">
        <v>97</v>
      </c>
      <c r="D263" s="379">
        <v>-0.5</v>
      </c>
      <c r="E263" s="379">
        <v>0.4</v>
      </c>
      <c r="F263" s="379">
        <v>1.8</v>
      </c>
      <c r="G263" s="379">
        <v>206</v>
      </c>
      <c r="H263" s="379">
        <v>1032.5999999999999</v>
      </c>
      <c r="I263" s="379">
        <v>0</v>
      </c>
      <c r="J263" s="379">
        <v>0</v>
      </c>
      <c r="K263" s="379">
        <v>0</v>
      </c>
      <c r="L263" s="379">
        <v>0.2</v>
      </c>
      <c r="M263" s="379">
        <v>152.9</v>
      </c>
      <c r="N263" s="568">
        <v>152.9</v>
      </c>
      <c r="O263" s="569">
        <v>0.17638888888888901</v>
      </c>
      <c r="P263" s="568"/>
      <c r="Q263" s="185" t="str">
        <f t="shared" si="13"/>
        <v/>
      </c>
      <c r="R263" s="574" t="str">
        <f t="shared" si="12"/>
        <v/>
      </c>
      <c r="S263" s="581">
        <v>-0.3</v>
      </c>
      <c r="T263" s="257"/>
      <c r="U263" s="576" t="str">
        <f t="shared" si="14"/>
        <v/>
      </c>
      <c r="V263" s="30"/>
      <c r="AR263" s="263"/>
      <c r="AS263" s="263"/>
      <c r="AT263" s="224"/>
      <c r="AU263" s="379"/>
      <c r="AV263" s="379"/>
      <c r="AW263" s="264"/>
    </row>
    <row r="264" spans="2:49" x14ac:dyDescent="0.25">
      <c r="B264" s="379">
        <v>-0.5</v>
      </c>
      <c r="C264" s="379">
        <v>97</v>
      </c>
      <c r="D264" s="379">
        <v>-0.5</v>
      </c>
      <c r="E264" s="379">
        <v>0</v>
      </c>
      <c r="F264" s="379">
        <v>0</v>
      </c>
      <c r="G264" s="379">
        <v>206</v>
      </c>
      <c r="H264" s="379">
        <v>1032.5999999999999</v>
      </c>
      <c r="I264" s="379">
        <v>0</v>
      </c>
      <c r="J264" s="379">
        <v>0</v>
      </c>
      <c r="K264" s="379">
        <v>0</v>
      </c>
      <c r="L264" s="379">
        <v>0.2</v>
      </c>
      <c r="M264" s="379">
        <v>152.9</v>
      </c>
      <c r="N264" s="568">
        <v>152.9</v>
      </c>
      <c r="O264" s="569">
        <v>0.17708333333333301</v>
      </c>
      <c r="P264" s="568"/>
      <c r="Q264" s="185" t="str">
        <f t="shared" si="13"/>
        <v/>
      </c>
      <c r="R264" s="574" t="str">
        <f t="shared" si="12"/>
        <v/>
      </c>
      <c r="S264" s="581">
        <v>-0.3</v>
      </c>
      <c r="T264" s="257"/>
      <c r="U264" s="576" t="str">
        <f t="shared" si="14"/>
        <v/>
      </c>
      <c r="V264" s="30"/>
      <c r="AR264" s="263"/>
      <c r="AS264" s="263"/>
      <c r="AT264" s="224"/>
      <c r="AU264" s="379"/>
      <c r="AV264" s="379"/>
      <c r="AW264" s="264"/>
    </row>
    <row r="265" spans="2:49" x14ac:dyDescent="0.25">
      <c r="B265" s="379">
        <v>-0.5</v>
      </c>
      <c r="C265" s="379">
        <v>97</v>
      </c>
      <c r="D265" s="379">
        <v>-0.5</v>
      </c>
      <c r="E265" s="379">
        <v>0</v>
      </c>
      <c r="F265" s="379">
        <v>0</v>
      </c>
      <c r="G265" s="379">
        <v>206</v>
      </c>
      <c r="H265" s="379">
        <v>1032.8</v>
      </c>
      <c r="I265" s="379">
        <v>0</v>
      </c>
      <c r="J265" s="379">
        <v>0</v>
      </c>
      <c r="K265" s="379">
        <v>0</v>
      </c>
      <c r="L265" s="379">
        <v>0.2</v>
      </c>
      <c r="M265" s="379">
        <v>152.9</v>
      </c>
      <c r="N265" s="568">
        <v>152.9</v>
      </c>
      <c r="O265" s="569">
        <v>0.17777777777777801</v>
      </c>
      <c r="P265" s="568"/>
      <c r="Q265" s="185" t="str">
        <f t="shared" si="13"/>
        <v/>
      </c>
      <c r="R265" s="574" t="str">
        <f t="shared" ref="R265:R328" si="15">IF(J265&gt;0,60,"")</f>
        <v/>
      </c>
      <c r="S265" s="581">
        <v>-0.4</v>
      </c>
      <c r="T265" s="257"/>
      <c r="U265" s="576" t="str">
        <f t="shared" si="14"/>
        <v/>
      </c>
      <c r="V265" s="30"/>
      <c r="AR265" s="263"/>
      <c r="AS265" s="263"/>
      <c r="AT265" s="224"/>
      <c r="AU265" s="379"/>
      <c r="AV265" s="379"/>
      <c r="AW265" s="264"/>
    </row>
    <row r="266" spans="2:49" x14ac:dyDescent="0.25">
      <c r="B266" s="379">
        <v>-0.5</v>
      </c>
      <c r="C266" s="379">
        <v>97</v>
      </c>
      <c r="D266" s="379">
        <v>-0.5</v>
      </c>
      <c r="E266" s="379">
        <v>1.1000000000000001</v>
      </c>
      <c r="F266" s="379">
        <v>1.8</v>
      </c>
      <c r="G266" s="379">
        <v>206</v>
      </c>
      <c r="H266" s="379">
        <v>1032.4000000000001</v>
      </c>
      <c r="I266" s="379">
        <v>0</v>
      </c>
      <c r="J266" s="379">
        <v>0</v>
      </c>
      <c r="K266" s="379">
        <v>0</v>
      </c>
      <c r="L266" s="379">
        <v>0.2</v>
      </c>
      <c r="M266" s="379">
        <v>152.9</v>
      </c>
      <c r="N266" s="568">
        <v>152.9</v>
      </c>
      <c r="O266" s="569">
        <v>0.178472222222222</v>
      </c>
      <c r="P266" s="568"/>
      <c r="Q266" s="185" t="str">
        <f t="shared" si="13"/>
        <v/>
      </c>
      <c r="R266" s="574" t="str">
        <f t="shared" si="15"/>
        <v/>
      </c>
      <c r="S266" s="581">
        <v>-0.4</v>
      </c>
      <c r="T266" s="257"/>
      <c r="U266" s="576" t="str">
        <f t="shared" si="14"/>
        <v/>
      </c>
      <c r="V266" s="30"/>
      <c r="AR266" s="263"/>
      <c r="AS266" s="263"/>
      <c r="AT266" s="224"/>
      <c r="AU266" s="379"/>
      <c r="AV266" s="379"/>
      <c r="AW266" s="264"/>
    </row>
    <row r="267" spans="2:49" x14ac:dyDescent="0.25">
      <c r="B267" s="379">
        <v>-0.5</v>
      </c>
      <c r="C267" s="379">
        <v>97</v>
      </c>
      <c r="D267" s="379">
        <v>-0.5</v>
      </c>
      <c r="E267" s="379">
        <v>0</v>
      </c>
      <c r="F267" s="379">
        <v>0</v>
      </c>
      <c r="G267" s="379">
        <v>206</v>
      </c>
      <c r="H267" s="379">
        <v>1032.7</v>
      </c>
      <c r="I267" s="379">
        <v>0</v>
      </c>
      <c r="J267" s="379">
        <v>0</v>
      </c>
      <c r="K267" s="379">
        <v>0</v>
      </c>
      <c r="L267" s="379">
        <v>0.2</v>
      </c>
      <c r="M267" s="379">
        <v>152.9</v>
      </c>
      <c r="N267" s="568">
        <v>152.9</v>
      </c>
      <c r="O267" s="569">
        <v>0.179166666666667</v>
      </c>
      <c r="P267" s="568"/>
      <c r="Q267" s="185" t="str">
        <f t="shared" ref="Q267:Q330" si="16">IF(I267&gt;9000,60,"")</f>
        <v/>
      </c>
      <c r="R267" s="574" t="str">
        <f t="shared" si="15"/>
        <v/>
      </c>
      <c r="S267" s="581">
        <v>-0.4</v>
      </c>
      <c r="T267" s="257"/>
      <c r="U267" s="576" t="str">
        <f t="shared" ref="U267:U330" si="17">IF(S267&gt;B267+1,60,"")</f>
        <v/>
      </c>
      <c r="V267" s="30"/>
      <c r="AR267" s="263"/>
      <c r="AS267" s="263"/>
      <c r="AT267" s="224"/>
      <c r="AU267" s="379"/>
      <c r="AV267" s="379"/>
      <c r="AW267" s="264"/>
    </row>
    <row r="268" spans="2:49" x14ac:dyDescent="0.25">
      <c r="B268" s="379">
        <v>-0.5</v>
      </c>
      <c r="C268" s="379">
        <v>97</v>
      </c>
      <c r="D268" s="379">
        <v>-0.5</v>
      </c>
      <c r="E268" s="379">
        <v>0</v>
      </c>
      <c r="F268" s="379">
        <v>0</v>
      </c>
      <c r="G268" s="379">
        <v>206</v>
      </c>
      <c r="H268" s="379">
        <v>1032.7</v>
      </c>
      <c r="I268" s="379">
        <v>0</v>
      </c>
      <c r="J268" s="379">
        <v>0</v>
      </c>
      <c r="K268" s="379">
        <v>0</v>
      </c>
      <c r="L268" s="379">
        <v>0.2</v>
      </c>
      <c r="M268" s="379">
        <v>152.9</v>
      </c>
      <c r="N268" s="568">
        <v>152.9</v>
      </c>
      <c r="O268" s="569">
        <v>0.179861111111111</v>
      </c>
      <c r="P268" s="568"/>
      <c r="Q268" s="185" t="str">
        <f t="shared" si="16"/>
        <v/>
      </c>
      <c r="R268" s="574" t="str">
        <f t="shared" si="15"/>
        <v/>
      </c>
      <c r="S268" s="581">
        <v>-0.3</v>
      </c>
      <c r="T268" s="257"/>
      <c r="U268" s="576" t="str">
        <f t="shared" si="17"/>
        <v/>
      </c>
      <c r="V268" s="30"/>
      <c r="AR268" s="263"/>
      <c r="AS268" s="263"/>
      <c r="AT268" s="224"/>
      <c r="AU268" s="379"/>
      <c r="AV268" s="379"/>
      <c r="AW268" s="264"/>
    </row>
    <row r="269" spans="2:49" x14ac:dyDescent="0.25">
      <c r="B269" s="379">
        <v>-0.5</v>
      </c>
      <c r="C269" s="379">
        <v>97</v>
      </c>
      <c r="D269" s="379">
        <v>-0.5</v>
      </c>
      <c r="E269" s="379">
        <v>1.4</v>
      </c>
      <c r="F269" s="379">
        <v>1.8</v>
      </c>
      <c r="G269" s="379">
        <v>206</v>
      </c>
      <c r="H269" s="379">
        <v>1032.5999999999999</v>
      </c>
      <c r="I269" s="379">
        <v>0</v>
      </c>
      <c r="J269" s="379">
        <v>0</v>
      </c>
      <c r="K269" s="379">
        <v>0</v>
      </c>
      <c r="L269" s="379">
        <v>0.2</v>
      </c>
      <c r="M269" s="379">
        <v>152.9</v>
      </c>
      <c r="N269" s="568">
        <v>152.9</v>
      </c>
      <c r="O269" s="569">
        <v>0.180555555555556</v>
      </c>
      <c r="P269" s="568"/>
      <c r="Q269" s="185" t="str">
        <f t="shared" si="16"/>
        <v/>
      </c>
      <c r="R269" s="574" t="str">
        <f t="shared" si="15"/>
        <v/>
      </c>
      <c r="S269" s="581">
        <v>-0.3</v>
      </c>
      <c r="T269" s="257"/>
      <c r="U269" s="576" t="str">
        <f t="shared" si="17"/>
        <v/>
      </c>
      <c r="V269" s="30"/>
      <c r="AR269" s="263"/>
      <c r="AS269" s="263"/>
      <c r="AT269" s="224"/>
      <c r="AU269" s="379"/>
      <c r="AV269" s="379"/>
      <c r="AW269" s="264"/>
    </row>
    <row r="270" spans="2:49" x14ac:dyDescent="0.25">
      <c r="B270" s="379">
        <v>-0.5</v>
      </c>
      <c r="C270" s="379">
        <v>97</v>
      </c>
      <c r="D270" s="379">
        <v>-0.5</v>
      </c>
      <c r="E270" s="379">
        <v>1.4</v>
      </c>
      <c r="F270" s="379">
        <v>1.8</v>
      </c>
      <c r="G270" s="379">
        <v>206</v>
      </c>
      <c r="H270" s="379">
        <v>1032.7</v>
      </c>
      <c r="I270" s="379">
        <v>0</v>
      </c>
      <c r="J270" s="379">
        <v>0</v>
      </c>
      <c r="K270" s="379">
        <v>0</v>
      </c>
      <c r="L270" s="379">
        <v>0.2</v>
      </c>
      <c r="M270" s="379">
        <v>152.9</v>
      </c>
      <c r="N270" s="568">
        <v>152.9</v>
      </c>
      <c r="O270" s="569">
        <v>0.18124999999999999</v>
      </c>
      <c r="P270" s="568"/>
      <c r="Q270" s="185" t="str">
        <f t="shared" si="16"/>
        <v/>
      </c>
      <c r="R270" s="574" t="str">
        <f t="shared" si="15"/>
        <v/>
      </c>
      <c r="S270" s="581">
        <v>-0.4</v>
      </c>
      <c r="T270" s="257"/>
      <c r="U270" s="576" t="str">
        <f t="shared" si="17"/>
        <v/>
      </c>
      <c r="V270" s="30"/>
      <c r="AR270" s="263"/>
      <c r="AS270" s="263"/>
      <c r="AT270" s="224"/>
      <c r="AU270" s="379"/>
      <c r="AV270" s="379"/>
      <c r="AW270" s="264"/>
    </row>
    <row r="271" spans="2:49" x14ac:dyDescent="0.25">
      <c r="B271" s="379">
        <v>-0.5</v>
      </c>
      <c r="C271" s="379">
        <v>97</v>
      </c>
      <c r="D271" s="379">
        <v>-0.5</v>
      </c>
      <c r="E271" s="379">
        <v>0</v>
      </c>
      <c r="F271" s="379">
        <v>0</v>
      </c>
      <c r="G271" s="379">
        <v>206</v>
      </c>
      <c r="H271" s="379">
        <v>1032.7</v>
      </c>
      <c r="I271" s="379">
        <v>0</v>
      </c>
      <c r="J271" s="379">
        <v>0</v>
      </c>
      <c r="K271" s="379">
        <v>0</v>
      </c>
      <c r="L271" s="379">
        <v>0.2</v>
      </c>
      <c r="M271" s="379">
        <v>152.9</v>
      </c>
      <c r="N271" s="568">
        <v>152.9</v>
      </c>
      <c r="O271" s="569">
        <v>0.18194444444444399</v>
      </c>
      <c r="P271" s="568"/>
      <c r="Q271" s="185" t="str">
        <f t="shared" si="16"/>
        <v/>
      </c>
      <c r="R271" s="574" t="str">
        <f t="shared" si="15"/>
        <v/>
      </c>
      <c r="S271" s="581">
        <v>-0.3</v>
      </c>
      <c r="T271" s="257"/>
      <c r="U271" s="576" t="str">
        <f t="shared" si="17"/>
        <v/>
      </c>
      <c r="V271" s="30"/>
      <c r="AR271" s="263"/>
      <c r="AS271" s="263"/>
      <c r="AT271" s="224"/>
      <c r="AU271" s="379"/>
      <c r="AV271" s="379"/>
      <c r="AW271" s="264"/>
    </row>
    <row r="272" spans="2:49" x14ac:dyDescent="0.25">
      <c r="B272" s="379">
        <v>-0.5</v>
      </c>
      <c r="C272" s="379">
        <v>97</v>
      </c>
      <c r="D272" s="379">
        <v>-0.5</v>
      </c>
      <c r="E272" s="379">
        <v>0</v>
      </c>
      <c r="F272" s="379">
        <v>0</v>
      </c>
      <c r="G272" s="379">
        <v>206</v>
      </c>
      <c r="H272" s="379">
        <v>1032.8</v>
      </c>
      <c r="I272" s="379">
        <v>0</v>
      </c>
      <c r="J272" s="379">
        <v>0</v>
      </c>
      <c r="K272" s="379">
        <v>0</v>
      </c>
      <c r="L272" s="379">
        <v>0.2</v>
      </c>
      <c r="M272" s="379">
        <v>152.9</v>
      </c>
      <c r="N272" s="568">
        <v>152.9</v>
      </c>
      <c r="O272" s="569">
        <v>0.18263888888888899</v>
      </c>
      <c r="P272" s="568"/>
      <c r="Q272" s="185" t="str">
        <f t="shared" si="16"/>
        <v/>
      </c>
      <c r="R272" s="574" t="str">
        <f t="shared" si="15"/>
        <v/>
      </c>
      <c r="S272" s="581">
        <v>-0.3</v>
      </c>
      <c r="T272" s="257"/>
      <c r="U272" s="576" t="str">
        <f t="shared" si="17"/>
        <v/>
      </c>
      <c r="V272" s="30"/>
      <c r="Z272" s="227"/>
      <c r="AR272" s="263"/>
      <c r="AS272" s="263"/>
      <c r="AT272" s="224"/>
      <c r="AU272" s="379"/>
      <c r="AV272" s="379"/>
      <c r="AW272" s="264"/>
    </row>
    <row r="273" spans="2:49" x14ac:dyDescent="0.25">
      <c r="B273" s="379">
        <v>-0.5</v>
      </c>
      <c r="C273" s="379">
        <v>97</v>
      </c>
      <c r="D273" s="379">
        <v>-0.5</v>
      </c>
      <c r="E273" s="379">
        <v>0</v>
      </c>
      <c r="F273" s="379">
        <v>0</v>
      </c>
      <c r="G273" s="379">
        <v>206</v>
      </c>
      <c r="H273" s="379">
        <v>1032.9000000000001</v>
      </c>
      <c r="I273" s="379">
        <v>0</v>
      </c>
      <c r="J273" s="379">
        <v>0</v>
      </c>
      <c r="K273" s="379">
        <v>0</v>
      </c>
      <c r="L273" s="379">
        <v>0.2</v>
      </c>
      <c r="M273" s="379">
        <v>152.9</v>
      </c>
      <c r="N273" s="568">
        <v>152.9</v>
      </c>
      <c r="O273" s="569">
        <v>0.18333333333333299</v>
      </c>
      <c r="P273" s="568"/>
      <c r="Q273" s="185" t="str">
        <f t="shared" si="16"/>
        <v/>
      </c>
      <c r="R273" s="574" t="str">
        <f t="shared" si="15"/>
        <v/>
      </c>
      <c r="S273" s="581">
        <v>-0.4</v>
      </c>
      <c r="T273" s="257"/>
      <c r="U273" s="576" t="str">
        <f t="shared" si="17"/>
        <v/>
      </c>
      <c r="V273" s="30"/>
      <c r="AR273" s="263"/>
      <c r="AS273" s="263"/>
      <c r="AT273" s="224"/>
      <c r="AU273" s="379"/>
      <c r="AV273" s="379"/>
      <c r="AW273" s="264"/>
    </row>
    <row r="274" spans="2:49" x14ac:dyDescent="0.25">
      <c r="B274" s="379">
        <v>-0.5</v>
      </c>
      <c r="C274" s="379">
        <v>97</v>
      </c>
      <c r="D274" s="379">
        <v>-0.5</v>
      </c>
      <c r="E274" s="379">
        <v>0</v>
      </c>
      <c r="F274" s="379">
        <v>0</v>
      </c>
      <c r="G274" s="379">
        <v>206</v>
      </c>
      <c r="H274" s="379">
        <v>1032.8</v>
      </c>
      <c r="I274" s="379">
        <v>0</v>
      </c>
      <c r="J274" s="379">
        <v>0</v>
      </c>
      <c r="K274" s="379">
        <v>0</v>
      </c>
      <c r="L274" s="379">
        <v>0.2</v>
      </c>
      <c r="M274" s="379">
        <v>152.9</v>
      </c>
      <c r="N274" s="568">
        <v>152.9</v>
      </c>
      <c r="O274" s="569">
        <v>0.18402777777777801</v>
      </c>
      <c r="P274" s="568"/>
      <c r="Q274" s="185" t="str">
        <f t="shared" si="16"/>
        <v/>
      </c>
      <c r="R274" s="574" t="str">
        <f t="shared" si="15"/>
        <v/>
      </c>
      <c r="S274" s="581">
        <v>-0.4</v>
      </c>
      <c r="T274" s="257"/>
      <c r="U274" s="576" t="str">
        <f t="shared" si="17"/>
        <v/>
      </c>
      <c r="V274" s="30"/>
      <c r="AR274" s="263"/>
      <c r="AS274" s="263"/>
      <c r="AT274" s="224"/>
      <c r="AU274" s="379"/>
      <c r="AV274" s="379"/>
      <c r="AW274" s="264"/>
    </row>
    <row r="275" spans="2:49" x14ac:dyDescent="0.25">
      <c r="B275" s="379">
        <v>-0.5</v>
      </c>
      <c r="C275" s="379">
        <v>97</v>
      </c>
      <c r="D275" s="379">
        <v>-0.5</v>
      </c>
      <c r="E275" s="379">
        <v>0</v>
      </c>
      <c r="F275" s="379">
        <v>0</v>
      </c>
      <c r="G275" s="379">
        <v>206</v>
      </c>
      <c r="H275" s="379">
        <v>1032.9000000000001</v>
      </c>
      <c r="I275" s="379">
        <v>0</v>
      </c>
      <c r="J275" s="379">
        <v>0</v>
      </c>
      <c r="K275" s="379">
        <v>0</v>
      </c>
      <c r="L275" s="379">
        <v>0.2</v>
      </c>
      <c r="M275" s="379">
        <v>152.9</v>
      </c>
      <c r="N275" s="568">
        <v>152.9</v>
      </c>
      <c r="O275" s="569">
        <v>0.18472222222222201</v>
      </c>
      <c r="P275" s="568"/>
      <c r="Q275" s="185" t="str">
        <f t="shared" si="16"/>
        <v/>
      </c>
      <c r="R275" s="574" t="str">
        <f t="shared" si="15"/>
        <v/>
      </c>
      <c r="S275" s="581">
        <v>-0.3</v>
      </c>
      <c r="T275" s="257"/>
      <c r="U275" s="576" t="str">
        <f t="shared" si="17"/>
        <v/>
      </c>
      <c r="V275" s="30"/>
      <c r="AR275" s="263"/>
      <c r="AS275" s="263"/>
      <c r="AT275" s="224"/>
      <c r="AU275" s="379"/>
      <c r="AV275" s="379"/>
      <c r="AW275" s="264"/>
    </row>
    <row r="276" spans="2:49" x14ac:dyDescent="0.25">
      <c r="B276" s="379">
        <v>-0.5</v>
      </c>
      <c r="C276" s="379">
        <v>97</v>
      </c>
      <c r="D276" s="379">
        <v>-0.5</v>
      </c>
      <c r="E276" s="379">
        <v>0</v>
      </c>
      <c r="F276" s="379">
        <v>0</v>
      </c>
      <c r="G276" s="379">
        <v>206</v>
      </c>
      <c r="H276" s="379">
        <v>1032.7</v>
      </c>
      <c r="I276" s="379">
        <v>0</v>
      </c>
      <c r="J276" s="379">
        <v>0</v>
      </c>
      <c r="K276" s="379">
        <v>0</v>
      </c>
      <c r="L276" s="379">
        <v>0.2</v>
      </c>
      <c r="M276" s="379">
        <v>152.9</v>
      </c>
      <c r="N276" s="568">
        <v>152.9</v>
      </c>
      <c r="O276" s="569">
        <v>0.18541666666666701</v>
      </c>
      <c r="P276" s="568"/>
      <c r="Q276" s="185" t="str">
        <f t="shared" si="16"/>
        <v/>
      </c>
      <c r="R276" s="574" t="str">
        <f t="shared" si="15"/>
        <v/>
      </c>
      <c r="S276" s="581">
        <v>-0.3</v>
      </c>
      <c r="T276" s="257"/>
      <c r="U276" s="576" t="str">
        <f t="shared" si="17"/>
        <v/>
      </c>
      <c r="V276" s="30"/>
      <c r="AR276" s="263"/>
      <c r="AS276" s="263"/>
      <c r="AT276" s="224"/>
      <c r="AU276" s="379"/>
      <c r="AV276" s="379"/>
      <c r="AW276" s="264"/>
    </row>
    <row r="277" spans="2:49" x14ac:dyDescent="0.25">
      <c r="B277" s="379">
        <v>-0.5</v>
      </c>
      <c r="C277" s="379">
        <v>97</v>
      </c>
      <c r="D277" s="379">
        <v>-0.5</v>
      </c>
      <c r="E277" s="379">
        <v>0</v>
      </c>
      <c r="F277" s="379">
        <v>0</v>
      </c>
      <c r="G277" s="379">
        <v>206</v>
      </c>
      <c r="H277" s="379">
        <v>1032.8</v>
      </c>
      <c r="I277" s="379">
        <v>0</v>
      </c>
      <c r="J277" s="379">
        <v>0</v>
      </c>
      <c r="K277" s="379">
        <v>0</v>
      </c>
      <c r="L277" s="379">
        <v>0.2</v>
      </c>
      <c r="M277" s="379">
        <v>152.9</v>
      </c>
      <c r="N277" s="568">
        <v>152.9</v>
      </c>
      <c r="O277" s="569">
        <v>0.18611111111111101</v>
      </c>
      <c r="P277" s="568"/>
      <c r="Q277" s="185" t="str">
        <f t="shared" si="16"/>
        <v/>
      </c>
      <c r="R277" s="574" t="str">
        <f t="shared" si="15"/>
        <v/>
      </c>
      <c r="S277" s="581">
        <v>-0.3</v>
      </c>
      <c r="T277" s="257"/>
      <c r="U277" s="576" t="str">
        <f t="shared" si="17"/>
        <v/>
      </c>
      <c r="V277" s="30"/>
      <c r="AR277" s="263"/>
      <c r="AS277" s="263"/>
      <c r="AT277" s="224"/>
      <c r="AU277" s="379"/>
      <c r="AV277" s="379"/>
      <c r="AW277" s="264"/>
    </row>
    <row r="278" spans="2:49" x14ac:dyDescent="0.25">
      <c r="B278" s="379">
        <v>-0.5</v>
      </c>
      <c r="C278" s="379">
        <v>97</v>
      </c>
      <c r="D278" s="379">
        <v>-0.5</v>
      </c>
      <c r="E278" s="379">
        <v>0</v>
      </c>
      <c r="F278" s="379">
        <v>0</v>
      </c>
      <c r="G278" s="379">
        <v>206</v>
      </c>
      <c r="H278" s="379">
        <v>1032.5999999999999</v>
      </c>
      <c r="I278" s="379">
        <v>0</v>
      </c>
      <c r="J278" s="379">
        <v>0</v>
      </c>
      <c r="K278" s="379">
        <v>0</v>
      </c>
      <c r="L278" s="379">
        <v>0.2</v>
      </c>
      <c r="M278" s="379">
        <v>152.9</v>
      </c>
      <c r="N278" s="568">
        <v>152.9</v>
      </c>
      <c r="O278" s="569">
        <v>0.186805555555556</v>
      </c>
      <c r="P278" s="568"/>
      <c r="Q278" s="185" t="str">
        <f t="shared" si="16"/>
        <v/>
      </c>
      <c r="R278" s="574" t="str">
        <f t="shared" si="15"/>
        <v/>
      </c>
      <c r="S278" s="581">
        <v>-0.3</v>
      </c>
      <c r="T278" s="257"/>
      <c r="U278" s="576" t="str">
        <f t="shared" si="17"/>
        <v/>
      </c>
      <c r="V278" s="30"/>
      <c r="AR278" s="263"/>
      <c r="AS278" s="263"/>
      <c r="AT278" s="224"/>
      <c r="AU278" s="379"/>
      <c r="AV278" s="379"/>
      <c r="AW278" s="264"/>
    </row>
    <row r="279" spans="2:49" x14ac:dyDescent="0.25">
      <c r="B279" s="379">
        <v>-0.5</v>
      </c>
      <c r="C279" s="379">
        <v>97</v>
      </c>
      <c r="D279" s="379">
        <v>-0.5</v>
      </c>
      <c r="E279" s="379">
        <v>1.8</v>
      </c>
      <c r="F279" s="379">
        <v>1.8</v>
      </c>
      <c r="G279" s="379">
        <v>206</v>
      </c>
      <c r="H279" s="379">
        <v>1032.5999999999999</v>
      </c>
      <c r="I279" s="379">
        <v>0</v>
      </c>
      <c r="J279" s="379">
        <v>0</v>
      </c>
      <c r="K279" s="379">
        <v>0</v>
      </c>
      <c r="L279" s="379">
        <v>0.2</v>
      </c>
      <c r="M279" s="379">
        <v>152.9</v>
      </c>
      <c r="N279" s="568">
        <v>152.9</v>
      </c>
      <c r="O279" s="569">
        <v>0.1875</v>
      </c>
      <c r="P279" s="568"/>
      <c r="Q279" s="185" t="str">
        <f t="shared" si="16"/>
        <v/>
      </c>
      <c r="R279" s="574" t="str">
        <f t="shared" si="15"/>
        <v/>
      </c>
      <c r="S279" s="581">
        <v>-0.4</v>
      </c>
      <c r="T279" s="257"/>
      <c r="U279" s="576" t="str">
        <f t="shared" si="17"/>
        <v/>
      </c>
      <c r="V279" s="30"/>
      <c r="AR279" s="263"/>
      <c r="AS279" s="263"/>
      <c r="AT279" s="224"/>
      <c r="AU279" s="379"/>
      <c r="AV279" s="379"/>
      <c r="AW279" s="264"/>
    </row>
    <row r="280" spans="2:49" x14ac:dyDescent="0.25">
      <c r="B280" s="379">
        <v>-0.5</v>
      </c>
      <c r="C280" s="379">
        <v>97</v>
      </c>
      <c r="D280" s="379">
        <v>-0.5</v>
      </c>
      <c r="E280" s="379">
        <v>1.4</v>
      </c>
      <c r="F280" s="379">
        <v>1.8</v>
      </c>
      <c r="G280" s="379">
        <v>206</v>
      </c>
      <c r="H280" s="379">
        <v>1032.8</v>
      </c>
      <c r="I280" s="379">
        <v>0</v>
      </c>
      <c r="J280" s="379">
        <v>0</v>
      </c>
      <c r="K280" s="379">
        <v>0</v>
      </c>
      <c r="L280" s="379">
        <v>0.2</v>
      </c>
      <c r="M280" s="379">
        <v>152.9</v>
      </c>
      <c r="N280" s="568">
        <v>152.9</v>
      </c>
      <c r="O280" s="569">
        <v>0.188194444444444</v>
      </c>
      <c r="P280" s="568"/>
      <c r="Q280" s="185" t="str">
        <f t="shared" si="16"/>
        <v/>
      </c>
      <c r="R280" s="574" t="str">
        <f t="shared" si="15"/>
        <v/>
      </c>
      <c r="S280" s="581">
        <v>-0.4</v>
      </c>
      <c r="T280" s="257"/>
      <c r="U280" s="576" t="str">
        <f t="shared" si="17"/>
        <v/>
      </c>
      <c r="V280" s="30"/>
      <c r="W280" s="130"/>
      <c r="AR280" s="263"/>
      <c r="AS280" s="263"/>
      <c r="AT280" s="224"/>
      <c r="AU280" s="379"/>
      <c r="AV280" s="379"/>
      <c r="AW280" s="264"/>
    </row>
    <row r="281" spans="2:49" x14ac:dyDescent="0.25">
      <c r="B281" s="379">
        <v>-0.5</v>
      </c>
      <c r="C281" s="379">
        <v>97</v>
      </c>
      <c r="D281" s="379">
        <v>-0.5</v>
      </c>
      <c r="E281" s="379">
        <v>2.2000000000000002</v>
      </c>
      <c r="F281" s="379">
        <v>3.6</v>
      </c>
      <c r="G281" s="379">
        <v>206</v>
      </c>
      <c r="H281" s="379">
        <v>1032.7</v>
      </c>
      <c r="I281" s="379">
        <v>0</v>
      </c>
      <c r="J281" s="379">
        <v>0</v>
      </c>
      <c r="K281" s="379">
        <v>0</v>
      </c>
      <c r="L281" s="379">
        <v>0.2</v>
      </c>
      <c r="M281" s="379">
        <v>152.9</v>
      </c>
      <c r="N281" s="568">
        <v>152.9</v>
      </c>
      <c r="O281" s="569">
        <v>0.18888888888888899</v>
      </c>
      <c r="P281" s="568"/>
      <c r="Q281" s="185" t="str">
        <f t="shared" si="16"/>
        <v/>
      </c>
      <c r="R281" s="574" t="str">
        <f t="shared" si="15"/>
        <v/>
      </c>
      <c r="S281" s="581">
        <v>-0.3</v>
      </c>
      <c r="T281" s="257"/>
      <c r="U281" s="576" t="str">
        <f t="shared" si="17"/>
        <v/>
      </c>
      <c r="V281" s="30"/>
      <c r="W281" s="210"/>
      <c r="AR281" s="263"/>
      <c r="AS281" s="263"/>
      <c r="AT281" s="224"/>
      <c r="AU281" s="379"/>
      <c r="AV281" s="379"/>
      <c r="AW281" s="264"/>
    </row>
    <row r="282" spans="2:49" x14ac:dyDescent="0.25">
      <c r="B282" s="379">
        <v>-0.5</v>
      </c>
      <c r="C282" s="379">
        <v>97</v>
      </c>
      <c r="D282" s="379">
        <v>-0.5</v>
      </c>
      <c r="E282" s="379">
        <v>1.8</v>
      </c>
      <c r="F282" s="379">
        <v>1.8</v>
      </c>
      <c r="G282" s="379">
        <v>206</v>
      </c>
      <c r="H282" s="379">
        <v>1032.5999999999999</v>
      </c>
      <c r="I282" s="379">
        <v>0</v>
      </c>
      <c r="J282" s="379">
        <v>0</v>
      </c>
      <c r="K282" s="379">
        <v>0</v>
      </c>
      <c r="L282" s="379">
        <v>0.2</v>
      </c>
      <c r="M282" s="379">
        <v>152.9</v>
      </c>
      <c r="N282" s="568">
        <v>152.9</v>
      </c>
      <c r="O282" s="569">
        <v>0.18958333333333299</v>
      </c>
      <c r="P282" s="568"/>
      <c r="Q282" s="185" t="str">
        <f t="shared" si="16"/>
        <v/>
      </c>
      <c r="R282" s="574" t="str">
        <f t="shared" si="15"/>
        <v/>
      </c>
      <c r="S282" s="581">
        <v>-0.3</v>
      </c>
      <c r="T282" s="257"/>
      <c r="U282" s="576" t="str">
        <f t="shared" si="17"/>
        <v/>
      </c>
      <c r="V282" s="30"/>
      <c r="AR282" s="263"/>
      <c r="AS282" s="263"/>
      <c r="AT282" s="224"/>
      <c r="AU282" s="379"/>
      <c r="AV282" s="379"/>
      <c r="AW282" s="264"/>
    </row>
    <row r="283" spans="2:49" x14ac:dyDescent="0.25">
      <c r="B283" s="379">
        <v>-0.5</v>
      </c>
      <c r="C283" s="379">
        <v>97</v>
      </c>
      <c r="D283" s="379">
        <v>-0.5</v>
      </c>
      <c r="E283" s="379">
        <v>1.4</v>
      </c>
      <c r="F283" s="379">
        <v>1.8</v>
      </c>
      <c r="G283" s="379">
        <v>206</v>
      </c>
      <c r="H283" s="379">
        <v>1032.8</v>
      </c>
      <c r="I283" s="379">
        <v>0</v>
      </c>
      <c r="J283" s="379">
        <v>0</v>
      </c>
      <c r="K283" s="379">
        <v>0</v>
      </c>
      <c r="L283" s="379">
        <v>0.2</v>
      </c>
      <c r="M283" s="379">
        <v>152.9</v>
      </c>
      <c r="N283" s="568">
        <v>152.9</v>
      </c>
      <c r="O283" s="569">
        <v>0.19027777777777799</v>
      </c>
      <c r="P283" s="568"/>
      <c r="Q283" s="185" t="str">
        <f t="shared" si="16"/>
        <v/>
      </c>
      <c r="R283" s="574" t="str">
        <f t="shared" si="15"/>
        <v/>
      </c>
      <c r="S283" s="581">
        <v>-0.3</v>
      </c>
      <c r="T283" s="257"/>
      <c r="U283" s="576" t="str">
        <f t="shared" si="17"/>
        <v/>
      </c>
      <c r="V283" s="30"/>
      <c r="AR283" s="263"/>
      <c r="AS283" s="263"/>
      <c r="AT283" s="224"/>
      <c r="AU283" s="379"/>
      <c r="AV283" s="379"/>
      <c r="AW283" s="264"/>
    </row>
    <row r="284" spans="2:49" x14ac:dyDescent="0.25">
      <c r="B284" s="379">
        <v>-0.5</v>
      </c>
      <c r="C284" s="379">
        <v>97</v>
      </c>
      <c r="D284" s="379">
        <v>-0.5</v>
      </c>
      <c r="E284" s="379">
        <v>1.1000000000000001</v>
      </c>
      <c r="F284" s="379">
        <v>1.8</v>
      </c>
      <c r="G284" s="379">
        <v>206</v>
      </c>
      <c r="H284" s="379">
        <v>1032.9000000000001</v>
      </c>
      <c r="I284" s="379">
        <v>0</v>
      </c>
      <c r="J284" s="379">
        <v>0</v>
      </c>
      <c r="K284" s="379">
        <v>0</v>
      </c>
      <c r="L284" s="379">
        <v>0.2</v>
      </c>
      <c r="M284" s="379">
        <v>152.9</v>
      </c>
      <c r="N284" s="568">
        <v>152.9</v>
      </c>
      <c r="O284" s="569">
        <v>0.19097222222222199</v>
      </c>
      <c r="P284" s="568"/>
      <c r="Q284" s="185" t="str">
        <f t="shared" si="16"/>
        <v/>
      </c>
      <c r="R284" s="574" t="str">
        <f t="shared" si="15"/>
        <v/>
      </c>
      <c r="S284" s="581">
        <v>-0.3</v>
      </c>
      <c r="T284" s="257"/>
      <c r="U284" s="576" t="str">
        <f t="shared" si="17"/>
        <v/>
      </c>
      <c r="V284" s="30"/>
      <c r="AR284" s="263"/>
      <c r="AS284" s="263"/>
      <c r="AT284" s="224"/>
      <c r="AU284" s="379"/>
      <c r="AV284" s="379"/>
      <c r="AW284" s="264"/>
    </row>
    <row r="285" spans="2:49" x14ac:dyDescent="0.25">
      <c r="B285" s="379">
        <v>-0.5</v>
      </c>
      <c r="C285" s="379">
        <v>97</v>
      </c>
      <c r="D285" s="379">
        <v>-0.5</v>
      </c>
      <c r="E285" s="379">
        <v>0.7</v>
      </c>
      <c r="F285" s="379">
        <v>1.8</v>
      </c>
      <c r="G285" s="379">
        <v>206</v>
      </c>
      <c r="H285" s="379">
        <v>1032.7</v>
      </c>
      <c r="I285" s="379">
        <v>0</v>
      </c>
      <c r="J285" s="379">
        <v>0</v>
      </c>
      <c r="K285" s="379">
        <v>0</v>
      </c>
      <c r="L285" s="379">
        <v>0.2</v>
      </c>
      <c r="M285" s="379">
        <v>152.9</v>
      </c>
      <c r="N285" s="568">
        <v>152.9</v>
      </c>
      <c r="O285" s="569">
        <v>0.19166666666666701</v>
      </c>
      <c r="P285" s="568"/>
      <c r="Q285" s="185" t="str">
        <f t="shared" si="16"/>
        <v/>
      </c>
      <c r="R285" s="574" t="str">
        <f t="shared" si="15"/>
        <v/>
      </c>
      <c r="S285" s="581">
        <v>-0.4</v>
      </c>
      <c r="T285" s="257"/>
      <c r="U285" s="576" t="str">
        <f t="shared" si="17"/>
        <v/>
      </c>
      <c r="V285" s="30"/>
      <c r="AR285" s="263"/>
      <c r="AS285" s="263"/>
      <c r="AT285" s="224"/>
      <c r="AU285" s="379"/>
      <c r="AV285" s="379"/>
      <c r="AW285" s="264"/>
    </row>
    <row r="286" spans="2:49" x14ac:dyDescent="0.25">
      <c r="B286" s="379">
        <v>-0.5</v>
      </c>
      <c r="C286" s="379">
        <v>97</v>
      </c>
      <c r="D286" s="379">
        <v>-0.5</v>
      </c>
      <c r="E286" s="379">
        <v>0</v>
      </c>
      <c r="F286" s="379">
        <v>0</v>
      </c>
      <c r="G286" s="379">
        <v>92</v>
      </c>
      <c r="H286" s="379">
        <v>1032.9000000000001</v>
      </c>
      <c r="I286" s="379">
        <v>0</v>
      </c>
      <c r="J286" s="379">
        <v>0</v>
      </c>
      <c r="K286" s="379">
        <v>0</v>
      </c>
      <c r="L286" s="379">
        <v>0.2</v>
      </c>
      <c r="M286" s="379">
        <v>152.9</v>
      </c>
      <c r="N286" s="568">
        <v>152.9</v>
      </c>
      <c r="O286" s="569">
        <v>0.19236111111111101</v>
      </c>
      <c r="P286" s="568"/>
      <c r="Q286" s="185" t="str">
        <f t="shared" si="16"/>
        <v/>
      </c>
      <c r="R286" s="574" t="str">
        <f t="shared" si="15"/>
        <v/>
      </c>
      <c r="S286" s="581">
        <v>-0.3</v>
      </c>
      <c r="T286" s="257"/>
      <c r="U286" s="576" t="str">
        <f t="shared" si="17"/>
        <v/>
      </c>
      <c r="V286" s="30"/>
      <c r="AR286" s="263"/>
      <c r="AS286" s="263"/>
      <c r="AT286" s="224"/>
      <c r="AU286" s="379"/>
      <c r="AV286" s="379"/>
      <c r="AW286" s="264"/>
    </row>
    <row r="287" spans="2:49" x14ac:dyDescent="0.25">
      <c r="B287" s="379">
        <v>-0.5</v>
      </c>
      <c r="C287" s="379">
        <v>97</v>
      </c>
      <c r="D287" s="379">
        <v>-0.5</v>
      </c>
      <c r="E287" s="379">
        <v>1.8</v>
      </c>
      <c r="F287" s="379">
        <v>1.8</v>
      </c>
      <c r="G287" s="379">
        <v>71</v>
      </c>
      <c r="H287" s="379">
        <v>1032.7</v>
      </c>
      <c r="I287" s="379">
        <v>0</v>
      </c>
      <c r="J287" s="379">
        <v>0</v>
      </c>
      <c r="K287" s="379">
        <v>0</v>
      </c>
      <c r="L287" s="379">
        <v>0.2</v>
      </c>
      <c r="M287" s="379">
        <v>152.9</v>
      </c>
      <c r="N287" s="568">
        <v>152.9</v>
      </c>
      <c r="O287" s="569">
        <v>0.19305555555555601</v>
      </c>
      <c r="P287" s="568"/>
      <c r="Q287" s="185" t="str">
        <f t="shared" si="16"/>
        <v/>
      </c>
      <c r="R287" s="574" t="str">
        <f t="shared" si="15"/>
        <v/>
      </c>
      <c r="S287" s="581">
        <v>-0.4</v>
      </c>
      <c r="T287" s="257"/>
      <c r="U287" s="576" t="str">
        <f t="shared" si="17"/>
        <v/>
      </c>
      <c r="V287" s="30"/>
      <c r="AR287" s="263"/>
      <c r="AS287" s="263"/>
      <c r="AT287" s="224"/>
      <c r="AU287" s="379"/>
      <c r="AV287" s="379"/>
      <c r="AW287" s="264"/>
    </row>
    <row r="288" spans="2:49" x14ac:dyDescent="0.25">
      <c r="B288" s="379">
        <v>-0.5</v>
      </c>
      <c r="C288" s="379">
        <v>97</v>
      </c>
      <c r="D288" s="379">
        <v>-0.5</v>
      </c>
      <c r="E288" s="379">
        <v>0.4</v>
      </c>
      <c r="F288" s="379">
        <v>1.8</v>
      </c>
      <c r="G288" s="379">
        <v>54</v>
      </c>
      <c r="H288" s="379">
        <v>1032.9000000000001</v>
      </c>
      <c r="I288" s="379">
        <v>0</v>
      </c>
      <c r="J288" s="379">
        <v>0</v>
      </c>
      <c r="K288" s="379">
        <v>0</v>
      </c>
      <c r="L288" s="379">
        <v>0.2</v>
      </c>
      <c r="M288" s="379">
        <v>152.9</v>
      </c>
      <c r="N288" s="568">
        <v>152.9</v>
      </c>
      <c r="O288" s="569">
        <v>0.19375000000000001</v>
      </c>
      <c r="P288" s="568"/>
      <c r="Q288" s="185" t="str">
        <f t="shared" si="16"/>
        <v/>
      </c>
      <c r="R288" s="574" t="str">
        <f t="shared" si="15"/>
        <v/>
      </c>
      <c r="S288" s="581">
        <v>-0.4</v>
      </c>
      <c r="T288" s="257"/>
      <c r="U288" s="576" t="str">
        <f t="shared" si="17"/>
        <v/>
      </c>
      <c r="V288" s="30"/>
      <c r="AR288" s="263"/>
      <c r="AS288" s="263"/>
      <c r="AT288" s="224"/>
      <c r="AU288" s="379"/>
      <c r="AV288" s="379"/>
      <c r="AW288" s="264"/>
    </row>
    <row r="289" spans="2:49" x14ac:dyDescent="0.25">
      <c r="B289" s="379">
        <v>-0.5</v>
      </c>
      <c r="C289" s="379">
        <v>97</v>
      </c>
      <c r="D289" s="379">
        <v>-0.5</v>
      </c>
      <c r="E289" s="379">
        <v>2.5</v>
      </c>
      <c r="F289" s="379">
        <v>3.6</v>
      </c>
      <c r="G289" s="379">
        <v>23</v>
      </c>
      <c r="H289" s="379">
        <v>1032.7</v>
      </c>
      <c r="I289" s="379">
        <v>0</v>
      </c>
      <c r="J289" s="379">
        <v>0</v>
      </c>
      <c r="K289" s="379">
        <v>0</v>
      </c>
      <c r="L289" s="379">
        <v>0.2</v>
      </c>
      <c r="M289" s="379">
        <v>152.9</v>
      </c>
      <c r="N289" s="568">
        <v>152.9</v>
      </c>
      <c r="O289" s="569">
        <v>0.194444444444444</v>
      </c>
      <c r="P289" s="568"/>
      <c r="Q289" s="185" t="str">
        <f t="shared" si="16"/>
        <v/>
      </c>
      <c r="R289" s="574" t="str">
        <f t="shared" si="15"/>
        <v/>
      </c>
      <c r="S289" s="581">
        <v>-0.3</v>
      </c>
      <c r="T289" s="257"/>
      <c r="U289" s="576" t="str">
        <f t="shared" si="17"/>
        <v/>
      </c>
      <c r="V289" s="30"/>
      <c r="AR289" s="263"/>
      <c r="AS289" s="263"/>
      <c r="AT289" s="224"/>
      <c r="AU289" s="379"/>
      <c r="AV289" s="379"/>
      <c r="AW289" s="264"/>
    </row>
    <row r="290" spans="2:49" x14ac:dyDescent="0.25">
      <c r="B290" s="379">
        <v>-0.5</v>
      </c>
      <c r="C290" s="379">
        <v>97</v>
      </c>
      <c r="D290" s="379">
        <v>-0.5</v>
      </c>
      <c r="E290" s="379">
        <v>0.4</v>
      </c>
      <c r="F290" s="379">
        <v>1.8</v>
      </c>
      <c r="G290" s="379">
        <v>20</v>
      </c>
      <c r="H290" s="379">
        <v>1032.7</v>
      </c>
      <c r="I290" s="379">
        <v>0</v>
      </c>
      <c r="J290" s="379">
        <v>0</v>
      </c>
      <c r="K290" s="379">
        <v>0</v>
      </c>
      <c r="L290" s="379">
        <v>0.2</v>
      </c>
      <c r="M290" s="379">
        <v>152.9</v>
      </c>
      <c r="N290" s="568">
        <v>152.9</v>
      </c>
      <c r="O290" s="569">
        <v>0.195138888888889</v>
      </c>
      <c r="P290" s="568"/>
      <c r="Q290" s="185" t="str">
        <f t="shared" si="16"/>
        <v/>
      </c>
      <c r="R290" s="574" t="str">
        <f t="shared" si="15"/>
        <v/>
      </c>
      <c r="S290" s="581">
        <v>-0.4</v>
      </c>
      <c r="T290" s="257"/>
      <c r="U290" s="576" t="str">
        <f t="shared" si="17"/>
        <v/>
      </c>
      <c r="V290" s="30"/>
      <c r="AR290" s="263"/>
      <c r="AS290" s="263"/>
      <c r="AT290" s="224"/>
      <c r="AU290" s="379"/>
      <c r="AV290" s="379"/>
      <c r="AW290" s="264"/>
    </row>
    <row r="291" spans="2:49" x14ac:dyDescent="0.25">
      <c r="B291" s="379">
        <v>-0.5</v>
      </c>
      <c r="C291" s="379">
        <v>97</v>
      </c>
      <c r="D291" s="379">
        <v>-0.5</v>
      </c>
      <c r="E291" s="379">
        <v>0</v>
      </c>
      <c r="F291" s="379">
        <v>0</v>
      </c>
      <c r="G291" s="379">
        <v>11</v>
      </c>
      <c r="H291" s="379">
        <v>1032.7</v>
      </c>
      <c r="I291" s="379">
        <v>0</v>
      </c>
      <c r="J291" s="379">
        <v>0</v>
      </c>
      <c r="K291" s="379">
        <v>0</v>
      </c>
      <c r="L291" s="379">
        <v>0.2</v>
      </c>
      <c r="M291" s="379">
        <v>152.9</v>
      </c>
      <c r="N291" s="568">
        <v>152.9</v>
      </c>
      <c r="O291" s="569">
        <v>0.195833333333333</v>
      </c>
      <c r="P291" s="568"/>
      <c r="Q291" s="185" t="str">
        <f t="shared" si="16"/>
        <v/>
      </c>
      <c r="R291" s="574" t="str">
        <f t="shared" si="15"/>
        <v/>
      </c>
      <c r="S291" s="581">
        <v>-0.4</v>
      </c>
      <c r="T291" s="257"/>
      <c r="U291" s="576" t="str">
        <f t="shared" si="17"/>
        <v/>
      </c>
      <c r="V291" s="30"/>
      <c r="AR291" s="263"/>
      <c r="AS291" s="263"/>
      <c r="AT291" s="224"/>
      <c r="AU291" s="379"/>
      <c r="AV291" s="379"/>
      <c r="AW291" s="264"/>
    </row>
    <row r="292" spans="2:49" x14ac:dyDescent="0.25">
      <c r="B292" s="379">
        <v>-0.5</v>
      </c>
      <c r="C292" s="379">
        <v>97</v>
      </c>
      <c r="D292" s="379">
        <v>-0.5</v>
      </c>
      <c r="E292" s="379">
        <v>2.9</v>
      </c>
      <c r="F292" s="379">
        <v>3.6</v>
      </c>
      <c r="G292" s="379">
        <v>9</v>
      </c>
      <c r="H292" s="379">
        <v>1032.7</v>
      </c>
      <c r="I292" s="379">
        <v>0</v>
      </c>
      <c r="J292" s="379">
        <v>0</v>
      </c>
      <c r="K292" s="379">
        <v>0</v>
      </c>
      <c r="L292" s="379">
        <v>0.2</v>
      </c>
      <c r="M292" s="379">
        <v>152.9</v>
      </c>
      <c r="N292" s="568">
        <v>152.9</v>
      </c>
      <c r="O292" s="569">
        <v>0.196527777777778</v>
      </c>
      <c r="P292" s="568"/>
      <c r="Q292" s="185" t="str">
        <f t="shared" si="16"/>
        <v/>
      </c>
      <c r="R292" s="574" t="str">
        <f t="shared" si="15"/>
        <v/>
      </c>
      <c r="S292" s="581">
        <v>-0.3</v>
      </c>
      <c r="T292" s="257"/>
      <c r="U292" s="576" t="str">
        <f t="shared" si="17"/>
        <v/>
      </c>
      <c r="V292" s="30"/>
      <c r="AR292" s="263"/>
      <c r="AS292" s="263"/>
      <c r="AT292" s="224"/>
      <c r="AU292" s="379"/>
      <c r="AV292" s="379"/>
      <c r="AW292" s="264"/>
    </row>
    <row r="293" spans="2:49" x14ac:dyDescent="0.25">
      <c r="B293" s="379">
        <v>-0.5</v>
      </c>
      <c r="C293" s="379">
        <v>97</v>
      </c>
      <c r="D293" s="379">
        <v>-0.5</v>
      </c>
      <c r="E293" s="379">
        <v>1.8</v>
      </c>
      <c r="F293" s="379">
        <v>1.8</v>
      </c>
      <c r="G293" s="379">
        <v>357</v>
      </c>
      <c r="H293" s="379">
        <v>1032.4000000000001</v>
      </c>
      <c r="I293" s="379">
        <v>0</v>
      </c>
      <c r="J293" s="379">
        <v>0</v>
      </c>
      <c r="K293" s="379">
        <v>0</v>
      </c>
      <c r="L293" s="379">
        <v>0.2</v>
      </c>
      <c r="M293" s="379">
        <v>152.9</v>
      </c>
      <c r="N293" s="568">
        <v>152.9</v>
      </c>
      <c r="O293" s="569">
        <v>0.19722222222222199</v>
      </c>
      <c r="P293" s="568"/>
      <c r="Q293" s="185" t="str">
        <f t="shared" si="16"/>
        <v/>
      </c>
      <c r="R293" s="574" t="str">
        <f t="shared" si="15"/>
        <v/>
      </c>
      <c r="S293" s="581">
        <v>-0.4</v>
      </c>
      <c r="T293" s="257"/>
      <c r="U293" s="576" t="str">
        <f t="shared" si="17"/>
        <v/>
      </c>
      <c r="V293" s="30"/>
      <c r="AR293" s="263"/>
      <c r="AS293" s="263"/>
      <c r="AT293" s="224"/>
      <c r="AU293" s="379"/>
      <c r="AV293" s="379"/>
      <c r="AW293" s="264"/>
    </row>
    <row r="294" spans="2:49" x14ac:dyDescent="0.25">
      <c r="B294" s="379">
        <v>-0.5</v>
      </c>
      <c r="C294" s="379">
        <v>97</v>
      </c>
      <c r="D294" s="379">
        <v>-0.5</v>
      </c>
      <c r="E294" s="379">
        <v>1.8</v>
      </c>
      <c r="F294" s="379">
        <v>1.8</v>
      </c>
      <c r="G294" s="379">
        <v>356</v>
      </c>
      <c r="H294" s="379">
        <v>1032.5999999999999</v>
      </c>
      <c r="I294" s="379">
        <v>0</v>
      </c>
      <c r="J294" s="379">
        <v>0</v>
      </c>
      <c r="K294" s="379">
        <v>0</v>
      </c>
      <c r="L294" s="379">
        <v>0.2</v>
      </c>
      <c r="M294" s="379">
        <v>152.9</v>
      </c>
      <c r="N294" s="568">
        <v>152.9</v>
      </c>
      <c r="O294" s="569">
        <v>0.19791666666666699</v>
      </c>
      <c r="P294" s="568"/>
      <c r="Q294" s="185" t="str">
        <f t="shared" si="16"/>
        <v/>
      </c>
      <c r="R294" s="574" t="str">
        <f t="shared" si="15"/>
        <v/>
      </c>
      <c r="S294" s="581">
        <v>-0.4</v>
      </c>
      <c r="T294" s="257"/>
      <c r="U294" s="576" t="str">
        <f t="shared" si="17"/>
        <v/>
      </c>
      <c r="V294" s="30"/>
      <c r="AR294" s="263"/>
      <c r="AS294" s="263"/>
      <c r="AT294" s="224"/>
      <c r="AU294" s="379"/>
      <c r="AV294" s="379"/>
      <c r="AW294" s="264"/>
    </row>
    <row r="295" spans="2:49" x14ac:dyDescent="0.25">
      <c r="B295" s="379">
        <v>-0.5</v>
      </c>
      <c r="C295" s="379">
        <v>97</v>
      </c>
      <c r="D295" s="379">
        <v>-0.5</v>
      </c>
      <c r="E295" s="379">
        <v>0</v>
      </c>
      <c r="F295" s="379">
        <v>0</v>
      </c>
      <c r="G295" s="379">
        <v>352</v>
      </c>
      <c r="H295" s="379">
        <v>1032.8</v>
      </c>
      <c r="I295" s="379">
        <v>0</v>
      </c>
      <c r="J295" s="379">
        <v>0</v>
      </c>
      <c r="K295" s="379">
        <v>0</v>
      </c>
      <c r="L295" s="379">
        <v>0.2</v>
      </c>
      <c r="M295" s="379">
        <v>152.9</v>
      </c>
      <c r="N295" s="568">
        <v>152.9</v>
      </c>
      <c r="O295" s="569">
        <v>0.19861111111111099</v>
      </c>
      <c r="P295" s="568"/>
      <c r="Q295" s="185" t="str">
        <f t="shared" si="16"/>
        <v/>
      </c>
      <c r="R295" s="574" t="str">
        <f t="shared" si="15"/>
        <v/>
      </c>
      <c r="S295" s="581">
        <v>-0.4</v>
      </c>
      <c r="T295" s="257"/>
      <c r="U295" s="576" t="str">
        <f t="shared" si="17"/>
        <v/>
      </c>
      <c r="V295" s="30"/>
      <c r="AR295" s="263"/>
      <c r="AS295" s="263"/>
      <c r="AT295" s="224"/>
      <c r="AU295" s="379"/>
      <c r="AV295" s="379"/>
      <c r="AW295" s="264"/>
    </row>
    <row r="296" spans="2:49" x14ac:dyDescent="0.25">
      <c r="B296" s="379">
        <v>-0.5</v>
      </c>
      <c r="C296" s="379">
        <v>97</v>
      </c>
      <c r="D296" s="379">
        <v>-0.5</v>
      </c>
      <c r="E296" s="379">
        <v>1.4</v>
      </c>
      <c r="F296" s="379">
        <v>1.8</v>
      </c>
      <c r="G296" s="379">
        <v>350</v>
      </c>
      <c r="H296" s="379">
        <v>1032.8</v>
      </c>
      <c r="I296" s="379">
        <v>0</v>
      </c>
      <c r="J296" s="379">
        <v>0</v>
      </c>
      <c r="K296" s="379">
        <v>0</v>
      </c>
      <c r="L296" s="379">
        <v>0.2</v>
      </c>
      <c r="M296" s="379">
        <v>152.9</v>
      </c>
      <c r="N296" s="568">
        <v>152.9</v>
      </c>
      <c r="O296" s="569">
        <v>0.19930555555555601</v>
      </c>
      <c r="P296" s="568"/>
      <c r="Q296" s="185" t="str">
        <f t="shared" si="16"/>
        <v/>
      </c>
      <c r="R296" s="574" t="str">
        <f t="shared" si="15"/>
        <v/>
      </c>
      <c r="S296" s="581">
        <v>-0.4</v>
      </c>
      <c r="T296" s="257"/>
      <c r="U296" s="576" t="str">
        <f t="shared" si="17"/>
        <v/>
      </c>
      <c r="V296" s="30"/>
      <c r="AR296" s="263"/>
      <c r="AS296" s="263"/>
      <c r="AT296" s="224"/>
      <c r="AU296" s="379"/>
      <c r="AV296" s="379"/>
      <c r="AW296" s="264"/>
    </row>
    <row r="297" spans="2:49" x14ac:dyDescent="0.25">
      <c r="B297" s="379">
        <v>-0.5</v>
      </c>
      <c r="C297" s="379">
        <v>97</v>
      </c>
      <c r="D297" s="379">
        <v>-0.5</v>
      </c>
      <c r="E297" s="379">
        <v>0</v>
      </c>
      <c r="F297" s="379">
        <v>0</v>
      </c>
      <c r="G297" s="379">
        <v>350</v>
      </c>
      <c r="H297" s="379">
        <v>1032.5999999999999</v>
      </c>
      <c r="I297" s="379">
        <v>0</v>
      </c>
      <c r="J297" s="379">
        <v>0</v>
      </c>
      <c r="K297" s="379">
        <v>0</v>
      </c>
      <c r="L297" s="379">
        <v>0.2</v>
      </c>
      <c r="M297" s="379">
        <v>152.9</v>
      </c>
      <c r="N297" s="568">
        <v>152.9</v>
      </c>
      <c r="O297" s="569">
        <v>0.2</v>
      </c>
      <c r="P297" s="568"/>
      <c r="Q297" s="185" t="str">
        <f t="shared" si="16"/>
        <v/>
      </c>
      <c r="R297" s="574" t="str">
        <f t="shared" si="15"/>
        <v/>
      </c>
      <c r="S297" s="581">
        <v>-0.3</v>
      </c>
      <c r="T297" s="257"/>
      <c r="U297" s="576" t="str">
        <f t="shared" si="17"/>
        <v/>
      </c>
      <c r="V297" s="131"/>
      <c r="AA297" s="171"/>
      <c r="AB297" s="171"/>
      <c r="AD297" s="171"/>
      <c r="AI297" s="171"/>
      <c r="AR297" s="263"/>
      <c r="AS297" s="263"/>
      <c r="AT297" s="224"/>
      <c r="AU297" s="379"/>
      <c r="AV297" s="379"/>
      <c r="AW297" s="264"/>
    </row>
    <row r="298" spans="2:49" x14ac:dyDescent="0.25">
      <c r="B298" s="379">
        <v>-0.5</v>
      </c>
      <c r="C298" s="379">
        <v>97</v>
      </c>
      <c r="D298" s="379">
        <v>-0.5</v>
      </c>
      <c r="E298" s="379">
        <v>1.1000000000000001</v>
      </c>
      <c r="F298" s="379">
        <v>1.8</v>
      </c>
      <c r="G298" s="379">
        <v>346</v>
      </c>
      <c r="H298" s="379">
        <v>1032.5</v>
      </c>
      <c r="I298" s="379">
        <v>0</v>
      </c>
      <c r="J298" s="379">
        <v>0</v>
      </c>
      <c r="K298" s="379">
        <v>0</v>
      </c>
      <c r="L298" s="379">
        <v>0.2</v>
      </c>
      <c r="M298" s="379">
        <v>152.9</v>
      </c>
      <c r="N298" s="568">
        <v>152.9</v>
      </c>
      <c r="O298" s="569">
        <v>0.20069444444444401</v>
      </c>
      <c r="P298" s="568"/>
      <c r="Q298" s="185" t="str">
        <f t="shared" si="16"/>
        <v/>
      </c>
      <c r="R298" s="574" t="str">
        <f t="shared" si="15"/>
        <v/>
      </c>
      <c r="S298" s="581">
        <v>-0.4</v>
      </c>
      <c r="T298" s="257"/>
      <c r="U298" s="576" t="str">
        <f t="shared" si="17"/>
        <v/>
      </c>
      <c r="V298" s="18"/>
      <c r="AR298" s="263"/>
      <c r="AS298" s="263"/>
      <c r="AT298" s="224"/>
      <c r="AU298" s="379"/>
      <c r="AV298" s="379"/>
      <c r="AW298" s="264"/>
    </row>
    <row r="299" spans="2:49" x14ac:dyDescent="0.25">
      <c r="B299" s="379">
        <v>-0.5</v>
      </c>
      <c r="C299" s="379">
        <v>97</v>
      </c>
      <c r="D299" s="379">
        <v>-0.5</v>
      </c>
      <c r="E299" s="379">
        <v>0.4</v>
      </c>
      <c r="F299" s="379">
        <v>1.8</v>
      </c>
      <c r="G299" s="379">
        <v>335</v>
      </c>
      <c r="H299" s="379">
        <v>1032.8</v>
      </c>
      <c r="I299" s="379">
        <v>0</v>
      </c>
      <c r="J299" s="379">
        <v>0</v>
      </c>
      <c r="K299" s="379">
        <v>0</v>
      </c>
      <c r="L299" s="379">
        <v>0.2</v>
      </c>
      <c r="M299" s="379">
        <v>152.9</v>
      </c>
      <c r="N299" s="568">
        <v>152.9</v>
      </c>
      <c r="O299" s="569">
        <v>0.20138888888888901</v>
      </c>
      <c r="P299" s="568"/>
      <c r="Q299" s="185" t="str">
        <f t="shared" si="16"/>
        <v/>
      </c>
      <c r="R299" s="574" t="str">
        <f t="shared" si="15"/>
        <v/>
      </c>
      <c r="S299" s="581">
        <v>-0.4</v>
      </c>
      <c r="T299" s="257"/>
      <c r="U299" s="576" t="str">
        <f t="shared" si="17"/>
        <v/>
      </c>
      <c r="V299" s="219"/>
      <c r="AR299" s="263"/>
      <c r="AS299" s="263"/>
      <c r="AT299" s="224"/>
      <c r="AU299" s="379"/>
      <c r="AV299" s="379"/>
      <c r="AW299" s="264"/>
    </row>
    <row r="300" spans="2:49" x14ac:dyDescent="0.25">
      <c r="B300" s="379">
        <v>-0.5</v>
      </c>
      <c r="C300" s="379">
        <v>97</v>
      </c>
      <c r="D300" s="379">
        <v>-0.5</v>
      </c>
      <c r="E300" s="379">
        <v>0</v>
      </c>
      <c r="F300" s="379">
        <v>0</v>
      </c>
      <c r="G300" s="379">
        <v>335</v>
      </c>
      <c r="H300" s="379">
        <v>1032.7</v>
      </c>
      <c r="I300" s="379">
        <v>0</v>
      </c>
      <c r="J300" s="379">
        <v>0</v>
      </c>
      <c r="K300" s="379">
        <v>0</v>
      </c>
      <c r="L300" s="379">
        <v>0.2</v>
      </c>
      <c r="M300" s="379">
        <v>152.9</v>
      </c>
      <c r="N300" s="568">
        <v>152.9</v>
      </c>
      <c r="O300" s="569">
        <v>0.202083333333333</v>
      </c>
      <c r="P300" s="568"/>
      <c r="Q300" s="185" t="str">
        <f t="shared" si="16"/>
        <v/>
      </c>
      <c r="R300" s="574" t="str">
        <f t="shared" si="15"/>
        <v/>
      </c>
      <c r="S300" s="581">
        <v>-0.3</v>
      </c>
      <c r="T300" s="257"/>
      <c r="U300" s="576" t="str">
        <f t="shared" si="17"/>
        <v/>
      </c>
      <c r="V300" s="219"/>
      <c r="AR300" s="263"/>
      <c r="AS300" s="263"/>
      <c r="AT300" s="224"/>
      <c r="AU300" s="379"/>
      <c r="AV300" s="379"/>
      <c r="AW300" s="264"/>
    </row>
    <row r="301" spans="2:49" x14ac:dyDescent="0.25">
      <c r="B301" s="379">
        <v>-0.5</v>
      </c>
      <c r="C301" s="379">
        <v>97</v>
      </c>
      <c r="D301" s="379">
        <v>-0.5</v>
      </c>
      <c r="E301" s="379">
        <v>1.8</v>
      </c>
      <c r="F301" s="379">
        <v>1.8</v>
      </c>
      <c r="G301" s="379">
        <v>340</v>
      </c>
      <c r="H301" s="379">
        <v>1032.7</v>
      </c>
      <c r="I301" s="379">
        <v>0</v>
      </c>
      <c r="J301" s="379">
        <v>0</v>
      </c>
      <c r="K301" s="379">
        <v>0</v>
      </c>
      <c r="L301" s="379">
        <v>0.2</v>
      </c>
      <c r="M301" s="379">
        <v>152.9</v>
      </c>
      <c r="N301" s="568">
        <v>152.9</v>
      </c>
      <c r="O301" s="569">
        <v>0.202777777777778</v>
      </c>
      <c r="P301" s="568"/>
      <c r="Q301" s="185" t="str">
        <f t="shared" si="16"/>
        <v/>
      </c>
      <c r="R301" s="574" t="str">
        <f t="shared" si="15"/>
        <v/>
      </c>
      <c r="S301" s="581">
        <v>-0.4</v>
      </c>
      <c r="T301" s="257"/>
      <c r="U301" s="576" t="str">
        <f t="shared" si="17"/>
        <v/>
      </c>
      <c r="V301" s="219"/>
      <c r="AR301" s="263"/>
      <c r="AS301" s="263"/>
      <c r="AT301" s="224"/>
      <c r="AU301" s="379"/>
      <c r="AV301" s="379"/>
      <c r="AW301" s="264"/>
    </row>
    <row r="302" spans="2:49" x14ac:dyDescent="0.25">
      <c r="B302" s="379">
        <v>-0.5</v>
      </c>
      <c r="C302" s="379">
        <v>97</v>
      </c>
      <c r="D302" s="379">
        <v>-0.5</v>
      </c>
      <c r="E302" s="379">
        <v>1.1000000000000001</v>
      </c>
      <c r="F302" s="379">
        <v>1.8</v>
      </c>
      <c r="G302" s="379">
        <v>344</v>
      </c>
      <c r="H302" s="379">
        <v>1032.5999999999999</v>
      </c>
      <c r="I302" s="379">
        <v>0</v>
      </c>
      <c r="J302" s="379">
        <v>0</v>
      </c>
      <c r="K302" s="379">
        <v>0</v>
      </c>
      <c r="L302" s="379">
        <v>0.2</v>
      </c>
      <c r="M302" s="379">
        <v>152.9</v>
      </c>
      <c r="N302" s="568">
        <v>152.9</v>
      </c>
      <c r="O302" s="569">
        <v>0.203472222222222</v>
      </c>
      <c r="P302" s="568"/>
      <c r="Q302" s="185" t="str">
        <f t="shared" si="16"/>
        <v/>
      </c>
      <c r="R302" s="574" t="str">
        <f t="shared" si="15"/>
        <v/>
      </c>
      <c r="S302" s="581">
        <v>-0.4</v>
      </c>
      <c r="T302" s="257"/>
      <c r="U302" s="576" t="str">
        <f t="shared" si="17"/>
        <v/>
      </c>
      <c r="V302" s="219"/>
      <c r="AR302" s="263"/>
      <c r="AS302" s="263"/>
      <c r="AT302" s="224"/>
      <c r="AU302" s="379"/>
      <c r="AV302" s="379"/>
      <c r="AW302" s="264"/>
    </row>
    <row r="303" spans="2:49" x14ac:dyDescent="0.25">
      <c r="B303" s="379">
        <v>-0.5</v>
      </c>
      <c r="C303" s="379">
        <v>97</v>
      </c>
      <c r="D303" s="379">
        <v>-0.5</v>
      </c>
      <c r="E303" s="379">
        <v>0</v>
      </c>
      <c r="F303" s="379">
        <v>0</v>
      </c>
      <c r="G303" s="379">
        <v>344</v>
      </c>
      <c r="H303" s="379">
        <v>1032.5</v>
      </c>
      <c r="I303" s="379">
        <v>0</v>
      </c>
      <c r="J303" s="379">
        <v>0</v>
      </c>
      <c r="K303" s="379">
        <v>0</v>
      </c>
      <c r="L303" s="379">
        <v>0.2</v>
      </c>
      <c r="M303" s="379">
        <v>152.9</v>
      </c>
      <c r="N303" s="568">
        <v>152.9</v>
      </c>
      <c r="O303" s="569">
        <v>0.204166666666667</v>
      </c>
      <c r="P303" s="568"/>
      <c r="Q303" s="185" t="str">
        <f t="shared" si="16"/>
        <v/>
      </c>
      <c r="R303" s="574" t="str">
        <f t="shared" si="15"/>
        <v/>
      </c>
      <c r="S303" s="581">
        <v>-0.4</v>
      </c>
      <c r="T303" s="257"/>
      <c r="U303" s="576" t="str">
        <f t="shared" si="17"/>
        <v/>
      </c>
      <c r="V303" s="219"/>
      <c r="AR303" s="263"/>
      <c r="AS303" s="263"/>
      <c r="AT303" s="224"/>
      <c r="AU303" s="379"/>
      <c r="AV303" s="379"/>
      <c r="AW303" s="264"/>
    </row>
    <row r="304" spans="2:49" ht="12.75" customHeight="1" x14ac:dyDescent="0.25">
      <c r="B304" s="379">
        <v>-0.5</v>
      </c>
      <c r="C304" s="379">
        <v>97</v>
      </c>
      <c r="D304" s="379">
        <v>-0.5</v>
      </c>
      <c r="E304" s="379">
        <v>0</v>
      </c>
      <c r="F304" s="379">
        <v>0</v>
      </c>
      <c r="G304" s="379">
        <v>344</v>
      </c>
      <c r="H304" s="379">
        <v>1032.5999999999999</v>
      </c>
      <c r="I304" s="379">
        <v>0</v>
      </c>
      <c r="J304" s="379">
        <v>0</v>
      </c>
      <c r="K304" s="379">
        <v>0</v>
      </c>
      <c r="L304" s="379">
        <v>0.2</v>
      </c>
      <c r="M304" s="379">
        <v>152.9</v>
      </c>
      <c r="N304" s="568">
        <v>152.9</v>
      </c>
      <c r="O304" s="569">
        <v>0.20486111111111099</v>
      </c>
      <c r="P304" s="568"/>
      <c r="Q304" s="185" t="str">
        <f t="shared" si="16"/>
        <v/>
      </c>
      <c r="R304" s="574" t="str">
        <f t="shared" si="15"/>
        <v/>
      </c>
      <c r="S304" s="581">
        <v>-0.4</v>
      </c>
      <c r="T304" s="257"/>
      <c r="U304" s="576" t="str">
        <f t="shared" si="17"/>
        <v/>
      </c>
      <c r="V304" s="219"/>
      <c r="AR304" s="263"/>
      <c r="AS304" s="263"/>
      <c r="AT304" s="224"/>
      <c r="AU304" s="379"/>
      <c r="AV304" s="379"/>
      <c r="AW304" s="264"/>
    </row>
    <row r="305" spans="2:49" x14ac:dyDescent="0.25">
      <c r="B305" s="379">
        <v>-0.5</v>
      </c>
      <c r="C305" s="379">
        <v>97</v>
      </c>
      <c r="D305" s="379">
        <v>-0.5</v>
      </c>
      <c r="E305" s="379">
        <v>0</v>
      </c>
      <c r="F305" s="379">
        <v>0</v>
      </c>
      <c r="G305" s="379">
        <v>13</v>
      </c>
      <c r="H305" s="379">
        <v>1032.4000000000001</v>
      </c>
      <c r="I305" s="379">
        <v>0</v>
      </c>
      <c r="J305" s="379">
        <v>0</v>
      </c>
      <c r="K305" s="379">
        <v>0</v>
      </c>
      <c r="L305" s="379">
        <v>0.2</v>
      </c>
      <c r="M305" s="379">
        <v>152.9</v>
      </c>
      <c r="N305" s="568">
        <v>152.9</v>
      </c>
      <c r="O305" s="569">
        <v>0.20555555555555599</v>
      </c>
      <c r="P305" s="568"/>
      <c r="Q305" s="185" t="str">
        <f t="shared" si="16"/>
        <v/>
      </c>
      <c r="R305" s="574" t="str">
        <f t="shared" si="15"/>
        <v/>
      </c>
      <c r="S305" s="581">
        <v>-0.4</v>
      </c>
      <c r="T305" s="257"/>
      <c r="U305" s="576" t="str">
        <f t="shared" si="17"/>
        <v/>
      </c>
      <c r="AR305" s="263"/>
      <c r="AS305" s="263"/>
      <c r="AT305" s="224"/>
      <c r="AU305" s="379"/>
      <c r="AV305" s="379"/>
      <c r="AW305" s="264"/>
    </row>
    <row r="306" spans="2:49" x14ac:dyDescent="0.25">
      <c r="B306" s="379">
        <v>-0.6</v>
      </c>
      <c r="C306" s="379">
        <v>97</v>
      </c>
      <c r="D306" s="379">
        <v>-0.6</v>
      </c>
      <c r="E306" s="379">
        <v>1.1000000000000001</v>
      </c>
      <c r="F306" s="379">
        <v>1.8</v>
      </c>
      <c r="G306" s="379">
        <v>315</v>
      </c>
      <c r="H306" s="379">
        <v>1032.5</v>
      </c>
      <c r="I306" s="379">
        <v>0</v>
      </c>
      <c r="J306" s="379">
        <v>0</v>
      </c>
      <c r="K306" s="379">
        <v>0</v>
      </c>
      <c r="L306" s="379">
        <v>0.2</v>
      </c>
      <c r="M306" s="379">
        <v>152.9</v>
      </c>
      <c r="N306" s="568">
        <v>152.9</v>
      </c>
      <c r="O306" s="569">
        <v>0.20624999999999999</v>
      </c>
      <c r="P306" s="568"/>
      <c r="Q306" s="185" t="str">
        <f t="shared" si="16"/>
        <v/>
      </c>
      <c r="R306" s="574" t="str">
        <f t="shared" si="15"/>
        <v/>
      </c>
      <c r="S306" s="581">
        <v>-0.4</v>
      </c>
      <c r="T306" s="257"/>
      <c r="U306" s="576" t="str">
        <f t="shared" si="17"/>
        <v/>
      </c>
      <c r="AR306" s="263"/>
      <c r="AS306" s="263"/>
      <c r="AT306" s="224"/>
      <c r="AU306" s="379"/>
      <c r="AV306" s="379"/>
      <c r="AW306" s="264"/>
    </row>
    <row r="307" spans="2:49" x14ac:dyDescent="0.25">
      <c r="B307" s="379">
        <v>-0.6</v>
      </c>
      <c r="C307" s="379">
        <v>97</v>
      </c>
      <c r="D307" s="379">
        <v>-0.6</v>
      </c>
      <c r="E307" s="379">
        <v>0</v>
      </c>
      <c r="F307" s="379">
        <v>0</v>
      </c>
      <c r="G307" s="379">
        <v>318</v>
      </c>
      <c r="H307" s="379">
        <v>1032.5</v>
      </c>
      <c r="I307" s="379">
        <v>0</v>
      </c>
      <c r="J307" s="379">
        <v>0</v>
      </c>
      <c r="K307" s="379">
        <v>0</v>
      </c>
      <c r="L307" s="379">
        <v>0.2</v>
      </c>
      <c r="M307" s="379">
        <v>152.9</v>
      </c>
      <c r="N307" s="568">
        <v>152.9</v>
      </c>
      <c r="O307" s="569">
        <v>0.20694444444444399</v>
      </c>
      <c r="P307" s="568"/>
      <c r="Q307" s="185" t="str">
        <f t="shared" si="16"/>
        <v/>
      </c>
      <c r="R307" s="574" t="str">
        <f t="shared" si="15"/>
        <v/>
      </c>
      <c r="S307" s="581">
        <v>-0.4</v>
      </c>
      <c r="T307" s="257"/>
      <c r="U307" s="576" t="str">
        <f t="shared" si="17"/>
        <v/>
      </c>
      <c r="AR307" s="263"/>
      <c r="AS307" s="263"/>
      <c r="AT307" s="224"/>
      <c r="AU307" s="379"/>
      <c r="AV307" s="379"/>
      <c r="AW307" s="264"/>
    </row>
    <row r="308" spans="2:49" x14ac:dyDescent="0.25">
      <c r="B308" s="379">
        <v>-0.6</v>
      </c>
      <c r="C308" s="379">
        <v>97</v>
      </c>
      <c r="D308" s="379">
        <v>-0.6</v>
      </c>
      <c r="E308" s="379">
        <v>0</v>
      </c>
      <c r="F308" s="379">
        <v>0</v>
      </c>
      <c r="G308" s="379">
        <v>318</v>
      </c>
      <c r="H308" s="379">
        <v>1032.5999999999999</v>
      </c>
      <c r="I308" s="379">
        <v>0</v>
      </c>
      <c r="J308" s="379">
        <v>0</v>
      </c>
      <c r="K308" s="379">
        <v>0</v>
      </c>
      <c r="L308" s="379">
        <v>0.2</v>
      </c>
      <c r="M308" s="379">
        <v>152.9</v>
      </c>
      <c r="N308" s="568">
        <v>152.9</v>
      </c>
      <c r="O308" s="569">
        <v>0.20763888888888901</v>
      </c>
      <c r="P308" s="568"/>
      <c r="Q308" s="185" t="str">
        <f t="shared" si="16"/>
        <v/>
      </c>
      <c r="R308" s="574" t="str">
        <f t="shared" si="15"/>
        <v/>
      </c>
      <c r="S308" s="581">
        <v>-0.4</v>
      </c>
      <c r="T308" s="257"/>
      <c r="U308" s="576" t="str">
        <f t="shared" si="17"/>
        <v/>
      </c>
      <c r="AR308" s="263"/>
      <c r="AS308" s="263"/>
      <c r="AT308" s="224"/>
      <c r="AU308" s="379"/>
      <c r="AV308" s="379"/>
      <c r="AW308" s="264"/>
    </row>
    <row r="309" spans="2:49" x14ac:dyDescent="0.25">
      <c r="B309" s="379">
        <v>-0.5</v>
      </c>
      <c r="C309" s="379">
        <v>97</v>
      </c>
      <c r="D309" s="379">
        <v>-0.5</v>
      </c>
      <c r="E309" s="379">
        <v>1.1000000000000001</v>
      </c>
      <c r="F309" s="379">
        <v>1.8</v>
      </c>
      <c r="G309" s="379">
        <v>318</v>
      </c>
      <c r="H309" s="379">
        <v>1032.5</v>
      </c>
      <c r="I309" s="379">
        <v>0</v>
      </c>
      <c r="J309" s="379">
        <v>0</v>
      </c>
      <c r="K309" s="379">
        <v>0</v>
      </c>
      <c r="L309" s="379">
        <v>0.2</v>
      </c>
      <c r="M309" s="379">
        <v>152.9</v>
      </c>
      <c r="N309" s="568">
        <v>152.9</v>
      </c>
      <c r="O309" s="569">
        <v>0.20833333333333301</v>
      </c>
      <c r="P309" s="568"/>
      <c r="Q309" s="185" t="str">
        <f t="shared" si="16"/>
        <v/>
      </c>
      <c r="R309" s="574" t="str">
        <f t="shared" si="15"/>
        <v/>
      </c>
      <c r="S309" s="581">
        <v>-0.4</v>
      </c>
      <c r="T309" s="257"/>
      <c r="U309" s="576" t="str">
        <f t="shared" si="17"/>
        <v/>
      </c>
      <c r="AR309" s="263"/>
      <c r="AS309" s="263"/>
      <c r="AT309" s="224"/>
      <c r="AU309" s="379"/>
      <c r="AV309" s="379"/>
      <c r="AW309" s="264"/>
    </row>
    <row r="310" spans="2:49" x14ac:dyDescent="0.25">
      <c r="B310" s="379">
        <v>-0.5</v>
      </c>
      <c r="C310" s="379">
        <v>97</v>
      </c>
      <c r="D310" s="379">
        <v>-0.5</v>
      </c>
      <c r="E310" s="379">
        <v>1.1000000000000001</v>
      </c>
      <c r="F310" s="379">
        <v>1.8</v>
      </c>
      <c r="G310" s="379">
        <v>319</v>
      </c>
      <c r="H310" s="379">
        <v>1032.4000000000001</v>
      </c>
      <c r="I310" s="379">
        <v>0</v>
      </c>
      <c r="J310" s="379">
        <v>0</v>
      </c>
      <c r="K310" s="379">
        <v>0</v>
      </c>
      <c r="L310" s="379">
        <v>0.2</v>
      </c>
      <c r="M310" s="379">
        <v>152.9</v>
      </c>
      <c r="N310" s="568">
        <v>152.9</v>
      </c>
      <c r="O310" s="569">
        <v>0.20902777777777801</v>
      </c>
      <c r="P310" s="568"/>
      <c r="Q310" s="185" t="str">
        <f t="shared" si="16"/>
        <v/>
      </c>
      <c r="R310" s="574" t="str">
        <f t="shared" si="15"/>
        <v/>
      </c>
      <c r="S310" s="581">
        <v>-0.4</v>
      </c>
      <c r="T310" s="257"/>
      <c r="U310" s="576" t="str">
        <f t="shared" si="17"/>
        <v/>
      </c>
      <c r="AR310" s="263"/>
      <c r="AS310" s="263"/>
      <c r="AT310" s="224"/>
      <c r="AU310" s="379"/>
      <c r="AV310" s="379"/>
      <c r="AW310" s="264"/>
    </row>
    <row r="311" spans="2:49" x14ac:dyDescent="0.25">
      <c r="B311" s="379">
        <v>-0.6</v>
      </c>
      <c r="C311" s="379">
        <v>97</v>
      </c>
      <c r="D311" s="379">
        <v>-0.6</v>
      </c>
      <c r="E311" s="379">
        <v>0</v>
      </c>
      <c r="F311" s="379">
        <v>0</v>
      </c>
      <c r="G311" s="379">
        <v>318</v>
      </c>
      <c r="H311" s="379">
        <v>1032.3</v>
      </c>
      <c r="I311" s="379">
        <v>0</v>
      </c>
      <c r="J311" s="379">
        <v>0</v>
      </c>
      <c r="K311" s="379">
        <v>0</v>
      </c>
      <c r="L311" s="379">
        <v>0.2</v>
      </c>
      <c r="M311" s="379">
        <v>152.9</v>
      </c>
      <c r="N311" s="568">
        <v>152.9</v>
      </c>
      <c r="O311" s="569">
        <v>0.209722222222222</v>
      </c>
      <c r="P311" s="568"/>
      <c r="Q311" s="185" t="str">
        <f t="shared" si="16"/>
        <v/>
      </c>
      <c r="R311" s="574" t="str">
        <f t="shared" si="15"/>
        <v/>
      </c>
      <c r="S311" s="581">
        <v>-0.4</v>
      </c>
      <c r="T311" s="257"/>
      <c r="U311" s="576" t="str">
        <f t="shared" si="17"/>
        <v/>
      </c>
      <c r="AR311" s="263"/>
      <c r="AS311" s="263"/>
      <c r="AT311" s="224"/>
      <c r="AU311" s="379"/>
      <c r="AV311" s="379"/>
      <c r="AW311" s="264"/>
    </row>
    <row r="312" spans="2:49" x14ac:dyDescent="0.25">
      <c r="B312" s="379">
        <v>-0.6</v>
      </c>
      <c r="C312" s="379">
        <v>97</v>
      </c>
      <c r="D312" s="379">
        <v>-0.6</v>
      </c>
      <c r="E312" s="379">
        <v>1.1000000000000001</v>
      </c>
      <c r="F312" s="379">
        <v>1.8</v>
      </c>
      <c r="G312" s="379">
        <v>330</v>
      </c>
      <c r="H312" s="379">
        <v>1032.5</v>
      </c>
      <c r="I312" s="379">
        <v>0</v>
      </c>
      <c r="J312" s="379">
        <v>0</v>
      </c>
      <c r="K312" s="379">
        <v>0</v>
      </c>
      <c r="L312" s="379">
        <v>0.2</v>
      </c>
      <c r="M312" s="379">
        <v>152.9</v>
      </c>
      <c r="N312" s="568">
        <v>152.9</v>
      </c>
      <c r="O312" s="569">
        <v>0.210416666666667</v>
      </c>
      <c r="P312" s="568"/>
      <c r="Q312" s="185" t="str">
        <f t="shared" si="16"/>
        <v/>
      </c>
      <c r="R312" s="574" t="str">
        <f t="shared" si="15"/>
        <v/>
      </c>
      <c r="S312" s="581">
        <v>-0.4</v>
      </c>
      <c r="T312" s="257"/>
      <c r="U312" s="576" t="str">
        <f t="shared" si="17"/>
        <v/>
      </c>
      <c r="AR312" s="263"/>
      <c r="AS312" s="263"/>
      <c r="AT312" s="224"/>
      <c r="AU312" s="379"/>
      <c r="AV312" s="379"/>
      <c r="AW312" s="264"/>
    </row>
    <row r="313" spans="2:49" x14ac:dyDescent="0.25">
      <c r="B313" s="379">
        <v>-0.6</v>
      </c>
      <c r="C313" s="379">
        <v>97</v>
      </c>
      <c r="D313" s="379">
        <v>-0.6</v>
      </c>
      <c r="E313" s="379">
        <v>0</v>
      </c>
      <c r="F313" s="379">
        <v>0</v>
      </c>
      <c r="G313" s="379">
        <v>329</v>
      </c>
      <c r="H313" s="379">
        <v>1032.5999999999999</v>
      </c>
      <c r="I313" s="379">
        <v>0</v>
      </c>
      <c r="J313" s="379">
        <v>0</v>
      </c>
      <c r="K313" s="379">
        <v>0</v>
      </c>
      <c r="L313" s="379">
        <v>0.2</v>
      </c>
      <c r="M313" s="379">
        <v>152.9</v>
      </c>
      <c r="N313" s="568">
        <v>152.9</v>
      </c>
      <c r="O313" s="569">
        <v>0.211111111111111</v>
      </c>
      <c r="P313" s="568"/>
      <c r="Q313" s="185" t="str">
        <f t="shared" si="16"/>
        <v/>
      </c>
      <c r="R313" s="574" t="str">
        <f t="shared" si="15"/>
        <v/>
      </c>
      <c r="S313" s="581">
        <v>-0.4</v>
      </c>
      <c r="T313" s="257"/>
      <c r="U313" s="576" t="str">
        <f t="shared" si="17"/>
        <v/>
      </c>
      <c r="AR313" s="263"/>
      <c r="AS313" s="263"/>
      <c r="AT313" s="224"/>
      <c r="AU313" s="379"/>
      <c r="AV313" s="379"/>
      <c r="AW313" s="264"/>
    </row>
    <row r="314" spans="2:49" x14ac:dyDescent="0.25">
      <c r="B314" s="379">
        <v>-0.6</v>
      </c>
      <c r="C314" s="379">
        <v>97</v>
      </c>
      <c r="D314" s="379">
        <v>-0.6</v>
      </c>
      <c r="E314" s="379">
        <v>0</v>
      </c>
      <c r="F314" s="379">
        <v>0</v>
      </c>
      <c r="G314" s="379">
        <v>321</v>
      </c>
      <c r="H314" s="379">
        <v>1032.7</v>
      </c>
      <c r="I314" s="379">
        <v>0</v>
      </c>
      <c r="J314" s="379">
        <v>0</v>
      </c>
      <c r="K314" s="379">
        <v>0</v>
      </c>
      <c r="L314" s="379">
        <v>0.2</v>
      </c>
      <c r="M314" s="379">
        <v>152.9</v>
      </c>
      <c r="N314" s="568">
        <v>152.9</v>
      </c>
      <c r="O314" s="569">
        <v>0.211805555555556</v>
      </c>
      <c r="P314" s="568"/>
      <c r="Q314" s="185" t="str">
        <f t="shared" si="16"/>
        <v/>
      </c>
      <c r="R314" s="574" t="str">
        <f t="shared" si="15"/>
        <v/>
      </c>
      <c r="S314" s="581">
        <v>-0.4</v>
      </c>
      <c r="T314" s="257"/>
      <c r="U314" s="576" t="str">
        <f t="shared" si="17"/>
        <v/>
      </c>
      <c r="AR314" s="263"/>
      <c r="AS314" s="263"/>
      <c r="AT314" s="224"/>
      <c r="AU314" s="379"/>
      <c r="AV314" s="379"/>
      <c r="AW314" s="264"/>
    </row>
    <row r="315" spans="2:49" x14ac:dyDescent="0.25">
      <c r="B315" s="379">
        <v>-0.6</v>
      </c>
      <c r="C315" s="379">
        <v>97</v>
      </c>
      <c r="D315" s="379">
        <v>-0.6</v>
      </c>
      <c r="E315" s="379">
        <v>1.8</v>
      </c>
      <c r="F315" s="379">
        <v>1.8</v>
      </c>
      <c r="G315" s="379">
        <v>337</v>
      </c>
      <c r="H315" s="379">
        <v>1032.7</v>
      </c>
      <c r="I315" s="379">
        <v>0</v>
      </c>
      <c r="J315" s="379">
        <v>0</v>
      </c>
      <c r="K315" s="379">
        <v>0</v>
      </c>
      <c r="L315" s="379">
        <v>0.2</v>
      </c>
      <c r="M315" s="379">
        <v>152.9</v>
      </c>
      <c r="N315" s="568">
        <v>152.9</v>
      </c>
      <c r="O315" s="569">
        <v>0.21249999999999999</v>
      </c>
      <c r="P315" s="568"/>
      <c r="Q315" s="185" t="str">
        <f t="shared" si="16"/>
        <v/>
      </c>
      <c r="R315" s="574" t="str">
        <f t="shared" si="15"/>
        <v/>
      </c>
      <c r="S315" s="581">
        <v>-0.4</v>
      </c>
      <c r="T315" s="257"/>
      <c r="U315" s="576" t="str">
        <f t="shared" si="17"/>
        <v/>
      </c>
      <c r="AR315" s="263"/>
      <c r="AS315" s="263"/>
      <c r="AT315" s="224"/>
      <c r="AU315" s="379"/>
      <c r="AV315" s="379"/>
      <c r="AW315" s="264"/>
    </row>
    <row r="316" spans="2:49" x14ac:dyDescent="0.25">
      <c r="B316" s="379">
        <v>-0.6</v>
      </c>
      <c r="C316" s="379">
        <v>97</v>
      </c>
      <c r="D316" s="379">
        <v>-0.6</v>
      </c>
      <c r="E316" s="379">
        <v>0</v>
      </c>
      <c r="F316" s="379">
        <v>0</v>
      </c>
      <c r="G316" s="379">
        <v>337</v>
      </c>
      <c r="H316" s="379">
        <v>1032.5</v>
      </c>
      <c r="I316" s="379">
        <v>0</v>
      </c>
      <c r="J316" s="379">
        <v>0</v>
      </c>
      <c r="K316" s="379">
        <v>0</v>
      </c>
      <c r="L316" s="379">
        <v>0.2</v>
      </c>
      <c r="M316" s="379">
        <v>152.9</v>
      </c>
      <c r="N316" s="568">
        <v>152.9</v>
      </c>
      <c r="O316" s="569">
        <v>0.21319444444444399</v>
      </c>
      <c r="P316" s="568"/>
      <c r="Q316" s="185" t="str">
        <f t="shared" si="16"/>
        <v/>
      </c>
      <c r="R316" s="574" t="str">
        <f t="shared" si="15"/>
        <v/>
      </c>
      <c r="S316" s="581">
        <v>-0.4</v>
      </c>
      <c r="T316" s="257"/>
      <c r="U316" s="576" t="str">
        <f t="shared" si="17"/>
        <v/>
      </c>
      <c r="AR316" s="263"/>
      <c r="AS316" s="263"/>
      <c r="AT316" s="224"/>
      <c r="AU316" s="379"/>
      <c r="AV316" s="379"/>
      <c r="AW316" s="264"/>
    </row>
    <row r="317" spans="2:49" x14ac:dyDescent="0.25">
      <c r="B317" s="379">
        <v>-0.6</v>
      </c>
      <c r="C317" s="379">
        <v>97</v>
      </c>
      <c r="D317" s="379">
        <v>-0.6</v>
      </c>
      <c r="E317" s="379">
        <v>0</v>
      </c>
      <c r="F317" s="379">
        <v>0</v>
      </c>
      <c r="G317" s="379">
        <v>340</v>
      </c>
      <c r="H317" s="379">
        <v>1032.7</v>
      </c>
      <c r="I317" s="379">
        <v>0</v>
      </c>
      <c r="J317" s="379">
        <v>0</v>
      </c>
      <c r="K317" s="379">
        <v>0</v>
      </c>
      <c r="L317" s="379">
        <v>0.2</v>
      </c>
      <c r="M317" s="379">
        <v>152.9</v>
      </c>
      <c r="N317" s="568">
        <v>152.9</v>
      </c>
      <c r="O317" s="569">
        <v>0.21388888888888899</v>
      </c>
      <c r="P317" s="568"/>
      <c r="Q317" s="185" t="str">
        <f t="shared" si="16"/>
        <v/>
      </c>
      <c r="R317" s="574" t="str">
        <f t="shared" si="15"/>
        <v/>
      </c>
      <c r="S317" s="581">
        <v>-0.4</v>
      </c>
      <c r="T317" s="257"/>
      <c r="U317" s="576" t="str">
        <f t="shared" si="17"/>
        <v/>
      </c>
      <c r="AR317" s="263"/>
      <c r="AS317" s="263"/>
      <c r="AT317" s="224"/>
      <c r="AU317" s="379"/>
      <c r="AV317" s="379"/>
      <c r="AW317" s="264"/>
    </row>
    <row r="318" spans="2:49" x14ac:dyDescent="0.25">
      <c r="B318" s="379">
        <v>-0.6</v>
      </c>
      <c r="C318" s="379">
        <v>97</v>
      </c>
      <c r="D318" s="379">
        <v>-0.6</v>
      </c>
      <c r="E318" s="379">
        <v>0</v>
      </c>
      <c r="F318" s="379">
        <v>0</v>
      </c>
      <c r="G318" s="379">
        <v>355</v>
      </c>
      <c r="H318" s="379">
        <v>1032.4000000000001</v>
      </c>
      <c r="I318" s="379">
        <v>0</v>
      </c>
      <c r="J318" s="379">
        <v>0</v>
      </c>
      <c r="K318" s="379">
        <v>0</v>
      </c>
      <c r="L318" s="379">
        <v>0.2</v>
      </c>
      <c r="M318" s="379">
        <v>152.9</v>
      </c>
      <c r="N318" s="568">
        <v>152.9</v>
      </c>
      <c r="O318" s="569">
        <v>0.21458333333333299</v>
      </c>
      <c r="P318" s="568"/>
      <c r="Q318" s="185" t="str">
        <f t="shared" si="16"/>
        <v/>
      </c>
      <c r="R318" s="574" t="str">
        <f t="shared" si="15"/>
        <v/>
      </c>
      <c r="S318" s="581">
        <v>-0.4</v>
      </c>
      <c r="T318" s="257"/>
      <c r="U318" s="576" t="str">
        <f t="shared" si="17"/>
        <v/>
      </c>
      <c r="AR318" s="263"/>
      <c r="AS318" s="263"/>
      <c r="AT318" s="224"/>
      <c r="AU318" s="379"/>
      <c r="AV318" s="379"/>
      <c r="AW318" s="264"/>
    </row>
    <row r="319" spans="2:49" x14ac:dyDescent="0.25">
      <c r="B319" s="379">
        <v>-0.6</v>
      </c>
      <c r="C319" s="379">
        <v>97</v>
      </c>
      <c r="D319" s="379">
        <v>-0.6</v>
      </c>
      <c r="E319" s="379">
        <v>1.8</v>
      </c>
      <c r="F319" s="379">
        <v>1.8</v>
      </c>
      <c r="G319" s="379">
        <v>357</v>
      </c>
      <c r="H319" s="379">
        <v>1032.5</v>
      </c>
      <c r="I319" s="379">
        <v>0</v>
      </c>
      <c r="J319" s="379">
        <v>0</v>
      </c>
      <c r="K319" s="379">
        <v>0</v>
      </c>
      <c r="L319" s="379">
        <v>0.2</v>
      </c>
      <c r="M319" s="379">
        <v>152.9</v>
      </c>
      <c r="N319" s="568">
        <v>152.9</v>
      </c>
      <c r="O319" s="569">
        <v>0.21527777777777801</v>
      </c>
      <c r="P319" s="568"/>
      <c r="Q319" s="185" t="str">
        <f t="shared" si="16"/>
        <v/>
      </c>
      <c r="R319" s="574" t="str">
        <f t="shared" si="15"/>
        <v/>
      </c>
      <c r="S319" s="581">
        <v>-0.4</v>
      </c>
      <c r="T319" s="257"/>
      <c r="U319" s="576" t="str">
        <f t="shared" si="17"/>
        <v/>
      </c>
      <c r="AR319" s="263"/>
      <c r="AS319" s="263"/>
      <c r="AT319" s="224"/>
      <c r="AU319" s="379"/>
      <c r="AV319" s="379"/>
      <c r="AW319" s="264"/>
    </row>
    <row r="320" spans="2:49" x14ac:dyDescent="0.25">
      <c r="B320" s="379">
        <v>-0.6</v>
      </c>
      <c r="C320" s="379">
        <v>97</v>
      </c>
      <c r="D320" s="379">
        <v>-0.6</v>
      </c>
      <c r="E320" s="379">
        <v>0</v>
      </c>
      <c r="F320" s="379">
        <v>0</v>
      </c>
      <c r="G320" s="379">
        <v>9</v>
      </c>
      <c r="H320" s="379">
        <v>1032.7</v>
      </c>
      <c r="I320" s="379">
        <v>0</v>
      </c>
      <c r="J320" s="379">
        <v>0</v>
      </c>
      <c r="K320" s="379">
        <v>0</v>
      </c>
      <c r="L320" s="379">
        <v>0.2</v>
      </c>
      <c r="M320" s="379">
        <v>152.9</v>
      </c>
      <c r="N320" s="568">
        <v>152.9</v>
      </c>
      <c r="O320" s="569">
        <v>0.21597222222222201</v>
      </c>
      <c r="P320" s="568"/>
      <c r="Q320" s="185" t="str">
        <f t="shared" si="16"/>
        <v/>
      </c>
      <c r="R320" s="574" t="str">
        <f t="shared" si="15"/>
        <v/>
      </c>
      <c r="S320" s="581">
        <v>-0.4</v>
      </c>
      <c r="T320" s="257"/>
      <c r="U320" s="576" t="str">
        <f t="shared" si="17"/>
        <v/>
      </c>
      <c r="AR320" s="263"/>
      <c r="AS320" s="263"/>
      <c r="AT320" s="224"/>
      <c r="AU320" s="379"/>
      <c r="AV320" s="379"/>
      <c r="AW320" s="264"/>
    </row>
    <row r="321" spans="2:49" x14ac:dyDescent="0.25">
      <c r="B321" s="379">
        <v>-0.6</v>
      </c>
      <c r="C321" s="379">
        <v>97</v>
      </c>
      <c r="D321" s="379">
        <v>-0.6</v>
      </c>
      <c r="E321" s="379">
        <v>0.4</v>
      </c>
      <c r="F321" s="379">
        <v>1.8</v>
      </c>
      <c r="G321" s="379">
        <v>9</v>
      </c>
      <c r="H321" s="379">
        <v>1032.3</v>
      </c>
      <c r="I321" s="379">
        <v>0</v>
      </c>
      <c r="J321" s="379">
        <v>0</v>
      </c>
      <c r="K321" s="379">
        <v>0</v>
      </c>
      <c r="L321" s="379">
        <v>0.2</v>
      </c>
      <c r="M321" s="379">
        <v>152.9</v>
      </c>
      <c r="N321" s="568">
        <v>152.9</v>
      </c>
      <c r="O321" s="569">
        <v>0.21666666666666701</v>
      </c>
      <c r="P321" s="568"/>
      <c r="Q321" s="185" t="str">
        <f t="shared" si="16"/>
        <v/>
      </c>
      <c r="R321" s="574" t="str">
        <f t="shared" si="15"/>
        <v/>
      </c>
      <c r="S321" s="581">
        <v>-0.4</v>
      </c>
      <c r="T321" s="257"/>
      <c r="U321" s="576" t="str">
        <f t="shared" si="17"/>
        <v/>
      </c>
      <c r="AR321" s="263"/>
      <c r="AS321" s="263"/>
      <c r="AT321" s="224"/>
      <c r="AU321" s="379"/>
      <c r="AV321" s="379"/>
      <c r="AW321" s="264"/>
    </row>
    <row r="322" spans="2:49" x14ac:dyDescent="0.25">
      <c r="B322" s="379">
        <v>-0.6</v>
      </c>
      <c r="C322" s="379">
        <v>97</v>
      </c>
      <c r="D322" s="379">
        <v>-0.6</v>
      </c>
      <c r="E322" s="379">
        <v>0.4</v>
      </c>
      <c r="F322" s="379">
        <v>1.8</v>
      </c>
      <c r="G322" s="379">
        <v>9</v>
      </c>
      <c r="H322" s="379">
        <v>1032.7</v>
      </c>
      <c r="I322" s="379">
        <v>0</v>
      </c>
      <c r="J322" s="379">
        <v>0</v>
      </c>
      <c r="K322" s="379">
        <v>0</v>
      </c>
      <c r="L322" s="379">
        <v>0.2</v>
      </c>
      <c r="M322" s="379">
        <v>152.9</v>
      </c>
      <c r="N322" s="568">
        <v>152.9</v>
      </c>
      <c r="O322" s="569">
        <v>0.21736111111111101</v>
      </c>
      <c r="P322" s="568"/>
      <c r="Q322" s="185" t="str">
        <f t="shared" si="16"/>
        <v/>
      </c>
      <c r="R322" s="574" t="str">
        <f t="shared" si="15"/>
        <v/>
      </c>
      <c r="S322" s="581">
        <v>-0.4</v>
      </c>
      <c r="T322" s="257"/>
      <c r="U322" s="576" t="str">
        <f t="shared" si="17"/>
        <v/>
      </c>
      <c r="AR322" s="263"/>
      <c r="AS322" s="263"/>
      <c r="AT322" s="224"/>
      <c r="AU322" s="379"/>
      <c r="AV322" s="379"/>
      <c r="AW322" s="264"/>
    </row>
    <row r="323" spans="2:49" x14ac:dyDescent="0.25">
      <c r="B323" s="379">
        <v>-0.6</v>
      </c>
      <c r="C323" s="379">
        <v>97</v>
      </c>
      <c r="D323" s="379">
        <v>-0.6</v>
      </c>
      <c r="E323" s="379">
        <v>1.1000000000000001</v>
      </c>
      <c r="F323" s="379">
        <v>1.8</v>
      </c>
      <c r="G323" s="379">
        <v>9</v>
      </c>
      <c r="H323" s="379">
        <v>1032.3</v>
      </c>
      <c r="I323" s="379">
        <v>0</v>
      </c>
      <c r="J323" s="379">
        <v>0</v>
      </c>
      <c r="K323" s="379">
        <v>0</v>
      </c>
      <c r="L323" s="379">
        <v>0.2</v>
      </c>
      <c r="M323" s="379">
        <v>152.9</v>
      </c>
      <c r="N323" s="568">
        <v>152.9</v>
      </c>
      <c r="O323" s="569">
        <v>0.218055555555556</v>
      </c>
      <c r="P323" s="568"/>
      <c r="Q323" s="185" t="str">
        <f t="shared" si="16"/>
        <v/>
      </c>
      <c r="R323" s="574" t="str">
        <f t="shared" si="15"/>
        <v/>
      </c>
      <c r="S323" s="581">
        <v>-0.4</v>
      </c>
      <c r="T323" s="257"/>
      <c r="U323" s="576" t="str">
        <f t="shared" si="17"/>
        <v/>
      </c>
      <c r="AR323" s="263"/>
      <c r="AS323" s="263"/>
      <c r="AT323" s="224"/>
      <c r="AU323" s="379"/>
      <c r="AV323" s="379"/>
      <c r="AW323" s="264"/>
    </row>
    <row r="324" spans="2:49" x14ac:dyDescent="0.25">
      <c r="B324" s="379">
        <v>-0.6</v>
      </c>
      <c r="C324" s="379">
        <v>97</v>
      </c>
      <c r="D324" s="379">
        <v>-0.6</v>
      </c>
      <c r="E324" s="379">
        <v>1.1000000000000001</v>
      </c>
      <c r="F324" s="379">
        <v>1.8</v>
      </c>
      <c r="G324" s="379">
        <v>9</v>
      </c>
      <c r="H324" s="379">
        <v>1032.4000000000001</v>
      </c>
      <c r="I324" s="379">
        <v>0</v>
      </c>
      <c r="J324" s="379">
        <v>0</v>
      </c>
      <c r="K324" s="379">
        <v>0</v>
      </c>
      <c r="L324" s="379">
        <v>0.2</v>
      </c>
      <c r="M324" s="379">
        <v>152.9</v>
      </c>
      <c r="N324" s="568">
        <v>152.9</v>
      </c>
      <c r="O324" s="569">
        <v>0.21875</v>
      </c>
      <c r="P324" s="568"/>
      <c r="Q324" s="185" t="str">
        <f t="shared" si="16"/>
        <v/>
      </c>
      <c r="R324" s="574" t="str">
        <f t="shared" si="15"/>
        <v/>
      </c>
      <c r="S324" s="581">
        <v>-0.4</v>
      </c>
      <c r="T324" s="257"/>
      <c r="U324" s="576" t="str">
        <f t="shared" si="17"/>
        <v/>
      </c>
      <c r="AR324" s="263"/>
      <c r="AS324" s="263"/>
      <c r="AT324" s="224"/>
      <c r="AU324" s="379"/>
      <c r="AV324" s="379"/>
      <c r="AW324" s="264"/>
    </row>
    <row r="325" spans="2:49" x14ac:dyDescent="0.25">
      <c r="B325" s="379">
        <v>-0.6</v>
      </c>
      <c r="C325" s="379">
        <v>97</v>
      </c>
      <c r="D325" s="379">
        <v>-0.6</v>
      </c>
      <c r="E325" s="379">
        <v>1.4</v>
      </c>
      <c r="F325" s="379">
        <v>1.8</v>
      </c>
      <c r="G325" s="379">
        <v>24</v>
      </c>
      <c r="H325" s="379">
        <v>1032.5</v>
      </c>
      <c r="I325" s="379">
        <v>0</v>
      </c>
      <c r="J325" s="379">
        <v>0</v>
      </c>
      <c r="K325" s="379">
        <v>0</v>
      </c>
      <c r="L325" s="379">
        <v>0.2</v>
      </c>
      <c r="M325" s="379">
        <v>152.9</v>
      </c>
      <c r="N325" s="568">
        <v>152.9</v>
      </c>
      <c r="O325" s="569">
        <v>0.219444444444444</v>
      </c>
      <c r="P325" s="568"/>
      <c r="Q325" s="185" t="str">
        <f t="shared" si="16"/>
        <v/>
      </c>
      <c r="R325" s="574" t="str">
        <f t="shared" si="15"/>
        <v/>
      </c>
      <c r="S325" s="581">
        <v>-0.4</v>
      </c>
      <c r="T325" s="257"/>
      <c r="U325" s="576" t="str">
        <f t="shared" si="17"/>
        <v/>
      </c>
      <c r="AR325" s="263"/>
      <c r="AS325" s="263"/>
      <c r="AT325" s="224"/>
      <c r="AU325" s="379"/>
      <c r="AV325" s="379"/>
      <c r="AW325" s="264"/>
    </row>
    <row r="326" spans="2:49" x14ac:dyDescent="0.25">
      <c r="B326" s="379">
        <v>-0.6</v>
      </c>
      <c r="C326" s="379">
        <v>97</v>
      </c>
      <c r="D326" s="379">
        <v>-0.6</v>
      </c>
      <c r="E326" s="379">
        <v>0</v>
      </c>
      <c r="F326" s="379">
        <v>0</v>
      </c>
      <c r="G326" s="379">
        <v>30</v>
      </c>
      <c r="H326" s="379">
        <v>1032.7</v>
      </c>
      <c r="I326" s="379">
        <v>0</v>
      </c>
      <c r="J326" s="379">
        <v>0</v>
      </c>
      <c r="K326" s="379">
        <v>0</v>
      </c>
      <c r="L326" s="379">
        <v>0.2</v>
      </c>
      <c r="M326" s="379">
        <v>152.9</v>
      </c>
      <c r="N326" s="568">
        <v>152.9</v>
      </c>
      <c r="O326" s="569">
        <v>0.22013888888888899</v>
      </c>
      <c r="P326" s="568"/>
      <c r="Q326" s="185" t="str">
        <f t="shared" si="16"/>
        <v/>
      </c>
      <c r="R326" s="574" t="str">
        <f t="shared" si="15"/>
        <v/>
      </c>
      <c r="S326" s="581">
        <v>-0.4</v>
      </c>
      <c r="T326" s="257"/>
      <c r="U326" s="576" t="str">
        <f t="shared" si="17"/>
        <v/>
      </c>
      <c r="AR326" s="263"/>
      <c r="AS326" s="263"/>
      <c r="AT326" s="224"/>
      <c r="AU326" s="379"/>
      <c r="AV326" s="379"/>
      <c r="AW326" s="264"/>
    </row>
    <row r="327" spans="2:49" x14ac:dyDescent="0.25">
      <c r="B327" s="379">
        <v>-0.6</v>
      </c>
      <c r="C327" s="379">
        <v>97</v>
      </c>
      <c r="D327" s="379">
        <v>-0.6</v>
      </c>
      <c r="E327" s="379">
        <v>0.4</v>
      </c>
      <c r="F327" s="379">
        <v>1.8</v>
      </c>
      <c r="G327" s="379">
        <v>30</v>
      </c>
      <c r="H327" s="379">
        <v>1032.5</v>
      </c>
      <c r="I327" s="379">
        <v>0</v>
      </c>
      <c r="J327" s="379">
        <v>0</v>
      </c>
      <c r="K327" s="379">
        <v>0</v>
      </c>
      <c r="L327" s="379">
        <v>0.2</v>
      </c>
      <c r="M327" s="379">
        <v>152.9</v>
      </c>
      <c r="N327" s="568">
        <v>152.9</v>
      </c>
      <c r="O327" s="569">
        <v>0.22083333333333299</v>
      </c>
      <c r="P327" s="568"/>
      <c r="Q327" s="185" t="str">
        <f t="shared" si="16"/>
        <v/>
      </c>
      <c r="R327" s="574" t="str">
        <f t="shared" si="15"/>
        <v/>
      </c>
      <c r="S327" s="581">
        <v>-0.4</v>
      </c>
      <c r="T327" s="257"/>
      <c r="U327" s="576" t="str">
        <f t="shared" si="17"/>
        <v/>
      </c>
      <c r="AR327" s="263"/>
      <c r="AS327" s="263"/>
      <c r="AT327" s="224"/>
      <c r="AU327" s="379"/>
      <c r="AV327" s="379"/>
      <c r="AW327" s="264"/>
    </row>
    <row r="328" spans="2:49" x14ac:dyDescent="0.25">
      <c r="B328" s="379">
        <v>-0.6</v>
      </c>
      <c r="C328" s="379">
        <v>97</v>
      </c>
      <c r="D328" s="379">
        <v>-0.6</v>
      </c>
      <c r="E328" s="379">
        <v>0</v>
      </c>
      <c r="F328" s="379">
        <v>0</v>
      </c>
      <c r="G328" s="379">
        <v>30</v>
      </c>
      <c r="H328" s="379">
        <v>1032.5</v>
      </c>
      <c r="I328" s="379">
        <v>0</v>
      </c>
      <c r="J328" s="379">
        <v>0</v>
      </c>
      <c r="K328" s="379">
        <v>0</v>
      </c>
      <c r="L328" s="379">
        <v>0.2</v>
      </c>
      <c r="M328" s="379">
        <v>152.9</v>
      </c>
      <c r="N328" s="568">
        <v>152.9</v>
      </c>
      <c r="O328" s="569">
        <v>0.22152777777777799</v>
      </c>
      <c r="P328" s="568"/>
      <c r="Q328" s="185" t="str">
        <f t="shared" si="16"/>
        <v/>
      </c>
      <c r="R328" s="574" t="str">
        <f t="shared" si="15"/>
        <v/>
      </c>
      <c r="S328" s="581">
        <v>-0.4</v>
      </c>
      <c r="T328" s="257"/>
      <c r="U328" s="576" t="str">
        <f t="shared" si="17"/>
        <v/>
      </c>
      <c r="AR328" s="263"/>
      <c r="AS328" s="263"/>
      <c r="AT328" s="224"/>
      <c r="AU328" s="379"/>
      <c r="AV328" s="379"/>
      <c r="AW328" s="264"/>
    </row>
    <row r="329" spans="2:49" x14ac:dyDescent="0.25">
      <c r="B329" s="379">
        <v>-0.6</v>
      </c>
      <c r="C329" s="379">
        <v>97</v>
      </c>
      <c r="D329" s="379">
        <v>-0.6</v>
      </c>
      <c r="E329" s="379">
        <v>0</v>
      </c>
      <c r="F329" s="379">
        <v>0</v>
      </c>
      <c r="G329" s="379">
        <v>30</v>
      </c>
      <c r="H329" s="379">
        <v>1032.3</v>
      </c>
      <c r="I329" s="379">
        <v>0</v>
      </c>
      <c r="J329" s="379">
        <v>0</v>
      </c>
      <c r="K329" s="379">
        <v>0</v>
      </c>
      <c r="L329" s="379">
        <v>0.2</v>
      </c>
      <c r="M329" s="379">
        <v>152.9</v>
      </c>
      <c r="N329" s="568">
        <v>152.9</v>
      </c>
      <c r="O329" s="569">
        <v>0.22222222222222199</v>
      </c>
      <c r="P329" s="568"/>
      <c r="Q329" s="185" t="str">
        <f t="shared" si="16"/>
        <v/>
      </c>
      <c r="R329" s="574" t="str">
        <f t="shared" ref="R329:R392" si="18">IF(J329&gt;0,60,"")</f>
        <v/>
      </c>
      <c r="S329" s="581">
        <v>-0.4</v>
      </c>
      <c r="T329" s="257"/>
      <c r="U329" s="576" t="str">
        <f t="shared" si="17"/>
        <v/>
      </c>
      <c r="AR329" s="263"/>
      <c r="AS329" s="263"/>
      <c r="AT329" s="224"/>
      <c r="AU329" s="379"/>
      <c r="AV329" s="379"/>
      <c r="AW329" s="264"/>
    </row>
    <row r="330" spans="2:49" x14ac:dyDescent="0.25">
      <c r="B330" s="379">
        <v>-0.6</v>
      </c>
      <c r="C330" s="379">
        <v>97</v>
      </c>
      <c r="D330" s="379">
        <v>-0.6</v>
      </c>
      <c r="E330" s="379">
        <v>1.4</v>
      </c>
      <c r="F330" s="379">
        <v>1.8</v>
      </c>
      <c r="G330" s="379">
        <v>12</v>
      </c>
      <c r="H330" s="379">
        <v>1032.5</v>
      </c>
      <c r="I330" s="379">
        <v>0</v>
      </c>
      <c r="J330" s="379">
        <v>0</v>
      </c>
      <c r="K330" s="379">
        <v>0</v>
      </c>
      <c r="L330" s="379">
        <v>0.2</v>
      </c>
      <c r="M330" s="379">
        <v>152.9</v>
      </c>
      <c r="N330" s="568">
        <v>152.9</v>
      </c>
      <c r="O330" s="569">
        <v>0.22291666666666701</v>
      </c>
      <c r="P330" s="568"/>
      <c r="Q330" s="185" t="str">
        <f t="shared" si="16"/>
        <v/>
      </c>
      <c r="R330" s="574" t="str">
        <f t="shared" si="18"/>
        <v/>
      </c>
      <c r="S330" s="581">
        <v>-0.4</v>
      </c>
      <c r="T330" s="257"/>
      <c r="U330" s="576" t="str">
        <f t="shared" si="17"/>
        <v/>
      </c>
      <c r="AR330" s="263"/>
      <c r="AS330" s="263"/>
      <c r="AT330" s="224"/>
      <c r="AU330" s="379"/>
      <c r="AV330" s="379"/>
      <c r="AW330" s="264"/>
    </row>
    <row r="331" spans="2:49" x14ac:dyDescent="0.25">
      <c r="B331" s="379">
        <v>-0.6</v>
      </c>
      <c r="C331" s="379">
        <v>97</v>
      </c>
      <c r="D331" s="379">
        <v>-0.6</v>
      </c>
      <c r="E331" s="379">
        <v>1.1000000000000001</v>
      </c>
      <c r="F331" s="379">
        <v>1.8</v>
      </c>
      <c r="G331" s="379">
        <v>12</v>
      </c>
      <c r="H331" s="379">
        <v>1032.3</v>
      </c>
      <c r="I331" s="379">
        <v>0</v>
      </c>
      <c r="J331" s="379">
        <v>0</v>
      </c>
      <c r="K331" s="379">
        <v>0</v>
      </c>
      <c r="L331" s="379">
        <v>0.2</v>
      </c>
      <c r="M331" s="379">
        <v>152.9</v>
      </c>
      <c r="N331" s="568">
        <v>152.9</v>
      </c>
      <c r="O331" s="569">
        <v>0.22361111111111101</v>
      </c>
      <c r="P331" s="568"/>
      <c r="Q331" s="185" t="str">
        <f t="shared" ref="Q331:Q394" si="19">IF(I331&gt;9000,60,"")</f>
        <v/>
      </c>
      <c r="R331" s="574" t="str">
        <f t="shared" si="18"/>
        <v/>
      </c>
      <c r="S331" s="581">
        <v>-0.4</v>
      </c>
      <c r="T331" s="257"/>
      <c r="U331" s="576" t="str">
        <f t="shared" ref="U331:U394" si="20">IF(S331&gt;B331+1,60,"")</f>
        <v/>
      </c>
      <c r="AR331" s="263"/>
      <c r="AS331" s="263"/>
      <c r="AT331" s="224"/>
      <c r="AU331" s="379"/>
      <c r="AV331" s="379"/>
      <c r="AW331" s="264"/>
    </row>
    <row r="332" spans="2:49" x14ac:dyDescent="0.25">
      <c r="B332" s="379">
        <v>-0.6</v>
      </c>
      <c r="C332" s="379">
        <v>97</v>
      </c>
      <c r="D332" s="379">
        <v>-0.6</v>
      </c>
      <c r="E332" s="379">
        <v>0.7</v>
      </c>
      <c r="F332" s="379">
        <v>1.8</v>
      </c>
      <c r="G332" s="379">
        <v>343</v>
      </c>
      <c r="H332" s="379">
        <v>1032.5</v>
      </c>
      <c r="I332" s="379">
        <v>0</v>
      </c>
      <c r="J332" s="379">
        <v>0</v>
      </c>
      <c r="K332" s="379">
        <v>0</v>
      </c>
      <c r="L332" s="379">
        <v>0.2</v>
      </c>
      <c r="M332" s="379">
        <v>152.9</v>
      </c>
      <c r="N332" s="568">
        <v>152.9</v>
      </c>
      <c r="O332" s="569">
        <v>0.22430555555555601</v>
      </c>
      <c r="P332" s="568"/>
      <c r="Q332" s="185" t="str">
        <f t="shared" si="19"/>
        <v/>
      </c>
      <c r="R332" s="574" t="str">
        <f t="shared" si="18"/>
        <v/>
      </c>
      <c r="S332" s="581">
        <v>-0.4</v>
      </c>
      <c r="T332" s="257"/>
      <c r="U332" s="576" t="str">
        <f t="shared" si="20"/>
        <v/>
      </c>
      <c r="AR332" s="263"/>
      <c r="AS332" s="263"/>
      <c r="AT332" s="224"/>
      <c r="AU332" s="379"/>
      <c r="AV332" s="379"/>
      <c r="AW332" s="264"/>
    </row>
    <row r="333" spans="2:49" x14ac:dyDescent="0.25">
      <c r="B333" s="379">
        <v>-0.6</v>
      </c>
      <c r="C333" s="379">
        <v>97</v>
      </c>
      <c r="D333" s="379">
        <v>-0.6</v>
      </c>
      <c r="E333" s="379">
        <v>0</v>
      </c>
      <c r="F333" s="379">
        <v>0</v>
      </c>
      <c r="G333" s="379">
        <v>341</v>
      </c>
      <c r="H333" s="379">
        <v>1032.5</v>
      </c>
      <c r="I333" s="379">
        <v>0</v>
      </c>
      <c r="J333" s="379">
        <v>0</v>
      </c>
      <c r="K333" s="379">
        <v>0</v>
      </c>
      <c r="L333" s="379">
        <v>0.2</v>
      </c>
      <c r="M333" s="379">
        <v>152.9</v>
      </c>
      <c r="N333" s="568">
        <v>152.9</v>
      </c>
      <c r="O333" s="569">
        <v>0.22500000000000001</v>
      </c>
      <c r="P333" s="568"/>
      <c r="Q333" s="185" t="str">
        <f t="shared" si="19"/>
        <v/>
      </c>
      <c r="R333" s="574" t="str">
        <f t="shared" si="18"/>
        <v/>
      </c>
      <c r="S333" s="581">
        <v>-0.4</v>
      </c>
      <c r="T333" s="257"/>
      <c r="U333" s="576" t="str">
        <f t="shared" si="20"/>
        <v/>
      </c>
      <c r="AR333" s="263"/>
      <c r="AS333" s="263"/>
      <c r="AT333" s="224"/>
      <c r="AU333" s="379"/>
      <c r="AV333" s="379"/>
      <c r="AW333" s="264"/>
    </row>
    <row r="334" spans="2:49" x14ac:dyDescent="0.25">
      <c r="B334" s="379">
        <v>-0.6</v>
      </c>
      <c r="C334" s="379">
        <v>97</v>
      </c>
      <c r="D334" s="379">
        <v>-0.6</v>
      </c>
      <c r="E334" s="379">
        <v>0</v>
      </c>
      <c r="F334" s="379">
        <v>0</v>
      </c>
      <c r="G334" s="379">
        <v>329</v>
      </c>
      <c r="H334" s="379">
        <v>1032.5</v>
      </c>
      <c r="I334" s="379">
        <v>0</v>
      </c>
      <c r="J334" s="379">
        <v>0</v>
      </c>
      <c r="K334" s="379">
        <v>0</v>
      </c>
      <c r="L334" s="379">
        <v>0.2</v>
      </c>
      <c r="M334" s="379">
        <v>152.9</v>
      </c>
      <c r="N334" s="568">
        <v>152.9</v>
      </c>
      <c r="O334" s="569">
        <v>0.225694444444444</v>
      </c>
      <c r="P334" s="568"/>
      <c r="Q334" s="185" t="str">
        <f t="shared" si="19"/>
        <v/>
      </c>
      <c r="R334" s="574" t="str">
        <f t="shared" si="18"/>
        <v/>
      </c>
      <c r="S334" s="581">
        <v>-0.4</v>
      </c>
      <c r="T334" s="257"/>
      <c r="U334" s="576" t="str">
        <f t="shared" si="20"/>
        <v/>
      </c>
      <c r="AR334" s="263"/>
      <c r="AS334" s="263"/>
      <c r="AT334" s="224"/>
      <c r="AU334" s="379"/>
      <c r="AV334" s="379"/>
      <c r="AW334" s="264"/>
    </row>
    <row r="335" spans="2:49" x14ac:dyDescent="0.25">
      <c r="B335" s="379">
        <v>-0.5</v>
      </c>
      <c r="C335" s="379">
        <v>97</v>
      </c>
      <c r="D335" s="379">
        <v>-0.5</v>
      </c>
      <c r="E335" s="379">
        <v>1.4</v>
      </c>
      <c r="F335" s="379">
        <v>1.8</v>
      </c>
      <c r="G335" s="379">
        <v>329</v>
      </c>
      <c r="H335" s="379">
        <v>1032.5999999999999</v>
      </c>
      <c r="I335" s="379">
        <v>0</v>
      </c>
      <c r="J335" s="379">
        <v>0</v>
      </c>
      <c r="K335" s="379">
        <v>0</v>
      </c>
      <c r="L335" s="379">
        <v>0.2</v>
      </c>
      <c r="M335" s="379">
        <v>152.9</v>
      </c>
      <c r="N335" s="568">
        <v>152.9</v>
      </c>
      <c r="O335" s="569">
        <v>0.226388888888889</v>
      </c>
      <c r="P335" s="568"/>
      <c r="Q335" s="185" t="str">
        <f t="shared" si="19"/>
        <v/>
      </c>
      <c r="R335" s="574" t="str">
        <f t="shared" si="18"/>
        <v/>
      </c>
      <c r="S335" s="581">
        <v>-0.4</v>
      </c>
      <c r="T335" s="257"/>
      <c r="U335" s="576" t="str">
        <f t="shared" si="20"/>
        <v/>
      </c>
      <c r="AR335" s="263"/>
      <c r="AS335" s="263"/>
      <c r="AT335" s="224"/>
      <c r="AU335" s="379"/>
      <c r="AV335" s="379"/>
      <c r="AW335" s="264"/>
    </row>
    <row r="336" spans="2:49" x14ac:dyDescent="0.25">
      <c r="B336" s="379">
        <v>-0.5</v>
      </c>
      <c r="C336" s="379">
        <v>97</v>
      </c>
      <c r="D336" s="379">
        <v>-0.5</v>
      </c>
      <c r="E336" s="379">
        <v>1.4</v>
      </c>
      <c r="F336" s="379">
        <v>1.8</v>
      </c>
      <c r="G336" s="379">
        <v>347</v>
      </c>
      <c r="H336" s="379">
        <v>1032.5999999999999</v>
      </c>
      <c r="I336" s="379">
        <v>0</v>
      </c>
      <c r="J336" s="379">
        <v>0</v>
      </c>
      <c r="K336" s="379">
        <v>0</v>
      </c>
      <c r="L336" s="379">
        <v>0.2</v>
      </c>
      <c r="M336" s="379">
        <v>152.9</v>
      </c>
      <c r="N336" s="568">
        <v>152.9</v>
      </c>
      <c r="O336" s="569">
        <v>0.227083333333333</v>
      </c>
      <c r="P336" s="568"/>
      <c r="Q336" s="185" t="str">
        <f t="shared" si="19"/>
        <v/>
      </c>
      <c r="R336" s="574" t="str">
        <f t="shared" si="18"/>
        <v/>
      </c>
      <c r="S336" s="581">
        <v>-0.4</v>
      </c>
      <c r="T336" s="257"/>
      <c r="U336" s="576" t="str">
        <f t="shared" si="20"/>
        <v/>
      </c>
      <c r="AR336" s="263"/>
      <c r="AS336" s="263"/>
      <c r="AT336" s="224"/>
      <c r="AU336" s="379"/>
      <c r="AV336" s="379"/>
      <c r="AW336" s="264"/>
    </row>
    <row r="337" spans="2:49" x14ac:dyDescent="0.25">
      <c r="B337" s="379">
        <v>-0.6</v>
      </c>
      <c r="C337" s="379">
        <v>97</v>
      </c>
      <c r="D337" s="379">
        <v>-0.6</v>
      </c>
      <c r="E337" s="379">
        <v>1.4</v>
      </c>
      <c r="F337" s="379">
        <v>1.8</v>
      </c>
      <c r="G337" s="379">
        <v>358</v>
      </c>
      <c r="H337" s="379">
        <v>1032.5</v>
      </c>
      <c r="I337" s="379">
        <v>0</v>
      </c>
      <c r="J337" s="379">
        <v>0</v>
      </c>
      <c r="K337" s="379">
        <v>0</v>
      </c>
      <c r="L337" s="379">
        <v>0.2</v>
      </c>
      <c r="M337" s="379">
        <v>152.9</v>
      </c>
      <c r="N337" s="568">
        <v>152.9</v>
      </c>
      <c r="O337" s="569">
        <v>0.227777777777778</v>
      </c>
      <c r="P337" s="568"/>
      <c r="Q337" s="185" t="str">
        <f t="shared" si="19"/>
        <v/>
      </c>
      <c r="R337" s="574" t="str">
        <f t="shared" si="18"/>
        <v/>
      </c>
      <c r="S337" s="581">
        <v>-0.4</v>
      </c>
      <c r="T337" s="257"/>
      <c r="U337" s="576" t="str">
        <f t="shared" si="20"/>
        <v/>
      </c>
      <c r="AR337" s="263"/>
      <c r="AS337" s="263"/>
      <c r="AT337" s="224"/>
      <c r="AU337" s="379"/>
      <c r="AV337" s="379"/>
      <c r="AW337" s="264"/>
    </row>
    <row r="338" spans="2:49" x14ac:dyDescent="0.25">
      <c r="B338" s="379">
        <v>-0.6</v>
      </c>
      <c r="C338" s="379">
        <v>97</v>
      </c>
      <c r="D338" s="379">
        <v>-0.6</v>
      </c>
      <c r="E338" s="379">
        <v>0</v>
      </c>
      <c r="F338" s="379">
        <v>0</v>
      </c>
      <c r="G338" s="379">
        <v>30</v>
      </c>
      <c r="H338" s="379">
        <v>1032.5999999999999</v>
      </c>
      <c r="I338" s="379">
        <v>0</v>
      </c>
      <c r="J338" s="379">
        <v>0</v>
      </c>
      <c r="K338" s="379">
        <v>0</v>
      </c>
      <c r="L338" s="379">
        <v>0.2</v>
      </c>
      <c r="M338" s="379">
        <v>152.9</v>
      </c>
      <c r="N338" s="568">
        <v>152.9</v>
      </c>
      <c r="O338" s="569">
        <v>0.22847222222222199</v>
      </c>
      <c r="P338" s="568"/>
      <c r="Q338" s="185" t="str">
        <f t="shared" si="19"/>
        <v/>
      </c>
      <c r="R338" s="574" t="str">
        <f t="shared" si="18"/>
        <v/>
      </c>
      <c r="S338" s="581">
        <v>-0.4</v>
      </c>
      <c r="T338" s="257"/>
      <c r="U338" s="576" t="str">
        <f t="shared" si="20"/>
        <v/>
      </c>
      <c r="AR338" s="263"/>
      <c r="AS338" s="263"/>
      <c r="AT338" s="224"/>
      <c r="AU338" s="379"/>
      <c r="AV338" s="379"/>
      <c r="AW338" s="264"/>
    </row>
    <row r="339" spans="2:49" x14ac:dyDescent="0.25">
      <c r="B339" s="379">
        <v>-0.5</v>
      </c>
      <c r="C339" s="379">
        <v>97</v>
      </c>
      <c r="D339" s="379">
        <v>-0.5</v>
      </c>
      <c r="E339" s="379">
        <v>1.4</v>
      </c>
      <c r="F339" s="379">
        <v>1.8</v>
      </c>
      <c r="G339" s="379">
        <v>21</v>
      </c>
      <c r="H339" s="379">
        <v>1032.5</v>
      </c>
      <c r="I339" s="379">
        <v>0</v>
      </c>
      <c r="J339" s="379">
        <v>0</v>
      </c>
      <c r="K339" s="379">
        <v>0</v>
      </c>
      <c r="L339" s="379">
        <v>0.2</v>
      </c>
      <c r="M339" s="379">
        <v>152.9</v>
      </c>
      <c r="N339" s="568">
        <v>152.9</v>
      </c>
      <c r="O339" s="569">
        <v>0.22916666666666699</v>
      </c>
      <c r="P339" s="568"/>
      <c r="Q339" s="185" t="str">
        <f t="shared" si="19"/>
        <v/>
      </c>
      <c r="R339" s="574" t="str">
        <f t="shared" si="18"/>
        <v/>
      </c>
      <c r="S339" s="581">
        <v>-0.4</v>
      </c>
      <c r="T339" s="257"/>
      <c r="U339" s="576" t="str">
        <f t="shared" si="20"/>
        <v/>
      </c>
      <c r="AR339" s="263"/>
      <c r="AS339" s="263"/>
      <c r="AT339" s="224"/>
      <c r="AU339" s="379"/>
      <c r="AV339" s="379"/>
      <c r="AW339" s="264"/>
    </row>
    <row r="340" spans="2:49" x14ac:dyDescent="0.25">
      <c r="B340" s="379">
        <v>-0.5</v>
      </c>
      <c r="C340" s="379">
        <v>97</v>
      </c>
      <c r="D340" s="379">
        <v>-0.5</v>
      </c>
      <c r="E340" s="379">
        <v>0.4</v>
      </c>
      <c r="F340" s="379">
        <v>1.8</v>
      </c>
      <c r="G340" s="379">
        <v>27</v>
      </c>
      <c r="H340" s="379">
        <v>1032.4000000000001</v>
      </c>
      <c r="I340" s="379">
        <v>0</v>
      </c>
      <c r="J340" s="379">
        <v>0</v>
      </c>
      <c r="K340" s="379">
        <v>0</v>
      </c>
      <c r="L340" s="379">
        <v>0.2</v>
      </c>
      <c r="M340" s="379">
        <v>152.9</v>
      </c>
      <c r="N340" s="568">
        <v>152.9</v>
      </c>
      <c r="O340" s="569">
        <v>0.22986111111111099</v>
      </c>
      <c r="P340" s="568"/>
      <c r="Q340" s="185" t="str">
        <f t="shared" si="19"/>
        <v/>
      </c>
      <c r="R340" s="574" t="str">
        <f t="shared" si="18"/>
        <v/>
      </c>
      <c r="S340" s="581">
        <v>-0.4</v>
      </c>
      <c r="T340" s="257"/>
      <c r="U340" s="576" t="str">
        <f t="shared" si="20"/>
        <v/>
      </c>
      <c r="AR340" s="263"/>
      <c r="AS340" s="263"/>
      <c r="AT340" s="224"/>
      <c r="AU340" s="379"/>
      <c r="AV340" s="379"/>
      <c r="AW340" s="264"/>
    </row>
    <row r="341" spans="2:49" x14ac:dyDescent="0.25">
      <c r="B341" s="379">
        <v>-0.5</v>
      </c>
      <c r="C341" s="379">
        <v>97</v>
      </c>
      <c r="D341" s="379">
        <v>-0.5</v>
      </c>
      <c r="E341" s="379">
        <v>1.1000000000000001</v>
      </c>
      <c r="F341" s="379">
        <v>1.8</v>
      </c>
      <c r="G341" s="379">
        <v>29</v>
      </c>
      <c r="H341" s="379">
        <v>1032.4000000000001</v>
      </c>
      <c r="I341" s="379">
        <v>0</v>
      </c>
      <c r="J341" s="379">
        <v>0</v>
      </c>
      <c r="K341" s="379">
        <v>0</v>
      </c>
      <c r="L341" s="379">
        <v>0.2</v>
      </c>
      <c r="M341" s="379">
        <v>152.9</v>
      </c>
      <c r="N341" s="568">
        <v>152.9</v>
      </c>
      <c r="O341" s="569">
        <v>0.23055555555555601</v>
      </c>
      <c r="P341" s="568"/>
      <c r="Q341" s="185" t="str">
        <f t="shared" si="19"/>
        <v/>
      </c>
      <c r="R341" s="574" t="str">
        <f t="shared" si="18"/>
        <v/>
      </c>
      <c r="S341" s="581">
        <v>-0.4</v>
      </c>
      <c r="T341" s="257"/>
      <c r="U341" s="576" t="str">
        <f t="shared" si="20"/>
        <v/>
      </c>
      <c r="AR341" s="263"/>
      <c r="AS341" s="263"/>
      <c r="AT341" s="224"/>
      <c r="AU341" s="379"/>
      <c r="AV341" s="379"/>
      <c r="AW341" s="264"/>
    </row>
    <row r="342" spans="2:49" x14ac:dyDescent="0.25">
      <c r="B342" s="379">
        <v>-0.5</v>
      </c>
      <c r="C342" s="379">
        <v>97</v>
      </c>
      <c r="D342" s="379">
        <v>-0.5</v>
      </c>
      <c r="E342" s="379">
        <v>0.7</v>
      </c>
      <c r="F342" s="379">
        <v>1.8</v>
      </c>
      <c r="G342" s="379">
        <v>31</v>
      </c>
      <c r="H342" s="379">
        <v>1032.3</v>
      </c>
      <c r="I342" s="379">
        <v>0</v>
      </c>
      <c r="J342" s="379">
        <v>0</v>
      </c>
      <c r="K342" s="379">
        <v>0</v>
      </c>
      <c r="L342" s="379">
        <v>0.2</v>
      </c>
      <c r="M342" s="379">
        <v>152.9</v>
      </c>
      <c r="N342" s="568">
        <v>152.9</v>
      </c>
      <c r="O342" s="569">
        <v>0.23125000000000001</v>
      </c>
      <c r="P342" s="568"/>
      <c r="Q342" s="185" t="str">
        <f t="shared" si="19"/>
        <v/>
      </c>
      <c r="R342" s="574" t="str">
        <f t="shared" si="18"/>
        <v/>
      </c>
      <c r="S342" s="581">
        <v>-0.4</v>
      </c>
      <c r="T342" s="257"/>
      <c r="U342" s="576" t="str">
        <f t="shared" si="20"/>
        <v/>
      </c>
      <c r="AR342" s="263"/>
      <c r="AS342" s="263"/>
      <c r="AT342" s="224"/>
      <c r="AU342" s="379"/>
      <c r="AV342" s="379"/>
      <c r="AW342" s="264"/>
    </row>
    <row r="343" spans="2:49" x14ac:dyDescent="0.25">
      <c r="B343" s="379">
        <v>-0.5</v>
      </c>
      <c r="C343" s="379">
        <v>97</v>
      </c>
      <c r="D343" s="379">
        <v>-0.5</v>
      </c>
      <c r="E343" s="379">
        <v>1.1000000000000001</v>
      </c>
      <c r="F343" s="379">
        <v>1.8</v>
      </c>
      <c r="G343" s="379">
        <v>35</v>
      </c>
      <c r="H343" s="379">
        <v>1032.4000000000001</v>
      </c>
      <c r="I343" s="379">
        <v>0</v>
      </c>
      <c r="J343" s="379">
        <v>0</v>
      </c>
      <c r="K343" s="379">
        <v>0</v>
      </c>
      <c r="L343" s="379">
        <v>0.2</v>
      </c>
      <c r="M343" s="379">
        <v>152.9</v>
      </c>
      <c r="N343" s="568">
        <v>152.9</v>
      </c>
      <c r="O343" s="569">
        <v>0.23194444444444401</v>
      </c>
      <c r="P343" s="568"/>
      <c r="Q343" s="185" t="str">
        <f t="shared" si="19"/>
        <v/>
      </c>
      <c r="R343" s="574" t="str">
        <f t="shared" si="18"/>
        <v/>
      </c>
      <c r="S343" s="581">
        <v>-0.4</v>
      </c>
      <c r="T343" s="257"/>
      <c r="U343" s="576" t="str">
        <f t="shared" si="20"/>
        <v/>
      </c>
      <c r="AR343" s="263"/>
      <c r="AS343" s="263"/>
      <c r="AT343" s="224"/>
      <c r="AU343" s="379"/>
      <c r="AV343" s="379"/>
      <c r="AW343" s="264"/>
    </row>
    <row r="344" spans="2:49" x14ac:dyDescent="0.25">
      <c r="B344" s="379">
        <v>-0.5</v>
      </c>
      <c r="C344" s="379">
        <v>97</v>
      </c>
      <c r="D344" s="379">
        <v>-0.5</v>
      </c>
      <c r="E344" s="379">
        <v>2.9</v>
      </c>
      <c r="F344" s="379">
        <v>3.6</v>
      </c>
      <c r="G344" s="379">
        <v>30</v>
      </c>
      <c r="H344" s="379">
        <v>1032.5</v>
      </c>
      <c r="I344" s="379">
        <v>0</v>
      </c>
      <c r="J344" s="379">
        <v>0</v>
      </c>
      <c r="K344" s="379">
        <v>0</v>
      </c>
      <c r="L344" s="379">
        <v>0.2</v>
      </c>
      <c r="M344" s="379">
        <v>152.9</v>
      </c>
      <c r="N344" s="568">
        <v>152.9</v>
      </c>
      <c r="O344" s="569">
        <v>0.23263888888888901</v>
      </c>
      <c r="P344" s="568"/>
      <c r="Q344" s="185" t="str">
        <f t="shared" si="19"/>
        <v/>
      </c>
      <c r="R344" s="574" t="str">
        <f t="shared" si="18"/>
        <v/>
      </c>
      <c r="S344" s="581">
        <v>-0.3</v>
      </c>
      <c r="T344" s="257"/>
      <c r="U344" s="576" t="str">
        <f t="shared" si="20"/>
        <v/>
      </c>
      <c r="AR344" s="263"/>
      <c r="AS344" s="263"/>
      <c r="AT344" s="224"/>
      <c r="AU344" s="379"/>
      <c r="AV344" s="379"/>
      <c r="AW344" s="264"/>
    </row>
    <row r="345" spans="2:49" x14ac:dyDescent="0.25">
      <c r="B345" s="379">
        <v>-0.5</v>
      </c>
      <c r="C345" s="379">
        <v>97</v>
      </c>
      <c r="D345" s="379">
        <v>-0.5</v>
      </c>
      <c r="E345" s="379">
        <v>0.4</v>
      </c>
      <c r="F345" s="379">
        <v>1.8</v>
      </c>
      <c r="G345" s="379">
        <v>68</v>
      </c>
      <c r="H345" s="379">
        <v>1032.4000000000001</v>
      </c>
      <c r="I345" s="379">
        <v>0</v>
      </c>
      <c r="J345" s="379">
        <v>0</v>
      </c>
      <c r="K345" s="379">
        <v>0</v>
      </c>
      <c r="L345" s="379">
        <v>0.2</v>
      </c>
      <c r="M345" s="379">
        <v>152.9</v>
      </c>
      <c r="N345" s="568">
        <v>152.9</v>
      </c>
      <c r="O345" s="569">
        <v>0.233333333333333</v>
      </c>
      <c r="P345" s="568"/>
      <c r="Q345" s="185" t="str">
        <f t="shared" si="19"/>
        <v/>
      </c>
      <c r="R345" s="574" t="str">
        <f t="shared" si="18"/>
        <v/>
      </c>
      <c r="S345" s="581">
        <v>-0.4</v>
      </c>
      <c r="T345" s="257"/>
      <c r="U345" s="576" t="str">
        <f t="shared" si="20"/>
        <v/>
      </c>
      <c r="AR345" s="263"/>
      <c r="AS345" s="263"/>
      <c r="AT345" s="224"/>
      <c r="AU345" s="379"/>
      <c r="AV345" s="379"/>
      <c r="AW345" s="264"/>
    </row>
    <row r="346" spans="2:49" x14ac:dyDescent="0.25">
      <c r="B346" s="379">
        <v>-0.4</v>
      </c>
      <c r="C346" s="379">
        <v>97</v>
      </c>
      <c r="D346" s="379">
        <v>-0.4</v>
      </c>
      <c r="E346" s="379">
        <v>1.4</v>
      </c>
      <c r="F346" s="379">
        <v>1.8</v>
      </c>
      <c r="G346" s="379">
        <v>59</v>
      </c>
      <c r="H346" s="379">
        <v>1032.5</v>
      </c>
      <c r="I346" s="379">
        <v>0</v>
      </c>
      <c r="J346" s="379">
        <v>0</v>
      </c>
      <c r="K346" s="379">
        <v>0</v>
      </c>
      <c r="L346" s="379">
        <v>0.2</v>
      </c>
      <c r="M346" s="379">
        <v>152.9</v>
      </c>
      <c r="N346" s="568">
        <v>152.9</v>
      </c>
      <c r="O346" s="569">
        <v>0.234027777777778</v>
      </c>
      <c r="P346" s="568"/>
      <c r="Q346" s="185" t="str">
        <f t="shared" si="19"/>
        <v/>
      </c>
      <c r="R346" s="574" t="str">
        <f t="shared" si="18"/>
        <v/>
      </c>
      <c r="S346" s="581">
        <v>-0.3</v>
      </c>
      <c r="T346" s="257"/>
      <c r="U346" s="576" t="str">
        <f t="shared" si="20"/>
        <v/>
      </c>
      <c r="AR346" s="263"/>
      <c r="AS346" s="263"/>
      <c r="AT346" s="224"/>
      <c r="AU346" s="379"/>
      <c r="AV346" s="379"/>
      <c r="AW346" s="264"/>
    </row>
    <row r="347" spans="2:49" x14ac:dyDescent="0.25">
      <c r="B347" s="379">
        <v>-0.4</v>
      </c>
      <c r="C347" s="379">
        <v>97</v>
      </c>
      <c r="D347" s="379">
        <v>-0.4</v>
      </c>
      <c r="E347" s="379">
        <v>1.8</v>
      </c>
      <c r="F347" s="379">
        <v>3.6</v>
      </c>
      <c r="G347" s="379">
        <v>33</v>
      </c>
      <c r="H347" s="379">
        <v>1032.0999999999999</v>
      </c>
      <c r="I347" s="379">
        <v>0</v>
      </c>
      <c r="J347" s="379">
        <v>0</v>
      </c>
      <c r="K347" s="379">
        <v>0</v>
      </c>
      <c r="L347" s="379">
        <v>0.2</v>
      </c>
      <c r="M347" s="379">
        <v>152.9</v>
      </c>
      <c r="N347" s="568">
        <v>152.9</v>
      </c>
      <c r="O347" s="569">
        <v>0.234722222222222</v>
      </c>
      <c r="P347" s="568"/>
      <c r="Q347" s="185" t="str">
        <f t="shared" si="19"/>
        <v/>
      </c>
      <c r="R347" s="574" t="str">
        <f t="shared" si="18"/>
        <v/>
      </c>
      <c r="S347" s="581">
        <v>-0.3</v>
      </c>
      <c r="T347" s="257"/>
      <c r="U347" s="576" t="str">
        <f t="shared" si="20"/>
        <v/>
      </c>
      <c r="AR347" s="263"/>
      <c r="AS347" s="263"/>
      <c r="AT347" s="224"/>
      <c r="AU347" s="379"/>
      <c r="AV347" s="379"/>
      <c r="AW347" s="264"/>
    </row>
    <row r="348" spans="2:49" x14ac:dyDescent="0.25">
      <c r="B348" s="379">
        <v>-0.4</v>
      </c>
      <c r="C348" s="379">
        <v>97</v>
      </c>
      <c r="D348" s="379">
        <v>-0.4</v>
      </c>
      <c r="E348" s="379">
        <v>1.8</v>
      </c>
      <c r="F348" s="379">
        <v>3.6</v>
      </c>
      <c r="G348" s="379">
        <v>32</v>
      </c>
      <c r="H348" s="379">
        <v>1032.4000000000001</v>
      </c>
      <c r="I348" s="379">
        <v>0</v>
      </c>
      <c r="J348" s="379">
        <v>0</v>
      </c>
      <c r="K348" s="379">
        <v>0</v>
      </c>
      <c r="L348" s="379">
        <v>0.2</v>
      </c>
      <c r="M348" s="379">
        <v>152.9</v>
      </c>
      <c r="N348" s="568">
        <v>152.9</v>
      </c>
      <c r="O348" s="569">
        <v>0.235416666666667</v>
      </c>
      <c r="P348" s="568"/>
      <c r="Q348" s="185" t="str">
        <f t="shared" si="19"/>
        <v/>
      </c>
      <c r="R348" s="574" t="str">
        <f t="shared" si="18"/>
        <v/>
      </c>
      <c r="S348" s="581">
        <v>-0.3</v>
      </c>
      <c r="T348" s="257"/>
      <c r="U348" s="576" t="str">
        <f t="shared" si="20"/>
        <v/>
      </c>
      <c r="AR348" s="263"/>
      <c r="AS348" s="263"/>
      <c r="AT348" s="224"/>
      <c r="AU348" s="379"/>
      <c r="AV348" s="379"/>
      <c r="AW348" s="264"/>
    </row>
    <row r="349" spans="2:49" x14ac:dyDescent="0.25">
      <c r="B349" s="379">
        <v>-0.4</v>
      </c>
      <c r="C349" s="379">
        <v>97</v>
      </c>
      <c r="D349" s="379">
        <v>-0.4</v>
      </c>
      <c r="E349" s="379">
        <v>1.1000000000000001</v>
      </c>
      <c r="F349" s="379">
        <v>3.6</v>
      </c>
      <c r="G349" s="379">
        <v>28</v>
      </c>
      <c r="H349" s="379">
        <v>1032.5</v>
      </c>
      <c r="I349" s="379">
        <v>0</v>
      </c>
      <c r="J349" s="379">
        <v>0</v>
      </c>
      <c r="K349" s="379">
        <v>0</v>
      </c>
      <c r="L349" s="379">
        <v>0.2</v>
      </c>
      <c r="M349" s="379">
        <v>152.9</v>
      </c>
      <c r="N349" s="568">
        <v>152.9</v>
      </c>
      <c r="O349" s="569">
        <v>0.23611111111111099</v>
      </c>
      <c r="P349" s="568"/>
      <c r="Q349" s="185" t="str">
        <f t="shared" si="19"/>
        <v/>
      </c>
      <c r="R349" s="574" t="str">
        <f t="shared" si="18"/>
        <v/>
      </c>
      <c r="S349" s="581">
        <v>-0.3</v>
      </c>
      <c r="T349" s="257"/>
      <c r="U349" s="576" t="str">
        <f t="shared" si="20"/>
        <v/>
      </c>
      <c r="AR349" s="263"/>
      <c r="AS349" s="263"/>
      <c r="AT349" s="224"/>
      <c r="AU349" s="379"/>
      <c r="AV349" s="379"/>
      <c r="AW349" s="264"/>
    </row>
    <row r="350" spans="2:49" x14ac:dyDescent="0.25">
      <c r="B350" s="379">
        <v>-0.4</v>
      </c>
      <c r="C350" s="379">
        <v>97</v>
      </c>
      <c r="D350" s="379">
        <v>-0.4</v>
      </c>
      <c r="E350" s="379">
        <v>0</v>
      </c>
      <c r="F350" s="379">
        <v>0</v>
      </c>
      <c r="G350" s="379">
        <v>57</v>
      </c>
      <c r="H350" s="379">
        <v>1032.2</v>
      </c>
      <c r="I350" s="379">
        <v>0</v>
      </c>
      <c r="J350" s="379">
        <v>0</v>
      </c>
      <c r="K350" s="379">
        <v>0</v>
      </c>
      <c r="L350" s="379">
        <v>0.2</v>
      </c>
      <c r="M350" s="379">
        <v>152.9</v>
      </c>
      <c r="N350" s="568">
        <v>152.9</v>
      </c>
      <c r="O350" s="569">
        <v>0.23680555555555599</v>
      </c>
      <c r="P350" s="568"/>
      <c r="Q350" s="185" t="str">
        <f t="shared" si="19"/>
        <v/>
      </c>
      <c r="R350" s="574" t="str">
        <f t="shared" si="18"/>
        <v/>
      </c>
      <c r="S350" s="581">
        <v>-0.3</v>
      </c>
      <c r="T350" s="257"/>
      <c r="U350" s="576" t="str">
        <f t="shared" si="20"/>
        <v/>
      </c>
      <c r="AR350" s="263"/>
      <c r="AS350" s="263"/>
      <c r="AT350" s="224"/>
      <c r="AU350" s="379"/>
      <c r="AV350" s="379"/>
      <c r="AW350" s="264"/>
    </row>
    <row r="351" spans="2:49" x14ac:dyDescent="0.25">
      <c r="B351" s="379">
        <v>-0.4</v>
      </c>
      <c r="C351" s="379">
        <v>97</v>
      </c>
      <c r="D351" s="379">
        <v>-0.4</v>
      </c>
      <c r="E351" s="379">
        <v>0</v>
      </c>
      <c r="F351" s="379">
        <v>0</v>
      </c>
      <c r="G351" s="379">
        <v>56</v>
      </c>
      <c r="H351" s="379">
        <v>1032.3</v>
      </c>
      <c r="I351" s="379">
        <v>0</v>
      </c>
      <c r="J351" s="379">
        <v>0</v>
      </c>
      <c r="K351" s="379">
        <v>0</v>
      </c>
      <c r="L351" s="379">
        <v>0.2</v>
      </c>
      <c r="M351" s="379">
        <v>152.9</v>
      </c>
      <c r="N351" s="568">
        <v>152.9</v>
      </c>
      <c r="O351" s="569">
        <v>0.23749999999999999</v>
      </c>
      <c r="P351" s="568"/>
      <c r="Q351" s="185" t="str">
        <f t="shared" si="19"/>
        <v/>
      </c>
      <c r="R351" s="574" t="str">
        <f t="shared" si="18"/>
        <v/>
      </c>
      <c r="S351" s="581">
        <v>-0.3</v>
      </c>
      <c r="T351" s="257"/>
      <c r="U351" s="576" t="str">
        <f t="shared" si="20"/>
        <v/>
      </c>
      <c r="AR351" s="263"/>
      <c r="AS351" s="263"/>
      <c r="AT351" s="224"/>
      <c r="AU351" s="379"/>
      <c r="AV351" s="379"/>
      <c r="AW351" s="264"/>
    </row>
    <row r="352" spans="2:49" x14ac:dyDescent="0.25">
      <c r="B352" s="379">
        <v>-0.4</v>
      </c>
      <c r="C352" s="379">
        <v>97</v>
      </c>
      <c r="D352" s="379">
        <v>-0.4</v>
      </c>
      <c r="E352" s="379">
        <v>0.7</v>
      </c>
      <c r="F352" s="379">
        <v>1.8</v>
      </c>
      <c r="G352" s="379">
        <v>48</v>
      </c>
      <c r="H352" s="379">
        <v>1032.2</v>
      </c>
      <c r="I352" s="379">
        <v>0</v>
      </c>
      <c r="J352" s="379">
        <v>0</v>
      </c>
      <c r="K352" s="379">
        <v>0</v>
      </c>
      <c r="L352" s="379">
        <v>0.2</v>
      </c>
      <c r="M352" s="379">
        <v>152.9</v>
      </c>
      <c r="N352" s="568">
        <v>152.9</v>
      </c>
      <c r="O352" s="569">
        <v>0.23819444444444399</v>
      </c>
      <c r="P352" s="568"/>
      <c r="Q352" s="185" t="str">
        <f t="shared" si="19"/>
        <v/>
      </c>
      <c r="R352" s="574" t="str">
        <f t="shared" si="18"/>
        <v/>
      </c>
      <c r="S352" s="581">
        <v>-0.3</v>
      </c>
      <c r="T352" s="257"/>
      <c r="U352" s="576" t="str">
        <f t="shared" si="20"/>
        <v/>
      </c>
      <c r="AR352" s="263"/>
      <c r="AS352" s="263"/>
      <c r="AT352" s="224"/>
      <c r="AU352" s="379"/>
      <c r="AV352" s="379"/>
      <c r="AW352" s="264"/>
    </row>
    <row r="353" spans="2:49" x14ac:dyDescent="0.25">
      <c r="B353" s="379">
        <v>-0.3</v>
      </c>
      <c r="C353" s="379">
        <v>97</v>
      </c>
      <c r="D353" s="379">
        <v>-0.3</v>
      </c>
      <c r="E353" s="379">
        <v>0.4</v>
      </c>
      <c r="F353" s="379">
        <v>1.8</v>
      </c>
      <c r="G353" s="379">
        <v>47</v>
      </c>
      <c r="H353" s="379">
        <v>1032.2</v>
      </c>
      <c r="I353" s="379">
        <v>0</v>
      </c>
      <c r="J353" s="379">
        <v>0</v>
      </c>
      <c r="K353" s="379">
        <v>0</v>
      </c>
      <c r="L353" s="379">
        <v>0.2</v>
      </c>
      <c r="M353" s="379">
        <v>152.9</v>
      </c>
      <c r="N353" s="568">
        <v>152.9</v>
      </c>
      <c r="O353" s="569">
        <v>0.23888888888888901</v>
      </c>
      <c r="P353" s="568"/>
      <c r="Q353" s="185" t="str">
        <f t="shared" si="19"/>
        <v/>
      </c>
      <c r="R353" s="574" t="str">
        <f t="shared" si="18"/>
        <v/>
      </c>
      <c r="S353" s="581">
        <v>-0.3</v>
      </c>
      <c r="T353" s="257"/>
      <c r="U353" s="576" t="str">
        <f t="shared" si="20"/>
        <v/>
      </c>
      <c r="AR353" s="263"/>
      <c r="AS353" s="263"/>
      <c r="AT353" s="224"/>
      <c r="AU353" s="379"/>
      <c r="AV353" s="379"/>
      <c r="AW353" s="264"/>
    </row>
    <row r="354" spans="2:49" x14ac:dyDescent="0.25">
      <c r="B354" s="379">
        <v>-0.3</v>
      </c>
      <c r="C354" s="379">
        <v>97</v>
      </c>
      <c r="D354" s="379">
        <v>-0.3</v>
      </c>
      <c r="E354" s="379">
        <v>2.2000000000000002</v>
      </c>
      <c r="F354" s="379">
        <v>3.6</v>
      </c>
      <c r="G354" s="379">
        <v>31</v>
      </c>
      <c r="H354" s="379">
        <v>1032.5</v>
      </c>
      <c r="I354" s="379">
        <v>0</v>
      </c>
      <c r="J354" s="379">
        <v>0</v>
      </c>
      <c r="K354" s="379">
        <v>0</v>
      </c>
      <c r="L354" s="379">
        <v>0.2</v>
      </c>
      <c r="M354" s="379">
        <v>152.9</v>
      </c>
      <c r="N354" s="568">
        <v>152.9</v>
      </c>
      <c r="O354" s="569">
        <v>0.23958333333333301</v>
      </c>
      <c r="P354" s="568"/>
      <c r="Q354" s="185" t="str">
        <f t="shared" si="19"/>
        <v/>
      </c>
      <c r="R354" s="574" t="str">
        <f t="shared" si="18"/>
        <v/>
      </c>
      <c r="S354" s="581">
        <v>-0.3</v>
      </c>
      <c r="T354" s="257"/>
      <c r="U354" s="576" t="str">
        <f t="shared" si="20"/>
        <v/>
      </c>
      <c r="AR354" s="263"/>
      <c r="AS354" s="263"/>
      <c r="AT354" s="224"/>
      <c r="AU354" s="379"/>
      <c r="AV354" s="379"/>
      <c r="AW354" s="264"/>
    </row>
    <row r="355" spans="2:49" x14ac:dyDescent="0.25">
      <c r="B355" s="379">
        <v>-0.3</v>
      </c>
      <c r="C355" s="379">
        <v>97</v>
      </c>
      <c r="D355" s="379">
        <v>-0.3</v>
      </c>
      <c r="E355" s="379">
        <v>1.1000000000000001</v>
      </c>
      <c r="F355" s="379">
        <v>1.8</v>
      </c>
      <c r="G355" s="379">
        <v>30</v>
      </c>
      <c r="H355" s="379">
        <v>1032.5</v>
      </c>
      <c r="I355" s="379">
        <v>0</v>
      </c>
      <c r="J355" s="379">
        <v>0</v>
      </c>
      <c r="K355" s="379">
        <v>0</v>
      </c>
      <c r="L355" s="379">
        <v>0.2</v>
      </c>
      <c r="M355" s="379">
        <v>152.9</v>
      </c>
      <c r="N355" s="568">
        <v>152.9</v>
      </c>
      <c r="O355" s="569">
        <v>0.24027777777777801</v>
      </c>
      <c r="P355" s="568"/>
      <c r="Q355" s="185" t="str">
        <f t="shared" si="19"/>
        <v/>
      </c>
      <c r="R355" s="574" t="str">
        <f t="shared" si="18"/>
        <v/>
      </c>
      <c r="S355" s="581">
        <v>-0.3</v>
      </c>
      <c r="T355" s="257"/>
      <c r="U355" s="576" t="str">
        <f t="shared" si="20"/>
        <v/>
      </c>
      <c r="AR355" s="263"/>
      <c r="AS355" s="263"/>
      <c r="AT355" s="224"/>
      <c r="AU355" s="379"/>
      <c r="AV355" s="379"/>
      <c r="AW355" s="264"/>
    </row>
    <row r="356" spans="2:49" x14ac:dyDescent="0.25">
      <c r="B356" s="379">
        <v>-0.3</v>
      </c>
      <c r="C356" s="379">
        <v>97</v>
      </c>
      <c r="D356" s="379">
        <v>-0.3</v>
      </c>
      <c r="E356" s="379">
        <v>2.2000000000000002</v>
      </c>
      <c r="F356" s="379">
        <v>3.6</v>
      </c>
      <c r="G356" s="379">
        <v>25</v>
      </c>
      <c r="H356" s="379">
        <v>1032.3</v>
      </c>
      <c r="I356" s="379">
        <v>0</v>
      </c>
      <c r="J356" s="379">
        <v>0</v>
      </c>
      <c r="K356" s="379">
        <v>0</v>
      </c>
      <c r="L356" s="379">
        <v>0.2</v>
      </c>
      <c r="M356" s="379">
        <v>152.9</v>
      </c>
      <c r="N356" s="568">
        <v>152.9</v>
      </c>
      <c r="O356" s="569">
        <v>0.240972222222222</v>
      </c>
      <c r="P356" s="568"/>
      <c r="Q356" s="185" t="str">
        <f t="shared" si="19"/>
        <v/>
      </c>
      <c r="R356" s="574" t="str">
        <f t="shared" si="18"/>
        <v/>
      </c>
      <c r="S356" s="581">
        <v>-0.2</v>
      </c>
      <c r="T356" s="257"/>
      <c r="U356" s="576" t="str">
        <f t="shared" si="20"/>
        <v/>
      </c>
      <c r="AR356" s="263"/>
      <c r="AS356" s="263"/>
      <c r="AT356" s="224"/>
      <c r="AU356" s="379"/>
      <c r="AV356" s="379"/>
      <c r="AW356" s="264"/>
    </row>
    <row r="357" spans="2:49" x14ac:dyDescent="0.25">
      <c r="B357" s="379">
        <v>-0.3</v>
      </c>
      <c r="C357" s="379">
        <v>97</v>
      </c>
      <c r="D357" s="379">
        <v>-0.3</v>
      </c>
      <c r="E357" s="379">
        <v>0</v>
      </c>
      <c r="F357" s="379">
        <v>0</v>
      </c>
      <c r="G357" s="379">
        <v>27</v>
      </c>
      <c r="H357" s="379">
        <v>1032.5</v>
      </c>
      <c r="I357" s="379">
        <v>0</v>
      </c>
      <c r="J357" s="379">
        <v>0</v>
      </c>
      <c r="K357" s="379">
        <v>0</v>
      </c>
      <c r="L357" s="379">
        <v>0.2</v>
      </c>
      <c r="M357" s="379">
        <v>152.9</v>
      </c>
      <c r="N357" s="568">
        <v>152.9</v>
      </c>
      <c r="O357" s="569">
        <v>0.241666666666667</v>
      </c>
      <c r="P357" s="568"/>
      <c r="Q357" s="185" t="str">
        <f t="shared" si="19"/>
        <v/>
      </c>
      <c r="R357" s="574" t="str">
        <f t="shared" si="18"/>
        <v/>
      </c>
      <c r="S357" s="581">
        <v>-0.3</v>
      </c>
      <c r="T357" s="257"/>
      <c r="U357" s="576" t="str">
        <f t="shared" si="20"/>
        <v/>
      </c>
      <c r="AR357" s="263"/>
      <c r="AS357" s="263"/>
      <c r="AT357" s="224"/>
      <c r="AU357" s="379"/>
      <c r="AV357" s="379"/>
      <c r="AW357" s="264"/>
    </row>
    <row r="358" spans="2:49" x14ac:dyDescent="0.25">
      <c r="B358" s="379">
        <v>-0.3</v>
      </c>
      <c r="C358" s="379">
        <v>97</v>
      </c>
      <c r="D358" s="379">
        <v>-0.3</v>
      </c>
      <c r="E358" s="379">
        <v>0</v>
      </c>
      <c r="F358" s="379">
        <v>0</v>
      </c>
      <c r="G358" s="379">
        <v>25</v>
      </c>
      <c r="H358" s="379">
        <v>1032.4000000000001</v>
      </c>
      <c r="I358" s="379">
        <v>0</v>
      </c>
      <c r="J358" s="379">
        <v>0</v>
      </c>
      <c r="K358" s="379">
        <v>0</v>
      </c>
      <c r="L358" s="379">
        <v>0.2</v>
      </c>
      <c r="M358" s="379">
        <v>152.9</v>
      </c>
      <c r="N358" s="568">
        <v>152.9</v>
      </c>
      <c r="O358" s="569">
        <v>0.242361111111111</v>
      </c>
      <c r="P358" s="568"/>
      <c r="Q358" s="185" t="str">
        <f t="shared" si="19"/>
        <v/>
      </c>
      <c r="R358" s="574" t="str">
        <f t="shared" si="18"/>
        <v/>
      </c>
      <c r="S358" s="581">
        <v>-0.2</v>
      </c>
      <c r="T358" s="257"/>
      <c r="U358" s="576" t="str">
        <f t="shared" si="20"/>
        <v/>
      </c>
      <c r="AR358" s="263"/>
      <c r="AS358" s="263"/>
      <c r="AT358" s="224"/>
      <c r="AU358" s="379"/>
      <c r="AV358" s="379"/>
      <c r="AW358" s="264"/>
    </row>
    <row r="359" spans="2:49" x14ac:dyDescent="0.25">
      <c r="B359" s="379">
        <v>-0.3</v>
      </c>
      <c r="C359" s="379">
        <v>97</v>
      </c>
      <c r="D359" s="379">
        <v>-0.3</v>
      </c>
      <c r="E359" s="379">
        <v>1.4</v>
      </c>
      <c r="F359" s="379">
        <v>1.8</v>
      </c>
      <c r="G359" s="379">
        <v>24</v>
      </c>
      <c r="H359" s="379">
        <v>1032.4000000000001</v>
      </c>
      <c r="I359" s="379">
        <v>0</v>
      </c>
      <c r="J359" s="379">
        <v>0</v>
      </c>
      <c r="K359" s="379">
        <v>0</v>
      </c>
      <c r="L359" s="379">
        <v>0.2</v>
      </c>
      <c r="M359" s="379">
        <v>152.9</v>
      </c>
      <c r="N359" s="568">
        <v>152.9</v>
      </c>
      <c r="O359" s="569">
        <v>0.243055555555556</v>
      </c>
      <c r="P359" s="568"/>
      <c r="Q359" s="185" t="str">
        <f t="shared" si="19"/>
        <v/>
      </c>
      <c r="R359" s="574" t="str">
        <f t="shared" si="18"/>
        <v/>
      </c>
      <c r="S359" s="581">
        <v>-0.3</v>
      </c>
      <c r="T359" s="257"/>
      <c r="U359" s="576" t="str">
        <f t="shared" si="20"/>
        <v/>
      </c>
      <c r="AR359" s="263"/>
      <c r="AS359" s="263"/>
      <c r="AT359" s="224"/>
      <c r="AU359" s="379"/>
      <c r="AV359" s="379"/>
      <c r="AW359" s="264"/>
    </row>
    <row r="360" spans="2:49" x14ac:dyDescent="0.25">
      <c r="B360" s="379">
        <v>-0.3</v>
      </c>
      <c r="C360" s="379">
        <v>97</v>
      </c>
      <c r="D360" s="379">
        <v>-0.3</v>
      </c>
      <c r="E360" s="379">
        <v>0.4</v>
      </c>
      <c r="F360" s="379">
        <v>1.8</v>
      </c>
      <c r="G360" s="379">
        <v>24</v>
      </c>
      <c r="H360" s="379">
        <v>1032.3</v>
      </c>
      <c r="I360" s="379">
        <v>0</v>
      </c>
      <c r="J360" s="379">
        <v>0</v>
      </c>
      <c r="K360" s="379">
        <v>0</v>
      </c>
      <c r="L360" s="379">
        <v>0.2</v>
      </c>
      <c r="M360" s="379">
        <v>152.9</v>
      </c>
      <c r="N360" s="568">
        <v>152.9</v>
      </c>
      <c r="O360" s="569">
        <v>0.24374999999999999</v>
      </c>
      <c r="P360" s="568"/>
      <c r="Q360" s="185" t="str">
        <f t="shared" si="19"/>
        <v/>
      </c>
      <c r="R360" s="574" t="str">
        <f t="shared" si="18"/>
        <v/>
      </c>
      <c r="S360" s="581">
        <v>-0.2</v>
      </c>
      <c r="T360" s="257"/>
      <c r="U360" s="576" t="str">
        <f t="shared" si="20"/>
        <v/>
      </c>
      <c r="AR360" s="263"/>
      <c r="AS360" s="263"/>
      <c r="AT360" s="224"/>
      <c r="AU360" s="379"/>
      <c r="AV360" s="379"/>
      <c r="AW360" s="264"/>
    </row>
    <row r="361" spans="2:49" x14ac:dyDescent="0.25">
      <c r="B361" s="379">
        <v>-0.2</v>
      </c>
      <c r="C361" s="379">
        <v>97</v>
      </c>
      <c r="D361" s="379">
        <v>-0.2</v>
      </c>
      <c r="E361" s="379">
        <v>0.4</v>
      </c>
      <c r="F361" s="379">
        <v>1.8</v>
      </c>
      <c r="G361" s="379">
        <v>15</v>
      </c>
      <c r="H361" s="379">
        <v>1032.3</v>
      </c>
      <c r="I361" s="379">
        <v>0</v>
      </c>
      <c r="J361" s="379">
        <v>0</v>
      </c>
      <c r="K361" s="379">
        <v>0</v>
      </c>
      <c r="L361" s="379">
        <v>0.2</v>
      </c>
      <c r="M361" s="379">
        <v>152.9</v>
      </c>
      <c r="N361" s="568">
        <v>152.9</v>
      </c>
      <c r="O361" s="569">
        <v>0.24444444444444399</v>
      </c>
      <c r="P361" s="568"/>
      <c r="Q361" s="185" t="str">
        <f t="shared" si="19"/>
        <v/>
      </c>
      <c r="R361" s="574" t="str">
        <f t="shared" si="18"/>
        <v/>
      </c>
      <c r="S361" s="581">
        <v>-0.2</v>
      </c>
      <c r="T361" s="257"/>
      <c r="U361" s="576" t="str">
        <f t="shared" si="20"/>
        <v/>
      </c>
      <c r="AR361" s="263"/>
      <c r="AS361" s="263"/>
      <c r="AT361" s="224"/>
      <c r="AU361" s="379"/>
      <c r="AV361" s="379"/>
      <c r="AW361" s="264"/>
    </row>
    <row r="362" spans="2:49" x14ac:dyDescent="0.25">
      <c r="B362" s="379">
        <v>-0.2</v>
      </c>
      <c r="C362" s="379">
        <v>97</v>
      </c>
      <c r="D362" s="379">
        <v>-0.2</v>
      </c>
      <c r="E362" s="379">
        <v>1.8</v>
      </c>
      <c r="F362" s="379">
        <v>1.8</v>
      </c>
      <c r="G362" s="379">
        <v>339</v>
      </c>
      <c r="H362" s="379">
        <v>1032.2</v>
      </c>
      <c r="I362" s="379">
        <v>0</v>
      </c>
      <c r="J362" s="379">
        <v>0</v>
      </c>
      <c r="K362" s="379">
        <v>0</v>
      </c>
      <c r="L362" s="379">
        <v>0.2</v>
      </c>
      <c r="M362" s="379">
        <v>152.9</v>
      </c>
      <c r="N362" s="568">
        <v>152.9</v>
      </c>
      <c r="O362" s="569">
        <v>0.24513888888888899</v>
      </c>
      <c r="P362" s="568"/>
      <c r="Q362" s="185" t="str">
        <f t="shared" si="19"/>
        <v/>
      </c>
      <c r="R362" s="574" t="str">
        <f t="shared" si="18"/>
        <v/>
      </c>
      <c r="S362" s="581">
        <v>-0.2</v>
      </c>
      <c r="T362" s="257"/>
      <c r="U362" s="576" t="str">
        <f t="shared" si="20"/>
        <v/>
      </c>
      <c r="AR362" s="263"/>
      <c r="AS362" s="263"/>
      <c r="AT362" s="224"/>
      <c r="AU362" s="379"/>
      <c r="AV362" s="379"/>
      <c r="AW362" s="264"/>
    </row>
    <row r="363" spans="2:49" x14ac:dyDescent="0.25">
      <c r="B363" s="379">
        <v>-0.2</v>
      </c>
      <c r="C363" s="379">
        <v>97</v>
      </c>
      <c r="D363" s="379">
        <v>-0.2</v>
      </c>
      <c r="E363" s="379">
        <v>2.2000000000000002</v>
      </c>
      <c r="F363" s="379">
        <v>3.6</v>
      </c>
      <c r="G363" s="379">
        <v>340</v>
      </c>
      <c r="H363" s="379">
        <v>1032.3</v>
      </c>
      <c r="I363" s="379">
        <v>0</v>
      </c>
      <c r="J363" s="379">
        <v>0</v>
      </c>
      <c r="K363" s="379">
        <v>0</v>
      </c>
      <c r="L363" s="379">
        <v>0.2</v>
      </c>
      <c r="M363" s="379">
        <v>152.9</v>
      </c>
      <c r="N363" s="568">
        <v>152.9</v>
      </c>
      <c r="O363" s="569">
        <v>0.24583333333333299</v>
      </c>
      <c r="P363" s="568"/>
      <c r="Q363" s="185" t="str">
        <f t="shared" si="19"/>
        <v/>
      </c>
      <c r="R363" s="574" t="str">
        <f t="shared" si="18"/>
        <v/>
      </c>
      <c r="S363" s="581">
        <v>-0.2</v>
      </c>
      <c r="T363" s="257"/>
      <c r="U363" s="576" t="str">
        <f t="shared" si="20"/>
        <v/>
      </c>
      <c r="AR363" s="263"/>
      <c r="AS363" s="263"/>
      <c r="AT363" s="224"/>
      <c r="AU363" s="379"/>
      <c r="AV363" s="379"/>
      <c r="AW363" s="264"/>
    </row>
    <row r="364" spans="2:49" x14ac:dyDescent="0.25">
      <c r="B364" s="379">
        <v>-0.2</v>
      </c>
      <c r="C364" s="379">
        <v>97</v>
      </c>
      <c r="D364" s="379">
        <v>-0.2</v>
      </c>
      <c r="E364" s="379">
        <v>1.1000000000000001</v>
      </c>
      <c r="F364" s="379">
        <v>1.8</v>
      </c>
      <c r="G364" s="379">
        <v>338</v>
      </c>
      <c r="H364" s="379">
        <v>1032.4000000000001</v>
      </c>
      <c r="I364" s="379">
        <v>0</v>
      </c>
      <c r="J364" s="379">
        <v>0</v>
      </c>
      <c r="K364" s="379">
        <v>0</v>
      </c>
      <c r="L364" s="379">
        <v>0.2</v>
      </c>
      <c r="M364" s="379">
        <v>152.9</v>
      </c>
      <c r="N364" s="568">
        <v>152.9</v>
      </c>
      <c r="O364" s="569">
        <v>0.24652777777777801</v>
      </c>
      <c r="P364" s="568"/>
      <c r="Q364" s="185" t="str">
        <f t="shared" si="19"/>
        <v/>
      </c>
      <c r="R364" s="574" t="str">
        <f t="shared" si="18"/>
        <v/>
      </c>
      <c r="S364" s="581">
        <v>-0.2</v>
      </c>
      <c r="T364" s="257"/>
      <c r="U364" s="576" t="str">
        <f t="shared" si="20"/>
        <v/>
      </c>
      <c r="AR364" s="263"/>
      <c r="AS364" s="263"/>
      <c r="AT364" s="224"/>
      <c r="AU364" s="379"/>
      <c r="AV364" s="379"/>
      <c r="AW364" s="264"/>
    </row>
    <row r="365" spans="2:49" x14ac:dyDescent="0.25">
      <c r="B365" s="379">
        <v>-0.2</v>
      </c>
      <c r="C365" s="379">
        <v>97</v>
      </c>
      <c r="D365" s="379">
        <v>-0.2</v>
      </c>
      <c r="E365" s="379">
        <v>1.4</v>
      </c>
      <c r="F365" s="379">
        <v>3.6</v>
      </c>
      <c r="G365" s="379">
        <v>330</v>
      </c>
      <c r="H365" s="379">
        <v>1032.3</v>
      </c>
      <c r="I365" s="379">
        <v>0</v>
      </c>
      <c r="J365" s="379">
        <v>0</v>
      </c>
      <c r="K365" s="379">
        <v>0</v>
      </c>
      <c r="L365" s="379">
        <v>0.2</v>
      </c>
      <c r="M365" s="379">
        <v>152.9</v>
      </c>
      <c r="N365" s="568">
        <v>152.9</v>
      </c>
      <c r="O365" s="569">
        <v>0.24722222222222201</v>
      </c>
      <c r="P365" s="568"/>
      <c r="Q365" s="185" t="str">
        <f t="shared" si="19"/>
        <v/>
      </c>
      <c r="R365" s="574" t="str">
        <f t="shared" si="18"/>
        <v/>
      </c>
      <c r="S365" s="581">
        <v>-0.2</v>
      </c>
      <c r="T365" s="257"/>
      <c r="U365" s="576" t="str">
        <f t="shared" si="20"/>
        <v/>
      </c>
      <c r="AR365" s="263"/>
      <c r="AS365" s="263"/>
      <c r="AT365" s="224"/>
      <c r="AU365" s="379"/>
      <c r="AV365" s="379"/>
      <c r="AW365" s="264"/>
    </row>
    <row r="366" spans="2:49" x14ac:dyDescent="0.25">
      <c r="B366" s="379">
        <v>-0.2</v>
      </c>
      <c r="C366" s="379">
        <v>97</v>
      </c>
      <c r="D366" s="379">
        <v>-0.2</v>
      </c>
      <c r="E366" s="379">
        <v>1.8</v>
      </c>
      <c r="F366" s="379">
        <v>1.8</v>
      </c>
      <c r="G366" s="379">
        <v>330</v>
      </c>
      <c r="H366" s="379">
        <v>1032.5</v>
      </c>
      <c r="I366" s="379">
        <v>0</v>
      </c>
      <c r="J366" s="379">
        <v>0</v>
      </c>
      <c r="K366" s="379">
        <v>0</v>
      </c>
      <c r="L366" s="379">
        <v>0.2</v>
      </c>
      <c r="M366" s="379">
        <v>152.9</v>
      </c>
      <c r="N366" s="568">
        <v>152.9</v>
      </c>
      <c r="O366" s="569">
        <v>0.24791666666666701</v>
      </c>
      <c r="P366" s="568"/>
      <c r="Q366" s="185" t="str">
        <f t="shared" si="19"/>
        <v/>
      </c>
      <c r="R366" s="574" t="str">
        <f t="shared" si="18"/>
        <v/>
      </c>
      <c r="S366" s="581">
        <v>-0.2</v>
      </c>
      <c r="T366" s="257"/>
      <c r="U366" s="576" t="str">
        <f t="shared" si="20"/>
        <v/>
      </c>
      <c r="AR366" s="263"/>
      <c r="AS366" s="263"/>
      <c r="AT366" s="224"/>
      <c r="AU366" s="379"/>
      <c r="AV366" s="379"/>
      <c r="AW366" s="264"/>
    </row>
    <row r="367" spans="2:49" x14ac:dyDescent="0.25">
      <c r="B367" s="379">
        <v>-0.2</v>
      </c>
      <c r="C367" s="379">
        <v>97</v>
      </c>
      <c r="D367" s="379">
        <v>-0.2</v>
      </c>
      <c r="E367" s="379">
        <v>1.4</v>
      </c>
      <c r="F367" s="379">
        <v>1.8</v>
      </c>
      <c r="G367" s="379">
        <v>325</v>
      </c>
      <c r="H367" s="379">
        <v>1032.3</v>
      </c>
      <c r="I367" s="379">
        <v>0</v>
      </c>
      <c r="J367" s="379">
        <v>0</v>
      </c>
      <c r="K367" s="379">
        <v>0</v>
      </c>
      <c r="L367" s="379">
        <v>0.2</v>
      </c>
      <c r="M367" s="379">
        <v>152.9</v>
      </c>
      <c r="N367" s="568">
        <v>152.9</v>
      </c>
      <c r="O367" s="569">
        <v>0.24861111111111101</v>
      </c>
      <c r="P367" s="568"/>
      <c r="Q367" s="185" t="str">
        <f t="shared" si="19"/>
        <v/>
      </c>
      <c r="R367" s="574" t="str">
        <f t="shared" si="18"/>
        <v/>
      </c>
      <c r="S367" s="581">
        <v>-0.2</v>
      </c>
      <c r="T367" s="257"/>
      <c r="U367" s="576" t="str">
        <f t="shared" si="20"/>
        <v/>
      </c>
      <c r="AR367" s="263"/>
      <c r="AS367" s="263"/>
      <c r="AT367" s="224"/>
      <c r="AU367" s="379"/>
      <c r="AV367" s="379"/>
      <c r="AW367" s="264"/>
    </row>
    <row r="368" spans="2:49" x14ac:dyDescent="0.25">
      <c r="B368" s="379">
        <v>-0.2</v>
      </c>
      <c r="C368" s="379">
        <v>97</v>
      </c>
      <c r="D368" s="379">
        <v>-0.2</v>
      </c>
      <c r="E368" s="379">
        <v>0</v>
      </c>
      <c r="F368" s="379">
        <v>0</v>
      </c>
      <c r="G368" s="379">
        <v>324</v>
      </c>
      <c r="H368" s="379">
        <v>1032.3</v>
      </c>
      <c r="I368" s="379">
        <v>0</v>
      </c>
      <c r="J368" s="379">
        <v>0</v>
      </c>
      <c r="K368" s="379">
        <v>0</v>
      </c>
      <c r="L368" s="379">
        <v>0.2</v>
      </c>
      <c r="M368" s="379">
        <v>152.9</v>
      </c>
      <c r="N368" s="568">
        <v>152.9</v>
      </c>
      <c r="O368" s="569">
        <v>0.249305555555556</v>
      </c>
      <c r="P368" s="568"/>
      <c r="Q368" s="185" t="str">
        <f t="shared" si="19"/>
        <v/>
      </c>
      <c r="R368" s="574" t="str">
        <f t="shared" si="18"/>
        <v/>
      </c>
      <c r="S368" s="581">
        <v>-0.2</v>
      </c>
      <c r="T368" s="257"/>
      <c r="U368" s="576" t="str">
        <f t="shared" si="20"/>
        <v/>
      </c>
      <c r="AR368" s="263"/>
      <c r="AS368" s="263"/>
      <c r="AT368" s="224"/>
      <c r="AU368" s="379"/>
      <c r="AV368" s="379"/>
      <c r="AW368" s="264"/>
    </row>
    <row r="369" spans="2:49" x14ac:dyDescent="0.25">
      <c r="B369" s="379">
        <v>-0.2</v>
      </c>
      <c r="C369" s="379">
        <v>97</v>
      </c>
      <c r="D369" s="379">
        <v>-0.2</v>
      </c>
      <c r="E369" s="379">
        <v>0.4</v>
      </c>
      <c r="F369" s="379">
        <v>1.8</v>
      </c>
      <c r="G369" s="379">
        <v>325</v>
      </c>
      <c r="H369" s="379">
        <v>1032.5999999999999</v>
      </c>
      <c r="I369" s="379">
        <v>0</v>
      </c>
      <c r="J369" s="379">
        <v>0</v>
      </c>
      <c r="K369" s="379">
        <v>0</v>
      </c>
      <c r="L369" s="379">
        <v>0.2</v>
      </c>
      <c r="M369" s="379">
        <v>152.9</v>
      </c>
      <c r="N369" s="568">
        <v>152.9</v>
      </c>
      <c r="O369" s="569">
        <v>0.25</v>
      </c>
      <c r="P369" s="568"/>
      <c r="Q369" s="185" t="str">
        <f t="shared" si="19"/>
        <v/>
      </c>
      <c r="R369" s="574" t="str">
        <f t="shared" si="18"/>
        <v/>
      </c>
      <c r="S369" s="581">
        <v>-0.2</v>
      </c>
      <c r="T369" s="257"/>
      <c r="U369" s="576" t="str">
        <f t="shared" si="20"/>
        <v/>
      </c>
      <c r="AR369" s="263"/>
      <c r="AS369" s="263"/>
      <c r="AT369" s="224"/>
      <c r="AU369" s="379"/>
      <c r="AV369" s="379"/>
      <c r="AW369" s="264"/>
    </row>
    <row r="370" spans="2:49" x14ac:dyDescent="0.25">
      <c r="B370" s="379">
        <v>-0.2</v>
      </c>
      <c r="C370" s="379">
        <v>97</v>
      </c>
      <c r="D370" s="379">
        <v>-0.2</v>
      </c>
      <c r="E370" s="379">
        <v>0.4</v>
      </c>
      <c r="F370" s="379">
        <v>1.8</v>
      </c>
      <c r="G370" s="379">
        <v>323</v>
      </c>
      <c r="H370" s="379">
        <v>1032.4000000000001</v>
      </c>
      <c r="I370" s="379">
        <v>0</v>
      </c>
      <c r="J370" s="379">
        <v>0</v>
      </c>
      <c r="K370" s="379">
        <v>0</v>
      </c>
      <c r="L370" s="379">
        <v>0.2</v>
      </c>
      <c r="M370" s="379">
        <v>152.9</v>
      </c>
      <c r="N370" s="568">
        <v>152.9</v>
      </c>
      <c r="O370" s="569">
        <v>0.250694444444444</v>
      </c>
      <c r="P370" s="568"/>
      <c r="Q370" s="185" t="str">
        <f t="shared" si="19"/>
        <v/>
      </c>
      <c r="R370" s="574" t="str">
        <f t="shared" si="18"/>
        <v/>
      </c>
      <c r="S370" s="581">
        <v>-0.1</v>
      </c>
      <c r="T370" s="257"/>
      <c r="U370" s="576" t="str">
        <f t="shared" si="20"/>
        <v/>
      </c>
      <c r="AR370" s="263"/>
      <c r="AS370" s="263"/>
      <c r="AT370" s="224"/>
      <c r="AU370" s="379"/>
      <c r="AV370" s="379"/>
      <c r="AW370" s="264"/>
    </row>
    <row r="371" spans="2:49" x14ac:dyDescent="0.25">
      <c r="B371" s="379">
        <v>-0.2</v>
      </c>
      <c r="C371" s="379">
        <v>97</v>
      </c>
      <c r="D371" s="379">
        <v>-0.2</v>
      </c>
      <c r="E371" s="379">
        <v>1.1000000000000001</v>
      </c>
      <c r="F371" s="379">
        <v>1.8</v>
      </c>
      <c r="G371" s="379">
        <v>316</v>
      </c>
      <c r="H371" s="379">
        <v>1032.3</v>
      </c>
      <c r="I371" s="379">
        <v>0</v>
      </c>
      <c r="J371" s="379">
        <v>0</v>
      </c>
      <c r="K371" s="379">
        <v>0</v>
      </c>
      <c r="L371" s="379">
        <v>0.2</v>
      </c>
      <c r="M371" s="379">
        <v>152.9</v>
      </c>
      <c r="N371" s="568">
        <v>152.9</v>
      </c>
      <c r="O371" s="569">
        <v>0.25138888888888899</v>
      </c>
      <c r="P371" s="568"/>
      <c r="Q371" s="185" t="str">
        <f t="shared" si="19"/>
        <v/>
      </c>
      <c r="R371" s="574" t="str">
        <f t="shared" si="18"/>
        <v/>
      </c>
      <c r="S371" s="581">
        <v>-0.1</v>
      </c>
      <c r="T371" s="257"/>
      <c r="U371" s="576" t="str">
        <f t="shared" si="20"/>
        <v/>
      </c>
      <c r="AR371" s="263"/>
      <c r="AS371" s="263"/>
      <c r="AT371" s="224"/>
      <c r="AU371" s="379"/>
      <c r="AV371" s="379"/>
      <c r="AW371" s="264"/>
    </row>
    <row r="372" spans="2:49" x14ac:dyDescent="0.25">
      <c r="B372" s="379">
        <v>-0.2</v>
      </c>
      <c r="C372" s="379">
        <v>97</v>
      </c>
      <c r="D372" s="379">
        <v>-0.2</v>
      </c>
      <c r="E372" s="379">
        <v>0.4</v>
      </c>
      <c r="F372" s="379">
        <v>1.8</v>
      </c>
      <c r="G372" s="379">
        <v>317</v>
      </c>
      <c r="H372" s="379">
        <v>1032.4000000000001</v>
      </c>
      <c r="I372" s="379">
        <v>0</v>
      </c>
      <c r="J372" s="379">
        <v>0</v>
      </c>
      <c r="K372" s="379">
        <v>0</v>
      </c>
      <c r="L372" s="379">
        <v>0.2</v>
      </c>
      <c r="M372" s="379">
        <v>152.9</v>
      </c>
      <c r="N372" s="568">
        <v>152.9</v>
      </c>
      <c r="O372" s="569">
        <v>0.25208333333333299</v>
      </c>
      <c r="P372" s="568"/>
      <c r="Q372" s="185" t="str">
        <f t="shared" si="19"/>
        <v/>
      </c>
      <c r="R372" s="574" t="str">
        <f t="shared" si="18"/>
        <v/>
      </c>
      <c r="S372" s="581">
        <v>-0.1</v>
      </c>
      <c r="T372" s="257"/>
      <c r="U372" s="576" t="str">
        <f t="shared" si="20"/>
        <v/>
      </c>
      <c r="AR372" s="263"/>
      <c r="AS372" s="263"/>
      <c r="AT372" s="224"/>
      <c r="AU372" s="379"/>
      <c r="AV372" s="379"/>
      <c r="AW372" s="264"/>
    </row>
    <row r="373" spans="2:49" x14ac:dyDescent="0.25">
      <c r="B373" s="379">
        <v>-0.2</v>
      </c>
      <c r="C373" s="379">
        <v>97</v>
      </c>
      <c r="D373" s="379">
        <v>-0.2</v>
      </c>
      <c r="E373" s="379">
        <v>1.8</v>
      </c>
      <c r="F373" s="379">
        <v>1.8</v>
      </c>
      <c r="G373" s="379">
        <v>320</v>
      </c>
      <c r="H373" s="379">
        <v>1032.3</v>
      </c>
      <c r="I373" s="379">
        <v>0</v>
      </c>
      <c r="J373" s="379">
        <v>0</v>
      </c>
      <c r="K373" s="379">
        <v>0</v>
      </c>
      <c r="L373" s="379">
        <v>0.2</v>
      </c>
      <c r="M373" s="379">
        <v>152.9</v>
      </c>
      <c r="N373" s="568">
        <v>152.9</v>
      </c>
      <c r="O373" s="569">
        <v>0.25277777777777799</v>
      </c>
      <c r="P373" s="568"/>
      <c r="Q373" s="185" t="str">
        <f t="shared" si="19"/>
        <v/>
      </c>
      <c r="R373" s="574" t="str">
        <f t="shared" si="18"/>
        <v/>
      </c>
      <c r="S373" s="581">
        <v>-0.1</v>
      </c>
      <c r="T373" s="257"/>
      <c r="U373" s="576" t="str">
        <f t="shared" si="20"/>
        <v/>
      </c>
      <c r="AR373" s="263"/>
      <c r="AS373" s="263"/>
      <c r="AT373" s="224"/>
      <c r="AU373" s="379"/>
      <c r="AV373" s="379"/>
      <c r="AW373" s="264"/>
    </row>
    <row r="374" spans="2:49" x14ac:dyDescent="0.25">
      <c r="B374" s="379">
        <v>-0.2</v>
      </c>
      <c r="C374" s="379">
        <v>97</v>
      </c>
      <c r="D374" s="379">
        <v>-0.2</v>
      </c>
      <c r="E374" s="379">
        <v>1.4</v>
      </c>
      <c r="F374" s="379">
        <v>1.8</v>
      </c>
      <c r="G374" s="379">
        <v>320</v>
      </c>
      <c r="H374" s="379">
        <v>1032.3</v>
      </c>
      <c r="I374" s="379">
        <v>0</v>
      </c>
      <c r="J374" s="379">
        <v>0</v>
      </c>
      <c r="K374" s="379">
        <v>0</v>
      </c>
      <c r="L374" s="379">
        <v>0.2</v>
      </c>
      <c r="M374" s="379">
        <v>152.9</v>
      </c>
      <c r="N374" s="568">
        <v>152.9</v>
      </c>
      <c r="O374" s="569">
        <v>0.25347222222222199</v>
      </c>
      <c r="P374" s="568"/>
      <c r="Q374" s="185" t="str">
        <f t="shared" si="19"/>
        <v/>
      </c>
      <c r="R374" s="574" t="str">
        <f t="shared" si="18"/>
        <v/>
      </c>
      <c r="S374" s="581">
        <v>-0.1</v>
      </c>
      <c r="T374" s="257"/>
      <c r="U374" s="576" t="str">
        <f t="shared" si="20"/>
        <v/>
      </c>
      <c r="AR374" s="263"/>
      <c r="AS374" s="263"/>
      <c r="AT374" s="224"/>
      <c r="AU374" s="379"/>
      <c r="AV374" s="379"/>
      <c r="AW374" s="264"/>
    </row>
    <row r="375" spans="2:49" x14ac:dyDescent="0.25">
      <c r="B375" s="379">
        <v>-0.2</v>
      </c>
      <c r="C375" s="379">
        <v>97</v>
      </c>
      <c r="D375" s="379">
        <v>-0.2</v>
      </c>
      <c r="E375" s="379">
        <v>0.4</v>
      </c>
      <c r="F375" s="379">
        <v>1.8</v>
      </c>
      <c r="G375" s="379">
        <v>319</v>
      </c>
      <c r="H375" s="379">
        <v>1032.5</v>
      </c>
      <c r="I375" s="379">
        <v>0</v>
      </c>
      <c r="J375" s="379">
        <v>0</v>
      </c>
      <c r="K375" s="379">
        <v>0</v>
      </c>
      <c r="L375" s="379">
        <v>0.2</v>
      </c>
      <c r="M375" s="379">
        <v>152.9</v>
      </c>
      <c r="N375" s="568">
        <v>152.9</v>
      </c>
      <c r="O375" s="569">
        <v>0.25416666666666698</v>
      </c>
      <c r="P375" s="568"/>
      <c r="Q375" s="185" t="str">
        <f t="shared" si="19"/>
        <v/>
      </c>
      <c r="R375" s="574" t="str">
        <f t="shared" si="18"/>
        <v/>
      </c>
      <c r="S375" s="581">
        <v>-0.1</v>
      </c>
      <c r="T375" s="257"/>
      <c r="U375" s="576" t="str">
        <f t="shared" si="20"/>
        <v/>
      </c>
      <c r="AR375" s="263"/>
      <c r="AS375" s="263"/>
      <c r="AT375" s="224"/>
      <c r="AU375" s="379"/>
      <c r="AV375" s="379"/>
      <c r="AW375" s="264"/>
    </row>
    <row r="376" spans="2:49" x14ac:dyDescent="0.25">
      <c r="B376" s="379">
        <v>-0.2</v>
      </c>
      <c r="C376" s="379">
        <v>97</v>
      </c>
      <c r="D376" s="379">
        <v>-0.2</v>
      </c>
      <c r="E376" s="379">
        <v>0</v>
      </c>
      <c r="F376" s="379">
        <v>0</v>
      </c>
      <c r="G376" s="379">
        <v>319</v>
      </c>
      <c r="H376" s="379">
        <v>1032.3</v>
      </c>
      <c r="I376" s="379">
        <v>0</v>
      </c>
      <c r="J376" s="379">
        <v>0</v>
      </c>
      <c r="K376" s="379">
        <v>0</v>
      </c>
      <c r="L376" s="379">
        <v>0.2</v>
      </c>
      <c r="M376" s="379">
        <v>152.9</v>
      </c>
      <c r="N376" s="568">
        <v>152.9</v>
      </c>
      <c r="O376" s="569">
        <v>0.25486111111111098</v>
      </c>
      <c r="P376" s="568"/>
      <c r="Q376" s="185" t="str">
        <f t="shared" si="19"/>
        <v/>
      </c>
      <c r="R376" s="574" t="str">
        <f t="shared" si="18"/>
        <v/>
      </c>
      <c r="S376" s="581">
        <v>-0.1</v>
      </c>
      <c r="T376" s="257"/>
      <c r="U376" s="576" t="str">
        <f t="shared" si="20"/>
        <v/>
      </c>
      <c r="AR376" s="263"/>
      <c r="AS376" s="263"/>
      <c r="AT376" s="224"/>
      <c r="AU376" s="379"/>
      <c r="AV376" s="379"/>
      <c r="AW376" s="264"/>
    </row>
    <row r="377" spans="2:49" x14ac:dyDescent="0.25">
      <c r="B377" s="379">
        <v>-0.2</v>
      </c>
      <c r="C377" s="379">
        <v>97</v>
      </c>
      <c r="D377" s="379">
        <v>-0.2</v>
      </c>
      <c r="E377" s="379">
        <v>0</v>
      </c>
      <c r="F377" s="379">
        <v>0</v>
      </c>
      <c r="G377" s="379">
        <v>319</v>
      </c>
      <c r="H377" s="379">
        <v>1032.5</v>
      </c>
      <c r="I377" s="379">
        <v>0</v>
      </c>
      <c r="J377" s="379">
        <v>0</v>
      </c>
      <c r="K377" s="379">
        <v>0</v>
      </c>
      <c r="L377" s="379">
        <v>0.2</v>
      </c>
      <c r="M377" s="379">
        <v>152.9</v>
      </c>
      <c r="N377" s="568">
        <v>152.9</v>
      </c>
      <c r="O377" s="569">
        <v>0.25555555555555598</v>
      </c>
      <c r="P377" s="568"/>
      <c r="Q377" s="185" t="str">
        <f t="shared" si="19"/>
        <v/>
      </c>
      <c r="R377" s="574" t="str">
        <f t="shared" si="18"/>
        <v/>
      </c>
      <c r="S377" s="581">
        <v>-0.1</v>
      </c>
      <c r="T377" s="257"/>
      <c r="U377" s="576" t="str">
        <f t="shared" si="20"/>
        <v/>
      </c>
      <c r="AR377" s="263"/>
      <c r="AS377" s="263"/>
      <c r="AT377" s="224"/>
      <c r="AU377" s="379"/>
      <c r="AV377" s="379"/>
      <c r="AW377" s="264"/>
    </row>
    <row r="378" spans="2:49" x14ac:dyDescent="0.25">
      <c r="B378" s="379">
        <v>-0.2</v>
      </c>
      <c r="C378" s="379">
        <v>97</v>
      </c>
      <c r="D378" s="379">
        <v>-0.2</v>
      </c>
      <c r="E378" s="379">
        <v>1.1000000000000001</v>
      </c>
      <c r="F378" s="379">
        <v>1.8</v>
      </c>
      <c r="G378" s="379">
        <v>308</v>
      </c>
      <c r="H378" s="379">
        <v>1032.5999999999999</v>
      </c>
      <c r="I378" s="379">
        <v>0</v>
      </c>
      <c r="J378" s="379">
        <v>0</v>
      </c>
      <c r="K378" s="379">
        <v>0</v>
      </c>
      <c r="L378" s="379">
        <v>0.2</v>
      </c>
      <c r="M378" s="379">
        <v>152.9</v>
      </c>
      <c r="N378" s="568">
        <v>152.9</v>
      </c>
      <c r="O378" s="569">
        <v>0.25624999999999998</v>
      </c>
      <c r="P378" s="568"/>
      <c r="Q378" s="185" t="str">
        <f t="shared" si="19"/>
        <v/>
      </c>
      <c r="R378" s="574" t="str">
        <f t="shared" si="18"/>
        <v/>
      </c>
      <c r="S378" s="581">
        <v>-0.1</v>
      </c>
      <c r="T378" s="257"/>
      <c r="U378" s="576" t="str">
        <f t="shared" si="20"/>
        <v/>
      </c>
      <c r="AR378" s="263"/>
      <c r="AS378" s="263"/>
      <c r="AT378" s="224"/>
      <c r="AU378" s="379"/>
      <c r="AV378" s="379"/>
      <c r="AW378" s="264"/>
    </row>
    <row r="379" spans="2:49" x14ac:dyDescent="0.25">
      <c r="B379" s="379">
        <v>-0.2</v>
      </c>
      <c r="C379" s="379">
        <v>97</v>
      </c>
      <c r="D379" s="379">
        <v>-0.2</v>
      </c>
      <c r="E379" s="379">
        <v>0</v>
      </c>
      <c r="F379" s="379">
        <v>0</v>
      </c>
      <c r="G379" s="379">
        <v>296</v>
      </c>
      <c r="H379" s="379">
        <v>1032.4000000000001</v>
      </c>
      <c r="I379" s="379">
        <v>0</v>
      </c>
      <c r="J379" s="379">
        <v>0</v>
      </c>
      <c r="K379" s="379">
        <v>0</v>
      </c>
      <c r="L379" s="379">
        <v>0.2</v>
      </c>
      <c r="M379" s="379">
        <v>152.9</v>
      </c>
      <c r="N379" s="568">
        <v>152.9</v>
      </c>
      <c r="O379" s="569">
        <v>0.25694444444444398</v>
      </c>
      <c r="P379" s="568"/>
      <c r="Q379" s="185" t="str">
        <f t="shared" si="19"/>
        <v/>
      </c>
      <c r="R379" s="574" t="str">
        <f t="shared" si="18"/>
        <v/>
      </c>
      <c r="S379" s="581">
        <v>-0.1</v>
      </c>
      <c r="T379" s="257"/>
      <c r="U379" s="576" t="str">
        <f t="shared" si="20"/>
        <v/>
      </c>
      <c r="AR379" s="263"/>
      <c r="AS379" s="263"/>
      <c r="AT379" s="224"/>
      <c r="AU379" s="379"/>
      <c r="AV379" s="379"/>
      <c r="AW379" s="264"/>
    </row>
    <row r="380" spans="2:49" x14ac:dyDescent="0.25">
      <c r="B380" s="379">
        <v>-0.2</v>
      </c>
      <c r="C380" s="379">
        <v>97</v>
      </c>
      <c r="D380" s="379">
        <v>-0.2</v>
      </c>
      <c r="E380" s="379">
        <v>0</v>
      </c>
      <c r="F380" s="379">
        <v>0</v>
      </c>
      <c r="G380" s="379">
        <v>296</v>
      </c>
      <c r="H380" s="379">
        <v>1032.5</v>
      </c>
      <c r="I380" s="379">
        <v>0</v>
      </c>
      <c r="J380" s="379">
        <v>0</v>
      </c>
      <c r="K380" s="379">
        <v>0</v>
      </c>
      <c r="L380" s="379">
        <v>0.2</v>
      </c>
      <c r="M380" s="379">
        <v>152.9</v>
      </c>
      <c r="N380" s="568">
        <v>152.9</v>
      </c>
      <c r="O380" s="569">
        <v>0.25763888888888897</v>
      </c>
      <c r="P380" s="568"/>
      <c r="Q380" s="185" t="str">
        <f t="shared" si="19"/>
        <v/>
      </c>
      <c r="R380" s="574" t="str">
        <f t="shared" si="18"/>
        <v/>
      </c>
      <c r="S380" s="581">
        <v>-0.1</v>
      </c>
      <c r="T380" s="257"/>
      <c r="U380" s="576" t="str">
        <f t="shared" si="20"/>
        <v/>
      </c>
      <c r="AR380" s="263"/>
      <c r="AS380" s="263"/>
      <c r="AT380" s="224"/>
      <c r="AU380" s="379"/>
      <c r="AV380" s="379"/>
      <c r="AW380" s="264"/>
    </row>
    <row r="381" spans="2:49" x14ac:dyDescent="0.25">
      <c r="B381" s="379">
        <v>-0.2</v>
      </c>
      <c r="C381" s="379">
        <v>97</v>
      </c>
      <c r="D381" s="379">
        <v>-0.2</v>
      </c>
      <c r="E381" s="379">
        <v>0</v>
      </c>
      <c r="F381" s="379">
        <v>0</v>
      </c>
      <c r="G381" s="379">
        <v>296</v>
      </c>
      <c r="H381" s="379">
        <v>1032.5999999999999</v>
      </c>
      <c r="I381" s="379">
        <v>0</v>
      </c>
      <c r="J381" s="379">
        <v>0</v>
      </c>
      <c r="K381" s="379">
        <v>0</v>
      </c>
      <c r="L381" s="379">
        <v>0.2</v>
      </c>
      <c r="M381" s="379">
        <v>152.9</v>
      </c>
      <c r="N381" s="568">
        <v>152.9</v>
      </c>
      <c r="O381" s="569">
        <v>0.25833333333333303</v>
      </c>
      <c r="P381" s="568"/>
      <c r="Q381" s="185" t="str">
        <f t="shared" si="19"/>
        <v/>
      </c>
      <c r="R381" s="574" t="str">
        <f t="shared" si="18"/>
        <v/>
      </c>
      <c r="S381" s="581">
        <v>-0.1</v>
      </c>
      <c r="T381" s="257"/>
      <c r="U381" s="576" t="str">
        <f t="shared" si="20"/>
        <v/>
      </c>
      <c r="AR381" s="263"/>
      <c r="AS381" s="263"/>
      <c r="AT381" s="224"/>
      <c r="AU381" s="379"/>
      <c r="AV381" s="379"/>
      <c r="AW381" s="264"/>
    </row>
    <row r="382" spans="2:49" x14ac:dyDescent="0.25">
      <c r="B382" s="379">
        <v>-0.2</v>
      </c>
      <c r="C382" s="379">
        <v>97</v>
      </c>
      <c r="D382" s="379">
        <v>-0.2</v>
      </c>
      <c r="E382" s="379">
        <v>0</v>
      </c>
      <c r="F382" s="379">
        <v>0</v>
      </c>
      <c r="G382" s="379">
        <v>296</v>
      </c>
      <c r="H382" s="379">
        <v>1032.5999999999999</v>
      </c>
      <c r="I382" s="379">
        <v>0</v>
      </c>
      <c r="J382" s="379">
        <v>0</v>
      </c>
      <c r="K382" s="379">
        <v>0</v>
      </c>
      <c r="L382" s="379">
        <v>0.2</v>
      </c>
      <c r="M382" s="379">
        <v>152.9</v>
      </c>
      <c r="N382" s="568">
        <v>152.9</v>
      </c>
      <c r="O382" s="569">
        <v>0.25902777777777802</v>
      </c>
      <c r="P382" s="568"/>
      <c r="Q382" s="185" t="str">
        <f t="shared" si="19"/>
        <v/>
      </c>
      <c r="R382" s="574" t="str">
        <f t="shared" si="18"/>
        <v/>
      </c>
      <c r="S382" s="581">
        <v>-0.1</v>
      </c>
      <c r="T382" s="257"/>
      <c r="U382" s="576" t="str">
        <f t="shared" si="20"/>
        <v/>
      </c>
      <c r="AR382" s="263"/>
      <c r="AS382" s="263"/>
      <c r="AT382" s="224"/>
      <c r="AU382" s="379"/>
      <c r="AV382" s="379"/>
      <c r="AW382" s="264"/>
    </row>
    <row r="383" spans="2:49" x14ac:dyDescent="0.25">
      <c r="B383" s="379">
        <v>-0.1</v>
      </c>
      <c r="C383" s="379">
        <v>97</v>
      </c>
      <c r="D383" s="379">
        <v>-0.1</v>
      </c>
      <c r="E383" s="379">
        <v>0</v>
      </c>
      <c r="F383" s="379">
        <v>0</v>
      </c>
      <c r="G383" s="379">
        <v>296</v>
      </c>
      <c r="H383" s="379">
        <v>1032.5999999999999</v>
      </c>
      <c r="I383" s="379">
        <v>0</v>
      </c>
      <c r="J383" s="379">
        <v>0</v>
      </c>
      <c r="K383" s="379">
        <v>0</v>
      </c>
      <c r="L383" s="379">
        <v>0.2</v>
      </c>
      <c r="M383" s="379">
        <v>152.9</v>
      </c>
      <c r="N383" s="568">
        <v>152.9</v>
      </c>
      <c r="O383" s="569">
        <v>0.25972222222222202</v>
      </c>
      <c r="P383" s="568"/>
      <c r="Q383" s="185" t="str">
        <f t="shared" si="19"/>
        <v/>
      </c>
      <c r="R383" s="574" t="str">
        <f t="shared" si="18"/>
        <v/>
      </c>
      <c r="S383" s="581">
        <v>-0.1</v>
      </c>
      <c r="T383" s="257"/>
      <c r="U383" s="576" t="str">
        <f t="shared" si="20"/>
        <v/>
      </c>
      <c r="AR383" s="263"/>
      <c r="AS383" s="263"/>
      <c r="AT383" s="224"/>
      <c r="AU383" s="379"/>
      <c r="AV383" s="379"/>
      <c r="AW383" s="264"/>
    </row>
    <row r="384" spans="2:49" x14ac:dyDescent="0.25">
      <c r="B384" s="379">
        <v>-0.1</v>
      </c>
      <c r="C384" s="379">
        <v>97</v>
      </c>
      <c r="D384" s="379">
        <v>-0.1</v>
      </c>
      <c r="E384" s="379">
        <v>0</v>
      </c>
      <c r="F384" s="379">
        <v>0</v>
      </c>
      <c r="G384" s="379">
        <v>296</v>
      </c>
      <c r="H384" s="379">
        <v>1032.5999999999999</v>
      </c>
      <c r="I384" s="379">
        <v>0</v>
      </c>
      <c r="J384" s="379">
        <v>0</v>
      </c>
      <c r="K384" s="379">
        <v>0</v>
      </c>
      <c r="L384" s="379">
        <v>0.2</v>
      </c>
      <c r="M384" s="379">
        <v>152.9</v>
      </c>
      <c r="N384" s="568">
        <v>152.9</v>
      </c>
      <c r="O384" s="569">
        <v>0.26041666666666702</v>
      </c>
      <c r="P384" s="568"/>
      <c r="Q384" s="185" t="str">
        <f t="shared" si="19"/>
        <v/>
      </c>
      <c r="R384" s="574" t="str">
        <f t="shared" si="18"/>
        <v/>
      </c>
      <c r="S384" s="581">
        <v>-0.1</v>
      </c>
      <c r="T384" s="257"/>
      <c r="U384" s="576" t="str">
        <f t="shared" si="20"/>
        <v/>
      </c>
      <c r="AR384" s="263"/>
      <c r="AS384" s="263"/>
      <c r="AT384" s="224"/>
      <c r="AU384" s="379"/>
      <c r="AV384" s="379"/>
      <c r="AW384" s="264"/>
    </row>
    <row r="385" spans="2:49" x14ac:dyDescent="0.25">
      <c r="B385" s="379">
        <v>-0.1</v>
      </c>
      <c r="C385" s="379">
        <v>97</v>
      </c>
      <c r="D385" s="379">
        <v>-0.1</v>
      </c>
      <c r="E385" s="379">
        <v>0</v>
      </c>
      <c r="F385" s="379">
        <v>0</v>
      </c>
      <c r="G385" s="379">
        <v>296</v>
      </c>
      <c r="H385" s="379">
        <v>1032.5999999999999</v>
      </c>
      <c r="I385" s="379">
        <v>0</v>
      </c>
      <c r="J385" s="379">
        <v>0</v>
      </c>
      <c r="K385" s="379">
        <v>0</v>
      </c>
      <c r="L385" s="379">
        <v>0.2</v>
      </c>
      <c r="M385" s="379">
        <v>152.9</v>
      </c>
      <c r="N385" s="568">
        <v>152.9</v>
      </c>
      <c r="O385" s="569">
        <v>0.26111111111111102</v>
      </c>
      <c r="P385" s="568"/>
      <c r="Q385" s="185" t="str">
        <f t="shared" si="19"/>
        <v/>
      </c>
      <c r="R385" s="574" t="str">
        <f t="shared" si="18"/>
        <v/>
      </c>
      <c r="S385" s="581">
        <v>-0.1</v>
      </c>
      <c r="T385" s="257"/>
      <c r="U385" s="576" t="str">
        <f t="shared" si="20"/>
        <v/>
      </c>
      <c r="AR385" s="263"/>
      <c r="AS385" s="263"/>
      <c r="AT385" s="224"/>
      <c r="AU385" s="379"/>
      <c r="AV385" s="379"/>
      <c r="AW385" s="264"/>
    </row>
    <row r="386" spans="2:49" x14ac:dyDescent="0.25">
      <c r="B386" s="379">
        <v>-0.1</v>
      </c>
      <c r="C386" s="379">
        <v>97</v>
      </c>
      <c r="D386" s="379">
        <v>-0.1</v>
      </c>
      <c r="E386" s="379">
        <v>0</v>
      </c>
      <c r="F386" s="379">
        <v>0</v>
      </c>
      <c r="G386" s="379">
        <v>295</v>
      </c>
      <c r="H386" s="379">
        <v>1032.8</v>
      </c>
      <c r="I386" s="379">
        <v>0</v>
      </c>
      <c r="J386" s="379">
        <v>0</v>
      </c>
      <c r="K386" s="379">
        <v>0</v>
      </c>
      <c r="L386" s="379">
        <v>0.2</v>
      </c>
      <c r="M386" s="379">
        <v>152.9</v>
      </c>
      <c r="N386" s="568">
        <v>152.9</v>
      </c>
      <c r="O386" s="569">
        <v>0.26180555555555601</v>
      </c>
      <c r="P386" s="568"/>
      <c r="Q386" s="185" t="str">
        <f t="shared" si="19"/>
        <v/>
      </c>
      <c r="R386" s="574" t="str">
        <f t="shared" si="18"/>
        <v/>
      </c>
      <c r="S386" s="581">
        <v>-0.1</v>
      </c>
      <c r="T386" s="257"/>
      <c r="U386" s="576" t="str">
        <f t="shared" si="20"/>
        <v/>
      </c>
      <c r="AR386" s="263"/>
      <c r="AS386" s="263"/>
      <c r="AT386" s="224"/>
      <c r="AU386" s="379"/>
      <c r="AV386" s="379"/>
      <c r="AW386" s="264"/>
    </row>
    <row r="387" spans="2:49" x14ac:dyDescent="0.25">
      <c r="B387" s="379">
        <v>-0.1</v>
      </c>
      <c r="C387" s="379">
        <v>97</v>
      </c>
      <c r="D387" s="379">
        <v>-0.1</v>
      </c>
      <c r="E387" s="379">
        <v>0</v>
      </c>
      <c r="F387" s="379">
        <v>0</v>
      </c>
      <c r="G387" s="379">
        <v>295</v>
      </c>
      <c r="H387" s="379">
        <v>1032.8</v>
      </c>
      <c r="I387" s="379">
        <v>0</v>
      </c>
      <c r="J387" s="379">
        <v>0</v>
      </c>
      <c r="K387" s="379">
        <v>0</v>
      </c>
      <c r="L387" s="379">
        <v>0.2</v>
      </c>
      <c r="M387" s="379">
        <v>152.9</v>
      </c>
      <c r="N387" s="568">
        <v>152.9</v>
      </c>
      <c r="O387" s="569">
        <v>0.26250000000000001</v>
      </c>
      <c r="P387" s="568"/>
      <c r="Q387" s="185" t="str">
        <f t="shared" si="19"/>
        <v/>
      </c>
      <c r="R387" s="574" t="str">
        <f t="shared" si="18"/>
        <v/>
      </c>
      <c r="S387" s="581">
        <v>-0.1</v>
      </c>
      <c r="T387" s="257"/>
      <c r="U387" s="576" t="str">
        <f t="shared" si="20"/>
        <v/>
      </c>
      <c r="AR387" s="263"/>
      <c r="AS387" s="263"/>
      <c r="AT387" s="224"/>
      <c r="AU387" s="379"/>
      <c r="AV387" s="379"/>
      <c r="AW387" s="264"/>
    </row>
    <row r="388" spans="2:49" x14ac:dyDescent="0.25">
      <c r="B388" s="379">
        <v>-0.1</v>
      </c>
      <c r="C388" s="379">
        <v>97</v>
      </c>
      <c r="D388" s="379">
        <v>-0.1</v>
      </c>
      <c r="E388" s="379">
        <v>1.1000000000000001</v>
      </c>
      <c r="F388" s="379">
        <v>1.8</v>
      </c>
      <c r="G388" s="379">
        <v>295</v>
      </c>
      <c r="H388" s="379">
        <v>1032.7</v>
      </c>
      <c r="I388" s="379">
        <v>0</v>
      </c>
      <c r="J388" s="379">
        <v>0</v>
      </c>
      <c r="K388" s="379">
        <v>0</v>
      </c>
      <c r="L388" s="379">
        <v>0.2</v>
      </c>
      <c r="M388" s="379">
        <v>152.9</v>
      </c>
      <c r="N388" s="568">
        <v>152.9</v>
      </c>
      <c r="O388" s="569">
        <v>0.26319444444444401</v>
      </c>
      <c r="P388" s="568"/>
      <c r="Q388" s="185" t="str">
        <f t="shared" si="19"/>
        <v/>
      </c>
      <c r="R388" s="574" t="str">
        <f t="shared" si="18"/>
        <v/>
      </c>
      <c r="S388" s="581">
        <v>0</v>
      </c>
      <c r="T388" s="257"/>
      <c r="U388" s="576" t="str">
        <f t="shared" si="20"/>
        <v/>
      </c>
      <c r="AR388" s="263"/>
      <c r="AS388" s="263"/>
      <c r="AT388" s="224"/>
      <c r="AU388" s="379"/>
      <c r="AV388" s="379"/>
      <c r="AW388" s="264"/>
    </row>
    <row r="389" spans="2:49" x14ac:dyDescent="0.25">
      <c r="B389" s="379">
        <v>-0.1</v>
      </c>
      <c r="C389" s="379">
        <v>97</v>
      </c>
      <c r="D389" s="379">
        <v>-0.1</v>
      </c>
      <c r="E389" s="379">
        <v>1.1000000000000001</v>
      </c>
      <c r="F389" s="379">
        <v>1.8</v>
      </c>
      <c r="G389" s="379">
        <v>296</v>
      </c>
      <c r="H389" s="379">
        <v>1032.7</v>
      </c>
      <c r="I389" s="379">
        <v>0</v>
      </c>
      <c r="J389" s="379">
        <v>0</v>
      </c>
      <c r="K389" s="379">
        <v>0</v>
      </c>
      <c r="L389" s="379">
        <v>0.2</v>
      </c>
      <c r="M389" s="379">
        <v>152.9</v>
      </c>
      <c r="N389" s="568">
        <v>152.9</v>
      </c>
      <c r="O389" s="569">
        <v>0.26388888888888901</v>
      </c>
      <c r="P389" s="568"/>
      <c r="Q389" s="185" t="str">
        <f t="shared" si="19"/>
        <v/>
      </c>
      <c r="R389" s="574" t="str">
        <f t="shared" si="18"/>
        <v/>
      </c>
      <c r="S389" s="581">
        <v>-0.1</v>
      </c>
      <c r="T389" s="257"/>
      <c r="U389" s="576" t="str">
        <f t="shared" si="20"/>
        <v/>
      </c>
      <c r="AR389" s="263"/>
      <c r="AS389" s="263"/>
      <c r="AT389" s="224"/>
      <c r="AU389" s="379"/>
      <c r="AV389" s="379"/>
      <c r="AW389" s="264"/>
    </row>
    <row r="390" spans="2:49" x14ac:dyDescent="0.25">
      <c r="B390" s="379">
        <v>-0.1</v>
      </c>
      <c r="C390" s="379">
        <v>97</v>
      </c>
      <c r="D390" s="379">
        <v>-0.1</v>
      </c>
      <c r="E390" s="379">
        <v>0.4</v>
      </c>
      <c r="F390" s="379">
        <v>1.8</v>
      </c>
      <c r="G390" s="379">
        <v>287</v>
      </c>
      <c r="H390" s="379">
        <v>1032.8</v>
      </c>
      <c r="I390" s="379">
        <v>0</v>
      </c>
      <c r="J390" s="379">
        <v>0</v>
      </c>
      <c r="K390" s="379">
        <v>0</v>
      </c>
      <c r="L390" s="379">
        <v>0.2</v>
      </c>
      <c r="M390" s="379">
        <v>152.9</v>
      </c>
      <c r="N390" s="568">
        <v>152.9</v>
      </c>
      <c r="O390" s="569">
        <v>0.264583333333333</v>
      </c>
      <c r="P390" s="568"/>
      <c r="Q390" s="185" t="str">
        <f t="shared" si="19"/>
        <v/>
      </c>
      <c r="R390" s="574" t="str">
        <f t="shared" si="18"/>
        <v/>
      </c>
      <c r="S390" s="581">
        <v>0</v>
      </c>
      <c r="T390" s="257"/>
      <c r="U390" s="576" t="str">
        <f t="shared" si="20"/>
        <v/>
      </c>
      <c r="AR390" s="263"/>
      <c r="AS390" s="263"/>
      <c r="AT390" s="224"/>
      <c r="AU390" s="379"/>
      <c r="AV390" s="379"/>
      <c r="AW390" s="264"/>
    </row>
    <row r="391" spans="2:49" x14ac:dyDescent="0.25">
      <c r="B391" s="379">
        <v>-0.1</v>
      </c>
      <c r="C391" s="379">
        <v>97</v>
      </c>
      <c r="D391" s="379">
        <v>-0.1</v>
      </c>
      <c r="E391" s="379">
        <v>0.4</v>
      </c>
      <c r="F391" s="379">
        <v>1.8</v>
      </c>
      <c r="G391" s="379">
        <v>284</v>
      </c>
      <c r="H391" s="379">
        <v>1032.8</v>
      </c>
      <c r="I391" s="379">
        <v>0</v>
      </c>
      <c r="J391" s="379">
        <v>0</v>
      </c>
      <c r="K391" s="379">
        <v>0</v>
      </c>
      <c r="L391" s="379">
        <v>0.2</v>
      </c>
      <c r="M391" s="379">
        <v>152.9</v>
      </c>
      <c r="N391" s="568">
        <v>152.9</v>
      </c>
      <c r="O391" s="569">
        <v>0.265277777777778</v>
      </c>
      <c r="P391" s="568"/>
      <c r="Q391" s="185" t="str">
        <f t="shared" si="19"/>
        <v/>
      </c>
      <c r="R391" s="574" t="str">
        <f t="shared" si="18"/>
        <v/>
      </c>
      <c r="S391" s="581">
        <v>-0.1</v>
      </c>
      <c r="T391" s="257"/>
      <c r="U391" s="576" t="str">
        <f t="shared" si="20"/>
        <v/>
      </c>
      <c r="AR391" s="263"/>
      <c r="AS391" s="263"/>
      <c r="AT391" s="224"/>
      <c r="AU391" s="379"/>
      <c r="AV391" s="379"/>
      <c r="AW391" s="264"/>
    </row>
    <row r="392" spans="2:49" x14ac:dyDescent="0.25">
      <c r="B392" s="379">
        <v>-0.1</v>
      </c>
      <c r="C392" s="379">
        <v>97</v>
      </c>
      <c r="D392" s="379">
        <v>-0.1</v>
      </c>
      <c r="E392" s="379">
        <v>0</v>
      </c>
      <c r="F392" s="379">
        <v>0</v>
      </c>
      <c r="G392" s="379">
        <v>283</v>
      </c>
      <c r="H392" s="379">
        <v>1032.8</v>
      </c>
      <c r="I392" s="379">
        <v>0</v>
      </c>
      <c r="J392" s="379">
        <v>0</v>
      </c>
      <c r="K392" s="379">
        <v>0</v>
      </c>
      <c r="L392" s="379">
        <v>0.2</v>
      </c>
      <c r="M392" s="379">
        <v>152.9</v>
      </c>
      <c r="N392" s="568">
        <v>152.9</v>
      </c>
      <c r="O392" s="569">
        <v>0.265972222222222</v>
      </c>
      <c r="P392" s="568"/>
      <c r="Q392" s="185" t="str">
        <f t="shared" si="19"/>
        <v/>
      </c>
      <c r="R392" s="574" t="str">
        <f t="shared" si="18"/>
        <v/>
      </c>
      <c r="S392" s="581">
        <v>0</v>
      </c>
      <c r="T392" s="257"/>
      <c r="U392" s="576" t="str">
        <f t="shared" si="20"/>
        <v/>
      </c>
      <c r="AR392" s="263"/>
      <c r="AS392" s="263"/>
      <c r="AT392" s="224"/>
      <c r="AU392" s="379"/>
      <c r="AV392" s="379"/>
      <c r="AW392" s="264"/>
    </row>
    <row r="393" spans="2:49" x14ac:dyDescent="0.25">
      <c r="B393" s="379">
        <v>0</v>
      </c>
      <c r="C393" s="379">
        <v>97</v>
      </c>
      <c r="D393" s="379">
        <v>0</v>
      </c>
      <c r="E393" s="379">
        <v>0</v>
      </c>
      <c r="F393" s="379">
        <v>0</v>
      </c>
      <c r="G393" s="379">
        <v>283</v>
      </c>
      <c r="H393" s="379">
        <v>1032.9000000000001</v>
      </c>
      <c r="I393" s="379">
        <v>0</v>
      </c>
      <c r="J393" s="379">
        <v>0</v>
      </c>
      <c r="K393" s="379">
        <v>0</v>
      </c>
      <c r="L393" s="379">
        <v>0.2</v>
      </c>
      <c r="M393" s="379">
        <v>152.9</v>
      </c>
      <c r="N393" s="568">
        <v>152.9</v>
      </c>
      <c r="O393" s="569">
        <v>0.266666666666667</v>
      </c>
      <c r="P393" s="568"/>
      <c r="Q393" s="185" t="str">
        <f t="shared" si="19"/>
        <v/>
      </c>
      <c r="R393" s="574" t="str">
        <f t="shared" ref="R393:R456" si="21">IF(J393&gt;0,60,"")</f>
        <v/>
      </c>
      <c r="S393" s="581">
        <v>0</v>
      </c>
      <c r="T393" s="257"/>
      <c r="U393" s="576" t="str">
        <f t="shared" si="20"/>
        <v/>
      </c>
      <c r="AR393" s="263"/>
      <c r="AS393" s="263"/>
      <c r="AT393" s="224"/>
      <c r="AU393" s="379"/>
      <c r="AV393" s="379"/>
      <c r="AW393" s="264"/>
    </row>
    <row r="394" spans="2:49" x14ac:dyDescent="0.25">
      <c r="B394" s="379">
        <v>0</v>
      </c>
      <c r="C394" s="379">
        <v>97</v>
      </c>
      <c r="D394" s="379">
        <v>0</v>
      </c>
      <c r="E394" s="379">
        <v>0</v>
      </c>
      <c r="F394" s="379">
        <v>0</v>
      </c>
      <c r="G394" s="379">
        <v>283</v>
      </c>
      <c r="H394" s="379">
        <v>1032.9000000000001</v>
      </c>
      <c r="I394" s="379">
        <v>0</v>
      </c>
      <c r="J394" s="379">
        <v>0</v>
      </c>
      <c r="K394" s="379">
        <v>0</v>
      </c>
      <c r="L394" s="379">
        <v>0.2</v>
      </c>
      <c r="M394" s="379">
        <v>152.9</v>
      </c>
      <c r="N394" s="568">
        <v>152.9</v>
      </c>
      <c r="O394" s="569">
        <v>0.26736111111111099</v>
      </c>
      <c r="P394" s="568"/>
      <c r="Q394" s="185" t="str">
        <f t="shared" si="19"/>
        <v/>
      </c>
      <c r="R394" s="574" t="str">
        <f t="shared" si="21"/>
        <v/>
      </c>
      <c r="S394" s="581">
        <v>0</v>
      </c>
      <c r="T394" s="257"/>
      <c r="U394" s="576" t="str">
        <f t="shared" si="20"/>
        <v/>
      </c>
      <c r="AR394" s="263"/>
      <c r="AS394" s="263"/>
      <c r="AT394" s="224"/>
      <c r="AU394" s="379"/>
      <c r="AV394" s="379"/>
      <c r="AW394" s="264"/>
    </row>
    <row r="395" spans="2:49" x14ac:dyDescent="0.25">
      <c r="B395" s="379">
        <v>0</v>
      </c>
      <c r="C395" s="379">
        <v>97</v>
      </c>
      <c r="D395" s="379">
        <v>0</v>
      </c>
      <c r="E395" s="379">
        <v>0.4</v>
      </c>
      <c r="F395" s="379">
        <v>1.8</v>
      </c>
      <c r="G395" s="379">
        <v>284</v>
      </c>
      <c r="H395" s="379">
        <v>1033.0999999999999</v>
      </c>
      <c r="I395" s="379">
        <v>0</v>
      </c>
      <c r="J395" s="379">
        <v>0</v>
      </c>
      <c r="K395" s="379">
        <v>0</v>
      </c>
      <c r="L395" s="379">
        <v>0.2</v>
      </c>
      <c r="M395" s="379">
        <v>152.9</v>
      </c>
      <c r="N395" s="568">
        <v>152.9</v>
      </c>
      <c r="O395" s="569">
        <v>0.26805555555555599</v>
      </c>
      <c r="P395" s="568"/>
      <c r="Q395" s="185" t="str">
        <f t="shared" ref="Q395:Q458" si="22">IF(I395&gt;9000,60,"")</f>
        <v/>
      </c>
      <c r="R395" s="574" t="str">
        <f t="shared" si="21"/>
        <v/>
      </c>
      <c r="S395" s="581">
        <v>0</v>
      </c>
      <c r="T395" s="257"/>
      <c r="U395" s="576" t="str">
        <f t="shared" ref="U395:U458" si="23">IF(S395&gt;B395+1,60,"")</f>
        <v/>
      </c>
      <c r="AR395" s="263"/>
      <c r="AS395" s="263"/>
      <c r="AT395" s="224"/>
      <c r="AU395" s="379"/>
      <c r="AV395" s="379"/>
      <c r="AW395" s="264"/>
    </row>
    <row r="396" spans="2:49" x14ac:dyDescent="0.25">
      <c r="B396" s="379">
        <v>0</v>
      </c>
      <c r="C396" s="379">
        <v>97</v>
      </c>
      <c r="D396" s="379">
        <v>0</v>
      </c>
      <c r="E396" s="379">
        <v>0.4</v>
      </c>
      <c r="F396" s="379">
        <v>1.8</v>
      </c>
      <c r="G396" s="379">
        <v>284</v>
      </c>
      <c r="H396" s="379">
        <v>1032.8</v>
      </c>
      <c r="I396" s="379">
        <v>0</v>
      </c>
      <c r="J396" s="379">
        <v>0</v>
      </c>
      <c r="K396" s="379">
        <v>0</v>
      </c>
      <c r="L396" s="379">
        <v>0.2</v>
      </c>
      <c r="M396" s="379">
        <v>152.9</v>
      </c>
      <c r="N396" s="568">
        <v>152.9</v>
      </c>
      <c r="O396" s="569">
        <v>0.26874999999999999</v>
      </c>
      <c r="P396" s="568"/>
      <c r="Q396" s="185" t="str">
        <f t="shared" si="22"/>
        <v/>
      </c>
      <c r="R396" s="574" t="str">
        <f t="shared" si="21"/>
        <v/>
      </c>
      <c r="S396" s="581">
        <v>0</v>
      </c>
      <c r="T396" s="257"/>
      <c r="U396" s="576" t="str">
        <f t="shared" si="23"/>
        <v/>
      </c>
      <c r="AR396" s="263"/>
      <c r="AS396" s="263"/>
      <c r="AT396" s="224"/>
      <c r="AU396" s="379"/>
      <c r="AV396" s="379"/>
      <c r="AW396" s="264"/>
    </row>
    <row r="397" spans="2:49" x14ac:dyDescent="0.25">
      <c r="B397" s="379">
        <v>0</v>
      </c>
      <c r="C397" s="379">
        <v>97</v>
      </c>
      <c r="D397" s="379">
        <v>0</v>
      </c>
      <c r="E397" s="379">
        <v>0</v>
      </c>
      <c r="F397" s="379">
        <v>0</v>
      </c>
      <c r="G397" s="379">
        <v>294</v>
      </c>
      <c r="H397" s="379">
        <v>1032.9000000000001</v>
      </c>
      <c r="I397" s="379">
        <v>0</v>
      </c>
      <c r="J397" s="379">
        <v>0</v>
      </c>
      <c r="K397" s="379">
        <v>0</v>
      </c>
      <c r="L397" s="379">
        <v>0.2</v>
      </c>
      <c r="M397" s="379">
        <v>152.9</v>
      </c>
      <c r="N397" s="568">
        <v>152.9</v>
      </c>
      <c r="O397" s="569">
        <v>0.26944444444444399</v>
      </c>
      <c r="P397" s="568"/>
      <c r="Q397" s="185" t="str">
        <f t="shared" si="22"/>
        <v/>
      </c>
      <c r="R397" s="574" t="str">
        <f t="shared" si="21"/>
        <v/>
      </c>
      <c r="S397" s="581">
        <v>0</v>
      </c>
      <c r="T397" s="257"/>
      <c r="U397" s="576" t="str">
        <f t="shared" si="23"/>
        <v/>
      </c>
      <c r="AR397" s="263"/>
      <c r="AS397" s="263"/>
      <c r="AT397" s="224"/>
      <c r="AU397" s="379"/>
      <c r="AV397" s="379"/>
      <c r="AW397" s="264"/>
    </row>
    <row r="398" spans="2:49" x14ac:dyDescent="0.25">
      <c r="B398" s="379">
        <v>0</v>
      </c>
      <c r="C398" s="379">
        <v>97</v>
      </c>
      <c r="D398" s="379">
        <v>0</v>
      </c>
      <c r="E398" s="379">
        <v>0</v>
      </c>
      <c r="F398" s="379">
        <v>0</v>
      </c>
      <c r="G398" s="379">
        <v>303</v>
      </c>
      <c r="H398" s="379">
        <v>1032.9000000000001</v>
      </c>
      <c r="I398" s="379">
        <v>0</v>
      </c>
      <c r="J398" s="379">
        <v>0</v>
      </c>
      <c r="K398" s="379">
        <v>0</v>
      </c>
      <c r="L398" s="379">
        <v>0.2</v>
      </c>
      <c r="M398" s="379">
        <v>152.9</v>
      </c>
      <c r="N398" s="568">
        <v>152.9</v>
      </c>
      <c r="O398" s="569">
        <v>0.27013888888888898</v>
      </c>
      <c r="P398" s="568"/>
      <c r="Q398" s="185" t="str">
        <f t="shared" si="22"/>
        <v/>
      </c>
      <c r="R398" s="574" t="str">
        <f t="shared" si="21"/>
        <v/>
      </c>
      <c r="S398" s="581">
        <v>0</v>
      </c>
      <c r="T398" s="257"/>
      <c r="U398" s="576" t="str">
        <f t="shared" si="23"/>
        <v/>
      </c>
      <c r="AR398" s="263"/>
      <c r="AS398" s="263"/>
      <c r="AT398" s="224"/>
      <c r="AU398" s="379"/>
      <c r="AV398" s="379"/>
      <c r="AW398" s="264"/>
    </row>
    <row r="399" spans="2:49" x14ac:dyDescent="0.25">
      <c r="B399" s="379">
        <v>0</v>
      </c>
      <c r="C399" s="379">
        <v>97</v>
      </c>
      <c r="D399" s="379">
        <v>0</v>
      </c>
      <c r="E399" s="379">
        <v>0</v>
      </c>
      <c r="F399" s="379">
        <v>0</v>
      </c>
      <c r="G399" s="379">
        <v>303</v>
      </c>
      <c r="H399" s="379">
        <v>1032.8</v>
      </c>
      <c r="I399" s="379">
        <v>0</v>
      </c>
      <c r="J399" s="379">
        <v>0</v>
      </c>
      <c r="K399" s="379">
        <v>0</v>
      </c>
      <c r="L399" s="379">
        <v>0.2</v>
      </c>
      <c r="M399" s="379">
        <v>152.9</v>
      </c>
      <c r="N399" s="568">
        <v>152.9</v>
      </c>
      <c r="O399" s="569">
        <v>0.27083333333333298</v>
      </c>
      <c r="P399" s="568"/>
      <c r="Q399" s="185" t="str">
        <f t="shared" si="22"/>
        <v/>
      </c>
      <c r="R399" s="574" t="str">
        <f t="shared" si="21"/>
        <v/>
      </c>
      <c r="S399" s="581">
        <v>0</v>
      </c>
      <c r="T399" s="257"/>
      <c r="U399" s="576" t="str">
        <f t="shared" si="23"/>
        <v/>
      </c>
      <c r="AR399" s="263"/>
      <c r="AS399" s="263"/>
      <c r="AT399" s="224"/>
      <c r="AU399" s="379"/>
      <c r="AV399" s="379"/>
      <c r="AW399" s="264"/>
    </row>
    <row r="400" spans="2:49" x14ac:dyDescent="0.25">
      <c r="B400" s="379">
        <v>0.1</v>
      </c>
      <c r="C400" s="379">
        <v>97</v>
      </c>
      <c r="D400" s="379">
        <v>0.1</v>
      </c>
      <c r="E400" s="379">
        <v>0.4</v>
      </c>
      <c r="F400" s="379">
        <v>1.8</v>
      </c>
      <c r="G400" s="379">
        <v>303</v>
      </c>
      <c r="H400" s="379">
        <v>1032.8</v>
      </c>
      <c r="I400" s="379">
        <v>0</v>
      </c>
      <c r="J400" s="379">
        <v>0</v>
      </c>
      <c r="K400" s="379">
        <v>0</v>
      </c>
      <c r="L400" s="379">
        <v>0.2</v>
      </c>
      <c r="M400" s="379">
        <v>152.9</v>
      </c>
      <c r="N400" s="568">
        <v>152.9</v>
      </c>
      <c r="O400" s="569">
        <v>0.27152777777777798</v>
      </c>
      <c r="P400" s="568"/>
      <c r="Q400" s="185" t="str">
        <f t="shared" si="22"/>
        <v/>
      </c>
      <c r="R400" s="574" t="str">
        <f t="shared" si="21"/>
        <v/>
      </c>
      <c r="S400" s="581">
        <v>0</v>
      </c>
      <c r="T400" s="257"/>
      <c r="U400" s="576" t="str">
        <f t="shared" si="23"/>
        <v/>
      </c>
      <c r="AR400" s="263"/>
      <c r="AS400" s="263"/>
      <c r="AT400" s="224"/>
      <c r="AU400" s="379"/>
      <c r="AV400" s="379"/>
      <c r="AW400" s="264"/>
    </row>
    <row r="401" spans="2:49" x14ac:dyDescent="0.25">
      <c r="B401" s="379">
        <v>0.1</v>
      </c>
      <c r="C401" s="379">
        <v>97</v>
      </c>
      <c r="D401" s="379">
        <v>0.1</v>
      </c>
      <c r="E401" s="379">
        <v>1.8</v>
      </c>
      <c r="F401" s="379">
        <v>1.8</v>
      </c>
      <c r="G401" s="379">
        <v>314</v>
      </c>
      <c r="H401" s="379">
        <v>1032.8</v>
      </c>
      <c r="I401" s="379">
        <v>0</v>
      </c>
      <c r="J401" s="379">
        <v>0</v>
      </c>
      <c r="K401" s="379">
        <v>0</v>
      </c>
      <c r="L401" s="379">
        <v>0.2</v>
      </c>
      <c r="M401" s="379">
        <v>152.9</v>
      </c>
      <c r="N401" s="568">
        <v>152.9</v>
      </c>
      <c r="O401" s="569">
        <v>0.27222222222222198</v>
      </c>
      <c r="P401" s="568"/>
      <c r="Q401" s="185" t="str">
        <f t="shared" si="22"/>
        <v/>
      </c>
      <c r="R401" s="574" t="str">
        <f t="shared" si="21"/>
        <v/>
      </c>
      <c r="S401" s="581">
        <v>0</v>
      </c>
      <c r="T401" s="257"/>
      <c r="U401" s="576" t="str">
        <f t="shared" si="23"/>
        <v/>
      </c>
      <c r="AR401" s="263"/>
      <c r="AS401" s="263"/>
      <c r="AT401" s="224"/>
      <c r="AU401" s="379"/>
      <c r="AV401" s="379"/>
      <c r="AW401" s="264"/>
    </row>
    <row r="402" spans="2:49" x14ac:dyDescent="0.25">
      <c r="B402" s="379">
        <v>0.1</v>
      </c>
      <c r="C402" s="379">
        <v>97</v>
      </c>
      <c r="D402" s="379">
        <v>0.1</v>
      </c>
      <c r="E402" s="379">
        <v>1.4</v>
      </c>
      <c r="F402" s="379">
        <v>1.8</v>
      </c>
      <c r="G402" s="379">
        <v>315</v>
      </c>
      <c r="H402" s="379">
        <v>1032.8</v>
      </c>
      <c r="I402" s="379">
        <v>0</v>
      </c>
      <c r="J402" s="379">
        <v>0</v>
      </c>
      <c r="K402" s="379">
        <v>0</v>
      </c>
      <c r="L402" s="379">
        <v>0.2</v>
      </c>
      <c r="M402" s="379">
        <v>152.9</v>
      </c>
      <c r="N402" s="568">
        <v>152.9</v>
      </c>
      <c r="O402" s="569">
        <v>0.27291666666666697</v>
      </c>
      <c r="P402" s="568"/>
      <c r="Q402" s="185" t="str">
        <f t="shared" si="22"/>
        <v/>
      </c>
      <c r="R402" s="574" t="str">
        <f t="shared" si="21"/>
        <v/>
      </c>
      <c r="S402" s="581">
        <v>0</v>
      </c>
      <c r="T402" s="257"/>
      <c r="U402" s="576" t="str">
        <f t="shared" si="23"/>
        <v/>
      </c>
      <c r="AR402" s="263"/>
      <c r="AS402" s="263"/>
      <c r="AT402" s="224"/>
      <c r="AU402" s="379"/>
      <c r="AV402" s="379"/>
      <c r="AW402" s="264"/>
    </row>
    <row r="403" spans="2:49" x14ac:dyDescent="0.25">
      <c r="B403" s="379">
        <v>0.1</v>
      </c>
      <c r="C403" s="379">
        <v>97</v>
      </c>
      <c r="D403" s="379">
        <v>0.1</v>
      </c>
      <c r="E403" s="379">
        <v>1.4</v>
      </c>
      <c r="F403" s="379">
        <v>1.8</v>
      </c>
      <c r="G403" s="379">
        <v>357</v>
      </c>
      <c r="H403" s="379">
        <v>1032.9000000000001</v>
      </c>
      <c r="I403" s="379">
        <v>0</v>
      </c>
      <c r="J403" s="379">
        <v>0</v>
      </c>
      <c r="K403" s="379">
        <v>0</v>
      </c>
      <c r="L403" s="379">
        <v>0.2</v>
      </c>
      <c r="M403" s="379">
        <v>152.9</v>
      </c>
      <c r="N403" s="568">
        <v>152.9</v>
      </c>
      <c r="O403" s="569">
        <v>0.27361111111111103</v>
      </c>
      <c r="P403" s="568"/>
      <c r="Q403" s="185" t="str">
        <f t="shared" si="22"/>
        <v/>
      </c>
      <c r="R403" s="574" t="str">
        <f t="shared" si="21"/>
        <v/>
      </c>
      <c r="S403" s="581">
        <v>0.1</v>
      </c>
      <c r="T403" s="257"/>
      <c r="U403" s="576" t="str">
        <f t="shared" si="23"/>
        <v/>
      </c>
      <c r="AR403" s="263"/>
      <c r="AS403" s="263"/>
      <c r="AT403" s="224"/>
      <c r="AU403" s="379"/>
      <c r="AV403" s="379"/>
      <c r="AW403" s="264"/>
    </row>
    <row r="404" spans="2:49" x14ac:dyDescent="0.25">
      <c r="B404" s="379">
        <v>0.1</v>
      </c>
      <c r="C404" s="379">
        <v>97</v>
      </c>
      <c r="D404" s="379">
        <v>0.1</v>
      </c>
      <c r="E404" s="379">
        <v>1.1000000000000001</v>
      </c>
      <c r="F404" s="379">
        <v>1.8</v>
      </c>
      <c r="G404" s="379">
        <v>357</v>
      </c>
      <c r="H404" s="379">
        <v>1032.9000000000001</v>
      </c>
      <c r="I404" s="379">
        <v>0</v>
      </c>
      <c r="J404" s="379">
        <v>0</v>
      </c>
      <c r="K404" s="379">
        <v>0</v>
      </c>
      <c r="L404" s="379">
        <v>0.2</v>
      </c>
      <c r="M404" s="379">
        <v>152.9</v>
      </c>
      <c r="N404" s="568">
        <v>152.9</v>
      </c>
      <c r="O404" s="569">
        <v>0.27430555555555602</v>
      </c>
      <c r="P404" s="568"/>
      <c r="Q404" s="185" t="str">
        <f t="shared" si="22"/>
        <v/>
      </c>
      <c r="R404" s="574" t="str">
        <f t="shared" si="21"/>
        <v/>
      </c>
      <c r="S404" s="581">
        <v>0.1</v>
      </c>
      <c r="T404" s="257"/>
      <c r="U404" s="576" t="str">
        <f t="shared" si="23"/>
        <v/>
      </c>
      <c r="AR404" s="263"/>
      <c r="AS404" s="263"/>
      <c r="AT404" s="224"/>
      <c r="AU404" s="379"/>
      <c r="AV404" s="379"/>
      <c r="AW404" s="264"/>
    </row>
    <row r="405" spans="2:49" x14ac:dyDescent="0.25">
      <c r="B405" s="379">
        <v>0.1</v>
      </c>
      <c r="C405" s="379">
        <v>97</v>
      </c>
      <c r="D405" s="379">
        <v>0.1</v>
      </c>
      <c r="E405" s="379">
        <v>1.4</v>
      </c>
      <c r="F405" s="379">
        <v>1.8</v>
      </c>
      <c r="G405" s="379">
        <v>6</v>
      </c>
      <c r="H405" s="379">
        <v>1033</v>
      </c>
      <c r="I405" s="379">
        <v>0</v>
      </c>
      <c r="J405" s="379">
        <v>0</v>
      </c>
      <c r="K405" s="379">
        <v>0</v>
      </c>
      <c r="L405" s="379">
        <v>0.2</v>
      </c>
      <c r="M405" s="379">
        <v>152.9</v>
      </c>
      <c r="N405" s="568">
        <v>152.9</v>
      </c>
      <c r="O405" s="569">
        <v>0.27500000000000002</v>
      </c>
      <c r="P405" s="568"/>
      <c r="Q405" s="185" t="str">
        <f t="shared" si="22"/>
        <v/>
      </c>
      <c r="R405" s="574" t="str">
        <f t="shared" si="21"/>
        <v/>
      </c>
      <c r="S405" s="581">
        <v>0.1</v>
      </c>
      <c r="T405" s="257"/>
      <c r="U405" s="576" t="str">
        <f t="shared" si="23"/>
        <v/>
      </c>
      <c r="AR405" s="263"/>
      <c r="AS405" s="263"/>
      <c r="AT405" s="224"/>
      <c r="AU405" s="379"/>
      <c r="AV405" s="379"/>
      <c r="AW405" s="264"/>
    </row>
    <row r="406" spans="2:49" x14ac:dyDescent="0.25">
      <c r="B406" s="379">
        <v>0.1</v>
      </c>
      <c r="C406" s="379">
        <v>97</v>
      </c>
      <c r="D406" s="379">
        <v>0.1</v>
      </c>
      <c r="E406" s="379">
        <v>1.8</v>
      </c>
      <c r="F406" s="379">
        <v>3.6</v>
      </c>
      <c r="G406" s="379">
        <v>7</v>
      </c>
      <c r="H406" s="379">
        <v>1032.9000000000001</v>
      </c>
      <c r="I406" s="379">
        <v>0</v>
      </c>
      <c r="J406" s="379">
        <v>0</v>
      </c>
      <c r="K406" s="379">
        <v>0</v>
      </c>
      <c r="L406" s="379">
        <v>0.2</v>
      </c>
      <c r="M406" s="379">
        <v>152.9</v>
      </c>
      <c r="N406" s="568">
        <v>152.9</v>
      </c>
      <c r="O406" s="569">
        <v>0.27569444444444402</v>
      </c>
      <c r="P406" s="568"/>
      <c r="Q406" s="185" t="str">
        <f t="shared" si="22"/>
        <v/>
      </c>
      <c r="R406" s="574" t="str">
        <f t="shared" si="21"/>
        <v/>
      </c>
      <c r="S406" s="581">
        <v>0.1</v>
      </c>
      <c r="T406" s="257"/>
      <c r="U406" s="576" t="str">
        <f t="shared" si="23"/>
        <v/>
      </c>
      <c r="AR406" s="263"/>
      <c r="AS406" s="263"/>
      <c r="AT406" s="224"/>
      <c r="AU406" s="379"/>
      <c r="AV406" s="379"/>
      <c r="AW406" s="264"/>
    </row>
    <row r="407" spans="2:49" x14ac:dyDescent="0.25">
      <c r="B407" s="379">
        <v>0.1</v>
      </c>
      <c r="C407" s="379">
        <v>97</v>
      </c>
      <c r="D407" s="379">
        <v>0.1</v>
      </c>
      <c r="E407" s="379">
        <v>0</v>
      </c>
      <c r="F407" s="379">
        <v>0</v>
      </c>
      <c r="G407" s="379">
        <v>7</v>
      </c>
      <c r="H407" s="379">
        <v>1032.8</v>
      </c>
      <c r="I407" s="379">
        <v>0</v>
      </c>
      <c r="J407" s="379">
        <v>0</v>
      </c>
      <c r="K407" s="379">
        <v>0</v>
      </c>
      <c r="L407" s="379">
        <v>0.2</v>
      </c>
      <c r="M407" s="379">
        <v>152.9</v>
      </c>
      <c r="N407" s="568">
        <v>152.9</v>
      </c>
      <c r="O407" s="569">
        <v>0.27638888888888902</v>
      </c>
      <c r="P407" s="568"/>
      <c r="Q407" s="185" t="str">
        <f t="shared" si="22"/>
        <v/>
      </c>
      <c r="R407" s="574" t="str">
        <f t="shared" si="21"/>
        <v/>
      </c>
      <c r="S407" s="581">
        <v>0.1</v>
      </c>
      <c r="T407" s="257"/>
      <c r="U407" s="576" t="str">
        <f t="shared" si="23"/>
        <v/>
      </c>
      <c r="AR407" s="263"/>
      <c r="AS407" s="263"/>
      <c r="AT407" s="224"/>
      <c r="AU407" s="379"/>
      <c r="AV407" s="379"/>
      <c r="AW407" s="264"/>
    </row>
    <row r="408" spans="2:49" x14ac:dyDescent="0.25">
      <c r="B408" s="379">
        <v>0.1</v>
      </c>
      <c r="C408" s="379">
        <v>97</v>
      </c>
      <c r="D408" s="379">
        <v>0.1</v>
      </c>
      <c r="E408" s="379">
        <v>0</v>
      </c>
      <c r="F408" s="379">
        <v>0</v>
      </c>
      <c r="G408" s="379">
        <v>6</v>
      </c>
      <c r="H408" s="379">
        <v>1032.9000000000001</v>
      </c>
      <c r="I408" s="379">
        <v>0</v>
      </c>
      <c r="J408" s="379">
        <v>0</v>
      </c>
      <c r="K408" s="379">
        <v>0</v>
      </c>
      <c r="L408" s="379">
        <v>0.2</v>
      </c>
      <c r="M408" s="379">
        <v>152.9</v>
      </c>
      <c r="N408" s="568">
        <v>152.9</v>
      </c>
      <c r="O408" s="569">
        <v>0.27708333333333302</v>
      </c>
      <c r="P408" s="568"/>
      <c r="Q408" s="185" t="str">
        <f t="shared" si="22"/>
        <v/>
      </c>
      <c r="R408" s="574" t="str">
        <f t="shared" si="21"/>
        <v/>
      </c>
      <c r="S408" s="581">
        <v>0.1</v>
      </c>
      <c r="T408" s="257"/>
      <c r="U408" s="576" t="str">
        <f t="shared" si="23"/>
        <v/>
      </c>
      <c r="AR408" s="263"/>
      <c r="AS408" s="263"/>
      <c r="AT408" s="224"/>
      <c r="AU408" s="379"/>
      <c r="AV408" s="379"/>
      <c r="AW408" s="264"/>
    </row>
    <row r="409" spans="2:49" x14ac:dyDescent="0.25">
      <c r="B409" s="379">
        <v>0.1</v>
      </c>
      <c r="C409" s="379">
        <v>97</v>
      </c>
      <c r="D409" s="379">
        <v>0.1</v>
      </c>
      <c r="E409" s="379">
        <v>0.4</v>
      </c>
      <c r="F409" s="379">
        <v>1.8</v>
      </c>
      <c r="G409" s="379">
        <v>5</v>
      </c>
      <c r="H409" s="379">
        <v>1033.0999999999999</v>
      </c>
      <c r="I409" s="379">
        <v>0</v>
      </c>
      <c r="J409" s="379">
        <v>0</v>
      </c>
      <c r="K409" s="379">
        <v>0</v>
      </c>
      <c r="L409" s="379">
        <v>0.2</v>
      </c>
      <c r="M409" s="379">
        <v>152.9</v>
      </c>
      <c r="N409" s="568">
        <v>152.9</v>
      </c>
      <c r="O409" s="569">
        <v>0.27777777777777801</v>
      </c>
      <c r="P409" s="568"/>
      <c r="Q409" s="185" t="str">
        <f t="shared" si="22"/>
        <v/>
      </c>
      <c r="R409" s="574" t="str">
        <f t="shared" si="21"/>
        <v/>
      </c>
      <c r="S409" s="581">
        <v>0.1</v>
      </c>
      <c r="T409" s="257"/>
      <c r="U409" s="576" t="str">
        <f t="shared" si="23"/>
        <v/>
      </c>
      <c r="AR409" s="263"/>
      <c r="AS409" s="263"/>
      <c r="AT409" s="224"/>
      <c r="AU409" s="379"/>
      <c r="AV409" s="379"/>
      <c r="AW409" s="264"/>
    </row>
    <row r="410" spans="2:49" x14ac:dyDescent="0.25">
      <c r="B410" s="379">
        <v>0.1</v>
      </c>
      <c r="C410" s="379">
        <v>97</v>
      </c>
      <c r="D410" s="379">
        <v>0.1</v>
      </c>
      <c r="E410" s="379">
        <v>0.7</v>
      </c>
      <c r="F410" s="379">
        <v>1.8</v>
      </c>
      <c r="G410" s="379">
        <v>3</v>
      </c>
      <c r="H410" s="379">
        <v>1032.9000000000001</v>
      </c>
      <c r="I410" s="379">
        <v>0</v>
      </c>
      <c r="J410" s="379">
        <v>0</v>
      </c>
      <c r="K410" s="379">
        <v>0</v>
      </c>
      <c r="L410" s="379">
        <v>0.2</v>
      </c>
      <c r="M410" s="379">
        <v>152.9</v>
      </c>
      <c r="N410" s="568">
        <v>152.9</v>
      </c>
      <c r="O410" s="569">
        <v>0.27847222222222201</v>
      </c>
      <c r="P410" s="568"/>
      <c r="Q410" s="185" t="str">
        <f t="shared" si="22"/>
        <v/>
      </c>
      <c r="R410" s="574" t="str">
        <f t="shared" si="21"/>
        <v/>
      </c>
      <c r="S410" s="581">
        <v>0.1</v>
      </c>
      <c r="T410" s="257"/>
      <c r="U410" s="576" t="str">
        <f t="shared" si="23"/>
        <v/>
      </c>
      <c r="AR410" s="263"/>
      <c r="AS410" s="263"/>
      <c r="AT410" s="224"/>
      <c r="AU410" s="379"/>
      <c r="AV410" s="379"/>
      <c r="AW410" s="264"/>
    </row>
    <row r="411" spans="2:49" x14ac:dyDescent="0.25">
      <c r="B411" s="379">
        <v>0.1</v>
      </c>
      <c r="C411" s="379">
        <v>97</v>
      </c>
      <c r="D411" s="379">
        <v>0.1</v>
      </c>
      <c r="E411" s="379">
        <v>1.4</v>
      </c>
      <c r="F411" s="379">
        <v>1.8</v>
      </c>
      <c r="G411" s="379">
        <v>2</v>
      </c>
      <c r="H411" s="379">
        <v>1033.0999999999999</v>
      </c>
      <c r="I411" s="379">
        <v>0</v>
      </c>
      <c r="J411" s="379">
        <v>0</v>
      </c>
      <c r="K411" s="379">
        <v>0</v>
      </c>
      <c r="L411" s="379">
        <v>0.2</v>
      </c>
      <c r="M411" s="379">
        <v>152.9</v>
      </c>
      <c r="N411" s="568">
        <v>152.9</v>
      </c>
      <c r="O411" s="569">
        <v>0.27916666666666701</v>
      </c>
      <c r="P411" s="568"/>
      <c r="Q411" s="185" t="str">
        <f t="shared" si="22"/>
        <v/>
      </c>
      <c r="R411" s="574" t="str">
        <f t="shared" si="21"/>
        <v/>
      </c>
      <c r="S411" s="581">
        <v>0.1</v>
      </c>
      <c r="T411" s="257"/>
      <c r="U411" s="576" t="str">
        <f t="shared" si="23"/>
        <v/>
      </c>
      <c r="AR411" s="263"/>
      <c r="AS411" s="263"/>
      <c r="AT411" s="224"/>
      <c r="AU411" s="379"/>
      <c r="AV411" s="379"/>
      <c r="AW411" s="264"/>
    </row>
    <row r="412" spans="2:49" x14ac:dyDescent="0.25">
      <c r="B412" s="379">
        <v>0.1</v>
      </c>
      <c r="C412" s="379">
        <v>97</v>
      </c>
      <c r="D412" s="379">
        <v>0.1</v>
      </c>
      <c r="E412" s="379">
        <v>0</v>
      </c>
      <c r="F412" s="379">
        <v>0</v>
      </c>
      <c r="G412" s="379">
        <v>2</v>
      </c>
      <c r="H412" s="379">
        <v>1032.9000000000001</v>
      </c>
      <c r="I412" s="379">
        <v>0</v>
      </c>
      <c r="J412" s="379">
        <v>0</v>
      </c>
      <c r="K412" s="379">
        <v>0</v>
      </c>
      <c r="L412" s="379">
        <v>0.2</v>
      </c>
      <c r="M412" s="379">
        <v>152.9</v>
      </c>
      <c r="N412" s="568">
        <v>152.9</v>
      </c>
      <c r="O412" s="569">
        <v>0.27986111111111101</v>
      </c>
      <c r="P412" s="568"/>
      <c r="Q412" s="185" t="str">
        <f t="shared" si="22"/>
        <v/>
      </c>
      <c r="R412" s="574" t="str">
        <f t="shared" si="21"/>
        <v/>
      </c>
      <c r="S412" s="581">
        <v>0.2</v>
      </c>
      <c r="T412" s="257"/>
      <c r="U412" s="576" t="str">
        <f t="shared" si="23"/>
        <v/>
      </c>
      <c r="AR412" s="263"/>
      <c r="AS412" s="263"/>
      <c r="AT412" s="224"/>
      <c r="AU412" s="379"/>
      <c r="AV412" s="379"/>
      <c r="AW412" s="264"/>
    </row>
    <row r="413" spans="2:49" x14ac:dyDescent="0.25">
      <c r="B413" s="379">
        <v>0.2</v>
      </c>
      <c r="C413" s="379">
        <v>97</v>
      </c>
      <c r="D413" s="379">
        <v>0.2</v>
      </c>
      <c r="E413" s="379">
        <v>0</v>
      </c>
      <c r="F413" s="379">
        <v>0</v>
      </c>
      <c r="G413" s="379">
        <v>2</v>
      </c>
      <c r="H413" s="379">
        <v>1032.9000000000001</v>
      </c>
      <c r="I413" s="379">
        <v>0</v>
      </c>
      <c r="J413" s="379">
        <v>0</v>
      </c>
      <c r="K413" s="379">
        <v>0</v>
      </c>
      <c r="L413" s="379">
        <v>0.2</v>
      </c>
      <c r="M413" s="379">
        <v>152.9</v>
      </c>
      <c r="N413" s="568">
        <v>152.9</v>
      </c>
      <c r="O413" s="569">
        <v>0.280555555555556</v>
      </c>
      <c r="P413" s="568"/>
      <c r="Q413" s="185" t="str">
        <f t="shared" si="22"/>
        <v/>
      </c>
      <c r="R413" s="574" t="str">
        <f t="shared" si="21"/>
        <v/>
      </c>
      <c r="S413" s="581">
        <v>0.2</v>
      </c>
      <c r="T413" s="257"/>
      <c r="U413" s="576" t="str">
        <f t="shared" si="23"/>
        <v/>
      </c>
      <c r="AR413" s="263"/>
      <c r="AS413" s="263"/>
      <c r="AT413" s="224"/>
      <c r="AU413" s="379"/>
      <c r="AV413" s="379"/>
      <c r="AW413" s="264"/>
    </row>
    <row r="414" spans="2:49" x14ac:dyDescent="0.25">
      <c r="B414" s="379">
        <v>0.2</v>
      </c>
      <c r="C414" s="379">
        <v>97</v>
      </c>
      <c r="D414" s="379">
        <v>0.2</v>
      </c>
      <c r="E414" s="379">
        <v>0.7</v>
      </c>
      <c r="F414" s="379">
        <v>1.8</v>
      </c>
      <c r="G414" s="379">
        <v>350</v>
      </c>
      <c r="H414" s="379">
        <v>1033</v>
      </c>
      <c r="I414" s="379">
        <v>0</v>
      </c>
      <c r="J414" s="379">
        <v>0</v>
      </c>
      <c r="K414" s="379">
        <v>0</v>
      </c>
      <c r="L414" s="379">
        <v>0.2</v>
      </c>
      <c r="M414" s="379">
        <v>152.9</v>
      </c>
      <c r="N414" s="568">
        <v>152.9</v>
      </c>
      <c r="O414" s="569">
        <v>0.28125</v>
      </c>
      <c r="P414" s="568"/>
      <c r="Q414" s="185" t="str">
        <f t="shared" si="22"/>
        <v/>
      </c>
      <c r="R414" s="574" t="str">
        <f t="shared" si="21"/>
        <v/>
      </c>
      <c r="S414" s="581">
        <v>0.2</v>
      </c>
      <c r="T414" s="257"/>
      <c r="U414" s="576" t="str">
        <f t="shared" si="23"/>
        <v/>
      </c>
      <c r="AR414" s="263"/>
      <c r="AS414" s="263"/>
      <c r="AT414" s="224"/>
      <c r="AU414" s="379"/>
      <c r="AV414" s="379"/>
      <c r="AW414" s="264"/>
    </row>
    <row r="415" spans="2:49" x14ac:dyDescent="0.25">
      <c r="B415" s="379">
        <v>0.2</v>
      </c>
      <c r="C415" s="379">
        <v>97</v>
      </c>
      <c r="D415" s="379">
        <v>0.2</v>
      </c>
      <c r="E415" s="379">
        <v>0.4</v>
      </c>
      <c r="F415" s="379">
        <v>1.8</v>
      </c>
      <c r="G415" s="379">
        <v>350</v>
      </c>
      <c r="H415" s="379">
        <v>1033</v>
      </c>
      <c r="I415" s="379">
        <v>0</v>
      </c>
      <c r="J415" s="379">
        <v>0</v>
      </c>
      <c r="K415" s="379">
        <v>0</v>
      </c>
      <c r="L415" s="379">
        <v>0.2</v>
      </c>
      <c r="M415" s="379">
        <v>152.9</v>
      </c>
      <c r="N415" s="568">
        <v>152.9</v>
      </c>
      <c r="O415" s="569">
        <v>0.281944444444444</v>
      </c>
      <c r="P415" s="568"/>
      <c r="Q415" s="185" t="str">
        <f t="shared" si="22"/>
        <v/>
      </c>
      <c r="R415" s="574" t="str">
        <f t="shared" si="21"/>
        <v/>
      </c>
      <c r="S415" s="581">
        <v>0.2</v>
      </c>
      <c r="T415" s="257"/>
      <c r="U415" s="576" t="str">
        <f t="shared" si="23"/>
        <v/>
      </c>
      <c r="AR415" s="263"/>
      <c r="AS415" s="263"/>
      <c r="AT415" s="224"/>
      <c r="AU415" s="379"/>
      <c r="AV415" s="379"/>
      <c r="AW415" s="264"/>
    </row>
    <row r="416" spans="2:49" x14ac:dyDescent="0.25">
      <c r="B416" s="379">
        <v>0.2</v>
      </c>
      <c r="C416" s="379">
        <v>97</v>
      </c>
      <c r="D416" s="379">
        <v>0.2</v>
      </c>
      <c r="E416" s="379">
        <v>1.1000000000000001</v>
      </c>
      <c r="F416" s="379">
        <v>1.8</v>
      </c>
      <c r="G416" s="379">
        <v>350</v>
      </c>
      <c r="H416" s="379">
        <v>1033.0999999999999</v>
      </c>
      <c r="I416" s="379">
        <v>0</v>
      </c>
      <c r="J416" s="379">
        <v>0</v>
      </c>
      <c r="K416" s="379">
        <v>0</v>
      </c>
      <c r="L416" s="379">
        <v>0.2</v>
      </c>
      <c r="M416" s="379">
        <v>152.9</v>
      </c>
      <c r="N416" s="568">
        <v>152.9</v>
      </c>
      <c r="O416" s="569">
        <v>0.28263888888888899</v>
      </c>
      <c r="P416" s="568"/>
      <c r="Q416" s="185" t="str">
        <f t="shared" si="22"/>
        <v/>
      </c>
      <c r="R416" s="574" t="str">
        <f t="shared" si="21"/>
        <v/>
      </c>
      <c r="S416" s="581">
        <v>0.2</v>
      </c>
      <c r="T416" s="257"/>
      <c r="U416" s="576" t="str">
        <f t="shared" si="23"/>
        <v/>
      </c>
      <c r="AR416" s="263"/>
      <c r="AS416" s="263"/>
      <c r="AT416" s="224"/>
      <c r="AU416" s="379"/>
      <c r="AV416" s="379"/>
      <c r="AW416" s="264"/>
    </row>
    <row r="417" spans="2:49" x14ac:dyDescent="0.25">
      <c r="B417" s="379">
        <v>0.3</v>
      </c>
      <c r="C417" s="379">
        <v>97</v>
      </c>
      <c r="D417" s="379">
        <v>0.3</v>
      </c>
      <c r="E417" s="379">
        <v>0.4</v>
      </c>
      <c r="F417" s="379">
        <v>1.8</v>
      </c>
      <c r="G417" s="379">
        <v>349</v>
      </c>
      <c r="H417" s="379">
        <v>1032.8</v>
      </c>
      <c r="I417" s="379">
        <v>0</v>
      </c>
      <c r="J417" s="379">
        <v>0</v>
      </c>
      <c r="K417" s="379">
        <v>0</v>
      </c>
      <c r="L417" s="379">
        <v>0.2</v>
      </c>
      <c r="M417" s="379">
        <v>152.9</v>
      </c>
      <c r="N417" s="568">
        <v>152.9</v>
      </c>
      <c r="O417" s="569">
        <v>0.28333333333333299</v>
      </c>
      <c r="P417" s="568"/>
      <c r="Q417" s="185" t="str">
        <f t="shared" si="22"/>
        <v/>
      </c>
      <c r="R417" s="574" t="str">
        <f t="shared" si="21"/>
        <v/>
      </c>
      <c r="S417" s="581">
        <v>0.2</v>
      </c>
      <c r="T417" s="257"/>
      <c r="U417" s="576" t="str">
        <f t="shared" si="23"/>
        <v/>
      </c>
      <c r="AR417" s="263"/>
      <c r="AS417" s="263"/>
      <c r="AT417" s="224"/>
      <c r="AU417" s="379"/>
      <c r="AV417" s="379"/>
      <c r="AW417" s="264"/>
    </row>
    <row r="418" spans="2:49" x14ac:dyDescent="0.25">
      <c r="B418" s="379">
        <v>0.3</v>
      </c>
      <c r="C418" s="379">
        <v>97</v>
      </c>
      <c r="D418" s="379">
        <v>0.3</v>
      </c>
      <c r="E418" s="379">
        <v>0</v>
      </c>
      <c r="F418" s="379">
        <v>0</v>
      </c>
      <c r="G418" s="379">
        <v>352</v>
      </c>
      <c r="H418" s="379">
        <v>1032.9000000000001</v>
      </c>
      <c r="I418" s="379">
        <v>0</v>
      </c>
      <c r="J418" s="379">
        <v>0</v>
      </c>
      <c r="K418" s="379">
        <v>0</v>
      </c>
      <c r="L418" s="379">
        <v>0.2</v>
      </c>
      <c r="M418" s="379">
        <v>152.9</v>
      </c>
      <c r="N418" s="568">
        <v>152.9</v>
      </c>
      <c r="O418" s="569">
        <v>0.28402777777777799</v>
      </c>
      <c r="P418" s="568"/>
      <c r="Q418" s="185" t="str">
        <f t="shared" si="22"/>
        <v/>
      </c>
      <c r="R418" s="574" t="str">
        <f t="shared" si="21"/>
        <v/>
      </c>
      <c r="S418" s="581">
        <v>0.2</v>
      </c>
      <c r="T418" s="257"/>
      <c r="U418" s="576" t="str">
        <f t="shared" si="23"/>
        <v/>
      </c>
      <c r="AR418" s="263"/>
      <c r="AS418" s="263"/>
      <c r="AT418" s="224"/>
      <c r="AU418" s="379"/>
      <c r="AV418" s="379"/>
      <c r="AW418" s="264"/>
    </row>
    <row r="419" spans="2:49" x14ac:dyDescent="0.25">
      <c r="B419" s="379">
        <v>0.3</v>
      </c>
      <c r="C419" s="379">
        <v>97</v>
      </c>
      <c r="D419" s="379">
        <v>0.3</v>
      </c>
      <c r="E419" s="379">
        <v>0.4</v>
      </c>
      <c r="F419" s="379">
        <v>1.8</v>
      </c>
      <c r="G419" s="379">
        <v>352</v>
      </c>
      <c r="H419" s="379">
        <v>1033.0999999999999</v>
      </c>
      <c r="I419" s="379">
        <v>0</v>
      </c>
      <c r="J419" s="379">
        <v>0</v>
      </c>
      <c r="K419" s="379">
        <v>0</v>
      </c>
      <c r="L419" s="379">
        <v>0.2</v>
      </c>
      <c r="M419" s="379">
        <v>152.9</v>
      </c>
      <c r="N419" s="568">
        <v>152.9</v>
      </c>
      <c r="O419" s="569">
        <v>0.28472222222222199</v>
      </c>
      <c r="P419" s="568"/>
      <c r="Q419" s="185" t="str">
        <f t="shared" si="22"/>
        <v/>
      </c>
      <c r="R419" s="574" t="str">
        <f t="shared" si="21"/>
        <v/>
      </c>
      <c r="S419" s="581">
        <v>0.3</v>
      </c>
      <c r="T419" s="257"/>
      <c r="U419" s="576" t="str">
        <f t="shared" si="23"/>
        <v/>
      </c>
      <c r="AR419" s="263"/>
      <c r="AS419" s="263"/>
      <c r="AT419" s="224"/>
      <c r="AU419" s="379"/>
      <c r="AV419" s="379"/>
      <c r="AW419" s="264"/>
    </row>
    <row r="420" spans="2:49" x14ac:dyDescent="0.25">
      <c r="B420" s="379">
        <v>0.3</v>
      </c>
      <c r="C420" s="379">
        <v>97</v>
      </c>
      <c r="D420" s="379">
        <v>0.3</v>
      </c>
      <c r="E420" s="379">
        <v>1.1000000000000001</v>
      </c>
      <c r="F420" s="379">
        <v>1.8</v>
      </c>
      <c r="G420" s="379">
        <v>339</v>
      </c>
      <c r="H420" s="379">
        <v>1033</v>
      </c>
      <c r="I420" s="379">
        <v>0</v>
      </c>
      <c r="J420" s="379">
        <v>0</v>
      </c>
      <c r="K420" s="379">
        <v>0</v>
      </c>
      <c r="L420" s="379">
        <v>0.2</v>
      </c>
      <c r="M420" s="379">
        <v>152.9</v>
      </c>
      <c r="N420" s="568">
        <v>152.9</v>
      </c>
      <c r="O420" s="569">
        <v>0.28541666666666698</v>
      </c>
      <c r="P420" s="568"/>
      <c r="Q420" s="185" t="str">
        <f t="shared" si="22"/>
        <v/>
      </c>
      <c r="R420" s="574" t="str">
        <f t="shared" si="21"/>
        <v/>
      </c>
      <c r="S420" s="581">
        <v>0.2</v>
      </c>
      <c r="T420" s="257"/>
      <c r="U420" s="576" t="str">
        <f t="shared" si="23"/>
        <v/>
      </c>
      <c r="AR420" s="263"/>
      <c r="AS420" s="263"/>
      <c r="AT420" s="224"/>
      <c r="AU420" s="379"/>
      <c r="AV420" s="379"/>
      <c r="AW420" s="264"/>
    </row>
    <row r="421" spans="2:49" x14ac:dyDescent="0.25">
      <c r="B421" s="379">
        <v>0.3</v>
      </c>
      <c r="C421" s="379">
        <v>97</v>
      </c>
      <c r="D421" s="379">
        <v>0.3</v>
      </c>
      <c r="E421" s="379">
        <v>0</v>
      </c>
      <c r="F421" s="379">
        <v>0</v>
      </c>
      <c r="G421" s="379">
        <v>338</v>
      </c>
      <c r="H421" s="379">
        <v>1032.9000000000001</v>
      </c>
      <c r="I421" s="379">
        <v>0</v>
      </c>
      <c r="J421" s="379">
        <v>0</v>
      </c>
      <c r="K421" s="379">
        <v>0</v>
      </c>
      <c r="L421" s="379">
        <v>0.2</v>
      </c>
      <c r="M421" s="379">
        <v>152.9</v>
      </c>
      <c r="N421" s="568">
        <v>152.9</v>
      </c>
      <c r="O421" s="569">
        <v>0.28611111111111098</v>
      </c>
      <c r="P421" s="568"/>
      <c r="Q421" s="185" t="str">
        <f t="shared" si="22"/>
        <v/>
      </c>
      <c r="R421" s="574" t="str">
        <f t="shared" si="21"/>
        <v/>
      </c>
      <c r="S421" s="581">
        <v>0.3</v>
      </c>
      <c r="T421" s="257"/>
      <c r="U421" s="576" t="str">
        <f t="shared" si="23"/>
        <v/>
      </c>
      <c r="AR421" s="263"/>
      <c r="AS421" s="263"/>
      <c r="AT421" s="224"/>
      <c r="AU421" s="379"/>
      <c r="AV421" s="379"/>
      <c r="AW421" s="264"/>
    </row>
    <row r="422" spans="2:49" x14ac:dyDescent="0.25">
      <c r="B422" s="379">
        <v>0.3</v>
      </c>
      <c r="C422" s="379">
        <v>97</v>
      </c>
      <c r="D422" s="379">
        <v>0.3</v>
      </c>
      <c r="E422" s="379">
        <v>0</v>
      </c>
      <c r="F422" s="379">
        <v>0</v>
      </c>
      <c r="G422" s="379">
        <v>332</v>
      </c>
      <c r="H422" s="379">
        <v>1033</v>
      </c>
      <c r="I422" s="379">
        <v>0</v>
      </c>
      <c r="J422" s="379">
        <v>0</v>
      </c>
      <c r="K422" s="379">
        <v>0</v>
      </c>
      <c r="L422" s="379">
        <v>0.2</v>
      </c>
      <c r="M422" s="379">
        <v>152.9</v>
      </c>
      <c r="N422" s="568">
        <v>152.9</v>
      </c>
      <c r="O422" s="569">
        <v>0.28680555555555598</v>
      </c>
      <c r="P422" s="568"/>
      <c r="Q422" s="185" t="str">
        <f t="shared" si="22"/>
        <v/>
      </c>
      <c r="R422" s="574" t="str">
        <f t="shared" si="21"/>
        <v/>
      </c>
      <c r="S422" s="581">
        <v>0.3</v>
      </c>
      <c r="T422" s="257"/>
      <c r="U422" s="576" t="str">
        <f t="shared" si="23"/>
        <v/>
      </c>
      <c r="AR422" s="263"/>
      <c r="AS422" s="263"/>
      <c r="AT422" s="224"/>
      <c r="AU422" s="379"/>
      <c r="AV422" s="379"/>
      <c r="AW422" s="264"/>
    </row>
    <row r="423" spans="2:49" x14ac:dyDescent="0.25">
      <c r="B423" s="379">
        <v>0.3</v>
      </c>
      <c r="C423" s="379">
        <v>97</v>
      </c>
      <c r="D423" s="379">
        <v>0.3</v>
      </c>
      <c r="E423" s="379">
        <v>0</v>
      </c>
      <c r="F423" s="379">
        <v>0</v>
      </c>
      <c r="G423" s="379">
        <v>332</v>
      </c>
      <c r="H423" s="379">
        <v>1032.9000000000001</v>
      </c>
      <c r="I423" s="379">
        <v>0</v>
      </c>
      <c r="J423" s="379">
        <v>0</v>
      </c>
      <c r="K423" s="379">
        <v>0</v>
      </c>
      <c r="L423" s="379">
        <v>0.2</v>
      </c>
      <c r="M423" s="379">
        <v>152.9</v>
      </c>
      <c r="N423" s="568">
        <v>152.9</v>
      </c>
      <c r="O423" s="569">
        <v>0.28749999999999998</v>
      </c>
      <c r="P423" s="568"/>
      <c r="Q423" s="185" t="str">
        <f t="shared" si="22"/>
        <v/>
      </c>
      <c r="R423" s="574" t="str">
        <f t="shared" si="21"/>
        <v/>
      </c>
      <c r="S423" s="581">
        <v>0.3</v>
      </c>
      <c r="T423" s="257"/>
      <c r="U423" s="576" t="str">
        <f t="shared" si="23"/>
        <v/>
      </c>
      <c r="AR423" s="263"/>
      <c r="AS423" s="263"/>
      <c r="AT423" s="224"/>
      <c r="AU423" s="379"/>
      <c r="AV423" s="379"/>
      <c r="AW423" s="264"/>
    </row>
    <row r="424" spans="2:49" x14ac:dyDescent="0.25">
      <c r="B424" s="379">
        <v>0.3</v>
      </c>
      <c r="C424" s="379">
        <v>97</v>
      </c>
      <c r="D424" s="379">
        <v>0.3</v>
      </c>
      <c r="E424" s="379">
        <v>1.4</v>
      </c>
      <c r="F424" s="379">
        <v>1.8</v>
      </c>
      <c r="G424" s="379">
        <v>334</v>
      </c>
      <c r="H424" s="379">
        <v>1033</v>
      </c>
      <c r="I424" s="379">
        <v>0</v>
      </c>
      <c r="J424" s="379">
        <v>0</v>
      </c>
      <c r="K424" s="379">
        <v>0</v>
      </c>
      <c r="L424" s="379">
        <v>0.2</v>
      </c>
      <c r="M424" s="379">
        <v>152.9</v>
      </c>
      <c r="N424" s="568">
        <v>152.9</v>
      </c>
      <c r="O424" s="569">
        <v>0.28819444444444398</v>
      </c>
      <c r="P424" s="568"/>
      <c r="Q424" s="185" t="str">
        <f t="shared" si="22"/>
        <v/>
      </c>
      <c r="R424" s="574" t="str">
        <f t="shared" si="21"/>
        <v/>
      </c>
      <c r="S424" s="581">
        <v>0.3</v>
      </c>
      <c r="T424" s="257"/>
      <c r="U424" s="576" t="str">
        <f t="shared" si="23"/>
        <v/>
      </c>
      <c r="AR424" s="263"/>
      <c r="AS424" s="263"/>
      <c r="AT424" s="224"/>
      <c r="AU424" s="379"/>
      <c r="AV424" s="379"/>
      <c r="AW424" s="264"/>
    </row>
    <row r="425" spans="2:49" x14ac:dyDescent="0.25">
      <c r="B425" s="379">
        <v>0.4</v>
      </c>
      <c r="C425" s="379">
        <v>97</v>
      </c>
      <c r="D425" s="379">
        <v>0.4</v>
      </c>
      <c r="E425" s="379">
        <v>1.8</v>
      </c>
      <c r="F425" s="379">
        <v>1.8</v>
      </c>
      <c r="G425" s="379">
        <v>333</v>
      </c>
      <c r="H425" s="379">
        <v>1032.9000000000001</v>
      </c>
      <c r="I425" s="379">
        <v>0</v>
      </c>
      <c r="J425" s="379">
        <v>0</v>
      </c>
      <c r="K425" s="379">
        <v>0</v>
      </c>
      <c r="L425" s="379">
        <v>0.2</v>
      </c>
      <c r="M425" s="379">
        <v>152.9</v>
      </c>
      <c r="N425" s="568">
        <v>152.9</v>
      </c>
      <c r="O425" s="569">
        <v>0.28888888888888897</v>
      </c>
      <c r="P425" s="568"/>
      <c r="Q425" s="185" t="str">
        <f t="shared" si="22"/>
        <v/>
      </c>
      <c r="R425" s="574" t="str">
        <f t="shared" si="21"/>
        <v/>
      </c>
      <c r="S425" s="581">
        <v>0.3</v>
      </c>
      <c r="T425" s="257"/>
      <c r="U425" s="576" t="str">
        <f t="shared" si="23"/>
        <v/>
      </c>
      <c r="AR425" s="263"/>
      <c r="AS425" s="263"/>
      <c r="AT425" s="224"/>
      <c r="AU425" s="379"/>
      <c r="AV425" s="379"/>
      <c r="AW425" s="264"/>
    </row>
    <row r="426" spans="2:49" x14ac:dyDescent="0.25">
      <c r="B426" s="379">
        <v>0.4</v>
      </c>
      <c r="C426" s="379">
        <v>97</v>
      </c>
      <c r="D426" s="379">
        <v>0.4</v>
      </c>
      <c r="E426" s="379">
        <v>0</v>
      </c>
      <c r="F426" s="379">
        <v>0</v>
      </c>
      <c r="G426" s="379">
        <v>334</v>
      </c>
      <c r="H426" s="379">
        <v>1033.0999999999999</v>
      </c>
      <c r="I426" s="379">
        <v>0</v>
      </c>
      <c r="J426" s="379">
        <v>0</v>
      </c>
      <c r="K426" s="379">
        <v>0</v>
      </c>
      <c r="L426" s="379">
        <v>0.2</v>
      </c>
      <c r="M426" s="379">
        <v>152.9</v>
      </c>
      <c r="N426" s="568">
        <v>152.9</v>
      </c>
      <c r="O426" s="569">
        <v>0.28958333333333303</v>
      </c>
      <c r="P426" s="568"/>
      <c r="Q426" s="185" t="str">
        <f t="shared" si="22"/>
        <v/>
      </c>
      <c r="R426" s="574" t="str">
        <f t="shared" si="21"/>
        <v/>
      </c>
      <c r="S426" s="581">
        <v>0.3</v>
      </c>
      <c r="T426" s="257"/>
      <c r="U426" s="576" t="str">
        <f t="shared" si="23"/>
        <v/>
      </c>
      <c r="AR426" s="263"/>
      <c r="AS426" s="263"/>
      <c r="AT426" s="224"/>
      <c r="AU426" s="379"/>
      <c r="AV426" s="379"/>
      <c r="AW426" s="264"/>
    </row>
    <row r="427" spans="2:49" x14ac:dyDescent="0.25">
      <c r="B427" s="379">
        <v>0.4</v>
      </c>
      <c r="C427" s="379">
        <v>97</v>
      </c>
      <c r="D427" s="379">
        <v>0.4</v>
      </c>
      <c r="E427" s="379">
        <v>0.7</v>
      </c>
      <c r="F427" s="379">
        <v>1.8</v>
      </c>
      <c r="G427" s="379">
        <v>335</v>
      </c>
      <c r="H427" s="379">
        <v>1033.0999999999999</v>
      </c>
      <c r="I427" s="379">
        <v>0</v>
      </c>
      <c r="J427" s="379">
        <v>0</v>
      </c>
      <c r="K427" s="379">
        <v>0</v>
      </c>
      <c r="L427" s="379">
        <v>0.2</v>
      </c>
      <c r="M427" s="379">
        <v>152.9</v>
      </c>
      <c r="N427" s="568">
        <v>152.9</v>
      </c>
      <c r="O427" s="569">
        <v>0.29027777777777802</v>
      </c>
      <c r="P427" s="568"/>
      <c r="Q427" s="185" t="str">
        <f t="shared" si="22"/>
        <v/>
      </c>
      <c r="R427" s="574" t="str">
        <f t="shared" si="21"/>
        <v/>
      </c>
      <c r="S427" s="581">
        <v>0.4</v>
      </c>
      <c r="T427" s="257"/>
      <c r="U427" s="576" t="str">
        <f t="shared" si="23"/>
        <v/>
      </c>
      <c r="AR427" s="263"/>
      <c r="AS427" s="263"/>
      <c r="AT427" s="224"/>
      <c r="AU427" s="379"/>
      <c r="AV427" s="379"/>
      <c r="AW427" s="264"/>
    </row>
    <row r="428" spans="2:49" x14ac:dyDescent="0.25">
      <c r="B428" s="379">
        <v>0.4</v>
      </c>
      <c r="C428" s="379">
        <v>97</v>
      </c>
      <c r="D428" s="379">
        <v>0.4</v>
      </c>
      <c r="E428" s="379">
        <v>0.7</v>
      </c>
      <c r="F428" s="379">
        <v>1.8</v>
      </c>
      <c r="G428" s="379">
        <v>341</v>
      </c>
      <c r="H428" s="379">
        <v>1032.9000000000001</v>
      </c>
      <c r="I428" s="379">
        <v>0</v>
      </c>
      <c r="J428" s="379">
        <v>0</v>
      </c>
      <c r="K428" s="379">
        <v>0</v>
      </c>
      <c r="L428" s="379">
        <v>0.2</v>
      </c>
      <c r="M428" s="379">
        <v>152.9</v>
      </c>
      <c r="N428" s="568">
        <v>152.9</v>
      </c>
      <c r="O428" s="569">
        <v>0.29097222222222202</v>
      </c>
      <c r="P428" s="568"/>
      <c r="Q428" s="185" t="str">
        <f t="shared" si="22"/>
        <v/>
      </c>
      <c r="R428" s="574" t="str">
        <f t="shared" si="21"/>
        <v/>
      </c>
      <c r="S428" s="581">
        <v>0.4</v>
      </c>
      <c r="T428" s="257"/>
      <c r="U428" s="576" t="str">
        <f t="shared" si="23"/>
        <v/>
      </c>
      <c r="AR428" s="263"/>
      <c r="AS428" s="263"/>
      <c r="AT428" s="224"/>
      <c r="AU428" s="379"/>
      <c r="AV428" s="379"/>
      <c r="AW428" s="264"/>
    </row>
    <row r="429" spans="2:49" x14ac:dyDescent="0.25">
      <c r="B429" s="379">
        <v>0.4</v>
      </c>
      <c r="C429" s="379">
        <v>97</v>
      </c>
      <c r="D429" s="379">
        <v>0.4</v>
      </c>
      <c r="E429" s="379">
        <v>1.8</v>
      </c>
      <c r="F429" s="379">
        <v>1.8</v>
      </c>
      <c r="G429" s="379">
        <v>342</v>
      </c>
      <c r="H429" s="379">
        <v>1032.9000000000001</v>
      </c>
      <c r="I429" s="379">
        <v>0</v>
      </c>
      <c r="J429" s="379">
        <v>0</v>
      </c>
      <c r="K429" s="379">
        <v>0</v>
      </c>
      <c r="L429" s="379">
        <v>0.2</v>
      </c>
      <c r="M429" s="379">
        <v>152.9</v>
      </c>
      <c r="N429" s="568">
        <v>152.9</v>
      </c>
      <c r="O429" s="569">
        <v>0.29166666666666702</v>
      </c>
      <c r="P429" s="568"/>
      <c r="Q429" s="185" t="str">
        <f t="shared" si="22"/>
        <v/>
      </c>
      <c r="R429" s="574" t="str">
        <f t="shared" si="21"/>
        <v/>
      </c>
      <c r="S429" s="581">
        <v>0.4</v>
      </c>
      <c r="T429" s="257"/>
      <c r="U429" s="576" t="str">
        <f t="shared" si="23"/>
        <v/>
      </c>
      <c r="AR429" s="263"/>
      <c r="AS429" s="263"/>
      <c r="AT429" s="224"/>
      <c r="AU429" s="379"/>
      <c r="AV429" s="379"/>
      <c r="AW429" s="264"/>
    </row>
    <row r="430" spans="2:49" x14ac:dyDescent="0.25">
      <c r="B430" s="379">
        <v>0.4</v>
      </c>
      <c r="C430" s="379">
        <v>97</v>
      </c>
      <c r="D430" s="379">
        <v>0.4</v>
      </c>
      <c r="E430" s="379">
        <v>0</v>
      </c>
      <c r="F430" s="379">
        <v>0</v>
      </c>
      <c r="G430" s="379">
        <v>341</v>
      </c>
      <c r="H430" s="379">
        <v>1033</v>
      </c>
      <c r="I430" s="379">
        <v>0</v>
      </c>
      <c r="J430" s="379">
        <v>0</v>
      </c>
      <c r="K430" s="379">
        <v>0</v>
      </c>
      <c r="L430" s="379">
        <v>0.2</v>
      </c>
      <c r="M430" s="379">
        <v>152.9</v>
      </c>
      <c r="N430" s="568">
        <v>152.9</v>
      </c>
      <c r="O430" s="569">
        <v>0.29236111111111102</v>
      </c>
      <c r="P430" s="568"/>
      <c r="Q430" s="185" t="str">
        <f t="shared" si="22"/>
        <v/>
      </c>
      <c r="R430" s="574" t="str">
        <f t="shared" si="21"/>
        <v/>
      </c>
      <c r="S430" s="581">
        <v>0.4</v>
      </c>
      <c r="T430" s="257"/>
      <c r="U430" s="576" t="str">
        <f t="shared" si="23"/>
        <v/>
      </c>
      <c r="AR430" s="263"/>
      <c r="AS430" s="263"/>
      <c r="AT430" s="224"/>
      <c r="AU430" s="379"/>
      <c r="AV430" s="379"/>
      <c r="AW430" s="264"/>
    </row>
    <row r="431" spans="2:49" x14ac:dyDescent="0.25">
      <c r="B431" s="379">
        <v>0.4</v>
      </c>
      <c r="C431" s="379">
        <v>97</v>
      </c>
      <c r="D431" s="379">
        <v>0.4</v>
      </c>
      <c r="E431" s="379">
        <v>0</v>
      </c>
      <c r="F431" s="379">
        <v>0</v>
      </c>
      <c r="G431" s="379">
        <v>341</v>
      </c>
      <c r="H431" s="379">
        <v>1033.0999999999999</v>
      </c>
      <c r="I431" s="379">
        <v>0</v>
      </c>
      <c r="J431" s="379">
        <v>0</v>
      </c>
      <c r="K431" s="379">
        <v>0</v>
      </c>
      <c r="L431" s="379">
        <v>0.2</v>
      </c>
      <c r="M431" s="379">
        <v>152.9</v>
      </c>
      <c r="N431" s="568">
        <v>152.9</v>
      </c>
      <c r="O431" s="569">
        <v>0.29305555555555601</v>
      </c>
      <c r="P431" s="568"/>
      <c r="Q431" s="185" t="str">
        <f t="shared" si="22"/>
        <v/>
      </c>
      <c r="R431" s="574" t="str">
        <f t="shared" si="21"/>
        <v/>
      </c>
      <c r="S431" s="581">
        <v>0.4</v>
      </c>
      <c r="T431" s="257"/>
      <c r="U431" s="576" t="str">
        <f t="shared" si="23"/>
        <v/>
      </c>
      <c r="AR431" s="263"/>
      <c r="AS431" s="263"/>
      <c r="AT431" s="224"/>
      <c r="AU431" s="379"/>
      <c r="AV431" s="379"/>
      <c r="AW431" s="264"/>
    </row>
    <row r="432" spans="2:49" x14ac:dyDescent="0.25">
      <c r="B432" s="379">
        <v>0.4</v>
      </c>
      <c r="C432" s="379">
        <v>97</v>
      </c>
      <c r="D432" s="379">
        <v>0.4</v>
      </c>
      <c r="E432" s="379">
        <v>0</v>
      </c>
      <c r="F432" s="379">
        <v>0</v>
      </c>
      <c r="G432" s="379">
        <v>341</v>
      </c>
      <c r="H432" s="379">
        <v>1033</v>
      </c>
      <c r="I432" s="379">
        <v>0</v>
      </c>
      <c r="J432" s="379">
        <v>0</v>
      </c>
      <c r="K432" s="379">
        <v>0</v>
      </c>
      <c r="L432" s="379">
        <v>0.2</v>
      </c>
      <c r="M432" s="379">
        <v>152.9</v>
      </c>
      <c r="N432" s="568">
        <v>152.9</v>
      </c>
      <c r="O432" s="569">
        <v>0.29375000000000001</v>
      </c>
      <c r="P432" s="568"/>
      <c r="Q432" s="185" t="str">
        <f t="shared" si="22"/>
        <v/>
      </c>
      <c r="R432" s="574" t="str">
        <f t="shared" si="21"/>
        <v/>
      </c>
      <c r="S432" s="581">
        <v>0.5</v>
      </c>
      <c r="T432" s="257"/>
      <c r="U432" s="576" t="str">
        <f t="shared" si="23"/>
        <v/>
      </c>
      <c r="AR432" s="263"/>
      <c r="AS432" s="263"/>
      <c r="AT432" s="224"/>
      <c r="AU432" s="379"/>
      <c r="AV432" s="379"/>
      <c r="AW432" s="264"/>
    </row>
    <row r="433" spans="2:49" x14ac:dyDescent="0.25">
      <c r="B433" s="379">
        <v>0.4</v>
      </c>
      <c r="C433" s="379">
        <v>97</v>
      </c>
      <c r="D433" s="379">
        <v>0.4</v>
      </c>
      <c r="E433" s="379">
        <v>1.1000000000000001</v>
      </c>
      <c r="F433" s="379">
        <v>1.8</v>
      </c>
      <c r="G433" s="379">
        <v>342</v>
      </c>
      <c r="H433" s="379">
        <v>1033.0999999999999</v>
      </c>
      <c r="I433" s="379">
        <v>0</v>
      </c>
      <c r="J433" s="379">
        <v>0</v>
      </c>
      <c r="K433" s="379">
        <v>0</v>
      </c>
      <c r="L433" s="379">
        <v>0.2</v>
      </c>
      <c r="M433" s="379">
        <v>152.9</v>
      </c>
      <c r="N433" s="568">
        <v>152.9</v>
      </c>
      <c r="O433" s="569">
        <v>0.29444444444444401</v>
      </c>
      <c r="P433" s="568"/>
      <c r="Q433" s="185" t="str">
        <f t="shared" si="22"/>
        <v/>
      </c>
      <c r="R433" s="574" t="str">
        <f t="shared" si="21"/>
        <v/>
      </c>
      <c r="S433" s="581">
        <v>0.5</v>
      </c>
      <c r="T433" s="257"/>
      <c r="U433" s="576" t="str">
        <f t="shared" si="23"/>
        <v/>
      </c>
      <c r="AR433" s="263"/>
      <c r="AS433" s="263"/>
      <c r="AT433" s="224"/>
      <c r="AU433" s="379"/>
      <c r="AV433" s="379"/>
      <c r="AW433" s="264"/>
    </row>
    <row r="434" spans="2:49" x14ac:dyDescent="0.25">
      <c r="B434" s="379">
        <v>0.5</v>
      </c>
      <c r="C434" s="379">
        <v>97</v>
      </c>
      <c r="D434" s="379">
        <v>0.5</v>
      </c>
      <c r="E434" s="379">
        <v>0</v>
      </c>
      <c r="F434" s="379">
        <v>0</v>
      </c>
      <c r="G434" s="379">
        <v>343</v>
      </c>
      <c r="H434" s="379">
        <v>1032.9000000000001</v>
      </c>
      <c r="I434" s="379">
        <v>0</v>
      </c>
      <c r="J434" s="379">
        <v>0</v>
      </c>
      <c r="K434" s="379">
        <v>0</v>
      </c>
      <c r="L434" s="379">
        <v>0.2</v>
      </c>
      <c r="M434" s="379">
        <v>152.9</v>
      </c>
      <c r="N434" s="568">
        <v>152.9</v>
      </c>
      <c r="O434" s="569">
        <v>0.29513888888888901</v>
      </c>
      <c r="P434" s="568"/>
      <c r="Q434" s="185" t="str">
        <f t="shared" si="22"/>
        <v/>
      </c>
      <c r="R434" s="574" t="str">
        <f t="shared" si="21"/>
        <v/>
      </c>
      <c r="S434" s="581">
        <v>0.5</v>
      </c>
      <c r="T434" s="257"/>
      <c r="U434" s="576" t="str">
        <f t="shared" si="23"/>
        <v/>
      </c>
      <c r="AR434" s="263"/>
      <c r="AS434" s="263"/>
      <c r="AT434" s="224"/>
      <c r="AU434" s="379"/>
      <c r="AV434" s="379"/>
      <c r="AW434" s="264"/>
    </row>
    <row r="435" spans="2:49" x14ac:dyDescent="0.25">
      <c r="B435" s="379">
        <v>0.5</v>
      </c>
      <c r="C435" s="379">
        <v>97</v>
      </c>
      <c r="D435" s="379">
        <v>0.5</v>
      </c>
      <c r="E435" s="379">
        <v>0.4</v>
      </c>
      <c r="F435" s="379">
        <v>1.8</v>
      </c>
      <c r="G435" s="379">
        <v>344</v>
      </c>
      <c r="H435" s="379">
        <v>1033</v>
      </c>
      <c r="I435" s="379">
        <v>0</v>
      </c>
      <c r="J435" s="379">
        <v>0</v>
      </c>
      <c r="K435" s="379">
        <v>0</v>
      </c>
      <c r="L435" s="379">
        <v>0.2</v>
      </c>
      <c r="M435" s="379">
        <v>152.9</v>
      </c>
      <c r="N435" s="568">
        <v>152.9</v>
      </c>
      <c r="O435" s="569">
        <v>0.295833333333333</v>
      </c>
      <c r="P435" s="568"/>
      <c r="Q435" s="185" t="str">
        <f t="shared" si="22"/>
        <v/>
      </c>
      <c r="R435" s="574" t="str">
        <f t="shared" si="21"/>
        <v/>
      </c>
      <c r="S435" s="581">
        <v>0.5</v>
      </c>
      <c r="T435" s="257"/>
      <c r="U435" s="576" t="str">
        <f t="shared" si="23"/>
        <v/>
      </c>
      <c r="AR435" s="263"/>
      <c r="AS435" s="263"/>
      <c r="AT435" s="224"/>
      <c r="AU435" s="379"/>
      <c r="AV435" s="379"/>
      <c r="AW435" s="264"/>
    </row>
    <row r="436" spans="2:49" x14ac:dyDescent="0.25">
      <c r="B436" s="379">
        <v>0.5</v>
      </c>
      <c r="C436" s="379">
        <v>97</v>
      </c>
      <c r="D436" s="379">
        <v>0.5</v>
      </c>
      <c r="E436" s="379">
        <v>1.4</v>
      </c>
      <c r="F436" s="379">
        <v>1.8</v>
      </c>
      <c r="G436" s="379">
        <v>346</v>
      </c>
      <c r="H436" s="379">
        <v>1033.0999999999999</v>
      </c>
      <c r="I436" s="379">
        <v>0</v>
      </c>
      <c r="J436" s="379">
        <v>0</v>
      </c>
      <c r="K436" s="379">
        <v>0</v>
      </c>
      <c r="L436" s="379">
        <v>0.2</v>
      </c>
      <c r="M436" s="379">
        <v>152.9</v>
      </c>
      <c r="N436" s="568">
        <v>152.9</v>
      </c>
      <c r="O436" s="569">
        <v>0.296527777777778</v>
      </c>
      <c r="P436" s="568"/>
      <c r="Q436" s="185" t="str">
        <f t="shared" si="22"/>
        <v/>
      </c>
      <c r="R436" s="574" t="str">
        <f t="shared" si="21"/>
        <v/>
      </c>
      <c r="S436" s="581">
        <v>0.5</v>
      </c>
      <c r="T436" s="257"/>
      <c r="U436" s="576" t="str">
        <f t="shared" si="23"/>
        <v/>
      </c>
      <c r="AR436" s="263"/>
      <c r="AS436" s="263"/>
      <c r="AT436" s="224"/>
      <c r="AU436" s="379"/>
      <c r="AV436" s="379"/>
      <c r="AW436" s="264"/>
    </row>
    <row r="437" spans="2:49" x14ac:dyDescent="0.25">
      <c r="B437" s="379">
        <v>0.5</v>
      </c>
      <c r="C437" s="379">
        <v>97</v>
      </c>
      <c r="D437" s="379">
        <v>0.5</v>
      </c>
      <c r="E437" s="379">
        <v>1.1000000000000001</v>
      </c>
      <c r="F437" s="379">
        <v>1.8</v>
      </c>
      <c r="G437" s="379">
        <v>346</v>
      </c>
      <c r="H437" s="379">
        <v>1032.9000000000001</v>
      </c>
      <c r="I437" s="379">
        <v>0</v>
      </c>
      <c r="J437" s="379">
        <v>0</v>
      </c>
      <c r="K437" s="379">
        <v>0</v>
      </c>
      <c r="L437" s="379">
        <v>0.2</v>
      </c>
      <c r="M437" s="379">
        <v>152.9</v>
      </c>
      <c r="N437" s="568">
        <v>152.9</v>
      </c>
      <c r="O437" s="569">
        <v>0.297222222222222</v>
      </c>
      <c r="P437" s="568"/>
      <c r="Q437" s="185" t="str">
        <f t="shared" si="22"/>
        <v/>
      </c>
      <c r="R437" s="574" t="str">
        <f t="shared" si="21"/>
        <v/>
      </c>
      <c r="S437" s="581">
        <v>0.5</v>
      </c>
      <c r="T437" s="257"/>
      <c r="U437" s="576" t="str">
        <f t="shared" si="23"/>
        <v/>
      </c>
      <c r="AR437" s="263"/>
      <c r="AS437" s="263"/>
      <c r="AT437" s="224"/>
      <c r="AU437" s="379"/>
      <c r="AV437" s="379"/>
      <c r="AW437" s="264"/>
    </row>
    <row r="438" spans="2:49" x14ac:dyDescent="0.25">
      <c r="B438" s="379">
        <v>0.5</v>
      </c>
      <c r="C438" s="379">
        <v>97</v>
      </c>
      <c r="D438" s="379">
        <v>0.5</v>
      </c>
      <c r="E438" s="379">
        <v>1.1000000000000001</v>
      </c>
      <c r="F438" s="379">
        <v>1.8</v>
      </c>
      <c r="G438" s="379">
        <v>347</v>
      </c>
      <c r="H438" s="379">
        <v>1032.8</v>
      </c>
      <c r="I438" s="379">
        <v>0</v>
      </c>
      <c r="J438" s="379">
        <v>0</v>
      </c>
      <c r="K438" s="379">
        <v>0</v>
      </c>
      <c r="L438" s="379">
        <v>0.2</v>
      </c>
      <c r="M438" s="379">
        <v>152.9</v>
      </c>
      <c r="N438" s="568">
        <v>152.9</v>
      </c>
      <c r="O438" s="569">
        <v>0.297916666666667</v>
      </c>
      <c r="P438" s="568"/>
      <c r="Q438" s="185" t="str">
        <f t="shared" si="22"/>
        <v/>
      </c>
      <c r="R438" s="574" t="str">
        <f t="shared" si="21"/>
        <v/>
      </c>
      <c r="S438" s="581">
        <v>0.6</v>
      </c>
      <c r="T438" s="257"/>
      <c r="U438" s="576" t="str">
        <f t="shared" si="23"/>
        <v/>
      </c>
      <c r="AR438" s="263"/>
      <c r="AS438" s="263"/>
      <c r="AT438" s="224"/>
      <c r="AU438" s="379"/>
      <c r="AV438" s="379"/>
      <c r="AW438" s="264"/>
    </row>
    <row r="439" spans="2:49" x14ac:dyDescent="0.25">
      <c r="B439" s="379">
        <v>0.6</v>
      </c>
      <c r="C439" s="379">
        <v>97</v>
      </c>
      <c r="D439" s="379">
        <v>0.6</v>
      </c>
      <c r="E439" s="379">
        <v>0.4</v>
      </c>
      <c r="F439" s="379">
        <v>1.8</v>
      </c>
      <c r="G439" s="379">
        <v>347</v>
      </c>
      <c r="H439" s="379">
        <v>1033.0999999999999</v>
      </c>
      <c r="I439" s="379">
        <v>0</v>
      </c>
      <c r="J439" s="379">
        <v>0</v>
      </c>
      <c r="K439" s="379">
        <v>0</v>
      </c>
      <c r="L439" s="379">
        <v>0.2</v>
      </c>
      <c r="M439" s="379">
        <v>152.9</v>
      </c>
      <c r="N439" s="568">
        <v>152.9</v>
      </c>
      <c r="O439" s="569">
        <v>0.29861111111111099</v>
      </c>
      <c r="P439" s="568"/>
      <c r="Q439" s="185" t="str">
        <f t="shared" si="22"/>
        <v/>
      </c>
      <c r="R439" s="574" t="str">
        <f t="shared" si="21"/>
        <v/>
      </c>
      <c r="S439" s="581">
        <v>0.6</v>
      </c>
      <c r="T439" s="257"/>
      <c r="U439" s="576" t="str">
        <f t="shared" si="23"/>
        <v/>
      </c>
      <c r="AR439" s="263"/>
      <c r="AS439" s="263"/>
      <c r="AT439" s="224"/>
      <c r="AU439" s="379"/>
      <c r="AV439" s="379"/>
      <c r="AW439" s="264"/>
    </row>
    <row r="440" spans="2:49" x14ac:dyDescent="0.25">
      <c r="B440" s="379">
        <v>0.6</v>
      </c>
      <c r="C440" s="379">
        <v>97</v>
      </c>
      <c r="D440" s="379">
        <v>0.6</v>
      </c>
      <c r="E440" s="379">
        <v>0.7</v>
      </c>
      <c r="F440" s="379">
        <v>1.8</v>
      </c>
      <c r="G440" s="379">
        <v>355</v>
      </c>
      <c r="H440" s="379">
        <v>1032.9000000000001</v>
      </c>
      <c r="I440" s="379">
        <v>0</v>
      </c>
      <c r="J440" s="379">
        <v>0</v>
      </c>
      <c r="K440" s="379">
        <v>0</v>
      </c>
      <c r="L440" s="379">
        <v>0.2</v>
      </c>
      <c r="M440" s="379">
        <v>152.9</v>
      </c>
      <c r="N440" s="568">
        <v>152.9</v>
      </c>
      <c r="O440" s="569">
        <v>0.29930555555555599</v>
      </c>
      <c r="P440" s="568"/>
      <c r="Q440" s="185" t="str">
        <f t="shared" si="22"/>
        <v/>
      </c>
      <c r="R440" s="574" t="str">
        <f t="shared" si="21"/>
        <v/>
      </c>
      <c r="S440" s="581">
        <v>0.6</v>
      </c>
      <c r="T440" s="257"/>
      <c r="U440" s="576" t="str">
        <f t="shared" si="23"/>
        <v/>
      </c>
      <c r="AR440" s="263"/>
      <c r="AS440" s="263"/>
      <c r="AT440" s="224"/>
      <c r="AU440" s="379"/>
      <c r="AV440" s="379"/>
      <c r="AW440" s="264"/>
    </row>
    <row r="441" spans="2:49" x14ac:dyDescent="0.25">
      <c r="B441" s="379">
        <v>0.6</v>
      </c>
      <c r="C441" s="379">
        <v>97</v>
      </c>
      <c r="D441" s="379">
        <v>0.6</v>
      </c>
      <c r="E441" s="379">
        <v>0</v>
      </c>
      <c r="F441" s="379">
        <v>0</v>
      </c>
      <c r="G441" s="379">
        <v>355</v>
      </c>
      <c r="H441" s="379">
        <v>1032.9000000000001</v>
      </c>
      <c r="I441" s="379">
        <v>0</v>
      </c>
      <c r="J441" s="379">
        <v>0</v>
      </c>
      <c r="K441" s="379">
        <v>0</v>
      </c>
      <c r="L441" s="379">
        <v>0.2</v>
      </c>
      <c r="M441" s="379">
        <v>152.9</v>
      </c>
      <c r="N441" s="568">
        <v>152.9</v>
      </c>
      <c r="O441" s="569">
        <v>0.3</v>
      </c>
      <c r="P441" s="568"/>
      <c r="Q441" s="185" t="str">
        <f t="shared" si="22"/>
        <v/>
      </c>
      <c r="R441" s="574" t="str">
        <f t="shared" si="21"/>
        <v/>
      </c>
      <c r="S441" s="581">
        <v>0.6</v>
      </c>
      <c r="T441" s="257"/>
      <c r="U441" s="576" t="str">
        <f t="shared" si="23"/>
        <v/>
      </c>
      <c r="AR441" s="263"/>
      <c r="AS441" s="263"/>
      <c r="AT441" s="224"/>
      <c r="AU441" s="379"/>
      <c r="AV441" s="379"/>
      <c r="AW441" s="264"/>
    </row>
    <row r="442" spans="2:49" x14ac:dyDescent="0.25">
      <c r="B442" s="379">
        <v>0.6</v>
      </c>
      <c r="C442" s="379">
        <v>97</v>
      </c>
      <c r="D442" s="379">
        <v>0.6</v>
      </c>
      <c r="E442" s="379">
        <v>1.1000000000000001</v>
      </c>
      <c r="F442" s="379">
        <v>1.8</v>
      </c>
      <c r="G442" s="379">
        <v>12</v>
      </c>
      <c r="H442" s="379">
        <v>1032.9000000000001</v>
      </c>
      <c r="I442" s="379">
        <v>0</v>
      </c>
      <c r="J442" s="379">
        <v>0</v>
      </c>
      <c r="K442" s="379">
        <v>0</v>
      </c>
      <c r="L442" s="379">
        <v>0.2</v>
      </c>
      <c r="M442" s="379">
        <v>152.9</v>
      </c>
      <c r="N442" s="568">
        <v>152.9</v>
      </c>
      <c r="O442" s="569">
        <v>0.30069444444444399</v>
      </c>
      <c r="P442" s="568"/>
      <c r="Q442" s="185" t="str">
        <f t="shared" si="22"/>
        <v/>
      </c>
      <c r="R442" s="574" t="str">
        <f t="shared" si="21"/>
        <v/>
      </c>
      <c r="S442" s="581">
        <v>0.6</v>
      </c>
      <c r="T442" s="257"/>
      <c r="U442" s="576" t="str">
        <f t="shared" si="23"/>
        <v/>
      </c>
      <c r="AR442" s="263"/>
      <c r="AS442" s="263"/>
      <c r="AT442" s="224"/>
      <c r="AU442" s="379"/>
      <c r="AV442" s="379"/>
      <c r="AW442" s="264"/>
    </row>
    <row r="443" spans="2:49" x14ac:dyDescent="0.25">
      <c r="B443" s="379">
        <v>0.7</v>
      </c>
      <c r="C443" s="379">
        <v>97</v>
      </c>
      <c r="D443" s="379">
        <v>0.7</v>
      </c>
      <c r="E443" s="379">
        <v>2.2000000000000002</v>
      </c>
      <c r="F443" s="379">
        <v>3.6</v>
      </c>
      <c r="G443" s="379">
        <v>5</v>
      </c>
      <c r="H443" s="379">
        <v>1033.0999999999999</v>
      </c>
      <c r="I443" s="379">
        <v>0</v>
      </c>
      <c r="J443" s="379">
        <v>0</v>
      </c>
      <c r="K443" s="379">
        <v>0</v>
      </c>
      <c r="L443" s="379">
        <v>0.2</v>
      </c>
      <c r="M443" s="379">
        <v>152.9</v>
      </c>
      <c r="N443" s="568">
        <v>152.9</v>
      </c>
      <c r="O443" s="569">
        <v>0.30138888888888898</v>
      </c>
      <c r="P443" s="568"/>
      <c r="Q443" s="185" t="str">
        <f t="shared" si="22"/>
        <v/>
      </c>
      <c r="R443" s="574" t="str">
        <f t="shared" si="21"/>
        <v/>
      </c>
      <c r="S443" s="581">
        <v>0.7</v>
      </c>
      <c r="T443" s="257"/>
      <c r="U443" s="576" t="str">
        <f t="shared" si="23"/>
        <v/>
      </c>
      <c r="AR443" s="263"/>
      <c r="AS443" s="263"/>
      <c r="AT443" s="224"/>
      <c r="AU443" s="379"/>
      <c r="AV443" s="379"/>
      <c r="AW443" s="264"/>
    </row>
    <row r="444" spans="2:49" x14ac:dyDescent="0.25">
      <c r="B444" s="379">
        <v>0.7</v>
      </c>
      <c r="C444" s="379">
        <v>97</v>
      </c>
      <c r="D444" s="379">
        <v>0.7</v>
      </c>
      <c r="E444" s="379">
        <v>1.4</v>
      </c>
      <c r="F444" s="379">
        <v>1.8</v>
      </c>
      <c r="G444" s="379">
        <v>352</v>
      </c>
      <c r="H444" s="379">
        <v>1033</v>
      </c>
      <c r="I444" s="379">
        <v>0</v>
      </c>
      <c r="J444" s="379">
        <v>0</v>
      </c>
      <c r="K444" s="379">
        <v>0</v>
      </c>
      <c r="L444" s="379">
        <v>0.2</v>
      </c>
      <c r="M444" s="379">
        <v>152.9</v>
      </c>
      <c r="N444" s="568">
        <v>152.9</v>
      </c>
      <c r="O444" s="569">
        <v>0.30208333333333298</v>
      </c>
      <c r="P444" s="568"/>
      <c r="Q444" s="185" t="str">
        <f t="shared" si="22"/>
        <v/>
      </c>
      <c r="R444" s="574" t="str">
        <f t="shared" si="21"/>
        <v/>
      </c>
      <c r="S444" s="581">
        <v>0.7</v>
      </c>
      <c r="T444" s="257"/>
      <c r="U444" s="576" t="str">
        <f t="shared" si="23"/>
        <v/>
      </c>
      <c r="AR444" s="263"/>
      <c r="AS444" s="263"/>
      <c r="AT444" s="224"/>
      <c r="AU444" s="379"/>
      <c r="AV444" s="379"/>
      <c r="AW444" s="264"/>
    </row>
    <row r="445" spans="2:49" x14ac:dyDescent="0.25">
      <c r="B445" s="379">
        <v>0.7</v>
      </c>
      <c r="C445" s="379">
        <v>97</v>
      </c>
      <c r="D445" s="379">
        <v>0.7</v>
      </c>
      <c r="E445" s="379">
        <v>1.8</v>
      </c>
      <c r="F445" s="379">
        <v>1.8</v>
      </c>
      <c r="G445" s="379">
        <v>359</v>
      </c>
      <c r="H445" s="379">
        <v>1032.8</v>
      </c>
      <c r="I445" s="379">
        <v>0</v>
      </c>
      <c r="J445" s="379">
        <v>0</v>
      </c>
      <c r="K445" s="379">
        <v>0</v>
      </c>
      <c r="L445" s="379">
        <v>0.2</v>
      </c>
      <c r="M445" s="379">
        <v>152.9</v>
      </c>
      <c r="N445" s="568">
        <v>152.9</v>
      </c>
      <c r="O445" s="569">
        <v>0.30277777777777798</v>
      </c>
      <c r="P445" s="568"/>
      <c r="Q445" s="185" t="str">
        <f t="shared" si="22"/>
        <v/>
      </c>
      <c r="R445" s="574" t="str">
        <f t="shared" si="21"/>
        <v/>
      </c>
      <c r="S445" s="581">
        <v>0.7</v>
      </c>
      <c r="T445" s="257"/>
      <c r="U445" s="576" t="str">
        <f t="shared" si="23"/>
        <v/>
      </c>
      <c r="AR445" s="263"/>
      <c r="AS445" s="263"/>
      <c r="AT445" s="224"/>
      <c r="AU445" s="379"/>
      <c r="AV445" s="379"/>
      <c r="AW445" s="264"/>
    </row>
    <row r="446" spans="2:49" x14ac:dyDescent="0.25">
      <c r="B446" s="379">
        <v>0.7</v>
      </c>
      <c r="C446" s="379">
        <v>97</v>
      </c>
      <c r="D446" s="379">
        <v>0.7</v>
      </c>
      <c r="E446" s="379">
        <v>0.4</v>
      </c>
      <c r="F446" s="379">
        <v>1.8</v>
      </c>
      <c r="G446" s="379">
        <v>359</v>
      </c>
      <c r="H446" s="379">
        <v>1032.9000000000001</v>
      </c>
      <c r="I446" s="379">
        <v>0</v>
      </c>
      <c r="J446" s="379">
        <v>0</v>
      </c>
      <c r="K446" s="379">
        <v>0</v>
      </c>
      <c r="L446" s="379">
        <v>0.2</v>
      </c>
      <c r="M446" s="379">
        <v>152.9</v>
      </c>
      <c r="N446" s="568">
        <v>152.9</v>
      </c>
      <c r="O446" s="569">
        <v>0.30347222222222198</v>
      </c>
      <c r="P446" s="568"/>
      <c r="Q446" s="185" t="str">
        <f t="shared" si="22"/>
        <v/>
      </c>
      <c r="R446" s="574" t="str">
        <f t="shared" si="21"/>
        <v/>
      </c>
      <c r="S446" s="581">
        <v>0.7</v>
      </c>
      <c r="T446" s="257"/>
      <c r="U446" s="576" t="str">
        <f t="shared" si="23"/>
        <v/>
      </c>
      <c r="AR446" s="263"/>
      <c r="AS446" s="263"/>
      <c r="AT446" s="224"/>
      <c r="AU446" s="379"/>
      <c r="AV446" s="379"/>
      <c r="AW446" s="264"/>
    </row>
    <row r="447" spans="2:49" x14ac:dyDescent="0.25">
      <c r="B447" s="379">
        <v>0.8</v>
      </c>
      <c r="C447" s="379">
        <v>97</v>
      </c>
      <c r="D447" s="379">
        <v>0.8</v>
      </c>
      <c r="E447" s="379">
        <v>0.4</v>
      </c>
      <c r="F447" s="379">
        <v>1.8</v>
      </c>
      <c r="G447" s="379">
        <v>359</v>
      </c>
      <c r="H447" s="379">
        <v>1033</v>
      </c>
      <c r="I447" s="379">
        <v>0</v>
      </c>
      <c r="J447" s="379">
        <v>0</v>
      </c>
      <c r="K447" s="379">
        <v>0</v>
      </c>
      <c r="L447" s="379">
        <v>0.2</v>
      </c>
      <c r="M447" s="379">
        <v>152.9</v>
      </c>
      <c r="N447" s="568">
        <v>152.9</v>
      </c>
      <c r="O447" s="569">
        <v>0.30416666666666697</v>
      </c>
      <c r="P447" s="568"/>
      <c r="Q447" s="185" t="str">
        <f t="shared" si="22"/>
        <v/>
      </c>
      <c r="R447" s="574" t="str">
        <f t="shared" si="21"/>
        <v/>
      </c>
      <c r="S447" s="581">
        <v>0.7</v>
      </c>
      <c r="T447" s="257"/>
      <c r="U447" s="576" t="str">
        <f t="shared" si="23"/>
        <v/>
      </c>
      <c r="AR447" s="263"/>
      <c r="AS447" s="263"/>
      <c r="AT447" s="224"/>
      <c r="AU447" s="379"/>
      <c r="AV447" s="379"/>
      <c r="AW447" s="264"/>
    </row>
    <row r="448" spans="2:49" x14ac:dyDescent="0.25">
      <c r="B448" s="379">
        <v>0.8</v>
      </c>
      <c r="C448" s="379">
        <v>97</v>
      </c>
      <c r="D448" s="379">
        <v>0.8</v>
      </c>
      <c r="E448" s="379">
        <v>0</v>
      </c>
      <c r="F448" s="379">
        <v>0</v>
      </c>
      <c r="G448" s="379">
        <v>1</v>
      </c>
      <c r="H448" s="379">
        <v>1033</v>
      </c>
      <c r="I448" s="379">
        <v>0</v>
      </c>
      <c r="J448" s="379">
        <v>0</v>
      </c>
      <c r="K448" s="379">
        <v>0</v>
      </c>
      <c r="L448" s="379">
        <v>0.2</v>
      </c>
      <c r="M448" s="379">
        <v>152.9</v>
      </c>
      <c r="N448" s="568">
        <v>152.9</v>
      </c>
      <c r="O448" s="569">
        <v>0.30486111111111103</v>
      </c>
      <c r="P448" s="568"/>
      <c r="Q448" s="185" t="str">
        <f t="shared" si="22"/>
        <v/>
      </c>
      <c r="R448" s="574" t="str">
        <f t="shared" si="21"/>
        <v/>
      </c>
      <c r="S448" s="581">
        <v>0.8</v>
      </c>
      <c r="T448" s="257"/>
      <c r="U448" s="576" t="str">
        <f t="shared" si="23"/>
        <v/>
      </c>
      <c r="AR448" s="263"/>
      <c r="AS448" s="263"/>
      <c r="AT448" s="224"/>
      <c r="AU448" s="379"/>
      <c r="AV448" s="379"/>
      <c r="AW448" s="264"/>
    </row>
    <row r="449" spans="2:49" x14ac:dyDescent="0.25">
      <c r="B449" s="379">
        <v>0.8</v>
      </c>
      <c r="C449" s="379">
        <v>97</v>
      </c>
      <c r="D449" s="379">
        <v>0.8</v>
      </c>
      <c r="E449" s="379">
        <v>1.4</v>
      </c>
      <c r="F449" s="379">
        <v>1.8</v>
      </c>
      <c r="G449" s="379">
        <v>3</v>
      </c>
      <c r="H449" s="379">
        <v>1033.0999999999999</v>
      </c>
      <c r="I449" s="379">
        <v>0</v>
      </c>
      <c r="J449" s="379">
        <v>0</v>
      </c>
      <c r="K449" s="379">
        <v>0</v>
      </c>
      <c r="L449" s="379">
        <v>0.2</v>
      </c>
      <c r="M449" s="379">
        <v>152.9</v>
      </c>
      <c r="N449" s="568">
        <v>152.9</v>
      </c>
      <c r="O449" s="569">
        <v>0.30555555555555602</v>
      </c>
      <c r="P449" s="568"/>
      <c r="Q449" s="185" t="str">
        <f t="shared" si="22"/>
        <v/>
      </c>
      <c r="R449" s="574" t="str">
        <f t="shared" si="21"/>
        <v/>
      </c>
      <c r="S449" s="581">
        <v>0.8</v>
      </c>
      <c r="T449" s="257"/>
      <c r="U449" s="576" t="str">
        <f t="shared" si="23"/>
        <v/>
      </c>
      <c r="AR449" s="263"/>
      <c r="AS449" s="263"/>
      <c r="AT449" s="224"/>
      <c r="AU449" s="379"/>
      <c r="AV449" s="379"/>
      <c r="AW449" s="264"/>
    </row>
    <row r="450" spans="2:49" x14ac:dyDescent="0.25">
      <c r="B450" s="379">
        <v>0.8</v>
      </c>
      <c r="C450" s="379">
        <v>97</v>
      </c>
      <c r="D450" s="379">
        <v>0.8</v>
      </c>
      <c r="E450" s="379">
        <v>1.4</v>
      </c>
      <c r="F450" s="379">
        <v>3.6</v>
      </c>
      <c r="G450" s="379">
        <v>1</v>
      </c>
      <c r="H450" s="379">
        <v>1033.3</v>
      </c>
      <c r="I450" s="379">
        <v>0</v>
      </c>
      <c r="J450" s="379">
        <v>0</v>
      </c>
      <c r="K450" s="379">
        <v>0</v>
      </c>
      <c r="L450" s="379">
        <v>0.2</v>
      </c>
      <c r="M450" s="379">
        <v>152.9</v>
      </c>
      <c r="N450" s="568">
        <v>152.9</v>
      </c>
      <c r="O450" s="569">
        <v>0.30625000000000002</v>
      </c>
      <c r="P450" s="568"/>
      <c r="Q450" s="185" t="str">
        <f t="shared" si="22"/>
        <v/>
      </c>
      <c r="R450" s="574" t="str">
        <f t="shared" si="21"/>
        <v/>
      </c>
      <c r="S450" s="581">
        <v>0.8</v>
      </c>
      <c r="T450" s="257"/>
      <c r="U450" s="576" t="str">
        <f t="shared" si="23"/>
        <v/>
      </c>
      <c r="AR450" s="263"/>
      <c r="AS450" s="263"/>
      <c r="AT450" s="224"/>
      <c r="AU450" s="379"/>
      <c r="AV450" s="379"/>
      <c r="AW450" s="264"/>
    </row>
    <row r="451" spans="2:49" x14ac:dyDescent="0.25">
      <c r="B451" s="379">
        <v>0.8</v>
      </c>
      <c r="C451" s="379">
        <v>97</v>
      </c>
      <c r="D451" s="379">
        <v>0.8</v>
      </c>
      <c r="E451" s="379">
        <v>0.4</v>
      </c>
      <c r="F451" s="379">
        <v>1.8</v>
      </c>
      <c r="G451" s="379">
        <v>27</v>
      </c>
      <c r="H451" s="379">
        <v>1033.2</v>
      </c>
      <c r="I451" s="379">
        <v>0</v>
      </c>
      <c r="J451" s="379">
        <v>0</v>
      </c>
      <c r="K451" s="379">
        <v>0</v>
      </c>
      <c r="L451" s="379">
        <v>0.2</v>
      </c>
      <c r="M451" s="379">
        <v>152.9</v>
      </c>
      <c r="N451" s="568">
        <v>152.9</v>
      </c>
      <c r="O451" s="569">
        <v>0.30694444444444402</v>
      </c>
      <c r="P451" s="568"/>
      <c r="Q451" s="185" t="str">
        <f t="shared" si="22"/>
        <v/>
      </c>
      <c r="R451" s="574" t="str">
        <f t="shared" si="21"/>
        <v/>
      </c>
      <c r="S451" s="581">
        <v>0.8</v>
      </c>
      <c r="T451" s="257"/>
      <c r="U451" s="576" t="str">
        <f t="shared" si="23"/>
        <v/>
      </c>
      <c r="AR451" s="263"/>
      <c r="AS451" s="263"/>
      <c r="AT451" s="224"/>
      <c r="AU451" s="379"/>
      <c r="AV451" s="379"/>
      <c r="AW451" s="264"/>
    </row>
    <row r="452" spans="2:49" x14ac:dyDescent="0.25">
      <c r="B452" s="379">
        <v>0.9</v>
      </c>
      <c r="C452" s="379">
        <v>97</v>
      </c>
      <c r="D452" s="379">
        <v>0.9</v>
      </c>
      <c r="E452" s="379">
        <v>1.8</v>
      </c>
      <c r="F452" s="379">
        <v>1.8</v>
      </c>
      <c r="G452" s="379">
        <v>29</v>
      </c>
      <c r="H452" s="379">
        <v>1032.8</v>
      </c>
      <c r="I452" s="379">
        <v>0</v>
      </c>
      <c r="J452" s="379">
        <v>0</v>
      </c>
      <c r="K452" s="379">
        <v>0</v>
      </c>
      <c r="L452" s="379">
        <v>0.2</v>
      </c>
      <c r="M452" s="379">
        <v>152.9</v>
      </c>
      <c r="N452" s="568">
        <v>152.9</v>
      </c>
      <c r="O452" s="569">
        <v>0.30763888888888902</v>
      </c>
      <c r="P452" s="568"/>
      <c r="Q452" s="185" t="str">
        <f t="shared" si="22"/>
        <v/>
      </c>
      <c r="R452" s="574" t="str">
        <f t="shared" si="21"/>
        <v/>
      </c>
      <c r="S452" s="581">
        <v>0.9</v>
      </c>
      <c r="T452" s="257"/>
      <c r="U452" s="576" t="str">
        <f t="shared" si="23"/>
        <v/>
      </c>
      <c r="AR452" s="263"/>
      <c r="AS452" s="263"/>
      <c r="AT452" s="224"/>
      <c r="AU452" s="379"/>
      <c r="AV452" s="379"/>
      <c r="AW452" s="264"/>
    </row>
    <row r="453" spans="2:49" x14ac:dyDescent="0.25">
      <c r="B453" s="379">
        <v>0.9</v>
      </c>
      <c r="C453" s="379">
        <v>97</v>
      </c>
      <c r="D453" s="379">
        <v>0.9</v>
      </c>
      <c r="E453" s="379">
        <v>0</v>
      </c>
      <c r="F453" s="379">
        <v>0</v>
      </c>
      <c r="G453" s="379">
        <v>61</v>
      </c>
      <c r="H453" s="379">
        <v>1033.0999999999999</v>
      </c>
      <c r="I453" s="379">
        <v>0</v>
      </c>
      <c r="J453" s="379">
        <v>0</v>
      </c>
      <c r="K453" s="379">
        <v>0</v>
      </c>
      <c r="L453" s="379">
        <v>0.2</v>
      </c>
      <c r="M453" s="379">
        <v>152.9</v>
      </c>
      <c r="N453" s="568">
        <v>152.9</v>
      </c>
      <c r="O453" s="569">
        <v>0.30833333333333302</v>
      </c>
      <c r="P453" s="568"/>
      <c r="Q453" s="185" t="str">
        <f t="shared" si="22"/>
        <v/>
      </c>
      <c r="R453" s="574" t="str">
        <f t="shared" si="21"/>
        <v/>
      </c>
      <c r="S453" s="581">
        <v>0.9</v>
      </c>
      <c r="T453" s="257"/>
      <c r="U453" s="576" t="str">
        <f t="shared" si="23"/>
        <v/>
      </c>
      <c r="AR453" s="263"/>
      <c r="AS453" s="263"/>
      <c r="AT453" s="224"/>
      <c r="AU453" s="379"/>
      <c r="AV453" s="379"/>
      <c r="AW453" s="264"/>
    </row>
    <row r="454" spans="2:49" x14ac:dyDescent="0.25">
      <c r="B454" s="379">
        <v>0.9</v>
      </c>
      <c r="C454" s="379">
        <v>97</v>
      </c>
      <c r="D454" s="379">
        <v>0.9</v>
      </c>
      <c r="E454" s="379">
        <v>0.4</v>
      </c>
      <c r="F454" s="379">
        <v>1.8</v>
      </c>
      <c r="G454" s="379">
        <v>55</v>
      </c>
      <c r="H454" s="379">
        <v>1032.9000000000001</v>
      </c>
      <c r="I454" s="379">
        <v>0</v>
      </c>
      <c r="J454" s="379">
        <v>0</v>
      </c>
      <c r="K454" s="379">
        <v>0</v>
      </c>
      <c r="L454" s="379">
        <v>0.2</v>
      </c>
      <c r="M454" s="379">
        <v>152.9</v>
      </c>
      <c r="N454" s="568">
        <v>152.9</v>
      </c>
      <c r="O454" s="569">
        <v>0.30902777777777801</v>
      </c>
      <c r="P454" s="568"/>
      <c r="Q454" s="185" t="str">
        <f t="shared" si="22"/>
        <v/>
      </c>
      <c r="R454" s="574" t="str">
        <f t="shared" si="21"/>
        <v/>
      </c>
      <c r="S454" s="581">
        <v>0.9</v>
      </c>
      <c r="T454" s="257"/>
      <c r="U454" s="576" t="str">
        <f t="shared" si="23"/>
        <v/>
      </c>
      <c r="AR454" s="263"/>
      <c r="AS454" s="263"/>
      <c r="AT454" s="224"/>
      <c r="AU454" s="379"/>
      <c r="AV454" s="379"/>
      <c r="AW454" s="264"/>
    </row>
    <row r="455" spans="2:49" x14ac:dyDescent="0.25">
      <c r="B455" s="379">
        <v>0.9</v>
      </c>
      <c r="C455" s="379">
        <v>97</v>
      </c>
      <c r="D455" s="379">
        <v>0.9</v>
      </c>
      <c r="E455" s="379">
        <v>1.8</v>
      </c>
      <c r="F455" s="379">
        <v>1.8</v>
      </c>
      <c r="G455" s="379">
        <v>42</v>
      </c>
      <c r="H455" s="379">
        <v>1032.9000000000001</v>
      </c>
      <c r="I455" s="379">
        <v>0</v>
      </c>
      <c r="J455" s="379">
        <v>0</v>
      </c>
      <c r="K455" s="379">
        <v>0</v>
      </c>
      <c r="L455" s="379">
        <v>0.2</v>
      </c>
      <c r="M455" s="379">
        <v>152.9</v>
      </c>
      <c r="N455" s="568">
        <v>152.9</v>
      </c>
      <c r="O455" s="569">
        <v>0.30972222222222201</v>
      </c>
      <c r="P455" s="568"/>
      <c r="Q455" s="185" t="str">
        <f t="shared" si="22"/>
        <v/>
      </c>
      <c r="R455" s="574" t="str">
        <f t="shared" si="21"/>
        <v/>
      </c>
      <c r="S455" s="581">
        <v>0.9</v>
      </c>
      <c r="T455" s="257"/>
      <c r="U455" s="576" t="str">
        <f t="shared" si="23"/>
        <v/>
      </c>
      <c r="AR455" s="263"/>
      <c r="AS455" s="263"/>
      <c r="AT455" s="224"/>
      <c r="AU455" s="379"/>
      <c r="AV455" s="379"/>
      <c r="AW455" s="264"/>
    </row>
    <row r="456" spans="2:49" x14ac:dyDescent="0.25">
      <c r="B456" s="379">
        <v>0.9</v>
      </c>
      <c r="C456" s="379">
        <v>97</v>
      </c>
      <c r="D456" s="379">
        <v>0.9</v>
      </c>
      <c r="E456" s="379">
        <v>0</v>
      </c>
      <c r="F456" s="379">
        <v>0</v>
      </c>
      <c r="G456" s="379">
        <v>42</v>
      </c>
      <c r="H456" s="379">
        <v>1033</v>
      </c>
      <c r="I456" s="379">
        <v>0</v>
      </c>
      <c r="J456" s="379">
        <v>0</v>
      </c>
      <c r="K456" s="379">
        <v>0</v>
      </c>
      <c r="L456" s="379">
        <v>0.2</v>
      </c>
      <c r="M456" s="379">
        <v>152.9</v>
      </c>
      <c r="N456" s="568">
        <v>152.9</v>
      </c>
      <c r="O456" s="569">
        <v>0.31041666666666701</v>
      </c>
      <c r="P456" s="568"/>
      <c r="Q456" s="185" t="str">
        <f t="shared" si="22"/>
        <v/>
      </c>
      <c r="R456" s="574" t="str">
        <f t="shared" si="21"/>
        <v/>
      </c>
      <c r="S456" s="581">
        <v>0.9</v>
      </c>
      <c r="T456" s="257"/>
      <c r="U456" s="576" t="str">
        <f t="shared" si="23"/>
        <v/>
      </c>
      <c r="AR456" s="263"/>
      <c r="AS456" s="263"/>
      <c r="AT456" s="224"/>
      <c r="AU456" s="379"/>
      <c r="AV456" s="379"/>
      <c r="AW456" s="264"/>
    </row>
    <row r="457" spans="2:49" x14ac:dyDescent="0.25">
      <c r="B457" s="379">
        <v>1</v>
      </c>
      <c r="C457" s="379">
        <v>97</v>
      </c>
      <c r="D457" s="379">
        <v>1</v>
      </c>
      <c r="E457" s="379">
        <v>0</v>
      </c>
      <c r="F457" s="379">
        <v>0</v>
      </c>
      <c r="G457" s="379">
        <v>42</v>
      </c>
      <c r="H457" s="379">
        <v>1032.7</v>
      </c>
      <c r="I457" s="379">
        <v>0</v>
      </c>
      <c r="J457" s="379">
        <v>0</v>
      </c>
      <c r="K457" s="379">
        <v>0</v>
      </c>
      <c r="L457" s="379">
        <v>0.2</v>
      </c>
      <c r="M457" s="379">
        <v>152.9</v>
      </c>
      <c r="N457" s="568">
        <v>152.9</v>
      </c>
      <c r="O457" s="569">
        <v>0.31111111111111101</v>
      </c>
      <c r="P457" s="568"/>
      <c r="Q457" s="185" t="str">
        <f t="shared" si="22"/>
        <v/>
      </c>
      <c r="R457" s="574" t="str">
        <f t="shared" ref="R457:R520" si="24">IF(J457&gt;0,60,"")</f>
        <v/>
      </c>
      <c r="S457" s="581">
        <v>1</v>
      </c>
      <c r="T457" s="257"/>
      <c r="U457" s="576" t="str">
        <f t="shared" si="23"/>
        <v/>
      </c>
      <c r="AR457" s="263"/>
      <c r="AS457" s="263"/>
      <c r="AT457" s="224"/>
      <c r="AU457" s="379"/>
      <c r="AV457" s="379"/>
      <c r="AW457" s="264"/>
    </row>
    <row r="458" spans="2:49" x14ac:dyDescent="0.25">
      <c r="B458" s="379">
        <v>1</v>
      </c>
      <c r="C458" s="379">
        <v>97</v>
      </c>
      <c r="D458" s="379">
        <v>1</v>
      </c>
      <c r="E458" s="379">
        <v>0.4</v>
      </c>
      <c r="F458" s="379">
        <v>1.8</v>
      </c>
      <c r="G458" s="379">
        <v>41</v>
      </c>
      <c r="H458" s="379">
        <v>1032.9000000000001</v>
      </c>
      <c r="I458" s="379">
        <v>0</v>
      </c>
      <c r="J458" s="379">
        <v>0</v>
      </c>
      <c r="K458" s="379">
        <v>0</v>
      </c>
      <c r="L458" s="379">
        <v>0.2</v>
      </c>
      <c r="M458" s="379">
        <v>152.9</v>
      </c>
      <c r="N458" s="568">
        <v>152.9</v>
      </c>
      <c r="O458" s="569">
        <v>0.311805555555556</v>
      </c>
      <c r="P458" s="568"/>
      <c r="Q458" s="185" t="str">
        <f t="shared" si="22"/>
        <v/>
      </c>
      <c r="R458" s="574" t="str">
        <f t="shared" si="24"/>
        <v/>
      </c>
      <c r="S458" s="581">
        <v>1</v>
      </c>
      <c r="T458" s="257"/>
      <c r="U458" s="576" t="str">
        <f t="shared" si="23"/>
        <v/>
      </c>
      <c r="AR458" s="263"/>
      <c r="AS458" s="263"/>
      <c r="AT458" s="224"/>
      <c r="AU458" s="379"/>
      <c r="AV458" s="379"/>
      <c r="AW458" s="264"/>
    </row>
    <row r="459" spans="2:49" x14ac:dyDescent="0.25">
      <c r="B459" s="379">
        <v>1</v>
      </c>
      <c r="C459" s="379">
        <v>97</v>
      </c>
      <c r="D459" s="379">
        <v>1</v>
      </c>
      <c r="E459" s="379">
        <v>0</v>
      </c>
      <c r="F459" s="379">
        <v>0</v>
      </c>
      <c r="G459" s="379">
        <v>41</v>
      </c>
      <c r="H459" s="379">
        <v>1032.9000000000001</v>
      </c>
      <c r="I459" s="379">
        <v>0</v>
      </c>
      <c r="J459" s="379">
        <v>0</v>
      </c>
      <c r="K459" s="379">
        <v>0</v>
      </c>
      <c r="L459" s="379">
        <v>0.2</v>
      </c>
      <c r="M459" s="379">
        <v>152.9</v>
      </c>
      <c r="N459" s="568">
        <v>152.9</v>
      </c>
      <c r="O459" s="569">
        <v>0.3125</v>
      </c>
      <c r="P459" s="568"/>
      <c r="Q459" s="185" t="str">
        <f t="shared" ref="Q459:Q522" si="25">IF(I459&gt;9000,60,"")</f>
        <v/>
      </c>
      <c r="R459" s="574" t="str">
        <f t="shared" si="24"/>
        <v/>
      </c>
      <c r="S459" s="581">
        <v>1</v>
      </c>
      <c r="T459" s="257"/>
      <c r="U459" s="576" t="str">
        <f t="shared" ref="U459:U522" si="26">IF(S459&gt;B459+1,60,"")</f>
        <v/>
      </c>
      <c r="AR459" s="263"/>
      <c r="AS459" s="263"/>
      <c r="AT459" s="224"/>
      <c r="AU459" s="379"/>
      <c r="AV459" s="379"/>
      <c r="AW459" s="264"/>
    </row>
    <row r="460" spans="2:49" x14ac:dyDescent="0.25">
      <c r="B460" s="379">
        <v>1</v>
      </c>
      <c r="C460" s="379">
        <v>97</v>
      </c>
      <c r="D460" s="379">
        <v>1</v>
      </c>
      <c r="E460" s="379">
        <v>0</v>
      </c>
      <c r="F460" s="379">
        <v>0</v>
      </c>
      <c r="G460" s="379">
        <v>64</v>
      </c>
      <c r="H460" s="379">
        <v>1033</v>
      </c>
      <c r="I460" s="379">
        <v>0</v>
      </c>
      <c r="J460" s="379">
        <v>0</v>
      </c>
      <c r="K460" s="379">
        <v>0</v>
      </c>
      <c r="L460" s="379">
        <v>0.2</v>
      </c>
      <c r="M460" s="379">
        <v>152.9</v>
      </c>
      <c r="N460" s="568">
        <v>152.9</v>
      </c>
      <c r="O460" s="569">
        <v>0.313194444444444</v>
      </c>
      <c r="P460" s="568"/>
      <c r="Q460" s="185" t="str">
        <f t="shared" si="25"/>
        <v/>
      </c>
      <c r="R460" s="574" t="str">
        <f t="shared" si="24"/>
        <v/>
      </c>
      <c r="S460" s="581">
        <v>1</v>
      </c>
      <c r="T460" s="257"/>
      <c r="U460" s="576" t="str">
        <f t="shared" si="26"/>
        <v/>
      </c>
      <c r="AR460" s="263"/>
      <c r="AS460" s="263"/>
      <c r="AT460" s="224"/>
      <c r="AU460" s="379"/>
      <c r="AV460" s="379"/>
      <c r="AW460" s="264"/>
    </row>
    <row r="461" spans="2:49" x14ac:dyDescent="0.25">
      <c r="B461" s="379">
        <v>1.1000000000000001</v>
      </c>
      <c r="C461" s="379">
        <v>97</v>
      </c>
      <c r="D461" s="379">
        <v>1.1000000000000001</v>
      </c>
      <c r="E461" s="379">
        <v>1.4</v>
      </c>
      <c r="F461" s="379">
        <v>1.8</v>
      </c>
      <c r="G461" s="379">
        <v>59</v>
      </c>
      <c r="H461" s="379">
        <v>1032.7</v>
      </c>
      <c r="I461" s="379">
        <v>0</v>
      </c>
      <c r="J461" s="379">
        <v>0</v>
      </c>
      <c r="K461" s="379">
        <v>0</v>
      </c>
      <c r="L461" s="379">
        <v>0.2</v>
      </c>
      <c r="M461" s="379">
        <v>152.9</v>
      </c>
      <c r="N461" s="568">
        <v>152.9</v>
      </c>
      <c r="O461" s="569">
        <v>0.31388888888888899</v>
      </c>
      <c r="P461" s="568"/>
      <c r="Q461" s="185" t="str">
        <f t="shared" si="25"/>
        <v/>
      </c>
      <c r="R461" s="574" t="str">
        <f t="shared" si="24"/>
        <v/>
      </c>
      <c r="S461" s="581">
        <v>1</v>
      </c>
      <c r="T461" s="257"/>
      <c r="U461" s="576" t="str">
        <f t="shared" si="26"/>
        <v/>
      </c>
      <c r="AR461" s="263"/>
      <c r="AS461" s="263"/>
      <c r="AT461" s="224"/>
      <c r="AU461" s="379"/>
      <c r="AV461" s="379"/>
      <c r="AW461" s="264"/>
    </row>
    <row r="462" spans="2:49" x14ac:dyDescent="0.25">
      <c r="B462" s="379">
        <v>1.1000000000000001</v>
      </c>
      <c r="C462" s="379">
        <v>97</v>
      </c>
      <c r="D462" s="379">
        <v>1.1000000000000001</v>
      </c>
      <c r="E462" s="379">
        <v>0</v>
      </c>
      <c r="F462" s="379">
        <v>0</v>
      </c>
      <c r="G462" s="379">
        <v>58</v>
      </c>
      <c r="H462" s="379">
        <v>1032.9000000000001</v>
      </c>
      <c r="I462" s="379">
        <v>0</v>
      </c>
      <c r="J462" s="379">
        <v>0</v>
      </c>
      <c r="K462" s="379">
        <v>0</v>
      </c>
      <c r="L462" s="379">
        <v>0.2</v>
      </c>
      <c r="M462" s="379">
        <v>152.9</v>
      </c>
      <c r="N462" s="568">
        <v>152.9</v>
      </c>
      <c r="O462" s="569">
        <v>0.31458333333333299</v>
      </c>
      <c r="P462" s="568"/>
      <c r="Q462" s="185" t="str">
        <f t="shared" si="25"/>
        <v/>
      </c>
      <c r="R462" s="574" t="str">
        <f t="shared" si="24"/>
        <v/>
      </c>
      <c r="S462" s="581">
        <v>1.1000000000000001</v>
      </c>
      <c r="T462" s="257"/>
      <c r="U462" s="576" t="str">
        <f t="shared" si="26"/>
        <v/>
      </c>
      <c r="AR462" s="263"/>
      <c r="AS462" s="263"/>
      <c r="AT462" s="224"/>
      <c r="AU462" s="379"/>
      <c r="AV462" s="379"/>
      <c r="AW462" s="264"/>
    </row>
    <row r="463" spans="2:49" x14ac:dyDescent="0.25">
      <c r="B463" s="379">
        <v>1.1000000000000001</v>
      </c>
      <c r="C463" s="379">
        <v>97</v>
      </c>
      <c r="D463" s="379">
        <v>1.1000000000000001</v>
      </c>
      <c r="E463" s="379">
        <v>1.1000000000000001</v>
      </c>
      <c r="F463" s="379">
        <v>1.8</v>
      </c>
      <c r="G463" s="379">
        <v>58</v>
      </c>
      <c r="H463" s="379">
        <v>1032.8</v>
      </c>
      <c r="I463" s="379">
        <v>0</v>
      </c>
      <c r="J463" s="379">
        <v>0</v>
      </c>
      <c r="K463" s="379">
        <v>0</v>
      </c>
      <c r="L463" s="379">
        <v>0.2</v>
      </c>
      <c r="M463" s="379">
        <v>152.9</v>
      </c>
      <c r="N463" s="568">
        <v>152.9</v>
      </c>
      <c r="O463" s="569">
        <v>0.31527777777777799</v>
      </c>
      <c r="P463" s="568"/>
      <c r="Q463" s="185" t="str">
        <f t="shared" si="25"/>
        <v/>
      </c>
      <c r="R463" s="574" t="str">
        <f t="shared" si="24"/>
        <v/>
      </c>
      <c r="S463" s="581">
        <v>1.1000000000000001</v>
      </c>
      <c r="T463" s="257"/>
      <c r="U463" s="576" t="str">
        <f t="shared" si="26"/>
        <v/>
      </c>
      <c r="AR463" s="263"/>
      <c r="AS463" s="263"/>
      <c r="AT463" s="224"/>
      <c r="AU463" s="379"/>
      <c r="AV463" s="379"/>
      <c r="AW463" s="264"/>
    </row>
    <row r="464" spans="2:49" x14ac:dyDescent="0.25">
      <c r="B464" s="379">
        <v>1.1000000000000001</v>
      </c>
      <c r="C464" s="379">
        <v>97</v>
      </c>
      <c r="D464" s="379">
        <v>1.1000000000000001</v>
      </c>
      <c r="E464" s="379">
        <v>0.7</v>
      </c>
      <c r="F464" s="379">
        <v>1.8</v>
      </c>
      <c r="G464" s="379">
        <v>43</v>
      </c>
      <c r="H464" s="379">
        <v>1032.9000000000001</v>
      </c>
      <c r="I464" s="379">
        <v>0</v>
      </c>
      <c r="J464" s="379">
        <v>0</v>
      </c>
      <c r="K464" s="379">
        <v>0</v>
      </c>
      <c r="L464" s="379">
        <v>0.2</v>
      </c>
      <c r="M464" s="379">
        <v>152.9</v>
      </c>
      <c r="N464" s="568">
        <v>152.9</v>
      </c>
      <c r="O464" s="569">
        <v>0.31597222222222199</v>
      </c>
      <c r="P464" s="568"/>
      <c r="Q464" s="185" t="str">
        <f t="shared" si="25"/>
        <v/>
      </c>
      <c r="R464" s="574" t="str">
        <f t="shared" si="24"/>
        <v/>
      </c>
      <c r="S464" s="581">
        <v>1.1000000000000001</v>
      </c>
      <c r="T464" s="257"/>
      <c r="U464" s="576" t="str">
        <f t="shared" si="26"/>
        <v/>
      </c>
      <c r="AR464" s="263"/>
      <c r="AS464" s="263"/>
      <c r="AT464" s="224"/>
      <c r="AU464" s="379"/>
      <c r="AV464" s="379"/>
      <c r="AW464" s="264"/>
    </row>
    <row r="465" spans="2:49" x14ac:dyDescent="0.25">
      <c r="B465" s="379">
        <v>1.1000000000000001</v>
      </c>
      <c r="C465" s="379">
        <v>97</v>
      </c>
      <c r="D465" s="379">
        <v>1.1000000000000001</v>
      </c>
      <c r="E465" s="379">
        <v>1.1000000000000001</v>
      </c>
      <c r="F465" s="379">
        <v>1.8</v>
      </c>
      <c r="G465" s="379">
        <v>43</v>
      </c>
      <c r="H465" s="379">
        <v>1032.9000000000001</v>
      </c>
      <c r="I465" s="379">
        <v>0</v>
      </c>
      <c r="J465" s="379">
        <v>0</v>
      </c>
      <c r="K465" s="379">
        <v>0</v>
      </c>
      <c r="L465" s="379">
        <v>0.2</v>
      </c>
      <c r="M465" s="379">
        <v>152.9</v>
      </c>
      <c r="N465" s="568">
        <v>152.9</v>
      </c>
      <c r="O465" s="569">
        <v>0.31666666666666698</v>
      </c>
      <c r="P465" s="568"/>
      <c r="Q465" s="185" t="str">
        <f t="shared" si="25"/>
        <v/>
      </c>
      <c r="R465" s="574" t="str">
        <f t="shared" si="24"/>
        <v/>
      </c>
      <c r="S465" s="581">
        <v>1.1000000000000001</v>
      </c>
      <c r="T465" s="257"/>
      <c r="U465" s="576" t="str">
        <f t="shared" si="26"/>
        <v/>
      </c>
      <c r="AR465" s="263"/>
      <c r="AS465" s="263"/>
      <c r="AT465" s="224"/>
      <c r="AU465" s="379"/>
      <c r="AV465" s="379"/>
      <c r="AW465" s="264"/>
    </row>
    <row r="466" spans="2:49" x14ac:dyDescent="0.25">
      <c r="B466" s="379">
        <v>1.2</v>
      </c>
      <c r="C466" s="379">
        <v>97</v>
      </c>
      <c r="D466" s="379">
        <v>1.2</v>
      </c>
      <c r="E466" s="379">
        <v>0</v>
      </c>
      <c r="F466" s="379">
        <v>0</v>
      </c>
      <c r="G466" s="379">
        <v>43</v>
      </c>
      <c r="H466" s="379">
        <v>1032.8</v>
      </c>
      <c r="I466" s="379">
        <v>0</v>
      </c>
      <c r="J466" s="379">
        <v>0</v>
      </c>
      <c r="K466" s="379">
        <v>0</v>
      </c>
      <c r="L466" s="379">
        <v>0.2</v>
      </c>
      <c r="M466" s="379">
        <v>152.9</v>
      </c>
      <c r="N466" s="568">
        <v>152.9</v>
      </c>
      <c r="O466" s="569">
        <v>0.31736111111111098</v>
      </c>
      <c r="P466" s="568"/>
      <c r="Q466" s="185" t="str">
        <f t="shared" si="25"/>
        <v/>
      </c>
      <c r="R466" s="574" t="str">
        <f t="shared" si="24"/>
        <v/>
      </c>
      <c r="S466" s="581">
        <v>1.2</v>
      </c>
      <c r="T466" s="257"/>
      <c r="U466" s="576" t="str">
        <f t="shared" si="26"/>
        <v/>
      </c>
      <c r="AR466" s="263"/>
      <c r="AS466" s="263"/>
      <c r="AT466" s="224"/>
      <c r="AU466" s="379"/>
      <c r="AV466" s="379"/>
      <c r="AW466" s="264"/>
    </row>
    <row r="467" spans="2:49" x14ac:dyDescent="0.25">
      <c r="B467" s="379">
        <v>1.2</v>
      </c>
      <c r="C467" s="379">
        <v>97</v>
      </c>
      <c r="D467" s="379">
        <v>1.2</v>
      </c>
      <c r="E467" s="379">
        <v>0.4</v>
      </c>
      <c r="F467" s="379">
        <v>1.8</v>
      </c>
      <c r="G467" s="379">
        <v>43</v>
      </c>
      <c r="H467" s="379">
        <v>1032.9000000000001</v>
      </c>
      <c r="I467" s="379">
        <v>0</v>
      </c>
      <c r="J467" s="379">
        <v>0</v>
      </c>
      <c r="K467" s="379">
        <v>0</v>
      </c>
      <c r="L467" s="379">
        <v>0.2</v>
      </c>
      <c r="M467" s="379">
        <v>152.9</v>
      </c>
      <c r="N467" s="568">
        <v>152.9</v>
      </c>
      <c r="O467" s="569">
        <v>0.31805555555555598</v>
      </c>
      <c r="P467" s="568"/>
      <c r="Q467" s="185" t="str">
        <f t="shared" si="25"/>
        <v/>
      </c>
      <c r="R467" s="574" t="str">
        <f t="shared" si="24"/>
        <v/>
      </c>
      <c r="S467" s="581">
        <v>1.2</v>
      </c>
      <c r="T467" s="257"/>
      <c r="U467" s="576" t="str">
        <f t="shared" si="26"/>
        <v/>
      </c>
      <c r="AR467" s="263"/>
      <c r="AS467" s="263"/>
      <c r="AT467" s="224"/>
      <c r="AU467" s="379"/>
      <c r="AV467" s="379"/>
      <c r="AW467" s="264"/>
    </row>
    <row r="468" spans="2:49" x14ac:dyDescent="0.25">
      <c r="B468" s="379">
        <v>1.2</v>
      </c>
      <c r="C468" s="379">
        <v>97</v>
      </c>
      <c r="D468" s="379">
        <v>1.2</v>
      </c>
      <c r="E468" s="379">
        <v>0</v>
      </c>
      <c r="F468" s="379">
        <v>0</v>
      </c>
      <c r="G468" s="379">
        <v>44</v>
      </c>
      <c r="H468" s="379">
        <v>1032.9000000000001</v>
      </c>
      <c r="I468" s="379">
        <v>0</v>
      </c>
      <c r="J468" s="379">
        <v>0</v>
      </c>
      <c r="K468" s="379">
        <v>0</v>
      </c>
      <c r="L468" s="379">
        <v>0.2</v>
      </c>
      <c r="M468" s="379">
        <v>152.9</v>
      </c>
      <c r="N468" s="568">
        <v>152.9</v>
      </c>
      <c r="O468" s="569">
        <v>0.31874999999999998</v>
      </c>
      <c r="P468" s="568"/>
      <c r="Q468" s="185" t="str">
        <f t="shared" si="25"/>
        <v/>
      </c>
      <c r="R468" s="574" t="str">
        <f t="shared" si="24"/>
        <v/>
      </c>
      <c r="S468" s="581">
        <v>1.2</v>
      </c>
      <c r="T468" s="257"/>
      <c r="U468" s="576" t="str">
        <f t="shared" si="26"/>
        <v/>
      </c>
      <c r="AR468" s="263"/>
      <c r="AS468" s="263"/>
      <c r="AT468" s="224"/>
      <c r="AU468" s="379"/>
      <c r="AV468" s="379"/>
      <c r="AW468" s="264"/>
    </row>
    <row r="469" spans="2:49" x14ac:dyDescent="0.25">
      <c r="B469" s="379">
        <v>1.2</v>
      </c>
      <c r="C469" s="379">
        <v>97</v>
      </c>
      <c r="D469" s="379">
        <v>1.2</v>
      </c>
      <c r="E469" s="379">
        <v>0</v>
      </c>
      <c r="F469" s="379">
        <v>0</v>
      </c>
      <c r="G469" s="379">
        <v>44</v>
      </c>
      <c r="H469" s="379">
        <v>1032.5999999999999</v>
      </c>
      <c r="I469" s="379">
        <v>0</v>
      </c>
      <c r="J469" s="379">
        <v>0</v>
      </c>
      <c r="K469" s="379">
        <v>0</v>
      </c>
      <c r="L469" s="379">
        <v>0.2</v>
      </c>
      <c r="M469" s="379">
        <v>152.9</v>
      </c>
      <c r="N469" s="568">
        <v>152.9</v>
      </c>
      <c r="O469" s="569">
        <v>0.31944444444444398</v>
      </c>
      <c r="P469" s="568"/>
      <c r="Q469" s="185" t="str">
        <f t="shared" si="25"/>
        <v/>
      </c>
      <c r="R469" s="574" t="str">
        <f t="shared" si="24"/>
        <v/>
      </c>
      <c r="S469" s="581">
        <v>1.2</v>
      </c>
      <c r="T469" s="257"/>
      <c r="U469" s="576" t="str">
        <f t="shared" si="26"/>
        <v/>
      </c>
      <c r="AR469" s="263"/>
      <c r="AS469" s="263"/>
      <c r="AT469" s="224"/>
      <c r="AU469" s="379"/>
      <c r="AV469" s="379"/>
      <c r="AW469" s="264"/>
    </row>
    <row r="470" spans="2:49" x14ac:dyDescent="0.25">
      <c r="B470" s="379">
        <v>1.3</v>
      </c>
      <c r="C470" s="379">
        <v>97</v>
      </c>
      <c r="D470" s="379">
        <v>1.3</v>
      </c>
      <c r="E470" s="379">
        <v>2.9</v>
      </c>
      <c r="F470" s="379">
        <v>3.6</v>
      </c>
      <c r="G470" s="379">
        <v>30</v>
      </c>
      <c r="H470" s="379">
        <v>1032.7</v>
      </c>
      <c r="I470" s="379">
        <v>0</v>
      </c>
      <c r="J470" s="379">
        <v>0</v>
      </c>
      <c r="K470" s="379">
        <v>0</v>
      </c>
      <c r="L470" s="379">
        <v>0.2</v>
      </c>
      <c r="M470" s="379">
        <v>152.9</v>
      </c>
      <c r="N470" s="568">
        <v>152.9</v>
      </c>
      <c r="O470" s="569">
        <v>0.32013888888888897</v>
      </c>
      <c r="P470" s="568"/>
      <c r="Q470" s="185" t="str">
        <f t="shared" si="25"/>
        <v/>
      </c>
      <c r="R470" s="574" t="str">
        <f t="shared" si="24"/>
        <v/>
      </c>
      <c r="S470" s="581">
        <v>1.2</v>
      </c>
      <c r="T470" s="257"/>
      <c r="U470" s="576" t="str">
        <f t="shared" si="26"/>
        <v/>
      </c>
      <c r="AR470" s="263"/>
      <c r="AS470" s="263"/>
      <c r="AT470" s="224"/>
      <c r="AU470" s="379"/>
      <c r="AV470" s="379"/>
      <c r="AW470" s="264"/>
    </row>
    <row r="471" spans="2:49" x14ac:dyDescent="0.25">
      <c r="B471" s="379">
        <v>1.3</v>
      </c>
      <c r="C471" s="379">
        <v>97</v>
      </c>
      <c r="D471" s="379">
        <v>1.3</v>
      </c>
      <c r="E471" s="379">
        <v>0</v>
      </c>
      <c r="F471" s="379">
        <v>0</v>
      </c>
      <c r="G471" s="379">
        <v>30</v>
      </c>
      <c r="H471" s="379">
        <v>1032.9000000000001</v>
      </c>
      <c r="I471" s="379">
        <v>0</v>
      </c>
      <c r="J471" s="379">
        <v>0</v>
      </c>
      <c r="K471" s="379">
        <v>0</v>
      </c>
      <c r="L471" s="379">
        <v>0.2</v>
      </c>
      <c r="M471" s="379">
        <v>152.9</v>
      </c>
      <c r="N471" s="568">
        <v>152.9</v>
      </c>
      <c r="O471" s="569">
        <v>0.32083333333333303</v>
      </c>
      <c r="P471" s="568"/>
      <c r="Q471" s="185" t="str">
        <f t="shared" si="25"/>
        <v/>
      </c>
      <c r="R471" s="574" t="str">
        <f t="shared" si="24"/>
        <v/>
      </c>
      <c r="S471" s="581">
        <v>1.2</v>
      </c>
      <c r="T471" s="257"/>
      <c r="U471" s="576" t="str">
        <f t="shared" si="26"/>
        <v/>
      </c>
      <c r="AR471" s="263"/>
      <c r="AS471" s="263"/>
      <c r="AT471" s="224"/>
      <c r="AU471" s="379"/>
      <c r="AV471" s="379"/>
      <c r="AW471" s="264"/>
    </row>
    <row r="472" spans="2:49" x14ac:dyDescent="0.25">
      <c r="B472" s="379">
        <v>1.3</v>
      </c>
      <c r="C472" s="379">
        <v>97</v>
      </c>
      <c r="D472" s="379">
        <v>1.3</v>
      </c>
      <c r="E472" s="379">
        <v>0</v>
      </c>
      <c r="F472" s="379">
        <v>0</v>
      </c>
      <c r="G472" s="379">
        <v>33</v>
      </c>
      <c r="H472" s="379">
        <v>1032.7</v>
      </c>
      <c r="I472" s="379">
        <v>0</v>
      </c>
      <c r="J472" s="379">
        <v>0</v>
      </c>
      <c r="K472" s="379">
        <v>0</v>
      </c>
      <c r="L472" s="379">
        <v>0.2</v>
      </c>
      <c r="M472" s="379">
        <v>152.9</v>
      </c>
      <c r="N472" s="568">
        <v>152.9</v>
      </c>
      <c r="O472" s="569">
        <v>0.32152777777777802</v>
      </c>
      <c r="P472" s="568"/>
      <c r="Q472" s="185" t="str">
        <f t="shared" si="25"/>
        <v/>
      </c>
      <c r="R472" s="574" t="str">
        <f t="shared" si="24"/>
        <v/>
      </c>
      <c r="S472" s="581">
        <v>1.3</v>
      </c>
      <c r="T472" s="257"/>
      <c r="U472" s="576" t="str">
        <f t="shared" si="26"/>
        <v/>
      </c>
      <c r="AR472" s="263"/>
      <c r="AS472" s="263"/>
      <c r="AT472" s="224"/>
      <c r="AU472" s="379"/>
      <c r="AV472" s="379"/>
      <c r="AW472" s="264"/>
    </row>
    <row r="473" spans="2:49" x14ac:dyDescent="0.25">
      <c r="B473" s="379">
        <v>1.3</v>
      </c>
      <c r="C473" s="379">
        <v>97</v>
      </c>
      <c r="D473" s="379">
        <v>1.3</v>
      </c>
      <c r="E473" s="379">
        <v>0.4</v>
      </c>
      <c r="F473" s="379">
        <v>1.8</v>
      </c>
      <c r="G473" s="379">
        <v>33</v>
      </c>
      <c r="H473" s="379">
        <v>1032.8</v>
      </c>
      <c r="I473" s="379">
        <v>0</v>
      </c>
      <c r="J473" s="379">
        <v>0</v>
      </c>
      <c r="K473" s="379">
        <v>0</v>
      </c>
      <c r="L473" s="379">
        <v>0.2</v>
      </c>
      <c r="M473" s="379">
        <v>152.9</v>
      </c>
      <c r="N473" s="568">
        <v>152.9</v>
      </c>
      <c r="O473" s="569">
        <v>0.32222222222222202</v>
      </c>
      <c r="P473" s="568"/>
      <c r="Q473" s="185" t="str">
        <f t="shared" si="25"/>
        <v/>
      </c>
      <c r="R473" s="574" t="str">
        <f t="shared" si="24"/>
        <v/>
      </c>
      <c r="S473" s="581">
        <v>1.3</v>
      </c>
      <c r="T473" s="257"/>
      <c r="U473" s="576" t="str">
        <f t="shared" si="26"/>
        <v/>
      </c>
      <c r="AR473" s="263"/>
      <c r="AS473" s="263"/>
      <c r="AT473" s="224"/>
      <c r="AU473" s="379"/>
      <c r="AV473" s="379"/>
      <c r="AW473" s="264"/>
    </row>
    <row r="474" spans="2:49" x14ac:dyDescent="0.25">
      <c r="B474" s="379">
        <v>1.3</v>
      </c>
      <c r="C474" s="379">
        <v>97</v>
      </c>
      <c r="D474" s="379">
        <v>1.3</v>
      </c>
      <c r="E474" s="379">
        <v>0.4</v>
      </c>
      <c r="F474" s="379">
        <v>1.8</v>
      </c>
      <c r="G474" s="379">
        <v>33</v>
      </c>
      <c r="H474" s="379">
        <v>1032.7</v>
      </c>
      <c r="I474" s="379">
        <v>0</v>
      </c>
      <c r="J474" s="379">
        <v>0</v>
      </c>
      <c r="K474" s="379">
        <v>0</v>
      </c>
      <c r="L474" s="379">
        <v>0.2</v>
      </c>
      <c r="M474" s="379">
        <v>152.9</v>
      </c>
      <c r="N474" s="568">
        <v>152.9</v>
      </c>
      <c r="O474" s="569">
        <v>0.32291666666666702</v>
      </c>
      <c r="P474" s="568"/>
      <c r="Q474" s="185" t="str">
        <f t="shared" si="25"/>
        <v/>
      </c>
      <c r="R474" s="574" t="str">
        <f t="shared" si="24"/>
        <v/>
      </c>
      <c r="S474" s="581">
        <v>1.3</v>
      </c>
      <c r="T474" s="257"/>
      <c r="U474" s="576" t="str">
        <f t="shared" si="26"/>
        <v/>
      </c>
      <c r="AR474" s="263"/>
      <c r="AS474" s="263"/>
      <c r="AT474" s="224"/>
      <c r="AU474" s="379"/>
      <c r="AV474" s="379"/>
      <c r="AW474" s="264"/>
    </row>
    <row r="475" spans="2:49" x14ac:dyDescent="0.25">
      <c r="B475" s="379">
        <v>1.4</v>
      </c>
      <c r="C475" s="379">
        <v>97</v>
      </c>
      <c r="D475" s="379">
        <v>1.4</v>
      </c>
      <c r="E475" s="379">
        <v>0</v>
      </c>
      <c r="F475" s="379">
        <v>0</v>
      </c>
      <c r="G475" s="379">
        <v>35</v>
      </c>
      <c r="H475" s="379">
        <v>1032.8</v>
      </c>
      <c r="I475" s="379">
        <v>0</v>
      </c>
      <c r="J475" s="379">
        <v>0</v>
      </c>
      <c r="K475" s="379">
        <v>0</v>
      </c>
      <c r="L475" s="379">
        <v>0.2</v>
      </c>
      <c r="M475" s="379">
        <v>152.9</v>
      </c>
      <c r="N475" s="568">
        <v>152.9</v>
      </c>
      <c r="O475" s="569">
        <v>0.32361111111111102</v>
      </c>
      <c r="P475" s="568"/>
      <c r="Q475" s="185" t="str">
        <f t="shared" si="25"/>
        <v/>
      </c>
      <c r="R475" s="574" t="str">
        <f t="shared" si="24"/>
        <v/>
      </c>
      <c r="S475" s="581">
        <v>1.3</v>
      </c>
      <c r="T475" s="257"/>
      <c r="U475" s="576" t="str">
        <f t="shared" si="26"/>
        <v/>
      </c>
      <c r="AR475" s="263"/>
      <c r="AS475" s="263"/>
      <c r="AT475" s="224"/>
      <c r="AU475" s="379"/>
      <c r="AV475" s="379"/>
      <c r="AW475" s="264"/>
    </row>
    <row r="476" spans="2:49" x14ac:dyDescent="0.25">
      <c r="B476" s="379">
        <v>1.4</v>
      </c>
      <c r="C476" s="379">
        <v>97</v>
      </c>
      <c r="D476" s="379">
        <v>1.4</v>
      </c>
      <c r="E476" s="379">
        <v>0</v>
      </c>
      <c r="F476" s="379">
        <v>0</v>
      </c>
      <c r="G476" s="379">
        <v>35</v>
      </c>
      <c r="H476" s="379">
        <v>1032.8</v>
      </c>
      <c r="I476" s="379">
        <v>0</v>
      </c>
      <c r="J476" s="379">
        <v>0</v>
      </c>
      <c r="K476" s="379">
        <v>0</v>
      </c>
      <c r="L476" s="379">
        <v>0.2</v>
      </c>
      <c r="M476" s="379">
        <v>152.9</v>
      </c>
      <c r="N476" s="568">
        <v>152.9</v>
      </c>
      <c r="O476" s="569">
        <v>0.32430555555555601</v>
      </c>
      <c r="P476" s="568"/>
      <c r="Q476" s="185" t="str">
        <f t="shared" si="25"/>
        <v/>
      </c>
      <c r="R476" s="574" t="str">
        <f t="shared" si="24"/>
        <v/>
      </c>
      <c r="S476" s="581">
        <v>1.3</v>
      </c>
      <c r="T476" s="257"/>
      <c r="U476" s="576" t="str">
        <f t="shared" si="26"/>
        <v/>
      </c>
      <c r="AR476" s="263"/>
      <c r="AS476" s="263"/>
      <c r="AT476" s="224"/>
      <c r="AU476" s="379"/>
      <c r="AV476" s="379"/>
      <c r="AW476" s="264"/>
    </row>
    <row r="477" spans="2:49" x14ac:dyDescent="0.25">
      <c r="B477" s="379">
        <v>1.4</v>
      </c>
      <c r="C477" s="379">
        <v>97</v>
      </c>
      <c r="D477" s="379">
        <v>1.4</v>
      </c>
      <c r="E477" s="379">
        <v>0.4</v>
      </c>
      <c r="F477" s="379">
        <v>1.8</v>
      </c>
      <c r="G477" s="379">
        <v>35</v>
      </c>
      <c r="H477" s="379">
        <v>1032.7</v>
      </c>
      <c r="I477" s="379">
        <v>0</v>
      </c>
      <c r="J477" s="379">
        <v>0</v>
      </c>
      <c r="K477" s="379">
        <v>0</v>
      </c>
      <c r="L477" s="379">
        <v>0.2</v>
      </c>
      <c r="M477" s="379">
        <v>152.9</v>
      </c>
      <c r="N477" s="568">
        <v>152.9</v>
      </c>
      <c r="O477" s="569">
        <v>0.32500000000000001</v>
      </c>
      <c r="P477" s="568"/>
      <c r="Q477" s="185" t="str">
        <f t="shared" si="25"/>
        <v/>
      </c>
      <c r="R477" s="574" t="str">
        <f t="shared" si="24"/>
        <v/>
      </c>
      <c r="S477" s="581">
        <v>1.4</v>
      </c>
      <c r="T477" s="257"/>
      <c r="U477" s="576" t="str">
        <f t="shared" si="26"/>
        <v/>
      </c>
      <c r="AR477" s="263"/>
      <c r="AS477" s="263"/>
      <c r="AT477" s="224"/>
      <c r="AU477" s="379"/>
      <c r="AV477" s="379"/>
      <c r="AW477" s="264"/>
    </row>
    <row r="478" spans="2:49" x14ac:dyDescent="0.25">
      <c r="B478" s="379">
        <v>1.4</v>
      </c>
      <c r="C478" s="379">
        <v>97</v>
      </c>
      <c r="D478" s="379">
        <v>1.4</v>
      </c>
      <c r="E478" s="379">
        <v>0</v>
      </c>
      <c r="F478" s="379">
        <v>0</v>
      </c>
      <c r="G478" s="379">
        <v>35</v>
      </c>
      <c r="H478" s="379">
        <v>1032.8</v>
      </c>
      <c r="I478" s="379">
        <v>0</v>
      </c>
      <c r="J478" s="379">
        <v>0</v>
      </c>
      <c r="K478" s="379">
        <v>0</v>
      </c>
      <c r="L478" s="379">
        <v>0.2</v>
      </c>
      <c r="M478" s="379">
        <v>152.9</v>
      </c>
      <c r="N478" s="568">
        <v>152.9</v>
      </c>
      <c r="O478" s="569">
        <v>0.32569444444444401</v>
      </c>
      <c r="P478" s="568"/>
      <c r="Q478" s="185" t="str">
        <f t="shared" si="25"/>
        <v/>
      </c>
      <c r="R478" s="574" t="str">
        <f t="shared" si="24"/>
        <v/>
      </c>
      <c r="S478" s="581">
        <v>1.4</v>
      </c>
      <c r="T478" s="257"/>
      <c r="U478" s="576" t="str">
        <f t="shared" si="26"/>
        <v/>
      </c>
      <c r="AR478" s="263"/>
      <c r="AS478" s="263"/>
      <c r="AT478" s="224"/>
      <c r="AU478" s="379"/>
      <c r="AV478" s="379"/>
      <c r="AW478" s="264"/>
    </row>
    <row r="479" spans="2:49" x14ac:dyDescent="0.25">
      <c r="B479" s="379">
        <v>1.5</v>
      </c>
      <c r="C479" s="379">
        <v>97</v>
      </c>
      <c r="D479" s="379">
        <v>1.5</v>
      </c>
      <c r="E479" s="379">
        <v>1.4</v>
      </c>
      <c r="F479" s="379">
        <v>1.8</v>
      </c>
      <c r="G479" s="379">
        <v>34</v>
      </c>
      <c r="H479" s="379">
        <v>1032.7</v>
      </c>
      <c r="I479" s="379">
        <v>0</v>
      </c>
      <c r="J479" s="379">
        <v>0</v>
      </c>
      <c r="K479" s="379">
        <v>0</v>
      </c>
      <c r="L479" s="379">
        <v>0.2</v>
      </c>
      <c r="M479" s="379">
        <v>152.9</v>
      </c>
      <c r="N479" s="568">
        <v>152.9</v>
      </c>
      <c r="O479" s="569">
        <v>0.32638888888888901</v>
      </c>
      <c r="P479" s="568"/>
      <c r="Q479" s="185" t="str">
        <f t="shared" si="25"/>
        <v/>
      </c>
      <c r="R479" s="574" t="str">
        <f t="shared" si="24"/>
        <v/>
      </c>
      <c r="S479" s="581">
        <v>1.4</v>
      </c>
      <c r="T479" s="257"/>
      <c r="U479" s="576" t="str">
        <f t="shared" si="26"/>
        <v/>
      </c>
      <c r="AR479" s="263"/>
      <c r="AS479" s="263"/>
      <c r="AT479" s="224"/>
      <c r="AU479" s="379"/>
      <c r="AV479" s="379"/>
      <c r="AW479" s="264"/>
    </row>
    <row r="480" spans="2:49" x14ac:dyDescent="0.25">
      <c r="B480" s="379">
        <v>1.5</v>
      </c>
      <c r="C480" s="379">
        <v>97</v>
      </c>
      <c r="D480" s="379">
        <v>1.5</v>
      </c>
      <c r="E480" s="379">
        <v>0.4</v>
      </c>
      <c r="F480" s="379">
        <v>1.8</v>
      </c>
      <c r="G480" s="379">
        <v>35</v>
      </c>
      <c r="H480" s="379">
        <v>1032.9000000000001</v>
      </c>
      <c r="I480" s="379">
        <v>0</v>
      </c>
      <c r="J480" s="379">
        <v>0</v>
      </c>
      <c r="K480" s="379">
        <v>0</v>
      </c>
      <c r="L480" s="379">
        <v>0.2</v>
      </c>
      <c r="M480" s="379">
        <v>152.9</v>
      </c>
      <c r="N480" s="568">
        <v>152.9</v>
      </c>
      <c r="O480" s="569">
        <v>0.327083333333333</v>
      </c>
      <c r="P480" s="568"/>
      <c r="Q480" s="185" t="str">
        <f t="shared" si="25"/>
        <v/>
      </c>
      <c r="R480" s="574" t="str">
        <f t="shared" si="24"/>
        <v/>
      </c>
      <c r="S480" s="581">
        <v>1.4</v>
      </c>
      <c r="T480" s="257"/>
      <c r="U480" s="576" t="str">
        <f t="shared" si="26"/>
        <v/>
      </c>
      <c r="AR480" s="263"/>
      <c r="AS480" s="263"/>
      <c r="AT480" s="224"/>
      <c r="AU480" s="379"/>
      <c r="AV480" s="379"/>
      <c r="AW480" s="264"/>
    </row>
    <row r="481" spans="2:49" x14ac:dyDescent="0.25">
      <c r="B481" s="379">
        <v>1.5</v>
      </c>
      <c r="C481" s="379">
        <v>97</v>
      </c>
      <c r="D481" s="379">
        <v>1.5</v>
      </c>
      <c r="E481" s="379">
        <v>0.7</v>
      </c>
      <c r="F481" s="379">
        <v>1.8</v>
      </c>
      <c r="G481" s="379">
        <v>33</v>
      </c>
      <c r="H481" s="379">
        <v>1032.8</v>
      </c>
      <c r="I481" s="379">
        <v>0</v>
      </c>
      <c r="J481" s="379">
        <v>0</v>
      </c>
      <c r="K481" s="379">
        <v>0</v>
      </c>
      <c r="L481" s="379">
        <v>0.2</v>
      </c>
      <c r="M481" s="379">
        <v>152.9</v>
      </c>
      <c r="N481" s="568">
        <v>152.9</v>
      </c>
      <c r="O481" s="569">
        <v>0.327777777777778</v>
      </c>
      <c r="P481" s="568"/>
      <c r="Q481" s="185" t="str">
        <f t="shared" si="25"/>
        <v/>
      </c>
      <c r="R481" s="574" t="str">
        <f t="shared" si="24"/>
        <v/>
      </c>
      <c r="S481" s="581">
        <v>1.4</v>
      </c>
      <c r="T481" s="257"/>
      <c r="U481" s="576" t="str">
        <f t="shared" si="26"/>
        <v/>
      </c>
      <c r="AR481" s="263"/>
      <c r="AS481" s="263"/>
      <c r="AT481" s="224"/>
      <c r="AU481" s="379"/>
      <c r="AV481" s="379"/>
      <c r="AW481" s="264"/>
    </row>
    <row r="482" spans="2:49" x14ac:dyDescent="0.25">
      <c r="B482" s="379">
        <v>1.5</v>
      </c>
      <c r="C482" s="379">
        <v>97</v>
      </c>
      <c r="D482" s="379">
        <v>1.5</v>
      </c>
      <c r="E482" s="379">
        <v>0.4</v>
      </c>
      <c r="F482" s="379">
        <v>1.8</v>
      </c>
      <c r="G482" s="379">
        <v>33</v>
      </c>
      <c r="H482" s="379">
        <v>1032.8</v>
      </c>
      <c r="I482" s="379">
        <v>0</v>
      </c>
      <c r="J482" s="379">
        <v>0</v>
      </c>
      <c r="K482" s="379">
        <v>0</v>
      </c>
      <c r="L482" s="379">
        <v>0.2</v>
      </c>
      <c r="M482" s="379">
        <v>152.9</v>
      </c>
      <c r="N482" s="568">
        <v>152.9</v>
      </c>
      <c r="O482" s="569">
        <v>0.328472222222222</v>
      </c>
      <c r="P482" s="568"/>
      <c r="Q482" s="185" t="str">
        <f t="shared" si="25"/>
        <v/>
      </c>
      <c r="R482" s="574" t="str">
        <f t="shared" si="24"/>
        <v/>
      </c>
      <c r="S482" s="581">
        <v>1.5</v>
      </c>
      <c r="T482" s="257"/>
      <c r="U482" s="576" t="str">
        <f t="shared" si="26"/>
        <v/>
      </c>
      <c r="AR482" s="263"/>
      <c r="AS482" s="263"/>
      <c r="AT482" s="224"/>
      <c r="AU482" s="379"/>
      <c r="AV482" s="379"/>
      <c r="AW482" s="264"/>
    </row>
    <row r="483" spans="2:49" x14ac:dyDescent="0.25">
      <c r="B483" s="379">
        <v>1.5</v>
      </c>
      <c r="C483" s="379">
        <v>97</v>
      </c>
      <c r="D483" s="379">
        <v>1.5</v>
      </c>
      <c r="E483" s="379">
        <v>0.4</v>
      </c>
      <c r="F483" s="379">
        <v>1.8</v>
      </c>
      <c r="G483" s="379">
        <v>33</v>
      </c>
      <c r="H483" s="379">
        <v>1032.8</v>
      </c>
      <c r="I483" s="379">
        <v>0</v>
      </c>
      <c r="J483" s="379">
        <v>0</v>
      </c>
      <c r="K483" s="379">
        <v>0</v>
      </c>
      <c r="L483" s="379">
        <v>0.2</v>
      </c>
      <c r="M483" s="379">
        <v>152.9</v>
      </c>
      <c r="N483" s="568">
        <v>152.9</v>
      </c>
      <c r="O483" s="569">
        <v>0.329166666666667</v>
      </c>
      <c r="P483" s="568"/>
      <c r="Q483" s="185" t="str">
        <f t="shared" si="25"/>
        <v/>
      </c>
      <c r="R483" s="574" t="str">
        <f t="shared" si="24"/>
        <v/>
      </c>
      <c r="S483" s="581">
        <v>1.5</v>
      </c>
      <c r="T483" s="257"/>
      <c r="U483" s="576" t="str">
        <f t="shared" si="26"/>
        <v/>
      </c>
      <c r="AR483" s="263"/>
      <c r="AS483" s="263"/>
      <c r="AT483" s="224"/>
      <c r="AU483" s="379"/>
      <c r="AV483" s="379"/>
      <c r="AW483" s="264"/>
    </row>
    <row r="484" spans="2:49" x14ac:dyDescent="0.25">
      <c r="B484" s="379">
        <v>1.6</v>
      </c>
      <c r="C484" s="379">
        <v>97</v>
      </c>
      <c r="D484" s="379">
        <v>1.6</v>
      </c>
      <c r="E484" s="379">
        <v>0</v>
      </c>
      <c r="F484" s="379">
        <v>0</v>
      </c>
      <c r="G484" s="379">
        <v>33</v>
      </c>
      <c r="H484" s="379">
        <v>1032.5999999999999</v>
      </c>
      <c r="I484" s="379">
        <v>0</v>
      </c>
      <c r="J484" s="379">
        <v>0</v>
      </c>
      <c r="K484" s="379">
        <v>0</v>
      </c>
      <c r="L484" s="379">
        <v>0.2</v>
      </c>
      <c r="M484" s="379">
        <v>152.9</v>
      </c>
      <c r="N484" s="568">
        <v>152.9</v>
      </c>
      <c r="O484" s="569">
        <v>0.32986111111111099</v>
      </c>
      <c r="P484" s="568"/>
      <c r="Q484" s="185" t="str">
        <f t="shared" si="25"/>
        <v/>
      </c>
      <c r="R484" s="574" t="str">
        <f t="shared" si="24"/>
        <v/>
      </c>
      <c r="S484" s="581">
        <v>1.5</v>
      </c>
      <c r="T484" s="257"/>
      <c r="U484" s="576" t="str">
        <f t="shared" si="26"/>
        <v/>
      </c>
      <c r="AR484" s="263"/>
      <c r="AS484" s="263"/>
      <c r="AT484" s="224"/>
      <c r="AU484" s="379"/>
      <c r="AV484" s="379"/>
      <c r="AW484" s="264"/>
    </row>
    <row r="485" spans="2:49" x14ac:dyDescent="0.25">
      <c r="B485" s="379">
        <v>1.6</v>
      </c>
      <c r="C485" s="379">
        <v>97</v>
      </c>
      <c r="D485" s="379">
        <v>1.6</v>
      </c>
      <c r="E485" s="379">
        <v>1.1000000000000001</v>
      </c>
      <c r="F485" s="379">
        <v>1.8</v>
      </c>
      <c r="G485" s="379">
        <v>32</v>
      </c>
      <c r="H485" s="379">
        <v>1032.7</v>
      </c>
      <c r="I485" s="379">
        <v>0</v>
      </c>
      <c r="J485" s="379">
        <v>0</v>
      </c>
      <c r="K485" s="379">
        <v>0</v>
      </c>
      <c r="L485" s="379">
        <v>0.2</v>
      </c>
      <c r="M485" s="379">
        <v>152.9</v>
      </c>
      <c r="N485" s="568">
        <v>152.9</v>
      </c>
      <c r="O485" s="569">
        <v>0.33055555555555599</v>
      </c>
      <c r="P485" s="568"/>
      <c r="Q485" s="185" t="str">
        <f t="shared" si="25"/>
        <v/>
      </c>
      <c r="R485" s="574" t="str">
        <f t="shared" si="24"/>
        <v/>
      </c>
      <c r="S485" s="581">
        <v>1.5</v>
      </c>
      <c r="T485" s="257"/>
      <c r="U485" s="576" t="str">
        <f t="shared" si="26"/>
        <v/>
      </c>
      <c r="AR485" s="263"/>
      <c r="AS485" s="263"/>
      <c r="AT485" s="224"/>
      <c r="AU485" s="379"/>
      <c r="AV485" s="379"/>
      <c r="AW485" s="264"/>
    </row>
    <row r="486" spans="2:49" x14ac:dyDescent="0.25">
      <c r="B486" s="379">
        <v>1.6</v>
      </c>
      <c r="C486" s="379">
        <v>97</v>
      </c>
      <c r="D486" s="379">
        <v>1.6</v>
      </c>
      <c r="E486" s="379">
        <v>1.1000000000000001</v>
      </c>
      <c r="F486" s="379">
        <v>1.8</v>
      </c>
      <c r="G486" s="379">
        <v>30</v>
      </c>
      <c r="H486" s="379">
        <v>1032.8</v>
      </c>
      <c r="I486" s="379">
        <v>0</v>
      </c>
      <c r="J486" s="379">
        <v>0</v>
      </c>
      <c r="K486" s="379">
        <v>0</v>
      </c>
      <c r="L486" s="379">
        <v>0.2</v>
      </c>
      <c r="M486" s="379">
        <v>152.9</v>
      </c>
      <c r="N486" s="568">
        <v>152.9</v>
      </c>
      <c r="O486" s="569">
        <v>0.33124999999999999</v>
      </c>
      <c r="P486" s="568"/>
      <c r="Q486" s="185" t="str">
        <f t="shared" si="25"/>
        <v/>
      </c>
      <c r="R486" s="574" t="str">
        <f t="shared" si="24"/>
        <v/>
      </c>
      <c r="S486" s="581">
        <v>1.5</v>
      </c>
      <c r="T486" s="257"/>
      <c r="U486" s="576" t="str">
        <f t="shared" si="26"/>
        <v/>
      </c>
      <c r="AR486" s="263"/>
      <c r="AS486" s="263"/>
      <c r="AT486" s="224"/>
      <c r="AU486" s="379"/>
      <c r="AV486" s="379"/>
      <c r="AW486" s="264"/>
    </row>
    <row r="487" spans="2:49" x14ac:dyDescent="0.25">
      <c r="B487" s="379">
        <v>1.6</v>
      </c>
      <c r="C487" s="379">
        <v>97</v>
      </c>
      <c r="D487" s="379">
        <v>1.6</v>
      </c>
      <c r="E487" s="379">
        <v>0</v>
      </c>
      <c r="F487" s="379">
        <v>0</v>
      </c>
      <c r="G487" s="379">
        <v>30</v>
      </c>
      <c r="H487" s="379">
        <v>1032.5999999999999</v>
      </c>
      <c r="I487" s="379">
        <v>0</v>
      </c>
      <c r="J487" s="379">
        <v>0</v>
      </c>
      <c r="K487" s="379">
        <v>0</v>
      </c>
      <c r="L487" s="379">
        <v>0.2</v>
      </c>
      <c r="M487" s="379">
        <v>152.9</v>
      </c>
      <c r="N487" s="568">
        <v>152.9</v>
      </c>
      <c r="O487" s="569">
        <v>0.33194444444444399</v>
      </c>
      <c r="P487" s="568"/>
      <c r="Q487" s="185" t="str">
        <f t="shared" si="25"/>
        <v/>
      </c>
      <c r="R487" s="574" t="str">
        <f t="shared" si="24"/>
        <v/>
      </c>
      <c r="S487" s="581">
        <v>1.6</v>
      </c>
      <c r="T487" s="257"/>
      <c r="U487" s="576" t="str">
        <f t="shared" si="26"/>
        <v/>
      </c>
      <c r="AR487" s="263"/>
      <c r="AS487" s="263"/>
      <c r="AT487" s="224"/>
      <c r="AU487" s="379"/>
      <c r="AV487" s="379"/>
      <c r="AW487" s="264"/>
    </row>
    <row r="488" spans="2:49" x14ac:dyDescent="0.25">
      <c r="B488" s="379">
        <v>1.6</v>
      </c>
      <c r="C488" s="379">
        <v>97</v>
      </c>
      <c r="D488" s="379">
        <v>1.6</v>
      </c>
      <c r="E488" s="379">
        <v>0</v>
      </c>
      <c r="F488" s="379">
        <v>0</v>
      </c>
      <c r="G488" s="379">
        <v>30</v>
      </c>
      <c r="H488" s="379">
        <v>1032.8</v>
      </c>
      <c r="I488" s="379">
        <v>0</v>
      </c>
      <c r="J488" s="379">
        <v>0</v>
      </c>
      <c r="K488" s="379">
        <v>0</v>
      </c>
      <c r="L488" s="379">
        <v>0.2</v>
      </c>
      <c r="M488" s="379">
        <v>152.9</v>
      </c>
      <c r="N488" s="568">
        <v>152.9</v>
      </c>
      <c r="O488" s="569">
        <v>0.33263888888888898</v>
      </c>
      <c r="P488" s="568"/>
      <c r="Q488" s="185" t="str">
        <f t="shared" si="25"/>
        <v/>
      </c>
      <c r="R488" s="574" t="str">
        <f t="shared" si="24"/>
        <v/>
      </c>
      <c r="S488" s="581">
        <v>1.6</v>
      </c>
      <c r="T488" s="257"/>
      <c r="U488" s="576" t="str">
        <f t="shared" si="26"/>
        <v/>
      </c>
      <c r="AR488" s="263"/>
      <c r="AS488" s="263"/>
      <c r="AT488" s="224"/>
      <c r="AU488" s="379"/>
      <c r="AV488" s="379"/>
      <c r="AW488" s="264"/>
    </row>
    <row r="489" spans="2:49" x14ac:dyDescent="0.25">
      <c r="B489" s="379">
        <v>1.7</v>
      </c>
      <c r="C489" s="379">
        <v>97</v>
      </c>
      <c r="D489" s="379">
        <v>1.7</v>
      </c>
      <c r="E489" s="379">
        <v>1.8</v>
      </c>
      <c r="F489" s="379">
        <v>1.8</v>
      </c>
      <c r="G489" s="379">
        <v>26</v>
      </c>
      <c r="H489" s="379">
        <v>1032.5999999999999</v>
      </c>
      <c r="I489" s="379">
        <v>0</v>
      </c>
      <c r="J489" s="379">
        <v>0</v>
      </c>
      <c r="K489" s="379">
        <v>0</v>
      </c>
      <c r="L489" s="379">
        <v>0.2</v>
      </c>
      <c r="M489" s="379">
        <v>152.9</v>
      </c>
      <c r="N489" s="568">
        <v>152.9</v>
      </c>
      <c r="O489" s="569">
        <v>0.33333333333333298</v>
      </c>
      <c r="P489" s="568"/>
      <c r="Q489" s="185" t="str">
        <f t="shared" si="25"/>
        <v/>
      </c>
      <c r="R489" s="574" t="str">
        <f t="shared" si="24"/>
        <v/>
      </c>
      <c r="S489" s="581">
        <v>1.6</v>
      </c>
      <c r="T489" s="257"/>
      <c r="U489" s="576" t="str">
        <f t="shared" si="26"/>
        <v/>
      </c>
      <c r="AR489" s="263"/>
      <c r="AS489" s="263"/>
      <c r="AT489" s="224"/>
      <c r="AU489" s="379"/>
      <c r="AV489" s="379"/>
      <c r="AW489" s="264"/>
    </row>
    <row r="490" spans="2:49" x14ac:dyDescent="0.25">
      <c r="B490" s="379">
        <v>1.7</v>
      </c>
      <c r="C490" s="379">
        <v>97</v>
      </c>
      <c r="D490" s="379">
        <v>1.7</v>
      </c>
      <c r="E490" s="379">
        <v>1.4</v>
      </c>
      <c r="F490" s="379">
        <v>1.8</v>
      </c>
      <c r="G490" s="379">
        <v>16</v>
      </c>
      <c r="H490" s="379">
        <v>1032.5999999999999</v>
      </c>
      <c r="I490" s="379">
        <v>0</v>
      </c>
      <c r="J490" s="379">
        <v>0</v>
      </c>
      <c r="K490" s="379">
        <v>0</v>
      </c>
      <c r="L490" s="379">
        <v>0.2</v>
      </c>
      <c r="M490" s="379">
        <v>152.9</v>
      </c>
      <c r="N490" s="568">
        <v>152.9</v>
      </c>
      <c r="O490" s="569">
        <v>0.33402777777777798</v>
      </c>
      <c r="P490" s="568"/>
      <c r="Q490" s="185" t="str">
        <f t="shared" si="25"/>
        <v/>
      </c>
      <c r="R490" s="574" t="str">
        <f t="shared" si="24"/>
        <v/>
      </c>
      <c r="S490" s="581">
        <v>1.6</v>
      </c>
      <c r="T490" s="257"/>
      <c r="U490" s="576" t="str">
        <f t="shared" si="26"/>
        <v/>
      </c>
      <c r="AR490" s="263"/>
      <c r="AS490" s="263"/>
      <c r="AT490" s="224"/>
      <c r="AU490" s="379"/>
      <c r="AV490" s="379"/>
      <c r="AW490" s="264"/>
    </row>
    <row r="491" spans="2:49" x14ac:dyDescent="0.25">
      <c r="B491" s="379">
        <v>1.7</v>
      </c>
      <c r="C491" s="379">
        <v>97</v>
      </c>
      <c r="D491" s="379">
        <v>1.7</v>
      </c>
      <c r="E491" s="379">
        <v>0.4</v>
      </c>
      <c r="F491" s="379">
        <v>1.8</v>
      </c>
      <c r="G491" s="379">
        <v>16</v>
      </c>
      <c r="H491" s="379">
        <v>1032.7</v>
      </c>
      <c r="I491" s="379">
        <v>0</v>
      </c>
      <c r="J491" s="379">
        <v>0</v>
      </c>
      <c r="K491" s="379">
        <v>0</v>
      </c>
      <c r="L491" s="379">
        <v>0.2</v>
      </c>
      <c r="M491" s="379">
        <v>152.9</v>
      </c>
      <c r="N491" s="568">
        <v>152.9</v>
      </c>
      <c r="O491" s="569">
        <v>0.33472222222222198</v>
      </c>
      <c r="P491" s="568"/>
      <c r="Q491" s="185" t="str">
        <f t="shared" si="25"/>
        <v/>
      </c>
      <c r="R491" s="574" t="str">
        <f t="shared" si="24"/>
        <v/>
      </c>
      <c r="S491" s="581">
        <v>1.6</v>
      </c>
      <c r="T491" s="257"/>
      <c r="U491" s="576" t="str">
        <f t="shared" si="26"/>
        <v/>
      </c>
      <c r="AR491" s="263"/>
      <c r="AS491" s="263"/>
      <c r="AT491" s="224"/>
      <c r="AU491" s="379"/>
      <c r="AV491" s="379"/>
      <c r="AW491" s="264"/>
    </row>
    <row r="492" spans="2:49" x14ac:dyDescent="0.25">
      <c r="B492" s="379">
        <v>1.7</v>
      </c>
      <c r="C492" s="379">
        <v>97</v>
      </c>
      <c r="D492" s="379">
        <v>1.7</v>
      </c>
      <c r="E492" s="379">
        <v>0</v>
      </c>
      <c r="F492" s="379">
        <v>0</v>
      </c>
      <c r="G492" s="379">
        <v>16</v>
      </c>
      <c r="H492" s="379">
        <v>1032.7</v>
      </c>
      <c r="I492" s="379">
        <v>0</v>
      </c>
      <c r="J492" s="379">
        <v>0</v>
      </c>
      <c r="K492" s="379">
        <v>0</v>
      </c>
      <c r="L492" s="379">
        <v>0.2</v>
      </c>
      <c r="M492" s="379">
        <v>152.9</v>
      </c>
      <c r="N492" s="568">
        <v>152.9</v>
      </c>
      <c r="O492" s="569">
        <v>0.33541666666666697</v>
      </c>
      <c r="P492" s="568"/>
      <c r="Q492" s="185" t="str">
        <f t="shared" si="25"/>
        <v/>
      </c>
      <c r="R492" s="574" t="str">
        <f t="shared" si="24"/>
        <v/>
      </c>
      <c r="S492" s="581">
        <v>1.6</v>
      </c>
      <c r="T492" s="257"/>
      <c r="U492" s="576" t="str">
        <f t="shared" si="26"/>
        <v/>
      </c>
      <c r="AR492" s="263"/>
      <c r="AS492" s="263"/>
      <c r="AT492" s="224"/>
      <c r="AU492" s="379"/>
      <c r="AV492" s="379"/>
      <c r="AW492" s="264"/>
    </row>
    <row r="493" spans="2:49" x14ac:dyDescent="0.25">
      <c r="B493" s="379">
        <v>1.7</v>
      </c>
      <c r="C493" s="379">
        <v>97</v>
      </c>
      <c r="D493" s="379">
        <v>1.7</v>
      </c>
      <c r="E493" s="379">
        <v>0</v>
      </c>
      <c r="F493" s="379">
        <v>0</v>
      </c>
      <c r="G493" s="379">
        <v>16</v>
      </c>
      <c r="H493" s="379">
        <v>1032.9000000000001</v>
      </c>
      <c r="I493" s="379">
        <v>0</v>
      </c>
      <c r="J493" s="379">
        <v>0</v>
      </c>
      <c r="K493" s="379">
        <v>0</v>
      </c>
      <c r="L493" s="379">
        <v>0.2</v>
      </c>
      <c r="M493" s="379">
        <v>152.9</v>
      </c>
      <c r="N493" s="568">
        <v>152.9</v>
      </c>
      <c r="O493" s="569">
        <v>0.33611111111111103</v>
      </c>
      <c r="P493" s="568"/>
      <c r="Q493" s="185" t="str">
        <f t="shared" si="25"/>
        <v/>
      </c>
      <c r="R493" s="574" t="str">
        <f t="shared" si="24"/>
        <v/>
      </c>
      <c r="S493" s="581">
        <v>1.7</v>
      </c>
      <c r="T493" s="257"/>
      <c r="U493" s="576" t="str">
        <f t="shared" si="26"/>
        <v/>
      </c>
      <c r="AR493" s="263"/>
      <c r="AS493" s="263"/>
      <c r="AT493" s="224"/>
      <c r="AU493" s="379"/>
      <c r="AV493" s="379"/>
      <c r="AW493" s="264"/>
    </row>
    <row r="494" spans="2:49" x14ac:dyDescent="0.25">
      <c r="B494" s="379">
        <v>1.7</v>
      </c>
      <c r="C494" s="379">
        <v>97</v>
      </c>
      <c r="D494" s="379">
        <v>1.7</v>
      </c>
      <c r="E494" s="379">
        <v>0</v>
      </c>
      <c r="F494" s="379">
        <v>0</v>
      </c>
      <c r="G494" s="379">
        <v>16</v>
      </c>
      <c r="H494" s="379">
        <v>1032.8</v>
      </c>
      <c r="I494" s="379">
        <v>0</v>
      </c>
      <c r="J494" s="379">
        <v>0</v>
      </c>
      <c r="K494" s="379">
        <v>0</v>
      </c>
      <c r="L494" s="379">
        <v>0.2</v>
      </c>
      <c r="M494" s="379">
        <v>152.9</v>
      </c>
      <c r="N494" s="568">
        <v>152.9</v>
      </c>
      <c r="O494" s="569">
        <v>0.33680555555555602</v>
      </c>
      <c r="P494" s="568"/>
      <c r="Q494" s="185" t="str">
        <f t="shared" si="25"/>
        <v/>
      </c>
      <c r="R494" s="574" t="str">
        <f t="shared" si="24"/>
        <v/>
      </c>
      <c r="S494" s="581">
        <v>1.7</v>
      </c>
      <c r="T494" s="257"/>
      <c r="U494" s="576" t="str">
        <f t="shared" si="26"/>
        <v/>
      </c>
      <c r="AR494" s="263"/>
      <c r="AS494" s="263"/>
      <c r="AT494" s="224"/>
      <c r="AU494" s="379"/>
      <c r="AV494" s="379"/>
      <c r="AW494" s="264"/>
    </row>
    <row r="495" spans="2:49" x14ac:dyDescent="0.25">
      <c r="B495" s="379">
        <v>1.8</v>
      </c>
      <c r="C495" s="379">
        <v>97</v>
      </c>
      <c r="D495" s="379">
        <v>1.8</v>
      </c>
      <c r="E495" s="379">
        <v>0</v>
      </c>
      <c r="F495" s="379">
        <v>0</v>
      </c>
      <c r="G495" s="379">
        <v>17</v>
      </c>
      <c r="H495" s="379">
        <v>1032.7</v>
      </c>
      <c r="I495" s="379">
        <v>0</v>
      </c>
      <c r="J495" s="379">
        <v>0</v>
      </c>
      <c r="K495" s="379">
        <v>0</v>
      </c>
      <c r="L495" s="379">
        <v>0.2</v>
      </c>
      <c r="M495" s="379">
        <v>152.9</v>
      </c>
      <c r="N495" s="568">
        <v>152.9</v>
      </c>
      <c r="O495" s="569">
        <v>0.33750000000000002</v>
      </c>
      <c r="P495" s="568"/>
      <c r="Q495" s="185" t="str">
        <f t="shared" si="25"/>
        <v/>
      </c>
      <c r="R495" s="574" t="str">
        <f t="shared" si="24"/>
        <v/>
      </c>
      <c r="S495" s="581">
        <v>1.7</v>
      </c>
      <c r="T495" s="257"/>
      <c r="U495" s="576" t="str">
        <f t="shared" si="26"/>
        <v/>
      </c>
      <c r="AR495" s="263"/>
      <c r="AS495" s="263"/>
      <c r="AT495" s="224"/>
      <c r="AU495" s="379"/>
      <c r="AV495" s="379"/>
      <c r="AW495" s="264"/>
    </row>
    <row r="496" spans="2:49" x14ac:dyDescent="0.25">
      <c r="B496" s="379">
        <v>1.8</v>
      </c>
      <c r="C496" s="379">
        <v>97</v>
      </c>
      <c r="D496" s="379">
        <v>1.8</v>
      </c>
      <c r="E496" s="379">
        <v>0.7</v>
      </c>
      <c r="F496" s="379">
        <v>1.8</v>
      </c>
      <c r="G496" s="379">
        <v>17</v>
      </c>
      <c r="H496" s="379">
        <v>1032.5</v>
      </c>
      <c r="I496" s="379">
        <v>0</v>
      </c>
      <c r="J496" s="379">
        <v>0</v>
      </c>
      <c r="K496" s="379">
        <v>0</v>
      </c>
      <c r="L496" s="379">
        <v>0.2</v>
      </c>
      <c r="M496" s="379">
        <v>152.9</v>
      </c>
      <c r="N496" s="568">
        <v>152.9</v>
      </c>
      <c r="O496" s="569">
        <v>0.33819444444444402</v>
      </c>
      <c r="P496" s="568"/>
      <c r="Q496" s="185" t="str">
        <f t="shared" si="25"/>
        <v/>
      </c>
      <c r="R496" s="574" t="str">
        <f t="shared" si="24"/>
        <v/>
      </c>
      <c r="S496" s="581">
        <v>1.7</v>
      </c>
      <c r="T496" s="257"/>
      <c r="U496" s="576" t="str">
        <f t="shared" si="26"/>
        <v/>
      </c>
      <c r="AR496" s="263"/>
      <c r="AS496" s="263"/>
      <c r="AT496" s="224"/>
      <c r="AU496" s="379"/>
      <c r="AV496" s="379"/>
      <c r="AW496" s="264"/>
    </row>
    <row r="497" spans="2:49" x14ac:dyDescent="0.25">
      <c r="B497" s="379">
        <v>1.8</v>
      </c>
      <c r="C497" s="379">
        <v>97</v>
      </c>
      <c r="D497" s="379">
        <v>1.8</v>
      </c>
      <c r="E497" s="379">
        <v>0.4</v>
      </c>
      <c r="F497" s="379">
        <v>1.8</v>
      </c>
      <c r="G497" s="379">
        <v>17</v>
      </c>
      <c r="H497" s="379">
        <v>1032.7</v>
      </c>
      <c r="I497" s="379">
        <v>0</v>
      </c>
      <c r="J497" s="379">
        <v>0</v>
      </c>
      <c r="K497" s="379">
        <v>0</v>
      </c>
      <c r="L497" s="379">
        <v>0.2</v>
      </c>
      <c r="M497" s="379">
        <v>152.9</v>
      </c>
      <c r="N497" s="568">
        <v>152.9</v>
      </c>
      <c r="O497" s="569">
        <v>0.33888888888888902</v>
      </c>
      <c r="P497" s="568"/>
      <c r="Q497" s="185" t="str">
        <f t="shared" si="25"/>
        <v/>
      </c>
      <c r="R497" s="574" t="str">
        <f t="shared" si="24"/>
        <v/>
      </c>
      <c r="S497" s="581">
        <v>1.7</v>
      </c>
      <c r="T497" s="257"/>
      <c r="U497" s="576" t="str">
        <f t="shared" si="26"/>
        <v/>
      </c>
      <c r="AR497" s="263"/>
      <c r="AS497" s="263"/>
      <c r="AT497" s="224"/>
      <c r="AU497" s="379"/>
      <c r="AV497" s="379"/>
      <c r="AW497" s="264"/>
    </row>
    <row r="498" spans="2:49" x14ac:dyDescent="0.25">
      <c r="B498" s="379">
        <v>1.8</v>
      </c>
      <c r="C498" s="379">
        <v>97</v>
      </c>
      <c r="D498" s="379">
        <v>1.8</v>
      </c>
      <c r="E498" s="379">
        <v>0</v>
      </c>
      <c r="F498" s="379">
        <v>0</v>
      </c>
      <c r="G498" s="379">
        <v>17</v>
      </c>
      <c r="H498" s="379">
        <v>1032.5999999999999</v>
      </c>
      <c r="I498" s="379">
        <v>0</v>
      </c>
      <c r="J498" s="379">
        <v>0</v>
      </c>
      <c r="K498" s="379">
        <v>0</v>
      </c>
      <c r="L498" s="379">
        <v>0.2</v>
      </c>
      <c r="M498" s="379">
        <v>152.9</v>
      </c>
      <c r="N498" s="568">
        <v>152.9</v>
      </c>
      <c r="O498" s="569">
        <v>0.33958333333333302</v>
      </c>
      <c r="P498" s="568"/>
      <c r="Q498" s="185" t="str">
        <f t="shared" si="25"/>
        <v/>
      </c>
      <c r="R498" s="574" t="str">
        <f t="shared" si="24"/>
        <v/>
      </c>
      <c r="S498" s="581">
        <v>1.7</v>
      </c>
      <c r="T498" s="257"/>
      <c r="U498" s="576" t="str">
        <f t="shared" si="26"/>
        <v/>
      </c>
      <c r="AR498" s="263"/>
      <c r="AS498" s="263"/>
      <c r="AT498" s="224"/>
      <c r="AU498" s="379"/>
      <c r="AV498" s="379"/>
      <c r="AW498" s="264"/>
    </row>
    <row r="499" spans="2:49" x14ac:dyDescent="0.25">
      <c r="B499" s="379">
        <v>1.9</v>
      </c>
      <c r="C499" s="379">
        <v>97</v>
      </c>
      <c r="D499" s="379">
        <v>1.9</v>
      </c>
      <c r="E499" s="379">
        <v>0</v>
      </c>
      <c r="F499" s="379">
        <v>0</v>
      </c>
      <c r="G499" s="379">
        <v>17</v>
      </c>
      <c r="H499" s="379">
        <v>1032.5999999999999</v>
      </c>
      <c r="I499" s="379">
        <v>0</v>
      </c>
      <c r="J499" s="379">
        <v>0</v>
      </c>
      <c r="K499" s="379">
        <v>0</v>
      </c>
      <c r="L499" s="379">
        <v>0.2</v>
      </c>
      <c r="M499" s="379">
        <v>152.9</v>
      </c>
      <c r="N499" s="568">
        <v>152.9</v>
      </c>
      <c r="O499" s="569">
        <v>0.34027777777777801</v>
      </c>
      <c r="P499" s="568"/>
      <c r="Q499" s="185" t="str">
        <f t="shared" si="25"/>
        <v/>
      </c>
      <c r="R499" s="574" t="str">
        <f t="shared" si="24"/>
        <v/>
      </c>
      <c r="S499" s="581">
        <v>1.7</v>
      </c>
      <c r="T499" s="257"/>
      <c r="U499" s="576" t="str">
        <f t="shared" si="26"/>
        <v/>
      </c>
      <c r="AR499" s="263"/>
      <c r="AS499" s="263"/>
      <c r="AT499" s="224"/>
      <c r="AU499" s="379"/>
      <c r="AV499" s="379"/>
      <c r="AW499" s="264"/>
    </row>
    <row r="500" spans="2:49" x14ac:dyDescent="0.25">
      <c r="B500" s="379">
        <v>1.9</v>
      </c>
      <c r="C500" s="379">
        <v>97</v>
      </c>
      <c r="D500" s="379">
        <v>1.9</v>
      </c>
      <c r="E500" s="379">
        <v>0</v>
      </c>
      <c r="F500" s="379">
        <v>0</v>
      </c>
      <c r="G500" s="379">
        <v>17</v>
      </c>
      <c r="H500" s="379">
        <v>1032.4000000000001</v>
      </c>
      <c r="I500" s="379">
        <v>0</v>
      </c>
      <c r="J500" s="379">
        <v>0</v>
      </c>
      <c r="K500" s="379">
        <v>0</v>
      </c>
      <c r="L500" s="379">
        <v>0.2</v>
      </c>
      <c r="M500" s="379">
        <v>152.9</v>
      </c>
      <c r="N500" s="568">
        <v>152.9</v>
      </c>
      <c r="O500" s="569">
        <v>0.34097222222222201</v>
      </c>
      <c r="P500" s="568"/>
      <c r="Q500" s="185" t="str">
        <f t="shared" si="25"/>
        <v/>
      </c>
      <c r="R500" s="574" t="str">
        <f t="shared" si="24"/>
        <v/>
      </c>
      <c r="S500" s="581">
        <v>1.8</v>
      </c>
      <c r="T500" s="257"/>
      <c r="U500" s="576" t="str">
        <f t="shared" si="26"/>
        <v/>
      </c>
      <c r="AR500" s="263"/>
      <c r="AS500" s="263"/>
      <c r="AT500" s="224"/>
      <c r="AU500" s="379"/>
      <c r="AV500" s="379"/>
      <c r="AW500" s="264"/>
    </row>
    <row r="501" spans="2:49" x14ac:dyDescent="0.25">
      <c r="B501" s="379">
        <v>1.9</v>
      </c>
      <c r="C501" s="379">
        <v>97</v>
      </c>
      <c r="D501" s="379">
        <v>1.9</v>
      </c>
      <c r="E501" s="379">
        <v>0.7</v>
      </c>
      <c r="F501" s="379">
        <v>1.8</v>
      </c>
      <c r="G501" s="379">
        <v>43</v>
      </c>
      <c r="H501" s="379">
        <v>1032.7</v>
      </c>
      <c r="I501" s="379">
        <v>0</v>
      </c>
      <c r="J501" s="379">
        <v>0</v>
      </c>
      <c r="K501" s="379">
        <v>0</v>
      </c>
      <c r="L501" s="379">
        <v>0.2</v>
      </c>
      <c r="M501" s="379">
        <v>152.9</v>
      </c>
      <c r="N501" s="568">
        <v>152.9</v>
      </c>
      <c r="O501" s="569">
        <v>0.34166666666666701</v>
      </c>
      <c r="P501" s="568"/>
      <c r="Q501" s="185" t="str">
        <f t="shared" si="25"/>
        <v/>
      </c>
      <c r="R501" s="574" t="str">
        <f t="shared" si="24"/>
        <v/>
      </c>
      <c r="S501" s="581">
        <v>1.8</v>
      </c>
      <c r="T501" s="257"/>
      <c r="U501" s="576" t="str">
        <f t="shared" si="26"/>
        <v/>
      </c>
      <c r="AR501" s="263"/>
      <c r="AS501" s="263"/>
      <c r="AT501" s="224"/>
      <c r="AU501" s="379"/>
      <c r="AV501" s="379"/>
      <c r="AW501" s="264"/>
    </row>
    <row r="502" spans="2:49" x14ac:dyDescent="0.25">
      <c r="B502" s="379">
        <v>2</v>
      </c>
      <c r="C502" s="379">
        <v>97</v>
      </c>
      <c r="D502" s="379">
        <v>2</v>
      </c>
      <c r="E502" s="379">
        <v>0</v>
      </c>
      <c r="F502" s="379">
        <v>0</v>
      </c>
      <c r="G502" s="379">
        <v>59</v>
      </c>
      <c r="H502" s="379">
        <v>1032.5999999999999</v>
      </c>
      <c r="I502" s="379">
        <v>0</v>
      </c>
      <c r="J502" s="379">
        <v>0</v>
      </c>
      <c r="K502" s="379">
        <v>0</v>
      </c>
      <c r="L502" s="379">
        <v>0.2</v>
      </c>
      <c r="M502" s="379">
        <v>152.9</v>
      </c>
      <c r="N502" s="568">
        <v>152.9</v>
      </c>
      <c r="O502" s="569">
        <v>0.34236111111111101</v>
      </c>
      <c r="P502" s="568"/>
      <c r="Q502" s="185" t="str">
        <f t="shared" si="25"/>
        <v/>
      </c>
      <c r="R502" s="574" t="str">
        <f t="shared" si="24"/>
        <v/>
      </c>
      <c r="S502" s="581">
        <v>1.8</v>
      </c>
      <c r="T502" s="257"/>
      <c r="U502" s="576" t="str">
        <f t="shared" si="26"/>
        <v/>
      </c>
      <c r="AR502" s="263"/>
      <c r="AS502" s="263"/>
      <c r="AT502" s="224"/>
      <c r="AU502" s="379"/>
      <c r="AV502" s="379"/>
      <c r="AW502" s="264"/>
    </row>
    <row r="503" spans="2:49" x14ac:dyDescent="0.25">
      <c r="B503" s="379">
        <v>2</v>
      </c>
      <c r="C503" s="379">
        <v>97</v>
      </c>
      <c r="D503" s="379">
        <v>2</v>
      </c>
      <c r="E503" s="379">
        <v>0</v>
      </c>
      <c r="F503" s="379">
        <v>0</v>
      </c>
      <c r="G503" s="379">
        <v>59</v>
      </c>
      <c r="H503" s="379">
        <v>1032.5999999999999</v>
      </c>
      <c r="I503" s="379">
        <v>0</v>
      </c>
      <c r="J503" s="379">
        <v>0</v>
      </c>
      <c r="K503" s="379">
        <v>0</v>
      </c>
      <c r="L503" s="379">
        <v>0.2</v>
      </c>
      <c r="M503" s="379">
        <v>152.9</v>
      </c>
      <c r="N503" s="568">
        <v>152.9</v>
      </c>
      <c r="O503" s="569">
        <v>0.343055555555556</v>
      </c>
      <c r="P503" s="568"/>
      <c r="Q503" s="185" t="str">
        <f t="shared" si="25"/>
        <v/>
      </c>
      <c r="R503" s="574" t="str">
        <f t="shared" si="24"/>
        <v/>
      </c>
      <c r="S503" s="581">
        <v>1.8</v>
      </c>
      <c r="T503" s="257"/>
      <c r="U503" s="576" t="str">
        <f t="shared" si="26"/>
        <v/>
      </c>
      <c r="AR503" s="263"/>
      <c r="AS503" s="263"/>
      <c r="AT503" s="224"/>
      <c r="AU503" s="379"/>
      <c r="AV503" s="379"/>
      <c r="AW503" s="264"/>
    </row>
    <row r="504" spans="2:49" x14ac:dyDescent="0.25">
      <c r="B504" s="379">
        <v>2</v>
      </c>
      <c r="C504" s="379">
        <v>97</v>
      </c>
      <c r="D504" s="379">
        <v>2</v>
      </c>
      <c r="E504" s="379">
        <v>0</v>
      </c>
      <c r="F504" s="379">
        <v>0</v>
      </c>
      <c r="G504" s="379">
        <v>59</v>
      </c>
      <c r="H504" s="379">
        <v>1032.7</v>
      </c>
      <c r="I504" s="379">
        <v>0</v>
      </c>
      <c r="J504" s="379">
        <v>0</v>
      </c>
      <c r="K504" s="379">
        <v>0</v>
      </c>
      <c r="L504" s="379">
        <v>0.2</v>
      </c>
      <c r="M504" s="379">
        <v>152.9</v>
      </c>
      <c r="N504" s="568">
        <v>152.9</v>
      </c>
      <c r="O504" s="569">
        <v>0.34375</v>
      </c>
      <c r="P504" s="568"/>
      <c r="Q504" s="185" t="str">
        <f t="shared" si="25"/>
        <v/>
      </c>
      <c r="R504" s="574" t="str">
        <f t="shared" si="24"/>
        <v/>
      </c>
      <c r="S504" s="581">
        <v>1.8</v>
      </c>
      <c r="T504" s="257"/>
      <c r="U504" s="576" t="str">
        <f t="shared" si="26"/>
        <v/>
      </c>
      <c r="AR504" s="263"/>
      <c r="AS504" s="263"/>
      <c r="AT504" s="224"/>
      <c r="AU504" s="379"/>
      <c r="AV504" s="379"/>
      <c r="AW504" s="264"/>
    </row>
    <row r="505" spans="2:49" x14ac:dyDescent="0.25">
      <c r="B505" s="379">
        <v>2</v>
      </c>
      <c r="C505" s="379">
        <v>97</v>
      </c>
      <c r="D505" s="379">
        <v>2</v>
      </c>
      <c r="E505" s="379">
        <v>0.4</v>
      </c>
      <c r="F505" s="379">
        <v>1.8</v>
      </c>
      <c r="G505" s="379">
        <v>59</v>
      </c>
      <c r="H505" s="379">
        <v>1032.3</v>
      </c>
      <c r="I505" s="379">
        <v>0</v>
      </c>
      <c r="J505" s="379">
        <v>0</v>
      </c>
      <c r="K505" s="379">
        <v>0</v>
      </c>
      <c r="L505" s="379">
        <v>0.2</v>
      </c>
      <c r="M505" s="379">
        <v>152.9</v>
      </c>
      <c r="N505" s="568">
        <v>152.9</v>
      </c>
      <c r="O505" s="569">
        <v>0.344444444444444</v>
      </c>
      <c r="P505" s="568"/>
      <c r="Q505" s="185" t="str">
        <f t="shared" si="25"/>
        <v/>
      </c>
      <c r="R505" s="574" t="str">
        <f t="shared" si="24"/>
        <v/>
      </c>
      <c r="S505" s="581">
        <v>1.9</v>
      </c>
      <c r="T505" s="257"/>
      <c r="U505" s="576" t="str">
        <f t="shared" si="26"/>
        <v/>
      </c>
      <c r="AR505" s="263"/>
      <c r="AS505" s="263"/>
      <c r="AT505" s="224"/>
      <c r="AU505" s="379"/>
      <c r="AV505" s="379"/>
      <c r="AW505" s="264"/>
    </row>
    <row r="506" spans="2:49" x14ac:dyDescent="0.25">
      <c r="B506" s="379">
        <v>2</v>
      </c>
      <c r="C506" s="379">
        <v>97</v>
      </c>
      <c r="D506" s="379">
        <v>2</v>
      </c>
      <c r="E506" s="379">
        <v>1.8</v>
      </c>
      <c r="F506" s="379">
        <v>1.8</v>
      </c>
      <c r="G506" s="379">
        <v>58</v>
      </c>
      <c r="H506" s="379">
        <v>1032.4000000000001</v>
      </c>
      <c r="I506" s="379">
        <v>0</v>
      </c>
      <c r="J506" s="379">
        <v>0</v>
      </c>
      <c r="K506" s="379">
        <v>0</v>
      </c>
      <c r="L506" s="379">
        <v>0.2</v>
      </c>
      <c r="M506" s="379">
        <v>152.9</v>
      </c>
      <c r="N506" s="568">
        <v>152.9</v>
      </c>
      <c r="O506" s="569">
        <v>0.34513888888888899</v>
      </c>
      <c r="P506" s="568"/>
      <c r="Q506" s="185" t="str">
        <f t="shared" si="25"/>
        <v/>
      </c>
      <c r="R506" s="574" t="str">
        <f t="shared" si="24"/>
        <v/>
      </c>
      <c r="S506" s="581">
        <v>1.9</v>
      </c>
      <c r="T506" s="257"/>
      <c r="U506" s="576" t="str">
        <f t="shared" si="26"/>
        <v/>
      </c>
      <c r="AR506" s="263"/>
      <c r="AS506" s="263"/>
      <c r="AT506" s="224"/>
      <c r="AU506" s="379"/>
      <c r="AV506" s="379"/>
      <c r="AW506" s="264"/>
    </row>
    <row r="507" spans="2:49" x14ac:dyDescent="0.25">
      <c r="B507" s="379">
        <v>2.1</v>
      </c>
      <c r="C507" s="379">
        <v>97</v>
      </c>
      <c r="D507" s="379">
        <v>2.1</v>
      </c>
      <c r="E507" s="379">
        <v>1.1000000000000001</v>
      </c>
      <c r="F507" s="379">
        <v>1.8</v>
      </c>
      <c r="G507" s="379">
        <v>42</v>
      </c>
      <c r="H507" s="379">
        <v>1032.5</v>
      </c>
      <c r="I507" s="379">
        <v>0</v>
      </c>
      <c r="J507" s="379">
        <v>0</v>
      </c>
      <c r="K507" s="379">
        <v>0</v>
      </c>
      <c r="L507" s="379">
        <v>0.2</v>
      </c>
      <c r="M507" s="379">
        <v>152.9</v>
      </c>
      <c r="N507" s="568">
        <v>152.9</v>
      </c>
      <c r="O507" s="569">
        <v>0.34583333333333299</v>
      </c>
      <c r="P507" s="568"/>
      <c r="Q507" s="185" t="str">
        <f t="shared" si="25"/>
        <v/>
      </c>
      <c r="R507" s="574" t="str">
        <f t="shared" si="24"/>
        <v/>
      </c>
      <c r="S507" s="581">
        <v>1.9</v>
      </c>
      <c r="T507" s="257"/>
      <c r="U507" s="576" t="str">
        <f t="shared" si="26"/>
        <v/>
      </c>
      <c r="AR507" s="263"/>
      <c r="AS507" s="263"/>
      <c r="AT507" s="224"/>
      <c r="AU507" s="379"/>
      <c r="AV507" s="379"/>
      <c r="AW507" s="264"/>
    </row>
    <row r="508" spans="2:49" x14ac:dyDescent="0.25">
      <c r="B508" s="379">
        <v>2.1</v>
      </c>
      <c r="C508" s="379">
        <v>97</v>
      </c>
      <c r="D508" s="379">
        <v>2.1</v>
      </c>
      <c r="E508" s="379">
        <v>1.1000000000000001</v>
      </c>
      <c r="F508" s="379">
        <v>1.8</v>
      </c>
      <c r="G508" s="379">
        <v>40</v>
      </c>
      <c r="H508" s="379">
        <v>1032.5999999999999</v>
      </c>
      <c r="I508" s="379">
        <v>0</v>
      </c>
      <c r="J508" s="379">
        <v>0</v>
      </c>
      <c r="K508" s="379">
        <v>0</v>
      </c>
      <c r="L508" s="379">
        <v>0.2</v>
      </c>
      <c r="M508" s="379">
        <v>152.9</v>
      </c>
      <c r="N508" s="568">
        <v>152.9</v>
      </c>
      <c r="O508" s="569">
        <v>0.34652777777777799</v>
      </c>
      <c r="P508" s="568"/>
      <c r="Q508" s="185" t="str">
        <f t="shared" si="25"/>
        <v/>
      </c>
      <c r="R508" s="574" t="str">
        <f t="shared" si="24"/>
        <v/>
      </c>
      <c r="S508" s="581">
        <v>1.9</v>
      </c>
      <c r="T508" s="257"/>
      <c r="U508" s="576" t="str">
        <f t="shared" si="26"/>
        <v/>
      </c>
      <c r="AR508" s="263"/>
      <c r="AS508" s="263"/>
      <c r="AT508" s="224"/>
      <c r="AU508" s="379"/>
      <c r="AV508" s="379"/>
      <c r="AW508" s="264"/>
    </row>
    <row r="509" spans="2:49" x14ac:dyDescent="0.25">
      <c r="B509" s="379">
        <v>2.1</v>
      </c>
      <c r="C509" s="379">
        <v>97</v>
      </c>
      <c r="D509" s="379">
        <v>2.1</v>
      </c>
      <c r="E509" s="379">
        <v>0</v>
      </c>
      <c r="F509" s="379">
        <v>0</v>
      </c>
      <c r="G509" s="379">
        <v>41</v>
      </c>
      <c r="H509" s="379">
        <v>1032.8</v>
      </c>
      <c r="I509" s="379">
        <v>0</v>
      </c>
      <c r="J509" s="379">
        <v>0</v>
      </c>
      <c r="K509" s="379">
        <v>0</v>
      </c>
      <c r="L509" s="379">
        <v>0.2</v>
      </c>
      <c r="M509" s="379">
        <v>152.9</v>
      </c>
      <c r="N509" s="568">
        <v>152.9</v>
      </c>
      <c r="O509" s="569">
        <v>0.34722222222222199</v>
      </c>
      <c r="P509" s="568"/>
      <c r="Q509" s="185" t="str">
        <f t="shared" si="25"/>
        <v/>
      </c>
      <c r="R509" s="574" t="str">
        <f t="shared" si="24"/>
        <v/>
      </c>
      <c r="S509" s="581">
        <v>1.9</v>
      </c>
      <c r="T509" s="257"/>
      <c r="U509" s="576" t="str">
        <f t="shared" si="26"/>
        <v/>
      </c>
      <c r="AR509" s="263"/>
      <c r="AS509" s="263"/>
      <c r="AT509" s="224"/>
      <c r="AU509" s="379"/>
      <c r="AV509" s="379"/>
      <c r="AW509" s="264"/>
    </row>
    <row r="510" spans="2:49" x14ac:dyDescent="0.25">
      <c r="B510" s="379">
        <v>2.1</v>
      </c>
      <c r="C510" s="379">
        <v>97</v>
      </c>
      <c r="D510" s="379">
        <v>2.1</v>
      </c>
      <c r="E510" s="379">
        <v>2.2000000000000002</v>
      </c>
      <c r="F510" s="379">
        <v>3.6</v>
      </c>
      <c r="G510" s="379">
        <v>23</v>
      </c>
      <c r="H510" s="379">
        <v>1032.5</v>
      </c>
      <c r="I510" s="379">
        <v>0</v>
      </c>
      <c r="J510" s="379">
        <v>0</v>
      </c>
      <c r="K510" s="379">
        <v>0</v>
      </c>
      <c r="L510" s="379">
        <v>0.2</v>
      </c>
      <c r="M510" s="379">
        <v>152.9</v>
      </c>
      <c r="N510" s="568">
        <v>152.9</v>
      </c>
      <c r="O510" s="569">
        <v>0.34791666666666698</v>
      </c>
      <c r="P510" s="568"/>
      <c r="Q510" s="185" t="str">
        <f t="shared" si="25"/>
        <v/>
      </c>
      <c r="R510" s="574" t="str">
        <f t="shared" si="24"/>
        <v/>
      </c>
      <c r="S510" s="581">
        <v>2</v>
      </c>
      <c r="T510" s="257"/>
      <c r="U510" s="576" t="str">
        <f t="shared" si="26"/>
        <v/>
      </c>
      <c r="AR510" s="263"/>
      <c r="AS510" s="263"/>
      <c r="AT510" s="224"/>
      <c r="AU510" s="379"/>
      <c r="AV510" s="379"/>
      <c r="AW510" s="264"/>
    </row>
    <row r="511" spans="2:49" x14ac:dyDescent="0.25">
      <c r="B511" s="379">
        <v>2.1</v>
      </c>
      <c r="C511" s="379">
        <v>97</v>
      </c>
      <c r="D511" s="379">
        <v>2.1</v>
      </c>
      <c r="E511" s="379">
        <v>1.4</v>
      </c>
      <c r="F511" s="379">
        <v>3.6</v>
      </c>
      <c r="G511" s="379">
        <v>2</v>
      </c>
      <c r="H511" s="379">
        <v>1032.4000000000001</v>
      </c>
      <c r="I511" s="379">
        <v>0</v>
      </c>
      <c r="J511" s="379">
        <v>0</v>
      </c>
      <c r="K511" s="379">
        <v>0</v>
      </c>
      <c r="L511" s="379">
        <v>0.2</v>
      </c>
      <c r="M511" s="379">
        <v>152.9</v>
      </c>
      <c r="N511" s="568">
        <v>152.9</v>
      </c>
      <c r="O511" s="569">
        <v>0.34861111111111098</v>
      </c>
      <c r="P511" s="568"/>
      <c r="Q511" s="185" t="str">
        <f t="shared" si="25"/>
        <v/>
      </c>
      <c r="R511" s="574" t="str">
        <f t="shared" si="24"/>
        <v/>
      </c>
      <c r="S511" s="581">
        <v>1.9</v>
      </c>
      <c r="T511" s="257"/>
      <c r="U511" s="576" t="str">
        <f t="shared" si="26"/>
        <v/>
      </c>
      <c r="AR511" s="263"/>
      <c r="AS511" s="263"/>
      <c r="AT511" s="224"/>
      <c r="AU511" s="379"/>
      <c r="AV511" s="379"/>
      <c r="AW511" s="264"/>
    </row>
    <row r="512" spans="2:49" x14ac:dyDescent="0.25">
      <c r="B512" s="379">
        <v>2.2000000000000002</v>
      </c>
      <c r="C512" s="379">
        <v>97</v>
      </c>
      <c r="D512" s="379">
        <v>2.2000000000000002</v>
      </c>
      <c r="E512" s="379">
        <v>0.7</v>
      </c>
      <c r="F512" s="379">
        <v>1.8</v>
      </c>
      <c r="G512" s="379">
        <v>347</v>
      </c>
      <c r="H512" s="379">
        <v>1032.8</v>
      </c>
      <c r="I512" s="379">
        <v>0</v>
      </c>
      <c r="J512" s="379">
        <v>0</v>
      </c>
      <c r="K512" s="379">
        <v>0</v>
      </c>
      <c r="L512" s="379">
        <v>0.2</v>
      </c>
      <c r="M512" s="379">
        <v>152.9</v>
      </c>
      <c r="N512" s="568">
        <v>152.9</v>
      </c>
      <c r="O512" s="569">
        <v>0.34930555555555598</v>
      </c>
      <c r="P512" s="568"/>
      <c r="Q512" s="185" t="str">
        <f t="shared" si="25"/>
        <v/>
      </c>
      <c r="R512" s="574" t="str">
        <f t="shared" si="24"/>
        <v/>
      </c>
      <c r="S512" s="581">
        <v>2</v>
      </c>
      <c r="T512" s="257"/>
      <c r="U512" s="576" t="str">
        <f t="shared" si="26"/>
        <v/>
      </c>
      <c r="AR512" s="263"/>
      <c r="AS512" s="263"/>
      <c r="AT512" s="224"/>
      <c r="AU512" s="379"/>
      <c r="AV512" s="379"/>
      <c r="AW512" s="264"/>
    </row>
    <row r="513" spans="2:49" x14ac:dyDescent="0.25">
      <c r="B513" s="379">
        <v>2.2000000000000002</v>
      </c>
      <c r="C513" s="379">
        <v>97</v>
      </c>
      <c r="D513" s="379">
        <v>2.2000000000000002</v>
      </c>
      <c r="E513" s="379">
        <v>0</v>
      </c>
      <c r="F513" s="379">
        <v>0</v>
      </c>
      <c r="G513" s="379">
        <v>346</v>
      </c>
      <c r="H513" s="379">
        <v>1032.7</v>
      </c>
      <c r="I513" s="379">
        <v>0</v>
      </c>
      <c r="J513" s="379">
        <v>0</v>
      </c>
      <c r="K513" s="379">
        <v>0</v>
      </c>
      <c r="L513" s="379">
        <v>0.2</v>
      </c>
      <c r="M513" s="379">
        <v>152.9</v>
      </c>
      <c r="N513" s="568">
        <v>152.9</v>
      </c>
      <c r="O513" s="569">
        <v>0.35</v>
      </c>
      <c r="P513" s="568"/>
      <c r="Q513" s="185" t="str">
        <f t="shared" si="25"/>
        <v/>
      </c>
      <c r="R513" s="574" t="str">
        <f t="shared" si="24"/>
        <v/>
      </c>
      <c r="S513" s="581">
        <v>2</v>
      </c>
      <c r="T513" s="257"/>
      <c r="U513" s="576" t="str">
        <f t="shared" si="26"/>
        <v/>
      </c>
      <c r="AR513" s="263"/>
      <c r="AS513" s="263"/>
      <c r="AT513" s="224"/>
      <c r="AU513" s="379"/>
      <c r="AV513" s="379"/>
      <c r="AW513" s="264"/>
    </row>
    <row r="514" spans="2:49" x14ac:dyDescent="0.25">
      <c r="B514" s="379">
        <v>2.2000000000000002</v>
      </c>
      <c r="C514" s="379">
        <v>97</v>
      </c>
      <c r="D514" s="379">
        <v>2.2000000000000002</v>
      </c>
      <c r="E514" s="379">
        <v>1.8</v>
      </c>
      <c r="F514" s="379">
        <v>1.8</v>
      </c>
      <c r="G514" s="379">
        <v>311</v>
      </c>
      <c r="H514" s="379">
        <v>1032.8</v>
      </c>
      <c r="I514" s="379">
        <v>0</v>
      </c>
      <c r="J514" s="379">
        <v>0</v>
      </c>
      <c r="K514" s="379">
        <v>0</v>
      </c>
      <c r="L514" s="379">
        <v>0.2</v>
      </c>
      <c r="M514" s="379">
        <v>152.9</v>
      </c>
      <c r="N514" s="568">
        <v>152.9</v>
      </c>
      <c r="O514" s="569">
        <v>0.35069444444444398</v>
      </c>
      <c r="P514" s="568"/>
      <c r="Q514" s="185" t="str">
        <f t="shared" si="25"/>
        <v/>
      </c>
      <c r="R514" s="574" t="str">
        <f t="shared" si="24"/>
        <v/>
      </c>
      <c r="S514" s="581">
        <v>2</v>
      </c>
      <c r="T514" s="257"/>
      <c r="U514" s="576" t="str">
        <f t="shared" si="26"/>
        <v/>
      </c>
      <c r="AR514" s="263"/>
      <c r="AS514" s="263"/>
      <c r="AT514" s="224"/>
      <c r="AU514" s="379"/>
      <c r="AV514" s="379"/>
      <c r="AW514" s="264"/>
    </row>
    <row r="515" spans="2:49" x14ac:dyDescent="0.25">
      <c r="B515" s="379">
        <v>2.2000000000000002</v>
      </c>
      <c r="C515" s="379">
        <v>97</v>
      </c>
      <c r="D515" s="379">
        <v>2.2000000000000002</v>
      </c>
      <c r="E515" s="379">
        <v>1.8</v>
      </c>
      <c r="F515" s="379">
        <v>1.8</v>
      </c>
      <c r="G515" s="379">
        <v>304</v>
      </c>
      <c r="H515" s="379">
        <v>1032.7</v>
      </c>
      <c r="I515" s="379">
        <v>0</v>
      </c>
      <c r="J515" s="379">
        <v>0</v>
      </c>
      <c r="K515" s="379">
        <v>0</v>
      </c>
      <c r="L515" s="379">
        <v>0.2</v>
      </c>
      <c r="M515" s="379">
        <v>152.9</v>
      </c>
      <c r="N515" s="568">
        <v>152.9</v>
      </c>
      <c r="O515" s="569">
        <v>0.35138888888888897</v>
      </c>
      <c r="P515" s="568"/>
      <c r="Q515" s="185" t="str">
        <f t="shared" si="25"/>
        <v/>
      </c>
      <c r="R515" s="574" t="str">
        <f t="shared" si="24"/>
        <v/>
      </c>
      <c r="S515" s="581">
        <v>2</v>
      </c>
      <c r="T515" s="257"/>
      <c r="U515" s="576" t="str">
        <f t="shared" si="26"/>
        <v/>
      </c>
      <c r="AR515" s="263"/>
      <c r="AS515" s="263"/>
      <c r="AT515" s="224"/>
      <c r="AU515" s="379"/>
      <c r="AV515" s="379"/>
      <c r="AW515" s="264"/>
    </row>
    <row r="516" spans="2:49" x14ac:dyDescent="0.25">
      <c r="B516" s="379">
        <v>2.2000000000000002</v>
      </c>
      <c r="C516" s="379">
        <v>97</v>
      </c>
      <c r="D516" s="379">
        <v>2.2000000000000002</v>
      </c>
      <c r="E516" s="379">
        <v>3.2</v>
      </c>
      <c r="F516" s="379">
        <v>3.6</v>
      </c>
      <c r="G516" s="379">
        <v>336</v>
      </c>
      <c r="H516" s="379">
        <v>1032.7</v>
      </c>
      <c r="I516" s="379">
        <v>0</v>
      </c>
      <c r="J516" s="379">
        <v>0</v>
      </c>
      <c r="K516" s="379">
        <v>0</v>
      </c>
      <c r="L516" s="379">
        <v>0.2</v>
      </c>
      <c r="M516" s="379">
        <v>152.9</v>
      </c>
      <c r="N516" s="568">
        <v>152.9</v>
      </c>
      <c r="O516" s="569">
        <v>0.35208333333333303</v>
      </c>
      <c r="P516" s="568"/>
      <c r="Q516" s="185" t="str">
        <f t="shared" si="25"/>
        <v/>
      </c>
      <c r="R516" s="574" t="str">
        <f t="shared" si="24"/>
        <v/>
      </c>
      <c r="S516" s="581">
        <v>2.1</v>
      </c>
      <c r="T516" s="257"/>
      <c r="U516" s="576" t="str">
        <f t="shared" si="26"/>
        <v/>
      </c>
      <c r="AR516" s="263"/>
      <c r="AS516" s="263"/>
      <c r="AT516" s="224"/>
      <c r="AU516" s="379"/>
      <c r="AV516" s="379"/>
      <c r="AW516" s="264"/>
    </row>
    <row r="517" spans="2:49" x14ac:dyDescent="0.25">
      <c r="B517" s="379">
        <v>2.2000000000000002</v>
      </c>
      <c r="C517" s="379">
        <v>97</v>
      </c>
      <c r="D517" s="379">
        <v>2.2000000000000002</v>
      </c>
      <c r="E517" s="379">
        <v>2.2000000000000002</v>
      </c>
      <c r="F517" s="379">
        <v>3.6</v>
      </c>
      <c r="G517" s="379">
        <v>357</v>
      </c>
      <c r="H517" s="379">
        <v>1032.5</v>
      </c>
      <c r="I517" s="379">
        <v>0</v>
      </c>
      <c r="J517" s="379">
        <v>0</v>
      </c>
      <c r="K517" s="379">
        <v>0</v>
      </c>
      <c r="L517" s="379">
        <v>0.2</v>
      </c>
      <c r="M517" s="379">
        <v>152.9</v>
      </c>
      <c r="N517" s="568">
        <v>152.9</v>
      </c>
      <c r="O517" s="569">
        <v>0.35277777777777802</v>
      </c>
      <c r="P517" s="568"/>
      <c r="Q517" s="185" t="str">
        <f t="shared" si="25"/>
        <v/>
      </c>
      <c r="R517" s="574" t="str">
        <f t="shared" si="24"/>
        <v/>
      </c>
      <c r="S517" s="581">
        <v>2</v>
      </c>
      <c r="T517" s="257"/>
      <c r="U517" s="576" t="str">
        <f t="shared" si="26"/>
        <v/>
      </c>
      <c r="AR517" s="263"/>
      <c r="AS517" s="263"/>
      <c r="AT517" s="224"/>
      <c r="AU517" s="379"/>
      <c r="AV517" s="379"/>
      <c r="AW517" s="264"/>
    </row>
    <row r="518" spans="2:49" x14ac:dyDescent="0.25">
      <c r="B518" s="379">
        <v>2.2000000000000002</v>
      </c>
      <c r="C518" s="379">
        <v>97</v>
      </c>
      <c r="D518" s="379">
        <v>2.2000000000000002</v>
      </c>
      <c r="E518" s="379">
        <v>1.8</v>
      </c>
      <c r="F518" s="379">
        <v>1.8</v>
      </c>
      <c r="G518" s="379">
        <v>294</v>
      </c>
      <c r="H518" s="379">
        <v>1032.8</v>
      </c>
      <c r="I518" s="379">
        <v>0</v>
      </c>
      <c r="J518" s="379">
        <v>0</v>
      </c>
      <c r="K518" s="379">
        <v>0</v>
      </c>
      <c r="L518" s="379">
        <v>0.2</v>
      </c>
      <c r="M518" s="379">
        <v>152.9</v>
      </c>
      <c r="N518" s="568">
        <v>152.9</v>
      </c>
      <c r="O518" s="569">
        <v>0.35347222222222202</v>
      </c>
      <c r="P518" s="568"/>
      <c r="Q518" s="185" t="str">
        <f t="shared" si="25"/>
        <v/>
      </c>
      <c r="R518" s="574" t="str">
        <f t="shared" si="24"/>
        <v/>
      </c>
      <c r="S518" s="581">
        <v>2.1</v>
      </c>
      <c r="T518" s="257"/>
      <c r="U518" s="576" t="str">
        <f t="shared" si="26"/>
        <v/>
      </c>
      <c r="AR518" s="263"/>
      <c r="AS518" s="263"/>
      <c r="AT518" s="224"/>
      <c r="AU518" s="379"/>
      <c r="AV518" s="379"/>
      <c r="AW518" s="264"/>
    </row>
    <row r="519" spans="2:49" x14ac:dyDescent="0.25">
      <c r="B519" s="379">
        <v>2.2000000000000002</v>
      </c>
      <c r="C519" s="379">
        <v>97</v>
      </c>
      <c r="D519" s="379">
        <v>2.2000000000000002</v>
      </c>
      <c r="E519" s="379">
        <v>2.5</v>
      </c>
      <c r="F519" s="379">
        <v>3.6</v>
      </c>
      <c r="G519" s="379">
        <v>320</v>
      </c>
      <c r="H519" s="379">
        <v>1032.8</v>
      </c>
      <c r="I519" s="379">
        <v>0</v>
      </c>
      <c r="J519" s="379">
        <v>0</v>
      </c>
      <c r="K519" s="379">
        <v>0</v>
      </c>
      <c r="L519" s="379">
        <v>0.2</v>
      </c>
      <c r="M519" s="379">
        <v>152.9</v>
      </c>
      <c r="N519" s="568">
        <v>152.9</v>
      </c>
      <c r="O519" s="569">
        <v>0.35416666666666702</v>
      </c>
      <c r="P519" s="568"/>
      <c r="Q519" s="185" t="str">
        <f t="shared" si="25"/>
        <v/>
      </c>
      <c r="R519" s="574" t="str">
        <f t="shared" si="24"/>
        <v/>
      </c>
      <c r="S519" s="581">
        <v>2.1</v>
      </c>
      <c r="T519" s="257"/>
      <c r="U519" s="576" t="str">
        <f t="shared" si="26"/>
        <v/>
      </c>
      <c r="AR519" s="263"/>
      <c r="AS519" s="263"/>
      <c r="AT519" s="224"/>
      <c r="AU519" s="379"/>
      <c r="AV519" s="379"/>
      <c r="AW519" s="264"/>
    </row>
    <row r="520" spans="2:49" x14ac:dyDescent="0.25">
      <c r="B520" s="379">
        <v>2.2000000000000002</v>
      </c>
      <c r="C520" s="379">
        <v>97</v>
      </c>
      <c r="D520" s="379">
        <v>2.2000000000000002</v>
      </c>
      <c r="E520" s="379">
        <v>0</v>
      </c>
      <c r="F520" s="379">
        <v>0</v>
      </c>
      <c r="G520" s="379">
        <v>320</v>
      </c>
      <c r="H520" s="379">
        <v>1032.8</v>
      </c>
      <c r="I520" s="379">
        <v>0</v>
      </c>
      <c r="J520" s="379">
        <v>0</v>
      </c>
      <c r="K520" s="379">
        <v>0</v>
      </c>
      <c r="L520" s="379">
        <v>0.2</v>
      </c>
      <c r="M520" s="379">
        <v>152.9</v>
      </c>
      <c r="N520" s="568">
        <v>152.9</v>
      </c>
      <c r="O520" s="569">
        <v>0.35486111111111102</v>
      </c>
      <c r="P520" s="568"/>
      <c r="Q520" s="185" t="str">
        <f t="shared" si="25"/>
        <v/>
      </c>
      <c r="R520" s="574" t="str">
        <f t="shared" si="24"/>
        <v/>
      </c>
      <c r="S520" s="581">
        <v>2.1</v>
      </c>
      <c r="T520" s="257"/>
      <c r="U520" s="576" t="str">
        <f t="shared" si="26"/>
        <v/>
      </c>
      <c r="AR520" s="263"/>
      <c r="AS520" s="263"/>
      <c r="AT520" s="224"/>
      <c r="AU520" s="379"/>
      <c r="AV520" s="379"/>
      <c r="AW520" s="264"/>
    </row>
    <row r="521" spans="2:49" x14ac:dyDescent="0.25">
      <c r="B521" s="379">
        <v>2.2000000000000002</v>
      </c>
      <c r="C521" s="379">
        <v>97</v>
      </c>
      <c r="D521" s="379">
        <v>2.2000000000000002</v>
      </c>
      <c r="E521" s="379">
        <v>2.9</v>
      </c>
      <c r="F521" s="379">
        <v>3.6</v>
      </c>
      <c r="G521" s="379">
        <v>336</v>
      </c>
      <c r="H521" s="379">
        <v>1032.8</v>
      </c>
      <c r="I521" s="379">
        <v>0</v>
      </c>
      <c r="J521" s="379">
        <v>0</v>
      </c>
      <c r="K521" s="379">
        <v>0</v>
      </c>
      <c r="L521" s="379">
        <v>0.2</v>
      </c>
      <c r="M521" s="379">
        <v>152.9</v>
      </c>
      <c r="N521" s="568">
        <v>152.9</v>
      </c>
      <c r="O521" s="569">
        <v>0.35555555555555601</v>
      </c>
      <c r="P521" s="568"/>
      <c r="Q521" s="185" t="str">
        <f t="shared" si="25"/>
        <v/>
      </c>
      <c r="R521" s="574" t="str">
        <f t="shared" ref="R521:R584" si="27">IF(J521&gt;0,60,"")</f>
        <v/>
      </c>
      <c r="S521" s="581">
        <v>2.1</v>
      </c>
      <c r="T521" s="257"/>
      <c r="U521" s="576" t="str">
        <f t="shared" si="26"/>
        <v/>
      </c>
      <c r="AR521" s="263"/>
      <c r="AS521" s="263"/>
      <c r="AT521" s="224"/>
      <c r="AU521" s="379"/>
      <c r="AV521" s="379"/>
      <c r="AW521" s="264"/>
    </row>
    <row r="522" spans="2:49" x14ac:dyDescent="0.25">
      <c r="B522" s="379">
        <v>2.2000000000000002</v>
      </c>
      <c r="C522" s="379">
        <v>97</v>
      </c>
      <c r="D522" s="379">
        <v>2.2000000000000002</v>
      </c>
      <c r="E522" s="379">
        <v>2.5</v>
      </c>
      <c r="F522" s="379">
        <v>3.6</v>
      </c>
      <c r="G522" s="379">
        <v>330</v>
      </c>
      <c r="H522" s="379">
        <v>1032.7</v>
      </c>
      <c r="I522" s="379">
        <v>0</v>
      </c>
      <c r="J522" s="379">
        <v>0</v>
      </c>
      <c r="K522" s="379">
        <v>0</v>
      </c>
      <c r="L522" s="379">
        <v>0.2</v>
      </c>
      <c r="M522" s="379">
        <v>152.9</v>
      </c>
      <c r="N522" s="568">
        <v>152.9</v>
      </c>
      <c r="O522" s="569">
        <v>0.35625000000000001</v>
      </c>
      <c r="P522" s="568"/>
      <c r="Q522" s="185" t="str">
        <f t="shared" si="25"/>
        <v/>
      </c>
      <c r="R522" s="574" t="str">
        <f t="shared" si="27"/>
        <v/>
      </c>
      <c r="S522" s="581">
        <v>2.1</v>
      </c>
      <c r="T522" s="257"/>
      <c r="U522" s="576" t="str">
        <f t="shared" si="26"/>
        <v/>
      </c>
      <c r="AR522" s="263"/>
      <c r="AS522" s="263"/>
      <c r="AT522" s="224"/>
      <c r="AU522" s="379"/>
      <c r="AV522" s="379"/>
      <c r="AW522" s="264"/>
    </row>
    <row r="523" spans="2:49" x14ac:dyDescent="0.25">
      <c r="B523" s="379">
        <v>2.1</v>
      </c>
      <c r="C523" s="379">
        <v>97</v>
      </c>
      <c r="D523" s="379">
        <v>2.1</v>
      </c>
      <c r="E523" s="379">
        <v>2.9</v>
      </c>
      <c r="F523" s="379">
        <v>3.6</v>
      </c>
      <c r="G523" s="379">
        <v>342</v>
      </c>
      <c r="H523" s="379">
        <v>1032.8</v>
      </c>
      <c r="I523" s="379">
        <v>0</v>
      </c>
      <c r="J523" s="379">
        <v>0</v>
      </c>
      <c r="K523" s="379">
        <v>0</v>
      </c>
      <c r="L523" s="379">
        <v>0.2</v>
      </c>
      <c r="M523" s="379">
        <v>152.9</v>
      </c>
      <c r="N523" s="568">
        <v>152.9</v>
      </c>
      <c r="O523" s="569">
        <v>0.35694444444444401</v>
      </c>
      <c r="P523" s="568"/>
      <c r="Q523" s="185" t="str">
        <f t="shared" ref="Q523:Q586" si="28">IF(I523&gt;9000,60,"")</f>
        <v/>
      </c>
      <c r="R523" s="574" t="str">
        <f t="shared" si="27"/>
        <v/>
      </c>
      <c r="S523" s="581">
        <v>2.1</v>
      </c>
      <c r="T523" s="257"/>
      <c r="U523" s="576" t="str">
        <f t="shared" ref="U523:U586" si="29">IF(S523&gt;B523+1,60,"")</f>
        <v/>
      </c>
      <c r="AR523" s="263"/>
      <c r="AS523" s="263"/>
      <c r="AT523" s="224"/>
      <c r="AU523" s="379"/>
      <c r="AV523" s="379"/>
      <c r="AW523" s="264"/>
    </row>
    <row r="524" spans="2:49" x14ac:dyDescent="0.25">
      <c r="B524" s="379">
        <v>2.1</v>
      </c>
      <c r="C524" s="379">
        <v>97</v>
      </c>
      <c r="D524" s="379">
        <v>2.1</v>
      </c>
      <c r="E524" s="379">
        <v>0.7</v>
      </c>
      <c r="F524" s="379">
        <v>1.8</v>
      </c>
      <c r="G524" s="379">
        <v>12</v>
      </c>
      <c r="H524" s="379">
        <v>1032.8</v>
      </c>
      <c r="I524" s="379">
        <v>0</v>
      </c>
      <c r="J524" s="379">
        <v>0</v>
      </c>
      <c r="K524" s="379">
        <v>0</v>
      </c>
      <c r="L524" s="379">
        <v>0.2</v>
      </c>
      <c r="M524" s="379">
        <v>152.9</v>
      </c>
      <c r="N524" s="568">
        <v>152.9</v>
      </c>
      <c r="O524" s="569">
        <v>0.35763888888888901</v>
      </c>
      <c r="P524" s="568"/>
      <c r="Q524" s="185" t="str">
        <f t="shared" si="28"/>
        <v/>
      </c>
      <c r="R524" s="574" t="str">
        <f t="shared" si="27"/>
        <v/>
      </c>
      <c r="S524" s="581">
        <v>2.1</v>
      </c>
      <c r="T524" s="257"/>
      <c r="U524" s="576" t="str">
        <f t="shared" si="29"/>
        <v/>
      </c>
      <c r="AR524" s="263"/>
      <c r="AS524" s="263"/>
      <c r="AT524" s="224"/>
      <c r="AU524" s="379"/>
      <c r="AV524" s="379"/>
      <c r="AW524" s="264"/>
    </row>
    <row r="525" spans="2:49" x14ac:dyDescent="0.25">
      <c r="B525" s="379">
        <v>2.1</v>
      </c>
      <c r="C525" s="379">
        <v>97</v>
      </c>
      <c r="D525" s="379">
        <v>2.1</v>
      </c>
      <c r="E525" s="379">
        <v>2.9</v>
      </c>
      <c r="F525" s="379">
        <v>3.6</v>
      </c>
      <c r="G525" s="379">
        <v>23</v>
      </c>
      <c r="H525" s="379">
        <v>1032.8</v>
      </c>
      <c r="I525" s="379">
        <v>0</v>
      </c>
      <c r="J525" s="379">
        <v>0</v>
      </c>
      <c r="K525" s="379">
        <v>0</v>
      </c>
      <c r="L525" s="379">
        <v>0.2</v>
      </c>
      <c r="M525" s="379">
        <v>152.9</v>
      </c>
      <c r="N525" s="568">
        <v>152.9</v>
      </c>
      <c r="O525" s="569">
        <v>0.358333333333333</v>
      </c>
      <c r="P525" s="568"/>
      <c r="Q525" s="185" t="str">
        <f t="shared" si="28"/>
        <v/>
      </c>
      <c r="R525" s="574" t="str">
        <f t="shared" si="27"/>
        <v/>
      </c>
      <c r="S525" s="581">
        <v>2.1</v>
      </c>
      <c r="T525" s="257"/>
      <c r="U525" s="576" t="str">
        <f t="shared" si="29"/>
        <v/>
      </c>
      <c r="AR525" s="263"/>
      <c r="AS525" s="263"/>
      <c r="AT525" s="224"/>
      <c r="AU525" s="379"/>
      <c r="AV525" s="379"/>
      <c r="AW525" s="264"/>
    </row>
    <row r="526" spans="2:49" x14ac:dyDescent="0.25">
      <c r="B526" s="379">
        <v>2.1</v>
      </c>
      <c r="C526" s="379">
        <v>97</v>
      </c>
      <c r="D526" s="379">
        <v>2.1</v>
      </c>
      <c r="E526" s="379">
        <v>2.2000000000000002</v>
      </c>
      <c r="F526" s="379">
        <v>3.6</v>
      </c>
      <c r="G526" s="379">
        <v>15</v>
      </c>
      <c r="H526" s="379">
        <v>1032.8</v>
      </c>
      <c r="I526" s="379">
        <v>0</v>
      </c>
      <c r="J526" s="379">
        <v>0</v>
      </c>
      <c r="K526" s="379">
        <v>0</v>
      </c>
      <c r="L526" s="379">
        <v>0.2</v>
      </c>
      <c r="M526" s="379">
        <v>152.9</v>
      </c>
      <c r="N526" s="568">
        <v>152.9</v>
      </c>
      <c r="O526" s="569">
        <v>0.359027777777778</v>
      </c>
      <c r="P526" s="568"/>
      <c r="Q526" s="185" t="str">
        <f t="shared" si="28"/>
        <v/>
      </c>
      <c r="R526" s="574" t="str">
        <f t="shared" si="27"/>
        <v/>
      </c>
      <c r="S526" s="581">
        <v>2.1</v>
      </c>
      <c r="T526" s="257"/>
      <c r="U526" s="576" t="str">
        <f t="shared" si="29"/>
        <v/>
      </c>
      <c r="AR526" s="263"/>
      <c r="AS526" s="263"/>
      <c r="AT526" s="224"/>
      <c r="AU526" s="379"/>
      <c r="AV526" s="379"/>
      <c r="AW526" s="264"/>
    </row>
    <row r="527" spans="2:49" x14ac:dyDescent="0.25">
      <c r="B527" s="379">
        <v>2</v>
      </c>
      <c r="C527" s="379">
        <v>97</v>
      </c>
      <c r="D527" s="379">
        <v>2</v>
      </c>
      <c r="E527" s="379">
        <v>1.4</v>
      </c>
      <c r="F527" s="379">
        <v>3.6</v>
      </c>
      <c r="G527" s="379">
        <v>11</v>
      </c>
      <c r="H527" s="379">
        <v>1032.7</v>
      </c>
      <c r="I527" s="379">
        <v>0</v>
      </c>
      <c r="J527" s="379">
        <v>0</v>
      </c>
      <c r="K527" s="379">
        <v>0</v>
      </c>
      <c r="L527" s="379">
        <v>0.2</v>
      </c>
      <c r="M527" s="379">
        <v>152.9</v>
      </c>
      <c r="N527" s="568">
        <v>152.9</v>
      </c>
      <c r="O527" s="569">
        <v>0.359722222222222</v>
      </c>
      <c r="P527" s="568"/>
      <c r="Q527" s="185" t="str">
        <f t="shared" si="28"/>
        <v/>
      </c>
      <c r="R527" s="574" t="str">
        <f t="shared" si="27"/>
        <v/>
      </c>
      <c r="S527" s="581">
        <v>2.1</v>
      </c>
      <c r="T527" s="257"/>
      <c r="U527" s="576" t="str">
        <f t="shared" si="29"/>
        <v/>
      </c>
      <c r="AR527" s="263"/>
      <c r="AS527" s="263"/>
      <c r="AT527" s="224"/>
      <c r="AU527" s="379"/>
      <c r="AV527" s="379"/>
      <c r="AW527" s="264"/>
    </row>
    <row r="528" spans="2:49" x14ac:dyDescent="0.25">
      <c r="B528" s="379">
        <v>2</v>
      </c>
      <c r="C528" s="379">
        <v>97</v>
      </c>
      <c r="D528" s="379">
        <v>2</v>
      </c>
      <c r="E528" s="379">
        <v>3.2</v>
      </c>
      <c r="F528" s="379">
        <v>3.6</v>
      </c>
      <c r="G528" s="379">
        <v>5</v>
      </c>
      <c r="H528" s="379">
        <v>1032.8</v>
      </c>
      <c r="I528" s="379">
        <v>0</v>
      </c>
      <c r="J528" s="379">
        <v>0</v>
      </c>
      <c r="K528" s="379">
        <v>0</v>
      </c>
      <c r="L528" s="379">
        <v>0.2</v>
      </c>
      <c r="M528" s="379">
        <v>152.9</v>
      </c>
      <c r="N528" s="568">
        <v>152.9</v>
      </c>
      <c r="O528" s="569">
        <v>0.360416666666667</v>
      </c>
      <c r="P528" s="568"/>
      <c r="Q528" s="185" t="str">
        <f t="shared" si="28"/>
        <v/>
      </c>
      <c r="R528" s="574" t="str">
        <f t="shared" si="27"/>
        <v/>
      </c>
      <c r="S528" s="581">
        <v>2.2000000000000002</v>
      </c>
      <c r="T528" s="257"/>
      <c r="U528" s="576" t="str">
        <f t="shared" si="29"/>
        <v/>
      </c>
      <c r="AR528" s="263"/>
      <c r="AS528" s="263"/>
      <c r="AT528" s="224"/>
      <c r="AU528" s="379"/>
      <c r="AV528" s="379"/>
      <c r="AW528" s="264"/>
    </row>
    <row r="529" spans="2:49" x14ac:dyDescent="0.25">
      <c r="B529" s="379">
        <v>2</v>
      </c>
      <c r="C529" s="379">
        <v>97</v>
      </c>
      <c r="D529" s="379">
        <v>2</v>
      </c>
      <c r="E529" s="379">
        <v>2.2000000000000002</v>
      </c>
      <c r="F529" s="379">
        <v>3.6</v>
      </c>
      <c r="G529" s="379">
        <v>17</v>
      </c>
      <c r="H529" s="379">
        <v>1032.8</v>
      </c>
      <c r="I529" s="379">
        <v>0</v>
      </c>
      <c r="J529" s="379">
        <v>0</v>
      </c>
      <c r="K529" s="379">
        <v>0</v>
      </c>
      <c r="L529" s="379">
        <v>0.2</v>
      </c>
      <c r="M529" s="379">
        <v>152.9</v>
      </c>
      <c r="N529" s="568">
        <v>152.9</v>
      </c>
      <c r="O529" s="569">
        <v>0.36111111111111099</v>
      </c>
      <c r="P529" s="568"/>
      <c r="Q529" s="185" t="str">
        <f t="shared" si="28"/>
        <v/>
      </c>
      <c r="R529" s="574" t="str">
        <f t="shared" si="27"/>
        <v/>
      </c>
      <c r="S529" s="581">
        <v>2.2000000000000002</v>
      </c>
      <c r="T529" s="257"/>
      <c r="U529" s="576" t="str">
        <f t="shared" si="29"/>
        <v/>
      </c>
      <c r="AR529" s="263"/>
      <c r="AS529" s="263"/>
      <c r="AT529" s="224"/>
      <c r="AU529" s="379"/>
      <c r="AV529" s="379"/>
      <c r="AW529" s="264"/>
    </row>
    <row r="530" spans="2:49" x14ac:dyDescent="0.25">
      <c r="B530" s="379">
        <v>2</v>
      </c>
      <c r="C530" s="379">
        <v>97</v>
      </c>
      <c r="D530" s="379">
        <v>2</v>
      </c>
      <c r="E530" s="379">
        <v>2.5</v>
      </c>
      <c r="F530" s="379">
        <v>3.6</v>
      </c>
      <c r="G530" s="379">
        <v>33</v>
      </c>
      <c r="H530" s="379">
        <v>1032.9000000000001</v>
      </c>
      <c r="I530" s="379">
        <v>0</v>
      </c>
      <c r="J530" s="379">
        <v>0</v>
      </c>
      <c r="K530" s="379">
        <v>0</v>
      </c>
      <c r="L530" s="379">
        <v>0.2</v>
      </c>
      <c r="M530" s="379">
        <v>152.9</v>
      </c>
      <c r="N530" s="568">
        <v>152.9</v>
      </c>
      <c r="O530" s="569">
        <v>0.36180555555555599</v>
      </c>
      <c r="P530" s="568"/>
      <c r="Q530" s="185" t="str">
        <f t="shared" si="28"/>
        <v/>
      </c>
      <c r="R530" s="574" t="str">
        <f t="shared" si="27"/>
        <v/>
      </c>
      <c r="S530" s="581">
        <v>2.2000000000000002</v>
      </c>
      <c r="T530" s="257"/>
      <c r="U530" s="576" t="str">
        <f t="shared" si="29"/>
        <v/>
      </c>
      <c r="AR530" s="263"/>
      <c r="AS530" s="263"/>
      <c r="AT530" s="224"/>
      <c r="AU530" s="379"/>
      <c r="AV530" s="379"/>
      <c r="AW530" s="264"/>
    </row>
    <row r="531" spans="2:49" x14ac:dyDescent="0.25">
      <c r="B531" s="379">
        <v>2</v>
      </c>
      <c r="C531" s="379">
        <v>97</v>
      </c>
      <c r="D531" s="379">
        <v>2</v>
      </c>
      <c r="E531" s="379">
        <v>1.4</v>
      </c>
      <c r="F531" s="379">
        <v>1.8</v>
      </c>
      <c r="G531" s="379">
        <v>24</v>
      </c>
      <c r="H531" s="379">
        <v>1032.9000000000001</v>
      </c>
      <c r="I531" s="379">
        <v>0</v>
      </c>
      <c r="J531" s="379">
        <v>0</v>
      </c>
      <c r="K531" s="379">
        <v>0</v>
      </c>
      <c r="L531" s="379">
        <v>0.2</v>
      </c>
      <c r="M531" s="379">
        <v>152.9</v>
      </c>
      <c r="N531" s="568">
        <v>152.9</v>
      </c>
      <c r="O531" s="569">
        <v>0.36249999999999999</v>
      </c>
      <c r="P531" s="568"/>
      <c r="Q531" s="185" t="str">
        <f t="shared" si="28"/>
        <v/>
      </c>
      <c r="R531" s="574" t="str">
        <f t="shared" si="27"/>
        <v/>
      </c>
      <c r="S531" s="581">
        <v>2.2000000000000002</v>
      </c>
      <c r="T531" s="257"/>
      <c r="U531" s="576" t="str">
        <f t="shared" si="29"/>
        <v/>
      </c>
      <c r="AR531" s="263"/>
      <c r="AS531" s="263"/>
      <c r="AT531" s="224"/>
      <c r="AU531" s="379"/>
      <c r="AV531" s="379"/>
      <c r="AW531" s="264"/>
    </row>
    <row r="532" spans="2:49" x14ac:dyDescent="0.25">
      <c r="B532" s="379">
        <v>2.1</v>
      </c>
      <c r="C532" s="379">
        <v>97</v>
      </c>
      <c r="D532" s="379">
        <v>2.1</v>
      </c>
      <c r="E532" s="379">
        <v>2.5</v>
      </c>
      <c r="F532" s="379">
        <v>3.6</v>
      </c>
      <c r="G532" s="379">
        <v>6</v>
      </c>
      <c r="H532" s="379">
        <v>1033</v>
      </c>
      <c r="I532" s="379">
        <v>0</v>
      </c>
      <c r="J532" s="379">
        <v>0</v>
      </c>
      <c r="K532" s="379">
        <v>0</v>
      </c>
      <c r="L532" s="379">
        <v>0.2</v>
      </c>
      <c r="M532" s="379">
        <v>152.9</v>
      </c>
      <c r="N532" s="568">
        <v>152.9</v>
      </c>
      <c r="O532" s="569">
        <v>0.36319444444444399</v>
      </c>
      <c r="P532" s="568"/>
      <c r="Q532" s="185" t="str">
        <f t="shared" si="28"/>
        <v/>
      </c>
      <c r="R532" s="574" t="str">
        <f t="shared" si="27"/>
        <v/>
      </c>
      <c r="S532" s="581">
        <v>2.2000000000000002</v>
      </c>
      <c r="T532" s="257"/>
      <c r="U532" s="576" t="str">
        <f t="shared" si="29"/>
        <v/>
      </c>
      <c r="AR532" s="263"/>
      <c r="AS532" s="263"/>
      <c r="AT532" s="224"/>
      <c r="AU532" s="379"/>
      <c r="AV532" s="379"/>
      <c r="AW532" s="264"/>
    </row>
    <row r="533" spans="2:49" x14ac:dyDescent="0.25">
      <c r="B533" s="379">
        <v>2.1</v>
      </c>
      <c r="C533" s="379">
        <v>97</v>
      </c>
      <c r="D533" s="379">
        <v>2.1</v>
      </c>
      <c r="E533" s="379">
        <v>1.4</v>
      </c>
      <c r="F533" s="379">
        <v>1.8</v>
      </c>
      <c r="G533" s="379">
        <v>342</v>
      </c>
      <c r="H533" s="379">
        <v>1033.0999999999999</v>
      </c>
      <c r="I533" s="379">
        <v>0</v>
      </c>
      <c r="J533" s="379">
        <v>0</v>
      </c>
      <c r="K533" s="379">
        <v>0</v>
      </c>
      <c r="L533" s="379">
        <v>0.2</v>
      </c>
      <c r="M533" s="379">
        <v>152.9</v>
      </c>
      <c r="N533" s="568">
        <v>152.9</v>
      </c>
      <c r="O533" s="569">
        <v>0.36388888888888898</v>
      </c>
      <c r="P533" s="568"/>
      <c r="Q533" s="185" t="str">
        <f t="shared" si="28"/>
        <v/>
      </c>
      <c r="R533" s="574" t="str">
        <f t="shared" si="27"/>
        <v/>
      </c>
      <c r="S533" s="581">
        <v>2.2000000000000002</v>
      </c>
      <c r="T533" s="257"/>
      <c r="U533" s="576" t="str">
        <f t="shared" si="29"/>
        <v/>
      </c>
      <c r="AR533" s="263"/>
      <c r="AS533" s="263"/>
      <c r="AT533" s="224"/>
      <c r="AU533" s="379"/>
      <c r="AV533" s="379"/>
      <c r="AW533" s="264"/>
    </row>
    <row r="534" spans="2:49" x14ac:dyDescent="0.25">
      <c r="B534" s="379">
        <v>2.1</v>
      </c>
      <c r="C534" s="379">
        <v>97</v>
      </c>
      <c r="D534" s="379">
        <v>2.1</v>
      </c>
      <c r="E534" s="379">
        <v>3.2</v>
      </c>
      <c r="F534" s="379">
        <v>3.6</v>
      </c>
      <c r="G534" s="379">
        <v>336</v>
      </c>
      <c r="H534" s="379">
        <v>1033.0999999999999</v>
      </c>
      <c r="I534" s="379">
        <v>0</v>
      </c>
      <c r="J534" s="379">
        <v>0</v>
      </c>
      <c r="K534" s="379">
        <v>0</v>
      </c>
      <c r="L534" s="379">
        <v>0.2</v>
      </c>
      <c r="M534" s="379">
        <v>152.9</v>
      </c>
      <c r="N534" s="568">
        <v>152.9</v>
      </c>
      <c r="O534" s="569">
        <v>0.36458333333333298</v>
      </c>
      <c r="P534" s="568"/>
      <c r="Q534" s="185" t="str">
        <f t="shared" si="28"/>
        <v/>
      </c>
      <c r="R534" s="574" t="str">
        <f t="shared" si="27"/>
        <v/>
      </c>
      <c r="S534" s="581">
        <v>2.2000000000000002</v>
      </c>
      <c r="T534" s="257"/>
      <c r="U534" s="576" t="str">
        <f t="shared" si="29"/>
        <v/>
      </c>
      <c r="AR534" s="263"/>
      <c r="AS534" s="263"/>
      <c r="AT534" s="224"/>
      <c r="AU534" s="379"/>
      <c r="AV534" s="379"/>
      <c r="AW534" s="264"/>
    </row>
    <row r="535" spans="2:49" x14ac:dyDescent="0.25">
      <c r="B535" s="379">
        <v>2.1</v>
      </c>
      <c r="C535" s="379">
        <v>97</v>
      </c>
      <c r="D535" s="379">
        <v>2.1</v>
      </c>
      <c r="E535" s="379">
        <v>1.4</v>
      </c>
      <c r="F535" s="379">
        <v>1.8</v>
      </c>
      <c r="G535" s="379">
        <v>335</v>
      </c>
      <c r="H535" s="379">
        <v>1033.0999999999999</v>
      </c>
      <c r="I535" s="379">
        <v>0</v>
      </c>
      <c r="J535" s="379">
        <v>0</v>
      </c>
      <c r="K535" s="379">
        <v>0</v>
      </c>
      <c r="L535" s="379">
        <v>0.2</v>
      </c>
      <c r="M535" s="379">
        <v>152.9</v>
      </c>
      <c r="N535" s="568">
        <v>152.9</v>
      </c>
      <c r="O535" s="569">
        <v>0.36527777777777798</v>
      </c>
      <c r="P535" s="568"/>
      <c r="Q535" s="185" t="str">
        <f t="shared" si="28"/>
        <v/>
      </c>
      <c r="R535" s="574" t="str">
        <f t="shared" si="27"/>
        <v/>
      </c>
      <c r="S535" s="581">
        <v>2.2000000000000002</v>
      </c>
      <c r="T535" s="257"/>
      <c r="U535" s="576" t="str">
        <f t="shared" si="29"/>
        <v/>
      </c>
      <c r="AR535" s="263"/>
      <c r="AS535" s="263"/>
      <c r="AT535" s="224"/>
      <c r="AU535" s="379"/>
      <c r="AV535" s="379"/>
      <c r="AW535" s="264"/>
    </row>
    <row r="536" spans="2:49" x14ac:dyDescent="0.25">
      <c r="B536" s="379">
        <v>2.1</v>
      </c>
      <c r="C536" s="379">
        <v>97</v>
      </c>
      <c r="D536" s="379">
        <v>2.1</v>
      </c>
      <c r="E536" s="379">
        <v>2.2000000000000002</v>
      </c>
      <c r="F536" s="379">
        <v>3.6</v>
      </c>
      <c r="G536" s="379">
        <v>24</v>
      </c>
      <c r="H536" s="379">
        <v>1033.0999999999999</v>
      </c>
      <c r="I536" s="379">
        <v>46</v>
      </c>
      <c r="J536" s="379">
        <v>0</v>
      </c>
      <c r="K536" s="379">
        <v>0</v>
      </c>
      <c r="L536" s="379">
        <v>0.2</v>
      </c>
      <c r="M536" s="379">
        <v>152.9</v>
      </c>
      <c r="N536" s="568">
        <v>152.9</v>
      </c>
      <c r="O536" s="569">
        <v>0.36597222222222198</v>
      </c>
      <c r="P536" s="568"/>
      <c r="Q536" s="185" t="str">
        <f t="shared" si="28"/>
        <v/>
      </c>
      <c r="R536" s="574" t="str">
        <f t="shared" si="27"/>
        <v/>
      </c>
      <c r="S536" s="581">
        <v>2.2000000000000002</v>
      </c>
      <c r="T536" s="257"/>
      <c r="U536" s="576" t="str">
        <f t="shared" si="29"/>
        <v/>
      </c>
      <c r="AR536" s="263"/>
      <c r="AS536" s="263"/>
      <c r="AT536" s="224"/>
      <c r="AU536" s="379"/>
      <c r="AV536" s="379"/>
      <c r="AW536" s="264"/>
    </row>
    <row r="537" spans="2:49" x14ac:dyDescent="0.25">
      <c r="B537" s="379">
        <v>2.1</v>
      </c>
      <c r="C537" s="379">
        <v>97</v>
      </c>
      <c r="D537" s="379">
        <v>2.1</v>
      </c>
      <c r="E537" s="379">
        <v>0.7</v>
      </c>
      <c r="F537" s="379">
        <v>1.8</v>
      </c>
      <c r="G537" s="379">
        <v>67</v>
      </c>
      <c r="H537" s="379">
        <v>1033</v>
      </c>
      <c r="I537" s="379">
        <v>46</v>
      </c>
      <c r="J537" s="379">
        <v>0</v>
      </c>
      <c r="K537" s="379">
        <v>0</v>
      </c>
      <c r="L537" s="379">
        <v>0.2</v>
      </c>
      <c r="M537" s="379">
        <v>152.9</v>
      </c>
      <c r="N537" s="568">
        <v>152.9</v>
      </c>
      <c r="O537" s="569">
        <v>0.36666666666666697</v>
      </c>
      <c r="P537" s="568"/>
      <c r="Q537" s="185" t="str">
        <f t="shared" si="28"/>
        <v/>
      </c>
      <c r="R537" s="574" t="str">
        <f t="shared" si="27"/>
        <v/>
      </c>
      <c r="S537" s="581">
        <v>2.2000000000000002</v>
      </c>
      <c r="T537" s="257"/>
      <c r="U537" s="576" t="str">
        <f t="shared" si="29"/>
        <v/>
      </c>
      <c r="AR537" s="263"/>
      <c r="AS537" s="263"/>
      <c r="AT537" s="224"/>
      <c r="AU537" s="379"/>
      <c r="AV537" s="379"/>
      <c r="AW537" s="264"/>
    </row>
    <row r="538" spans="2:49" x14ac:dyDescent="0.25">
      <c r="B538" s="379">
        <v>2.1</v>
      </c>
      <c r="C538" s="379">
        <v>97</v>
      </c>
      <c r="D538" s="379">
        <v>2.1</v>
      </c>
      <c r="E538" s="379">
        <v>0</v>
      </c>
      <c r="F538" s="379">
        <v>0</v>
      </c>
      <c r="G538" s="379">
        <v>74</v>
      </c>
      <c r="H538" s="379">
        <v>1033.0999999999999</v>
      </c>
      <c r="I538" s="379">
        <v>108</v>
      </c>
      <c r="J538" s="379">
        <v>0</v>
      </c>
      <c r="K538" s="379">
        <v>0</v>
      </c>
      <c r="L538" s="379">
        <v>0.2</v>
      </c>
      <c r="M538" s="379">
        <v>152.9</v>
      </c>
      <c r="N538" s="568">
        <v>152.9</v>
      </c>
      <c r="O538" s="569">
        <v>0.36736111111111103</v>
      </c>
      <c r="P538" s="568"/>
      <c r="Q538" s="185" t="str">
        <f t="shared" si="28"/>
        <v/>
      </c>
      <c r="R538" s="574" t="str">
        <f t="shared" si="27"/>
        <v/>
      </c>
      <c r="S538" s="581">
        <v>2.2000000000000002</v>
      </c>
      <c r="T538" s="257"/>
      <c r="U538" s="576" t="str">
        <f t="shared" si="29"/>
        <v/>
      </c>
      <c r="AR538" s="263"/>
      <c r="AS538" s="263"/>
      <c r="AT538" s="224"/>
      <c r="AU538" s="379"/>
      <c r="AV538" s="379"/>
      <c r="AW538" s="264"/>
    </row>
    <row r="539" spans="2:49" x14ac:dyDescent="0.25">
      <c r="B539" s="379">
        <v>2.1</v>
      </c>
      <c r="C539" s="379">
        <v>97</v>
      </c>
      <c r="D539" s="379">
        <v>2.1</v>
      </c>
      <c r="E539" s="379">
        <v>0</v>
      </c>
      <c r="F539" s="379">
        <v>0</v>
      </c>
      <c r="G539" s="379">
        <v>73</v>
      </c>
      <c r="H539" s="379">
        <v>1033.0999999999999</v>
      </c>
      <c r="I539" s="379">
        <v>155</v>
      </c>
      <c r="J539" s="379">
        <v>0</v>
      </c>
      <c r="K539" s="379">
        <v>0</v>
      </c>
      <c r="L539" s="379">
        <v>0.2</v>
      </c>
      <c r="M539" s="379">
        <v>152.9</v>
      </c>
      <c r="N539" s="568">
        <v>152.9</v>
      </c>
      <c r="O539" s="569">
        <v>0.36805555555555602</v>
      </c>
      <c r="P539" s="568"/>
      <c r="Q539" s="185" t="str">
        <f t="shared" si="28"/>
        <v/>
      </c>
      <c r="R539" s="574" t="str">
        <f t="shared" si="27"/>
        <v/>
      </c>
      <c r="S539" s="581">
        <v>2.2000000000000002</v>
      </c>
      <c r="T539" s="257"/>
      <c r="U539" s="576" t="str">
        <f t="shared" si="29"/>
        <v/>
      </c>
      <c r="AR539" s="263"/>
      <c r="AS539" s="263"/>
      <c r="AT539" s="224"/>
      <c r="AU539" s="379"/>
      <c r="AV539" s="379"/>
      <c r="AW539" s="264"/>
    </row>
    <row r="540" spans="2:49" x14ac:dyDescent="0.25">
      <c r="B540" s="379">
        <v>2.2000000000000002</v>
      </c>
      <c r="C540" s="379">
        <v>97</v>
      </c>
      <c r="D540" s="379">
        <v>2.2000000000000002</v>
      </c>
      <c r="E540" s="379">
        <v>0.4</v>
      </c>
      <c r="F540" s="379">
        <v>1.8</v>
      </c>
      <c r="G540" s="379">
        <v>73</v>
      </c>
      <c r="H540" s="379">
        <v>1033</v>
      </c>
      <c r="I540" s="379">
        <v>46</v>
      </c>
      <c r="J540" s="379">
        <v>0</v>
      </c>
      <c r="K540" s="379">
        <v>0</v>
      </c>
      <c r="L540" s="379">
        <v>0.2</v>
      </c>
      <c r="M540" s="379">
        <v>152.9</v>
      </c>
      <c r="N540" s="568">
        <v>152.9</v>
      </c>
      <c r="O540" s="569">
        <v>0.36875000000000002</v>
      </c>
      <c r="P540" s="568"/>
      <c r="Q540" s="185" t="str">
        <f t="shared" si="28"/>
        <v/>
      </c>
      <c r="R540" s="574" t="str">
        <f t="shared" si="27"/>
        <v/>
      </c>
      <c r="S540" s="581">
        <v>2.2000000000000002</v>
      </c>
      <c r="T540" s="257"/>
      <c r="U540" s="576" t="str">
        <f t="shared" si="29"/>
        <v/>
      </c>
      <c r="AR540" s="263"/>
      <c r="AS540" s="263"/>
      <c r="AT540" s="224"/>
      <c r="AU540" s="379"/>
      <c r="AV540" s="379"/>
      <c r="AW540" s="264"/>
    </row>
    <row r="541" spans="2:49" x14ac:dyDescent="0.25">
      <c r="B541" s="379">
        <v>2.2000000000000002</v>
      </c>
      <c r="C541" s="379">
        <v>97</v>
      </c>
      <c r="D541" s="379">
        <v>2.2000000000000002</v>
      </c>
      <c r="E541" s="379">
        <v>0.4</v>
      </c>
      <c r="F541" s="379">
        <v>1.8</v>
      </c>
      <c r="G541" s="379">
        <v>66</v>
      </c>
      <c r="H541" s="379">
        <v>1032.9000000000001</v>
      </c>
      <c r="I541" s="379">
        <v>155</v>
      </c>
      <c r="J541" s="379">
        <v>0</v>
      </c>
      <c r="K541" s="379">
        <v>0</v>
      </c>
      <c r="L541" s="379">
        <v>0.2</v>
      </c>
      <c r="M541" s="379">
        <v>152.9</v>
      </c>
      <c r="N541" s="568">
        <v>152.9</v>
      </c>
      <c r="O541" s="569">
        <v>0.36944444444444402</v>
      </c>
      <c r="P541" s="568"/>
      <c r="Q541" s="185" t="str">
        <f t="shared" si="28"/>
        <v/>
      </c>
      <c r="R541" s="574" t="str">
        <f t="shared" si="27"/>
        <v/>
      </c>
      <c r="S541" s="581">
        <v>2.2000000000000002</v>
      </c>
      <c r="T541" s="257"/>
      <c r="U541" s="576" t="str">
        <f t="shared" si="29"/>
        <v/>
      </c>
      <c r="AR541" s="263"/>
      <c r="AS541" s="263"/>
      <c r="AT541" s="224"/>
      <c r="AU541" s="379"/>
      <c r="AV541" s="379"/>
      <c r="AW541" s="264"/>
    </row>
    <row r="542" spans="2:49" x14ac:dyDescent="0.25">
      <c r="B542" s="379">
        <v>2.2000000000000002</v>
      </c>
      <c r="C542" s="379">
        <v>97</v>
      </c>
      <c r="D542" s="379">
        <v>2.2000000000000002</v>
      </c>
      <c r="E542" s="379">
        <v>0</v>
      </c>
      <c r="F542" s="379">
        <v>0</v>
      </c>
      <c r="G542" s="379">
        <v>57</v>
      </c>
      <c r="H542" s="379">
        <v>1033</v>
      </c>
      <c r="I542" s="379">
        <v>155</v>
      </c>
      <c r="J542" s="379">
        <v>0</v>
      </c>
      <c r="K542" s="379">
        <v>0</v>
      </c>
      <c r="L542" s="379">
        <v>0.2</v>
      </c>
      <c r="M542" s="379">
        <v>152.9</v>
      </c>
      <c r="N542" s="568">
        <v>152.9</v>
      </c>
      <c r="O542" s="569">
        <v>0.37013888888888902</v>
      </c>
      <c r="P542" s="568"/>
      <c r="Q542" s="185" t="str">
        <f t="shared" si="28"/>
        <v/>
      </c>
      <c r="R542" s="574" t="str">
        <f t="shared" si="27"/>
        <v/>
      </c>
      <c r="S542" s="581">
        <v>2.2000000000000002</v>
      </c>
      <c r="T542" s="257"/>
      <c r="U542" s="576" t="str">
        <f t="shared" si="29"/>
        <v/>
      </c>
      <c r="AR542" s="263"/>
      <c r="AS542" s="263"/>
      <c r="AT542" s="224"/>
      <c r="AU542" s="379"/>
      <c r="AV542" s="379"/>
      <c r="AW542" s="264"/>
    </row>
    <row r="543" spans="2:49" x14ac:dyDescent="0.25">
      <c r="B543" s="379">
        <v>2.2000000000000002</v>
      </c>
      <c r="C543" s="379">
        <v>97</v>
      </c>
      <c r="D543" s="379">
        <v>2.2000000000000002</v>
      </c>
      <c r="E543" s="379">
        <v>0.4</v>
      </c>
      <c r="F543" s="379">
        <v>1.8</v>
      </c>
      <c r="G543" s="379">
        <v>59</v>
      </c>
      <c r="H543" s="379">
        <v>1032.9000000000001</v>
      </c>
      <c r="I543" s="379">
        <v>263</v>
      </c>
      <c r="J543" s="379">
        <v>0</v>
      </c>
      <c r="K543" s="379">
        <v>0</v>
      </c>
      <c r="L543" s="379">
        <v>0.2</v>
      </c>
      <c r="M543" s="379">
        <v>152.9</v>
      </c>
      <c r="N543" s="568">
        <v>152.9</v>
      </c>
      <c r="O543" s="569">
        <v>0.37083333333333302</v>
      </c>
      <c r="P543" s="568"/>
      <c r="Q543" s="185" t="str">
        <f t="shared" si="28"/>
        <v/>
      </c>
      <c r="R543" s="574" t="str">
        <f t="shared" si="27"/>
        <v/>
      </c>
      <c r="S543" s="581">
        <v>2.2000000000000002</v>
      </c>
      <c r="T543" s="257"/>
      <c r="U543" s="576" t="str">
        <f t="shared" si="29"/>
        <v/>
      </c>
      <c r="AR543" s="263"/>
      <c r="AS543" s="263"/>
      <c r="AT543" s="224"/>
      <c r="AU543" s="379"/>
      <c r="AV543" s="379"/>
      <c r="AW543" s="264"/>
    </row>
    <row r="544" spans="2:49" x14ac:dyDescent="0.25">
      <c r="B544" s="379">
        <v>2.2000000000000002</v>
      </c>
      <c r="C544" s="379">
        <v>97</v>
      </c>
      <c r="D544" s="379">
        <v>2.2000000000000002</v>
      </c>
      <c r="E544" s="379">
        <v>0.7</v>
      </c>
      <c r="F544" s="379">
        <v>1.8</v>
      </c>
      <c r="G544" s="379">
        <v>71</v>
      </c>
      <c r="H544" s="379">
        <v>1032.9000000000001</v>
      </c>
      <c r="I544" s="379">
        <v>155</v>
      </c>
      <c r="J544" s="379">
        <v>0</v>
      </c>
      <c r="K544" s="379">
        <v>0</v>
      </c>
      <c r="L544" s="379">
        <v>0.2</v>
      </c>
      <c r="M544" s="379">
        <v>152.9</v>
      </c>
      <c r="N544" s="568">
        <v>152.9</v>
      </c>
      <c r="O544" s="569">
        <v>0.37152777777777801</v>
      </c>
      <c r="P544" s="568"/>
      <c r="Q544" s="185" t="str">
        <f t="shared" si="28"/>
        <v/>
      </c>
      <c r="R544" s="574" t="str">
        <f t="shared" si="27"/>
        <v/>
      </c>
      <c r="S544" s="581">
        <v>2.2999999999999998</v>
      </c>
      <c r="T544" s="257"/>
      <c r="U544" s="576" t="str">
        <f t="shared" si="29"/>
        <v/>
      </c>
      <c r="AR544" s="263"/>
      <c r="AS544" s="263"/>
      <c r="AT544" s="224"/>
      <c r="AU544" s="379"/>
      <c r="AV544" s="379"/>
      <c r="AW544" s="264"/>
    </row>
    <row r="545" spans="2:49" x14ac:dyDescent="0.25">
      <c r="B545" s="379">
        <v>2.2000000000000002</v>
      </c>
      <c r="C545" s="379">
        <v>97</v>
      </c>
      <c r="D545" s="379">
        <v>2.2000000000000002</v>
      </c>
      <c r="E545" s="379">
        <v>0</v>
      </c>
      <c r="F545" s="379">
        <v>0</v>
      </c>
      <c r="G545" s="379">
        <v>59</v>
      </c>
      <c r="H545" s="379">
        <v>1032.8</v>
      </c>
      <c r="I545" s="379">
        <v>217</v>
      </c>
      <c r="J545" s="379">
        <v>0</v>
      </c>
      <c r="K545" s="379">
        <v>0</v>
      </c>
      <c r="L545" s="379">
        <v>0.2</v>
      </c>
      <c r="M545" s="379">
        <v>152.9</v>
      </c>
      <c r="N545" s="568">
        <v>152.9</v>
      </c>
      <c r="O545" s="569">
        <v>0.37222222222222201</v>
      </c>
      <c r="P545" s="568"/>
      <c r="Q545" s="185" t="str">
        <f t="shared" si="28"/>
        <v/>
      </c>
      <c r="R545" s="574" t="str">
        <f t="shared" si="27"/>
        <v/>
      </c>
      <c r="S545" s="581">
        <v>2.2999999999999998</v>
      </c>
      <c r="T545" s="257"/>
      <c r="U545" s="576" t="str">
        <f t="shared" si="29"/>
        <v/>
      </c>
      <c r="AR545" s="263"/>
      <c r="AS545" s="263"/>
      <c r="AT545" s="224"/>
      <c r="AU545" s="379"/>
      <c r="AV545" s="379"/>
      <c r="AW545" s="264"/>
    </row>
    <row r="546" spans="2:49" x14ac:dyDescent="0.25">
      <c r="B546" s="379">
        <v>2.2000000000000002</v>
      </c>
      <c r="C546" s="379">
        <v>97</v>
      </c>
      <c r="D546" s="379">
        <v>2.2000000000000002</v>
      </c>
      <c r="E546" s="379">
        <v>0</v>
      </c>
      <c r="F546" s="379">
        <v>0</v>
      </c>
      <c r="G546" s="379">
        <v>46</v>
      </c>
      <c r="H546" s="379">
        <v>1032.8</v>
      </c>
      <c r="I546" s="379">
        <v>372</v>
      </c>
      <c r="J546" s="379">
        <v>0</v>
      </c>
      <c r="K546" s="379">
        <v>0</v>
      </c>
      <c r="L546" s="379">
        <v>0.2</v>
      </c>
      <c r="M546" s="379">
        <v>152.9</v>
      </c>
      <c r="N546" s="568">
        <v>152.9</v>
      </c>
      <c r="O546" s="569">
        <v>0.37291666666666701</v>
      </c>
      <c r="P546" s="568"/>
      <c r="Q546" s="185" t="str">
        <f t="shared" si="28"/>
        <v/>
      </c>
      <c r="R546" s="574" t="str">
        <f t="shared" si="27"/>
        <v/>
      </c>
      <c r="S546" s="581">
        <v>2.2999999999999998</v>
      </c>
      <c r="T546" s="257"/>
      <c r="U546" s="576" t="str">
        <f t="shared" si="29"/>
        <v/>
      </c>
      <c r="AR546" s="263"/>
      <c r="AS546" s="263"/>
      <c r="AT546" s="224"/>
      <c r="AU546" s="379"/>
      <c r="AV546" s="379"/>
      <c r="AW546" s="264"/>
    </row>
    <row r="547" spans="2:49" x14ac:dyDescent="0.25">
      <c r="B547" s="379">
        <v>2.2000000000000002</v>
      </c>
      <c r="C547" s="379">
        <v>97</v>
      </c>
      <c r="D547" s="379">
        <v>2.2000000000000002</v>
      </c>
      <c r="E547" s="379">
        <v>0.4</v>
      </c>
      <c r="F547" s="379">
        <v>1.8</v>
      </c>
      <c r="G547" s="379">
        <v>74</v>
      </c>
      <c r="H547" s="379">
        <v>1032.9000000000001</v>
      </c>
      <c r="I547" s="379">
        <v>263</v>
      </c>
      <c r="J547" s="379">
        <v>0</v>
      </c>
      <c r="K547" s="379">
        <v>0</v>
      </c>
      <c r="L547" s="379">
        <v>0.2</v>
      </c>
      <c r="M547" s="379">
        <v>152.9</v>
      </c>
      <c r="N547" s="568">
        <v>152.9</v>
      </c>
      <c r="O547" s="569">
        <v>0.37361111111111101</v>
      </c>
      <c r="P547" s="568"/>
      <c r="Q547" s="185" t="str">
        <f t="shared" si="28"/>
        <v/>
      </c>
      <c r="R547" s="574" t="str">
        <f t="shared" si="27"/>
        <v/>
      </c>
      <c r="S547" s="581">
        <v>2.2999999999999998</v>
      </c>
      <c r="T547" s="257"/>
      <c r="U547" s="576" t="str">
        <f t="shared" si="29"/>
        <v/>
      </c>
      <c r="AR547" s="263"/>
      <c r="AS547" s="263"/>
      <c r="AT547" s="224"/>
      <c r="AU547" s="379"/>
      <c r="AV547" s="379"/>
      <c r="AW547" s="264"/>
    </row>
    <row r="548" spans="2:49" x14ac:dyDescent="0.25">
      <c r="B548" s="379">
        <v>2.2000000000000002</v>
      </c>
      <c r="C548" s="379">
        <v>97</v>
      </c>
      <c r="D548" s="379">
        <v>2.2000000000000002</v>
      </c>
      <c r="E548" s="379">
        <v>0.4</v>
      </c>
      <c r="F548" s="379">
        <v>1.8</v>
      </c>
      <c r="G548" s="379">
        <v>81</v>
      </c>
      <c r="H548" s="379">
        <v>1032.9000000000001</v>
      </c>
      <c r="I548" s="379">
        <v>325</v>
      </c>
      <c r="J548" s="379">
        <v>0</v>
      </c>
      <c r="K548" s="379">
        <v>0</v>
      </c>
      <c r="L548" s="379">
        <v>0.2</v>
      </c>
      <c r="M548" s="379">
        <v>152.9</v>
      </c>
      <c r="N548" s="568">
        <v>152.9</v>
      </c>
      <c r="O548" s="569">
        <v>0.374305555555556</v>
      </c>
      <c r="P548" s="568"/>
      <c r="Q548" s="185" t="str">
        <f t="shared" si="28"/>
        <v/>
      </c>
      <c r="R548" s="574" t="str">
        <f t="shared" si="27"/>
        <v/>
      </c>
      <c r="S548" s="581">
        <v>2.2999999999999998</v>
      </c>
      <c r="T548" s="257"/>
      <c r="U548" s="576" t="str">
        <f t="shared" si="29"/>
        <v/>
      </c>
      <c r="AR548" s="263"/>
      <c r="AS548" s="263"/>
      <c r="AT548" s="224"/>
      <c r="AU548" s="379"/>
      <c r="AV548" s="379"/>
      <c r="AW548" s="264"/>
    </row>
    <row r="549" spans="2:49" x14ac:dyDescent="0.25">
      <c r="B549" s="379">
        <v>2.2000000000000002</v>
      </c>
      <c r="C549" s="379">
        <v>97</v>
      </c>
      <c r="D549" s="379">
        <v>2.2000000000000002</v>
      </c>
      <c r="E549" s="379">
        <v>0</v>
      </c>
      <c r="F549" s="379">
        <v>0</v>
      </c>
      <c r="G549" s="379">
        <v>24</v>
      </c>
      <c r="H549" s="379">
        <v>1033</v>
      </c>
      <c r="I549" s="379">
        <v>372</v>
      </c>
      <c r="J549" s="379">
        <v>0</v>
      </c>
      <c r="K549" s="379">
        <v>0</v>
      </c>
      <c r="L549" s="379">
        <v>0.2</v>
      </c>
      <c r="M549" s="379">
        <v>152.9</v>
      </c>
      <c r="N549" s="568">
        <v>152.9</v>
      </c>
      <c r="O549" s="569">
        <v>0.375</v>
      </c>
      <c r="P549" s="568"/>
      <c r="Q549" s="185" t="str">
        <f t="shared" si="28"/>
        <v/>
      </c>
      <c r="R549" s="574" t="str">
        <f t="shared" si="27"/>
        <v/>
      </c>
      <c r="S549" s="581">
        <v>2.2999999999999998</v>
      </c>
      <c r="T549" s="257"/>
      <c r="U549" s="576" t="str">
        <f t="shared" si="29"/>
        <v/>
      </c>
      <c r="AR549" s="263"/>
      <c r="AS549" s="263"/>
      <c r="AT549" s="224"/>
      <c r="AU549" s="379"/>
      <c r="AV549" s="379"/>
      <c r="AW549" s="264"/>
    </row>
    <row r="550" spans="2:49" x14ac:dyDescent="0.25">
      <c r="B550" s="379">
        <v>2.2999999999999998</v>
      </c>
      <c r="C550" s="379">
        <v>97</v>
      </c>
      <c r="D550" s="379">
        <v>2.2999999999999998</v>
      </c>
      <c r="E550" s="379">
        <v>0</v>
      </c>
      <c r="F550" s="379">
        <v>0</v>
      </c>
      <c r="G550" s="379">
        <v>24</v>
      </c>
      <c r="H550" s="379">
        <v>1032.9000000000001</v>
      </c>
      <c r="I550" s="379">
        <v>480</v>
      </c>
      <c r="J550" s="379">
        <v>0</v>
      </c>
      <c r="K550" s="379">
        <v>0</v>
      </c>
      <c r="L550" s="379">
        <v>0.2</v>
      </c>
      <c r="M550" s="379">
        <v>152.9</v>
      </c>
      <c r="N550" s="568">
        <v>152.9</v>
      </c>
      <c r="O550" s="569">
        <v>0.375694444444444</v>
      </c>
      <c r="P550" s="568"/>
      <c r="Q550" s="185" t="str">
        <f t="shared" si="28"/>
        <v/>
      </c>
      <c r="R550" s="574" t="str">
        <f t="shared" si="27"/>
        <v/>
      </c>
      <c r="S550" s="581">
        <v>2.2999999999999998</v>
      </c>
      <c r="T550" s="257"/>
      <c r="U550" s="576" t="str">
        <f t="shared" si="29"/>
        <v/>
      </c>
      <c r="AR550" s="263"/>
      <c r="AS550" s="263"/>
      <c r="AT550" s="224"/>
      <c r="AU550" s="379"/>
      <c r="AV550" s="379"/>
      <c r="AW550" s="264"/>
    </row>
    <row r="551" spans="2:49" x14ac:dyDescent="0.25">
      <c r="B551" s="379">
        <v>2.2999999999999998</v>
      </c>
      <c r="C551" s="379">
        <v>97</v>
      </c>
      <c r="D551" s="379">
        <v>2.2999999999999998</v>
      </c>
      <c r="E551" s="379">
        <v>0.7</v>
      </c>
      <c r="F551" s="379">
        <v>1.8</v>
      </c>
      <c r="G551" s="379">
        <v>27</v>
      </c>
      <c r="H551" s="379">
        <v>1032.9000000000001</v>
      </c>
      <c r="I551" s="379">
        <v>372</v>
      </c>
      <c r="J551" s="379">
        <v>0</v>
      </c>
      <c r="K551" s="379">
        <v>0</v>
      </c>
      <c r="L551" s="379">
        <v>0.2</v>
      </c>
      <c r="M551" s="379">
        <v>152.9</v>
      </c>
      <c r="N551" s="568">
        <v>152.9</v>
      </c>
      <c r="O551" s="569">
        <v>0.37638888888888899</v>
      </c>
      <c r="P551" s="568"/>
      <c r="Q551" s="185" t="str">
        <f t="shared" si="28"/>
        <v/>
      </c>
      <c r="R551" s="574" t="str">
        <f t="shared" si="27"/>
        <v/>
      </c>
      <c r="S551" s="581">
        <v>2.2999999999999998</v>
      </c>
      <c r="T551" s="257"/>
      <c r="U551" s="576" t="str">
        <f t="shared" si="29"/>
        <v/>
      </c>
      <c r="AR551" s="263"/>
      <c r="AS551" s="263"/>
      <c r="AT551" s="224"/>
      <c r="AU551" s="379"/>
      <c r="AV551" s="379"/>
      <c r="AW551" s="264"/>
    </row>
    <row r="552" spans="2:49" x14ac:dyDescent="0.25">
      <c r="B552" s="379">
        <v>2.2999999999999998</v>
      </c>
      <c r="C552" s="379">
        <v>97</v>
      </c>
      <c r="D552" s="379">
        <v>2.2999999999999998</v>
      </c>
      <c r="E552" s="379">
        <v>2.2000000000000002</v>
      </c>
      <c r="F552" s="379">
        <v>3.6</v>
      </c>
      <c r="G552" s="379">
        <v>349</v>
      </c>
      <c r="H552" s="379">
        <v>1032.9000000000001</v>
      </c>
      <c r="I552" s="379">
        <v>480</v>
      </c>
      <c r="J552" s="379">
        <v>0</v>
      </c>
      <c r="K552" s="379">
        <v>0</v>
      </c>
      <c r="L552" s="379">
        <v>0.2</v>
      </c>
      <c r="M552" s="379">
        <v>152.9</v>
      </c>
      <c r="N552" s="568">
        <v>152.9</v>
      </c>
      <c r="O552" s="569">
        <v>0.37708333333333299</v>
      </c>
      <c r="P552" s="568"/>
      <c r="Q552" s="185" t="str">
        <f t="shared" si="28"/>
        <v/>
      </c>
      <c r="R552" s="574" t="str">
        <f t="shared" si="27"/>
        <v/>
      </c>
      <c r="S552" s="581">
        <v>2.2999999999999998</v>
      </c>
      <c r="T552" s="257"/>
      <c r="U552" s="576" t="str">
        <f t="shared" si="29"/>
        <v/>
      </c>
      <c r="AR552" s="263"/>
      <c r="AS552" s="263"/>
      <c r="AT552" s="224"/>
      <c r="AU552" s="379"/>
      <c r="AV552" s="379"/>
      <c r="AW552" s="264"/>
    </row>
    <row r="553" spans="2:49" x14ac:dyDescent="0.25">
      <c r="B553" s="379">
        <v>2.2999999999999998</v>
      </c>
      <c r="C553" s="379">
        <v>97</v>
      </c>
      <c r="D553" s="379">
        <v>2.2999999999999998</v>
      </c>
      <c r="E553" s="379">
        <v>2.2000000000000002</v>
      </c>
      <c r="F553" s="379">
        <v>3.6</v>
      </c>
      <c r="G553" s="379">
        <v>1</v>
      </c>
      <c r="H553" s="379">
        <v>1032.8</v>
      </c>
      <c r="I553" s="379">
        <v>542</v>
      </c>
      <c r="J553" s="379">
        <v>0</v>
      </c>
      <c r="K553" s="379">
        <v>0</v>
      </c>
      <c r="L553" s="379">
        <v>0.2</v>
      </c>
      <c r="M553" s="379">
        <v>152.9</v>
      </c>
      <c r="N553" s="568">
        <v>152.9</v>
      </c>
      <c r="O553" s="569">
        <v>0.37777777777777799</v>
      </c>
      <c r="P553" s="568"/>
      <c r="Q553" s="185" t="str">
        <f t="shared" si="28"/>
        <v/>
      </c>
      <c r="R553" s="574" t="str">
        <f t="shared" si="27"/>
        <v/>
      </c>
      <c r="S553" s="581">
        <v>2.4</v>
      </c>
      <c r="T553" s="257"/>
      <c r="U553" s="576" t="str">
        <f t="shared" si="29"/>
        <v/>
      </c>
      <c r="AR553" s="263"/>
      <c r="AS553" s="263"/>
      <c r="AT553" s="224"/>
      <c r="AU553" s="379"/>
      <c r="AV553" s="379"/>
      <c r="AW553" s="264"/>
    </row>
    <row r="554" spans="2:49" x14ac:dyDescent="0.25">
      <c r="B554" s="379">
        <v>2.2999999999999998</v>
      </c>
      <c r="C554" s="379">
        <v>97</v>
      </c>
      <c r="D554" s="379">
        <v>2.2999999999999998</v>
      </c>
      <c r="E554" s="379">
        <v>1.4</v>
      </c>
      <c r="F554" s="379">
        <v>1.8</v>
      </c>
      <c r="G554" s="379">
        <v>17</v>
      </c>
      <c r="H554" s="379">
        <v>1032.8</v>
      </c>
      <c r="I554" s="379">
        <v>759</v>
      </c>
      <c r="J554" s="379">
        <v>0</v>
      </c>
      <c r="K554" s="379">
        <v>0</v>
      </c>
      <c r="L554" s="379">
        <v>0.2</v>
      </c>
      <c r="M554" s="379">
        <v>152.9</v>
      </c>
      <c r="N554" s="568">
        <v>152.9</v>
      </c>
      <c r="O554" s="569">
        <v>0.37847222222222199</v>
      </c>
      <c r="P554" s="568"/>
      <c r="Q554" s="185" t="str">
        <f t="shared" si="28"/>
        <v/>
      </c>
      <c r="R554" s="574" t="str">
        <f t="shared" si="27"/>
        <v/>
      </c>
      <c r="S554" s="581">
        <v>2.4</v>
      </c>
      <c r="T554" s="257"/>
      <c r="U554" s="576" t="str">
        <f t="shared" si="29"/>
        <v/>
      </c>
      <c r="AR554" s="263"/>
      <c r="AS554" s="263"/>
      <c r="AT554" s="224"/>
      <c r="AU554" s="379"/>
      <c r="AV554" s="379"/>
      <c r="AW554" s="264"/>
    </row>
    <row r="555" spans="2:49" x14ac:dyDescent="0.25">
      <c r="B555" s="379">
        <v>2.2999999999999998</v>
      </c>
      <c r="C555" s="379">
        <v>97</v>
      </c>
      <c r="D555" s="379">
        <v>2.2999999999999998</v>
      </c>
      <c r="E555" s="379">
        <v>1.4</v>
      </c>
      <c r="F555" s="379">
        <v>1.8</v>
      </c>
      <c r="G555" s="379">
        <v>24</v>
      </c>
      <c r="H555" s="379">
        <v>1032.7</v>
      </c>
      <c r="I555" s="379">
        <v>713</v>
      </c>
      <c r="J555" s="379">
        <v>0</v>
      </c>
      <c r="K555" s="379">
        <v>0</v>
      </c>
      <c r="L555" s="379">
        <v>0.2</v>
      </c>
      <c r="M555" s="379">
        <v>152.9</v>
      </c>
      <c r="N555" s="568">
        <v>152.9</v>
      </c>
      <c r="O555" s="569">
        <v>0.37916666666666698</v>
      </c>
      <c r="P555" s="568"/>
      <c r="Q555" s="185" t="str">
        <f t="shared" si="28"/>
        <v/>
      </c>
      <c r="R555" s="574" t="str">
        <f t="shared" si="27"/>
        <v/>
      </c>
      <c r="S555" s="581">
        <v>2.4</v>
      </c>
      <c r="T555" s="257"/>
      <c r="U555" s="576" t="str">
        <f t="shared" si="29"/>
        <v/>
      </c>
      <c r="AR555" s="263"/>
      <c r="AS555" s="263"/>
      <c r="AT555" s="224"/>
      <c r="AU555" s="379"/>
      <c r="AV555" s="379"/>
      <c r="AW555" s="264"/>
    </row>
    <row r="556" spans="2:49" x14ac:dyDescent="0.25">
      <c r="B556" s="379">
        <v>2.2999999999999998</v>
      </c>
      <c r="C556" s="379">
        <v>97</v>
      </c>
      <c r="D556" s="379">
        <v>2.2999999999999998</v>
      </c>
      <c r="E556" s="379">
        <v>2.2000000000000002</v>
      </c>
      <c r="F556" s="379">
        <v>3.6</v>
      </c>
      <c r="G556" s="379">
        <v>25</v>
      </c>
      <c r="H556" s="379">
        <v>1032.9000000000001</v>
      </c>
      <c r="I556" s="379">
        <v>604</v>
      </c>
      <c r="J556" s="379">
        <v>0</v>
      </c>
      <c r="K556" s="379">
        <v>0</v>
      </c>
      <c r="L556" s="379">
        <v>0.2</v>
      </c>
      <c r="M556" s="379">
        <v>152.9</v>
      </c>
      <c r="N556" s="568">
        <v>152.9</v>
      </c>
      <c r="O556" s="569">
        <v>0.37986111111111098</v>
      </c>
      <c r="P556" s="568"/>
      <c r="Q556" s="185" t="str">
        <f t="shared" si="28"/>
        <v/>
      </c>
      <c r="R556" s="574" t="str">
        <f t="shared" si="27"/>
        <v/>
      </c>
      <c r="S556" s="581">
        <v>2.4</v>
      </c>
      <c r="T556" s="257"/>
      <c r="U556" s="576" t="str">
        <f t="shared" si="29"/>
        <v/>
      </c>
      <c r="AR556" s="263"/>
      <c r="AS556" s="263"/>
      <c r="AT556" s="224"/>
      <c r="AU556" s="379"/>
      <c r="AV556" s="379"/>
      <c r="AW556" s="264"/>
    </row>
    <row r="557" spans="2:49" x14ac:dyDescent="0.25">
      <c r="B557" s="379">
        <v>2.2999999999999998</v>
      </c>
      <c r="C557" s="379">
        <v>97</v>
      </c>
      <c r="D557" s="379">
        <v>2.2999999999999998</v>
      </c>
      <c r="E557" s="379">
        <v>1.4</v>
      </c>
      <c r="F557" s="379">
        <v>1.8</v>
      </c>
      <c r="G557" s="379">
        <v>23</v>
      </c>
      <c r="H557" s="379">
        <v>1033.0999999999999</v>
      </c>
      <c r="I557" s="379">
        <v>651</v>
      </c>
      <c r="J557" s="379">
        <v>0</v>
      </c>
      <c r="K557" s="379">
        <v>0</v>
      </c>
      <c r="L557" s="379">
        <v>0.2</v>
      </c>
      <c r="M557" s="379">
        <v>152.9</v>
      </c>
      <c r="N557" s="568">
        <v>152.9</v>
      </c>
      <c r="O557" s="569">
        <v>0.38055555555555598</v>
      </c>
      <c r="P557" s="568"/>
      <c r="Q557" s="185" t="str">
        <f t="shared" si="28"/>
        <v/>
      </c>
      <c r="R557" s="574" t="str">
        <f t="shared" si="27"/>
        <v/>
      </c>
      <c r="S557" s="581">
        <v>2.4</v>
      </c>
      <c r="T557" s="257"/>
      <c r="U557" s="576" t="str">
        <f t="shared" si="29"/>
        <v/>
      </c>
      <c r="AR557" s="263"/>
      <c r="AS557" s="263"/>
      <c r="AT557" s="224"/>
      <c r="AU557" s="379"/>
      <c r="AV557" s="379"/>
      <c r="AW557" s="264"/>
    </row>
    <row r="558" spans="2:49" x14ac:dyDescent="0.25">
      <c r="B558" s="379">
        <v>2.4</v>
      </c>
      <c r="C558" s="379">
        <v>97</v>
      </c>
      <c r="D558" s="379">
        <v>2.4</v>
      </c>
      <c r="E558" s="379">
        <v>2.5</v>
      </c>
      <c r="F558" s="379">
        <v>3.6</v>
      </c>
      <c r="G558" s="379">
        <v>358</v>
      </c>
      <c r="H558" s="379">
        <v>1033.0999999999999</v>
      </c>
      <c r="I558" s="379">
        <v>759</v>
      </c>
      <c r="J558" s="379">
        <v>0</v>
      </c>
      <c r="K558" s="379">
        <v>0</v>
      </c>
      <c r="L558" s="379">
        <v>0.2</v>
      </c>
      <c r="M558" s="379">
        <v>152.9</v>
      </c>
      <c r="N558" s="568">
        <v>152.9</v>
      </c>
      <c r="O558" s="569">
        <v>0.38124999999999998</v>
      </c>
      <c r="P558" s="568"/>
      <c r="Q558" s="185" t="str">
        <f t="shared" si="28"/>
        <v/>
      </c>
      <c r="R558" s="574" t="str">
        <f t="shared" si="27"/>
        <v/>
      </c>
      <c r="S558" s="581">
        <v>2.5</v>
      </c>
      <c r="T558" s="257"/>
      <c r="U558" s="576" t="str">
        <f t="shared" si="29"/>
        <v/>
      </c>
      <c r="AR558" s="263"/>
      <c r="AS558" s="263"/>
      <c r="AT558" s="224"/>
      <c r="AU558" s="379"/>
      <c r="AV558" s="379"/>
      <c r="AW558" s="264"/>
    </row>
    <row r="559" spans="2:49" x14ac:dyDescent="0.25">
      <c r="B559" s="379">
        <v>2.4</v>
      </c>
      <c r="C559" s="379">
        <v>97</v>
      </c>
      <c r="D559" s="379">
        <v>2.4</v>
      </c>
      <c r="E559" s="379">
        <v>1.8</v>
      </c>
      <c r="F559" s="379">
        <v>1.8</v>
      </c>
      <c r="G559" s="379">
        <v>354</v>
      </c>
      <c r="H559" s="379">
        <v>1033</v>
      </c>
      <c r="I559" s="379">
        <v>821</v>
      </c>
      <c r="J559" s="379">
        <v>0</v>
      </c>
      <c r="K559" s="379">
        <v>0</v>
      </c>
      <c r="L559" s="379">
        <v>0.2</v>
      </c>
      <c r="M559" s="379">
        <v>152.9</v>
      </c>
      <c r="N559" s="568">
        <v>152.9</v>
      </c>
      <c r="O559" s="569">
        <v>0.38194444444444398</v>
      </c>
      <c r="P559" s="568"/>
      <c r="Q559" s="185" t="str">
        <f t="shared" si="28"/>
        <v/>
      </c>
      <c r="R559" s="574" t="str">
        <f t="shared" si="27"/>
        <v/>
      </c>
      <c r="S559" s="581">
        <v>2.4</v>
      </c>
      <c r="T559" s="257"/>
      <c r="U559" s="576" t="str">
        <f t="shared" si="29"/>
        <v/>
      </c>
      <c r="X559" s="223"/>
      <c r="Y559" s="223"/>
      <c r="Z559" s="223"/>
      <c r="AR559" s="263"/>
      <c r="AS559" s="263"/>
      <c r="AT559" s="224"/>
      <c r="AU559" s="379"/>
      <c r="AV559" s="379"/>
      <c r="AW559" s="264"/>
    </row>
    <row r="560" spans="2:49" x14ac:dyDescent="0.25">
      <c r="B560" s="379">
        <v>2.4</v>
      </c>
      <c r="C560" s="379">
        <v>97</v>
      </c>
      <c r="D560" s="379">
        <v>2.4</v>
      </c>
      <c r="E560" s="379">
        <v>1.4</v>
      </c>
      <c r="F560" s="379">
        <v>1.8</v>
      </c>
      <c r="G560" s="379">
        <v>19</v>
      </c>
      <c r="H560" s="379">
        <v>1033.2</v>
      </c>
      <c r="I560" s="379">
        <v>868</v>
      </c>
      <c r="J560" s="379">
        <v>0</v>
      </c>
      <c r="K560" s="379">
        <v>0</v>
      </c>
      <c r="L560" s="379">
        <v>0.2</v>
      </c>
      <c r="M560" s="379">
        <v>152.9</v>
      </c>
      <c r="N560" s="568">
        <v>152.9</v>
      </c>
      <c r="O560" s="569">
        <v>0.38263888888888897</v>
      </c>
      <c r="P560" s="568"/>
      <c r="Q560" s="185" t="str">
        <f t="shared" si="28"/>
        <v/>
      </c>
      <c r="R560" s="574" t="str">
        <f t="shared" si="27"/>
        <v/>
      </c>
      <c r="S560" s="581">
        <v>2.5</v>
      </c>
      <c r="T560" s="257"/>
      <c r="U560" s="576" t="str">
        <f t="shared" si="29"/>
        <v/>
      </c>
      <c r="X560" s="223"/>
      <c r="Y560" s="223"/>
      <c r="Z560" s="223"/>
      <c r="AR560" s="263"/>
      <c r="AS560" s="263"/>
      <c r="AT560" s="224"/>
      <c r="AU560" s="379"/>
      <c r="AV560" s="379"/>
      <c r="AW560" s="264"/>
    </row>
    <row r="561" spans="2:49" x14ac:dyDescent="0.25">
      <c r="B561" s="379">
        <v>2.4</v>
      </c>
      <c r="C561" s="379">
        <v>97</v>
      </c>
      <c r="D561" s="379">
        <v>2.4</v>
      </c>
      <c r="E561" s="379">
        <v>1.4</v>
      </c>
      <c r="F561" s="379">
        <v>1.8</v>
      </c>
      <c r="G561" s="379">
        <v>14</v>
      </c>
      <c r="H561" s="379">
        <v>1032.9000000000001</v>
      </c>
      <c r="I561" s="379">
        <v>821</v>
      </c>
      <c r="J561" s="379">
        <v>0</v>
      </c>
      <c r="K561" s="379">
        <v>0</v>
      </c>
      <c r="L561" s="379">
        <v>0.2</v>
      </c>
      <c r="M561" s="379">
        <v>152.9</v>
      </c>
      <c r="N561" s="568">
        <v>152.9</v>
      </c>
      <c r="O561" s="569">
        <v>0.38333333333333303</v>
      </c>
      <c r="P561" s="568"/>
      <c r="Q561" s="185" t="str">
        <f t="shared" si="28"/>
        <v/>
      </c>
      <c r="R561" s="574" t="str">
        <f t="shared" si="27"/>
        <v/>
      </c>
      <c r="S561" s="581">
        <v>2.5</v>
      </c>
      <c r="T561" s="257"/>
      <c r="U561" s="576" t="str">
        <f t="shared" si="29"/>
        <v/>
      </c>
      <c r="X561" s="223"/>
      <c r="Y561" s="223"/>
      <c r="Z561" s="223"/>
      <c r="AR561" s="263"/>
      <c r="AS561" s="263"/>
      <c r="AT561" s="224"/>
      <c r="AU561" s="379"/>
      <c r="AV561" s="379"/>
      <c r="AW561" s="264"/>
    </row>
    <row r="562" spans="2:49" x14ac:dyDescent="0.25">
      <c r="B562" s="379">
        <v>2.4</v>
      </c>
      <c r="C562" s="379">
        <v>97</v>
      </c>
      <c r="D562" s="379">
        <v>2.4</v>
      </c>
      <c r="E562" s="379">
        <v>0.4</v>
      </c>
      <c r="F562" s="379">
        <v>1.8</v>
      </c>
      <c r="G562" s="379">
        <v>22</v>
      </c>
      <c r="H562" s="379">
        <v>1033</v>
      </c>
      <c r="I562" s="379">
        <v>930</v>
      </c>
      <c r="J562" s="379">
        <v>0</v>
      </c>
      <c r="K562" s="379">
        <v>0</v>
      </c>
      <c r="L562" s="379">
        <v>0.2</v>
      </c>
      <c r="M562" s="379">
        <v>152.9</v>
      </c>
      <c r="N562" s="568">
        <v>152.9</v>
      </c>
      <c r="O562" s="569">
        <v>0.38402777777777802</v>
      </c>
      <c r="P562" s="568"/>
      <c r="Q562" s="185" t="str">
        <f t="shared" si="28"/>
        <v/>
      </c>
      <c r="R562" s="574" t="str">
        <f t="shared" si="27"/>
        <v/>
      </c>
      <c r="S562" s="581">
        <v>2.5</v>
      </c>
      <c r="T562" s="257"/>
      <c r="U562" s="576" t="str">
        <f t="shared" si="29"/>
        <v/>
      </c>
      <c r="X562" s="223"/>
      <c r="Y562" s="223"/>
      <c r="Z562" s="223"/>
      <c r="AR562" s="263"/>
      <c r="AS562" s="263"/>
      <c r="AT562" s="224"/>
      <c r="AU562" s="379"/>
      <c r="AV562" s="379"/>
      <c r="AW562" s="264"/>
    </row>
    <row r="563" spans="2:49" x14ac:dyDescent="0.25">
      <c r="B563" s="379">
        <v>2.4</v>
      </c>
      <c r="C563" s="379">
        <v>97</v>
      </c>
      <c r="D563" s="379">
        <v>2.4</v>
      </c>
      <c r="E563" s="379">
        <v>0.7</v>
      </c>
      <c r="F563" s="379">
        <v>1.8</v>
      </c>
      <c r="G563" s="379">
        <v>29</v>
      </c>
      <c r="H563" s="379">
        <v>1033</v>
      </c>
      <c r="I563" s="379">
        <v>930</v>
      </c>
      <c r="J563" s="379">
        <v>0</v>
      </c>
      <c r="K563" s="379">
        <v>0</v>
      </c>
      <c r="L563" s="379">
        <v>0.2</v>
      </c>
      <c r="M563" s="379">
        <v>152.9</v>
      </c>
      <c r="N563" s="568">
        <v>152.9</v>
      </c>
      <c r="O563" s="569">
        <v>0.38472222222222202</v>
      </c>
      <c r="P563" s="568"/>
      <c r="Q563" s="185" t="str">
        <f t="shared" si="28"/>
        <v/>
      </c>
      <c r="R563" s="574" t="str">
        <f t="shared" si="27"/>
        <v/>
      </c>
      <c r="S563" s="581">
        <v>2.5</v>
      </c>
      <c r="T563" s="257"/>
      <c r="U563" s="576" t="str">
        <f t="shared" si="29"/>
        <v/>
      </c>
      <c r="X563" s="223"/>
      <c r="Y563" s="223"/>
      <c r="Z563" s="223"/>
      <c r="AR563" s="263"/>
      <c r="AS563" s="263"/>
      <c r="AT563" s="224"/>
      <c r="AU563" s="379"/>
      <c r="AV563" s="379"/>
      <c r="AW563" s="264"/>
    </row>
    <row r="564" spans="2:49" x14ac:dyDescent="0.25">
      <c r="B564" s="379">
        <v>2.4</v>
      </c>
      <c r="C564" s="379">
        <v>97</v>
      </c>
      <c r="D564" s="379">
        <v>2.4</v>
      </c>
      <c r="E564" s="379">
        <v>0.4</v>
      </c>
      <c r="F564" s="379">
        <v>1.8</v>
      </c>
      <c r="G564" s="379">
        <v>29</v>
      </c>
      <c r="H564" s="379">
        <v>1033.0999999999999</v>
      </c>
      <c r="I564" s="379">
        <v>976</v>
      </c>
      <c r="J564" s="379">
        <v>0</v>
      </c>
      <c r="K564" s="379">
        <v>0</v>
      </c>
      <c r="L564" s="379">
        <v>0.2</v>
      </c>
      <c r="M564" s="379">
        <v>152.9</v>
      </c>
      <c r="N564" s="568">
        <v>152.9</v>
      </c>
      <c r="O564" s="569">
        <v>0.38541666666666702</v>
      </c>
      <c r="P564" s="568"/>
      <c r="Q564" s="185" t="str">
        <f t="shared" si="28"/>
        <v/>
      </c>
      <c r="R564" s="574" t="str">
        <f t="shared" si="27"/>
        <v/>
      </c>
      <c r="S564" s="581">
        <v>2.5</v>
      </c>
      <c r="T564" s="257"/>
      <c r="U564" s="576" t="str">
        <f t="shared" si="29"/>
        <v/>
      </c>
      <c r="X564" s="223"/>
      <c r="Y564" s="223"/>
      <c r="Z564" s="223"/>
      <c r="AR564" s="263"/>
      <c r="AS564" s="263"/>
      <c r="AT564" s="224"/>
      <c r="AU564" s="379"/>
      <c r="AV564" s="379"/>
      <c r="AW564" s="264"/>
    </row>
    <row r="565" spans="2:49" x14ac:dyDescent="0.25">
      <c r="B565" s="379">
        <v>2.4</v>
      </c>
      <c r="C565" s="379">
        <v>97</v>
      </c>
      <c r="D565" s="379">
        <v>2.4</v>
      </c>
      <c r="E565" s="379">
        <v>2.2000000000000002</v>
      </c>
      <c r="F565" s="379">
        <v>3.6</v>
      </c>
      <c r="G565" s="379">
        <v>10</v>
      </c>
      <c r="H565" s="379">
        <v>1033.0999999999999</v>
      </c>
      <c r="I565" s="379">
        <v>976</v>
      </c>
      <c r="J565" s="379">
        <v>0</v>
      </c>
      <c r="K565" s="379">
        <v>0</v>
      </c>
      <c r="L565" s="379">
        <v>0.2</v>
      </c>
      <c r="M565" s="379">
        <v>152.9</v>
      </c>
      <c r="N565" s="568">
        <v>152.9</v>
      </c>
      <c r="O565" s="569">
        <v>0.38611111111111102</v>
      </c>
      <c r="P565" s="568"/>
      <c r="Q565" s="185" t="str">
        <f t="shared" si="28"/>
        <v/>
      </c>
      <c r="R565" s="574" t="str">
        <f t="shared" si="27"/>
        <v/>
      </c>
      <c r="S565" s="581">
        <v>2.5</v>
      </c>
      <c r="T565" s="257"/>
      <c r="U565" s="576" t="str">
        <f t="shared" si="29"/>
        <v/>
      </c>
      <c r="X565" s="223"/>
      <c r="Y565" s="223"/>
      <c r="Z565" s="223"/>
      <c r="AR565" s="263"/>
      <c r="AS565" s="263"/>
      <c r="AT565" s="224"/>
      <c r="AU565" s="379"/>
      <c r="AV565" s="379"/>
      <c r="AW565" s="264"/>
    </row>
    <row r="566" spans="2:49" x14ac:dyDescent="0.25">
      <c r="B566" s="379">
        <v>2.4</v>
      </c>
      <c r="C566" s="379">
        <v>97</v>
      </c>
      <c r="D566" s="379">
        <v>2.4</v>
      </c>
      <c r="E566" s="379">
        <v>0.7</v>
      </c>
      <c r="F566" s="379">
        <v>1.8</v>
      </c>
      <c r="G566" s="379">
        <v>1</v>
      </c>
      <c r="H566" s="379">
        <v>1033</v>
      </c>
      <c r="I566" s="379">
        <v>1038</v>
      </c>
      <c r="J566" s="379">
        <v>0</v>
      </c>
      <c r="K566" s="379">
        <v>0</v>
      </c>
      <c r="L566" s="379">
        <v>0.2</v>
      </c>
      <c r="M566" s="379">
        <v>152.9</v>
      </c>
      <c r="N566" s="568">
        <v>152.9</v>
      </c>
      <c r="O566" s="569">
        <v>0.38680555555555601</v>
      </c>
      <c r="P566" s="568"/>
      <c r="Q566" s="185" t="str">
        <f t="shared" si="28"/>
        <v/>
      </c>
      <c r="R566" s="574" t="str">
        <f t="shared" si="27"/>
        <v/>
      </c>
      <c r="S566" s="581">
        <v>2.5</v>
      </c>
      <c r="T566" s="257"/>
      <c r="U566" s="576" t="str">
        <f t="shared" si="29"/>
        <v/>
      </c>
      <c r="X566" s="223"/>
      <c r="Y566" s="223"/>
      <c r="Z566" s="223"/>
      <c r="AR566" s="263"/>
      <c r="AS566" s="263"/>
      <c r="AT566" s="224"/>
      <c r="AU566" s="379"/>
      <c r="AV566" s="379"/>
      <c r="AW566" s="264"/>
    </row>
    <row r="567" spans="2:49" x14ac:dyDescent="0.25">
      <c r="B567" s="379">
        <v>2.4</v>
      </c>
      <c r="C567" s="379">
        <v>97</v>
      </c>
      <c r="D567" s="379">
        <v>2.4</v>
      </c>
      <c r="E567" s="379">
        <v>1.4</v>
      </c>
      <c r="F567" s="379">
        <v>1.8</v>
      </c>
      <c r="G567" s="379">
        <v>50</v>
      </c>
      <c r="H567" s="379">
        <v>1032.9000000000001</v>
      </c>
      <c r="I567" s="379">
        <v>1038</v>
      </c>
      <c r="J567" s="379">
        <v>0</v>
      </c>
      <c r="K567" s="379">
        <v>0</v>
      </c>
      <c r="L567" s="379">
        <v>0.2</v>
      </c>
      <c r="M567" s="379">
        <v>152.9</v>
      </c>
      <c r="N567" s="568">
        <v>152.9</v>
      </c>
      <c r="O567" s="569">
        <v>0.38750000000000001</v>
      </c>
      <c r="P567" s="568"/>
      <c r="Q567" s="185" t="str">
        <f t="shared" si="28"/>
        <v/>
      </c>
      <c r="R567" s="574" t="str">
        <f t="shared" si="27"/>
        <v/>
      </c>
      <c r="S567" s="581">
        <v>2.6</v>
      </c>
      <c r="T567" s="257"/>
      <c r="U567" s="576" t="str">
        <f t="shared" si="29"/>
        <v/>
      </c>
      <c r="X567" s="223"/>
      <c r="Y567" s="223"/>
      <c r="Z567" s="223"/>
      <c r="AR567" s="263"/>
      <c r="AS567" s="263"/>
      <c r="AT567" s="224"/>
      <c r="AU567" s="379"/>
      <c r="AV567" s="379"/>
      <c r="AW567" s="264"/>
    </row>
    <row r="568" spans="2:49" x14ac:dyDescent="0.25">
      <c r="B568" s="379">
        <v>2.4</v>
      </c>
      <c r="C568" s="379">
        <v>97</v>
      </c>
      <c r="D568" s="379">
        <v>2.4</v>
      </c>
      <c r="E568" s="379">
        <v>0.4</v>
      </c>
      <c r="F568" s="379">
        <v>1.8</v>
      </c>
      <c r="G568" s="379">
        <v>60</v>
      </c>
      <c r="H568" s="379">
        <v>1032.9000000000001</v>
      </c>
      <c r="I568" s="379">
        <v>976</v>
      </c>
      <c r="J568" s="379">
        <v>0</v>
      </c>
      <c r="K568" s="379">
        <v>0</v>
      </c>
      <c r="L568" s="379">
        <v>0.2</v>
      </c>
      <c r="M568" s="379">
        <v>152.9</v>
      </c>
      <c r="N568" s="568">
        <v>152.9</v>
      </c>
      <c r="O568" s="569">
        <v>0.38819444444444401</v>
      </c>
      <c r="P568" s="568"/>
      <c r="Q568" s="185" t="str">
        <f t="shared" si="28"/>
        <v/>
      </c>
      <c r="R568" s="574" t="str">
        <f t="shared" si="27"/>
        <v/>
      </c>
      <c r="S568" s="581">
        <v>2.6</v>
      </c>
      <c r="T568" s="257"/>
      <c r="U568" s="576" t="str">
        <f t="shared" si="29"/>
        <v/>
      </c>
      <c r="X568" s="223"/>
      <c r="Y568" s="223"/>
      <c r="Z568" s="223"/>
      <c r="AR568" s="263"/>
      <c r="AS568" s="263"/>
      <c r="AT568" s="224"/>
      <c r="AU568" s="379"/>
      <c r="AV568" s="379"/>
      <c r="AW568" s="264"/>
    </row>
    <row r="569" spans="2:49" x14ac:dyDescent="0.25">
      <c r="B569" s="379">
        <v>2.4</v>
      </c>
      <c r="C569" s="379">
        <v>97</v>
      </c>
      <c r="D569" s="379">
        <v>2.4</v>
      </c>
      <c r="E569" s="379">
        <v>0.4</v>
      </c>
      <c r="F569" s="379">
        <v>1.8</v>
      </c>
      <c r="G569" s="379">
        <v>40</v>
      </c>
      <c r="H569" s="379">
        <v>1033.0999999999999</v>
      </c>
      <c r="I569" s="379">
        <v>976</v>
      </c>
      <c r="J569" s="379">
        <v>0</v>
      </c>
      <c r="K569" s="379">
        <v>0</v>
      </c>
      <c r="L569" s="379">
        <v>0.2</v>
      </c>
      <c r="M569" s="379">
        <v>152.9</v>
      </c>
      <c r="N569" s="568">
        <v>152.9</v>
      </c>
      <c r="O569" s="569">
        <v>0.38888888888888901</v>
      </c>
      <c r="P569" s="568"/>
      <c r="Q569" s="185" t="str">
        <f t="shared" si="28"/>
        <v/>
      </c>
      <c r="R569" s="574" t="str">
        <f t="shared" si="27"/>
        <v/>
      </c>
      <c r="S569" s="581">
        <v>2.6</v>
      </c>
      <c r="T569" s="257"/>
      <c r="U569" s="576" t="str">
        <f t="shared" si="29"/>
        <v/>
      </c>
      <c r="X569" s="223"/>
      <c r="Y569" s="223"/>
      <c r="Z569" s="223"/>
      <c r="AR569" s="263"/>
      <c r="AS569" s="263"/>
      <c r="AT569" s="224"/>
      <c r="AU569" s="379"/>
      <c r="AV569" s="379"/>
      <c r="AW569" s="264"/>
    </row>
    <row r="570" spans="2:49" x14ac:dyDescent="0.25">
      <c r="B570" s="379">
        <v>2.4</v>
      </c>
      <c r="C570" s="379">
        <v>97</v>
      </c>
      <c r="D570" s="379">
        <v>2.4</v>
      </c>
      <c r="E570" s="379">
        <v>0</v>
      </c>
      <c r="F570" s="379">
        <v>0</v>
      </c>
      <c r="G570" s="379">
        <v>59</v>
      </c>
      <c r="H570" s="379">
        <v>1032.9000000000001</v>
      </c>
      <c r="I570" s="379">
        <v>930</v>
      </c>
      <c r="J570" s="379">
        <v>0</v>
      </c>
      <c r="K570" s="379">
        <v>0</v>
      </c>
      <c r="L570" s="379">
        <v>0.2</v>
      </c>
      <c r="M570" s="379">
        <v>152.9</v>
      </c>
      <c r="N570" s="568">
        <v>152.9</v>
      </c>
      <c r="O570" s="569">
        <v>0.389583333333333</v>
      </c>
      <c r="P570" s="568"/>
      <c r="Q570" s="185" t="str">
        <f t="shared" si="28"/>
        <v/>
      </c>
      <c r="R570" s="574" t="str">
        <f t="shared" si="27"/>
        <v/>
      </c>
      <c r="S570" s="581">
        <v>2.6</v>
      </c>
      <c r="T570" s="257"/>
      <c r="U570" s="576" t="str">
        <f t="shared" si="29"/>
        <v/>
      </c>
      <c r="X570" s="223"/>
      <c r="Y570" s="223"/>
      <c r="Z570" s="223"/>
      <c r="AR570" s="263"/>
      <c r="AS570" s="263"/>
      <c r="AT570" s="224"/>
      <c r="AU570" s="379"/>
      <c r="AV570" s="379"/>
      <c r="AW570" s="264"/>
    </row>
    <row r="571" spans="2:49" x14ac:dyDescent="0.25">
      <c r="B571" s="379">
        <v>2.4</v>
      </c>
      <c r="C571" s="379">
        <v>97</v>
      </c>
      <c r="D571" s="379">
        <v>2.4</v>
      </c>
      <c r="E571" s="379">
        <v>0</v>
      </c>
      <c r="F571" s="379">
        <v>0</v>
      </c>
      <c r="G571" s="379">
        <v>61</v>
      </c>
      <c r="H571" s="379">
        <v>1033.0999999999999</v>
      </c>
      <c r="I571" s="379">
        <v>868</v>
      </c>
      <c r="J571" s="379">
        <v>0</v>
      </c>
      <c r="K571" s="379">
        <v>0</v>
      </c>
      <c r="L571" s="379">
        <v>0.2</v>
      </c>
      <c r="M571" s="379">
        <v>152.9</v>
      </c>
      <c r="N571" s="568">
        <v>152.9</v>
      </c>
      <c r="O571" s="569">
        <v>0.390277777777778</v>
      </c>
      <c r="P571" s="568"/>
      <c r="Q571" s="185" t="str">
        <f t="shared" si="28"/>
        <v/>
      </c>
      <c r="R571" s="574" t="str">
        <f t="shared" si="27"/>
        <v/>
      </c>
      <c r="S571" s="581">
        <v>2.6</v>
      </c>
      <c r="T571" s="257"/>
      <c r="U571" s="576" t="str">
        <f t="shared" si="29"/>
        <v/>
      </c>
      <c r="X571" s="223"/>
      <c r="Y571" s="223"/>
      <c r="Z571" s="223"/>
      <c r="AR571" s="263"/>
      <c r="AS571" s="263"/>
      <c r="AT571" s="224"/>
      <c r="AU571" s="379"/>
      <c r="AV571" s="379"/>
      <c r="AW571" s="264"/>
    </row>
    <row r="572" spans="2:49" x14ac:dyDescent="0.25">
      <c r="B572" s="379">
        <v>2.4</v>
      </c>
      <c r="C572" s="379">
        <v>97</v>
      </c>
      <c r="D572" s="379">
        <v>2.4</v>
      </c>
      <c r="E572" s="379">
        <v>0.4</v>
      </c>
      <c r="F572" s="379">
        <v>1.8</v>
      </c>
      <c r="G572" s="379">
        <v>52</v>
      </c>
      <c r="H572" s="379">
        <v>1033.2</v>
      </c>
      <c r="I572" s="379">
        <v>930</v>
      </c>
      <c r="J572" s="379">
        <v>0</v>
      </c>
      <c r="K572" s="379">
        <v>0</v>
      </c>
      <c r="L572" s="379">
        <v>0.2</v>
      </c>
      <c r="M572" s="379">
        <v>152.9</v>
      </c>
      <c r="N572" s="568">
        <v>152.9</v>
      </c>
      <c r="O572" s="569">
        <v>0.390972222222222</v>
      </c>
      <c r="P572" s="568"/>
      <c r="Q572" s="185" t="str">
        <f t="shared" si="28"/>
        <v/>
      </c>
      <c r="R572" s="574" t="str">
        <f t="shared" si="27"/>
        <v/>
      </c>
      <c r="S572" s="581">
        <v>2.6</v>
      </c>
      <c r="T572" s="257"/>
      <c r="U572" s="576" t="str">
        <f t="shared" si="29"/>
        <v/>
      </c>
      <c r="X572" s="223"/>
      <c r="Y572" s="223"/>
      <c r="Z572" s="223"/>
      <c r="AR572" s="263"/>
      <c r="AS572" s="263"/>
      <c r="AT572" s="224"/>
      <c r="AU572" s="379"/>
      <c r="AV572" s="379"/>
      <c r="AW572" s="264"/>
    </row>
    <row r="573" spans="2:49" x14ac:dyDescent="0.25">
      <c r="B573" s="379">
        <v>2.4</v>
      </c>
      <c r="C573" s="379">
        <v>97</v>
      </c>
      <c r="D573" s="379">
        <v>2.4</v>
      </c>
      <c r="E573" s="379">
        <v>1.4</v>
      </c>
      <c r="F573" s="379">
        <v>3.6</v>
      </c>
      <c r="G573" s="379">
        <v>0</v>
      </c>
      <c r="H573" s="379">
        <v>1033.0999999999999</v>
      </c>
      <c r="I573" s="379">
        <v>976</v>
      </c>
      <c r="J573" s="379">
        <v>0</v>
      </c>
      <c r="K573" s="379">
        <v>0</v>
      </c>
      <c r="L573" s="379">
        <v>0.2</v>
      </c>
      <c r="M573" s="379">
        <v>152.9</v>
      </c>
      <c r="N573" s="568">
        <v>152.9</v>
      </c>
      <c r="O573" s="569">
        <v>0.391666666666667</v>
      </c>
      <c r="P573" s="568"/>
      <c r="Q573" s="185" t="str">
        <f t="shared" si="28"/>
        <v/>
      </c>
      <c r="R573" s="574" t="str">
        <f t="shared" si="27"/>
        <v/>
      </c>
      <c r="S573" s="581">
        <v>2.6</v>
      </c>
      <c r="T573" s="257"/>
      <c r="U573" s="576" t="str">
        <f t="shared" si="29"/>
        <v/>
      </c>
      <c r="X573" s="223"/>
      <c r="Y573" s="223"/>
      <c r="Z573" s="223"/>
      <c r="AR573" s="263"/>
      <c r="AS573" s="263"/>
      <c r="AT573" s="224"/>
      <c r="AU573" s="379"/>
      <c r="AV573" s="379"/>
      <c r="AW573" s="264"/>
    </row>
    <row r="574" spans="2:49" x14ac:dyDescent="0.25">
      <c r="B574" s="379">
        <v>2.4</v>
      </c>
      <c r="C574" s="379">
        <v>97</v>
      </c>
      <c r="D574" s="379">
        <v>2.4</v>
      </c>
      <c r="E574" s="379">
        <v>2.9</v>
      </c>
      <c r="F574" s="379">
        <v>5.4</v>
      </c>
      <c r="G574" s="379">
        <v>13</v>
      </c>
      <c r="H574" s="379">
        <v>1033</v>
      </c>
      <c r="I574" s="379">
        <v>1147</v>
      </c>
      <c r="J574" s="379">
        <v>0</v>
      </c>
      <c r="K574" s="379">
        <v>0</v>
      </c>
      <c r="L574" s="379">
        <v>0.2</v>
      </c>
      <c r="M574" s="379">
        <v>152.9</v>
      </c>
      <c r="N574" s="568">
        <v>152.9</v>
      </c>
      <c r="O574" s="569">
        <v>0.39236111111111099</v>
      </c>
      <c r="P574" s="568"/>
      <c r="Q574" s="185" t="str">
        <f t="shared" si="28"/>
        <v/>
      </c>
      <c r="R574" s="574" t="str">
        <f t="shared" si="27"/>
        <v/>
      </c>
      <c r="S574" s="581">
        <v>2.6</v>
      </c>
      <c r="T574" s="257"/>
      <c r="U574" s="576" t="str">
        <f t="shared" si="29"/>
        <v/>
      </c>
      <c r="X574" s="223"/>
      <c r="Y574" s="223"/>
      <c r="Z574" s="223"/>
      <c r="AR574" s="263"/>
      <c r="AS574" s="263"/>
      <c r="AT574" s="224"/>
      <c r="AU574" s="379"/>
      <c r="AV574" s="379"/>
      <c r="AW574" s="264"/>
    </row>
    <row r="575" spans="2:49" x14ac:dyDescent="0.25">
      <c r="B575" s="379">
        <v>2.4</v>
      </c>
      <c r="C575" s="379">
        <v>97</v>
      </c>
      <c r="D575" s="379">
        <v>2.4</v>
      </c>
      <c r="E575" s="379">
        <v>1.1000000000000001</v>
      </c>
      <c r="F575" s="379">
        <v>1.8</v>
      </c>
      <c r="G575" s="379">
        <v>47</v>
      </c>
      <c r="H575" s="379">
        <v>1033</v>
      </c>
      <c r="I575" s="379">
        <v>1209</v>
      </c>
      <c r="J575" s="379">
        <v>0</v>
      </c>
      <c r="K575" s="379">
        <v>0</v>
      </c>
      <c r="L575" s="379">
        <v>0.2</v>
      </c>
      <c r="M575" s="379">
        <v>152.9</v>
      </c>
      <c r="N575" s="568">
        <v>152.9</v>
      </c>
      <c r="O575" s="569">
        <v>0.39305555555555599</v>
      </c>
      <c r="P575" s="568"/>
      <c r="Q575" s="185" t="str">
        <f t="shared" si="28"/>
        <v/>
      </c>
      <c r="R575" s="574" t="str">
        <f t="shared" si="27"/>
        <v/>
      </c>
      <c r="S575" s="581">
        <v>2.6</v>
      </c>
      <c r="T575" s="257"/>
      <c r="U575" s="576" t="str">
        <f t="shared" si="29"/>
        <v/>
      </c>
      <c r="X575" s="223"/>
      <c r="Y575" s="223"/>
      <c r="Z575" s="223"/>
      <c r="AR575" s="263"/>
      <c r="AS575" s="263"/>
      <c r="AT575" s="224"/>
      <c r="AU575" s="379"/>
      <c r="AV575" s="379"/>
      <c r="AW575" s="264"/>
    </row>
    <row r="576" spans="2:49" x14ac:dyDescent="0.25">
      <c r="B576" s="379">
        <v>2.4</v>
      </c>
      <c r="C576" s="379">
        <v>97</v>
      </c>
      <c r="D576" s="379">
        <v>2.4</v>
      </c>
      <c r="E576" s="379">
        <v>1.1000000000000001</v>
      </c>
      <c r="F576" s="379">
        <v>1.8</v>
      </c>
      <c r="G576" s="379">
        <v>40</v>
      </c>
      <c r="H576" s="379">
        <v>1033</v>
      </c>
      <c r="I576" s="379">
        <v>1209</v>
      </c>
      <c r="J576" s="379">
        <v>0</v>
      </c>
      <c r="K576" s="379">
        <v>0</v>
      </c>
      <c r="L576" s="379">
        <v>0.2</v>
      </c>
      <c r="M576" s="379">
        <v>152.9</v>
      </c>
      <c r="N576" s="568">
        <v>152.9</v>
      </c>
      <c r="O576" s="569">
        <v>0.39374999999999999</v>
      </c>
      <c r="P576" s="568"/>
      <c r="Q576" s="185" t="str">
        <f t="shared" si="28"/>
        <v/>
      </c>
      <c r="R576" s="574" t="str">
        <f t="shared" si="27"/>
        <v/>
      </c>
      <c r="S576" s="581">
        <v>2.6</v>
      </c>
      <c r="T576" s="257"/>
      <c r="U576" s="576" t="str">
        <f t="shared" si="29"/>
        <v/>
      </c>
      <c r="X576" s="223"/>
      <c r="Y576" s="223"/>
      <c r="Z576" s="223"/>
      <c r="AR576" s="263"/>
      <c r="AS576" s="263"/>
      <c r="AT576" s="224"/>
      <c r="AU576" s="379"/>
      <c r="AV576" s="379"/>
      <c r="AW576" s="264"/>
    </row>
    <row r="577" spans="2:49" x14ac:dyDescent="0.25">
      <c r="B577" s="379">
        <v>2.4</v>
      </c>
      <c r="C577" s="379">
        <v>97</v>
      </c>
      <c r="D577" s="379">
        <v>2.4</v>
      </c>
      <c r="E577" s="379">
        <v>1.4</v>
      </c>
      <c r="F577" s="379">
        <v>1.8</v>
      </c>
      <c r="G577" s="379">
        <v>22</v>
      </c>
      <c r="H577" s="379">
        <v>1033</v>
      </c>
      <c r="I577" s="379">
        <v>1255</v>
      </c>
      <c r="J577" s="379">
        <v>0</v>
      </c>
      <c r="K577" s="379">
        <v>0</v>
      </c>
      <c r="L577" s="379">
        <v>0.2</v>
      </c>
      <c r="M577" s="379">
        <v>152.9</v>
      </c>
      <c r="N577" s="568">
        <v>152.9</v>
      </c>
      <c r="O577" s="569">
        <v>0.39444444444444399</v>
      </c>
      <c r="P577" s="568"/>
      <c r="Q577" s="185" t="str">
        <f t="shared" si="28"/>
        <v/>
      </c>
      <c r="R577" s="574" t="str">
        <f t="shared" si="27"/>
        <v/>
      </c>
      <c r="S577" s="581">
        <v>2.6</v>
      </c>
      <c r="T577" s="257"/>
      <c r="U577" s="576" t="str">
        <f t="shared" si="29"/>
        <v/>
      </c>
      <c r="X577" s="223"/>
      <c r="Y577" s="223"/>
      <c r="Z577" s="223"/>
      <c r="AR577" s="263"/>
      <c r="AS577" s="263"/>
      <c r="AT577" s="224"/>
      <c r="AU577" s="379"/>
      <c r="AV577" s="379"/>
      <c r="AW577" s="264"/>
    </row>
    <row r="578" spans="2:49" x14ac:dyDescent="0.25">
      <c r="B578" s="379">
        <v>2.4</v>
      </c>
      <c r="C578" s="379">
        <v>97</v>
      </c>
      <c r="D578" s="379">
        <v>2.4</v>
      </c>
      <c r="E578" s="379">
        <v>0</v>
      </c>
      <c r="F578" s="379">
        <v>0</v>
      </c>
      <c r="G578" s="379">
        <v>21</v>
      </c>
      <c r="H578" s="379">
        <v>1033.2</v>
      </c>
      <c r="I578" s="379">
        <v>1085</v>
      </c>
      <c r="J578" s="379">
        <v>0</v>
      </c>
      <c r="K578" s="379">
        <v>0</v>
      </c>
      <c r="L578" s="379">
        <v>0.2</v>
      </c>
      <c r="M578" s="379">
        <v>152.9</v>
      </c>
      <c r="N578" s="568">
        <v>152.9</v>
      </c>
      <c r="O578" s="569">
        <v>0.39513888888888898</v>
      </c>
      <c r="P578" s="568"/>
      <c r="Q578" s="185" t="str">
        <f t="shared" si="28"/>
        <v/>
      </c>
      <c r="R578" s="574" t="str">
        <f t="shared" si="27"/>
        <v/>
      </c>
      <c r="S578" s="581">
        <v>2.6</v>
      </c>
      <c r="T578" s="257"/>
      <c r="U578" s="576" t="str">
        <f t="shared" si="29"/>
        <v/>
      </c>
      <c r="X578" s="223"/>
      <c r="Y578" s="223"/>
      <c r="Z578" s="223"/>
      <c r="AR578" s="263"/>
      <c r="AS578" s="263"/>
      <c r="AT578" s="224"/>
      <c r="AU578" s="379"/>
      <c r="AV578" s="379"/>
      <c r="AW578" s="264"/>
    </row>
    <row r="579" spans="2:49" x14ac:dyDescent="0.25">
      <c r="B579" s="379">
        <v>2.5</v>
      </c>
      <c r="C579" s="379">
        <v>97</v>
      </c>
      <c r="D579" s="379">
        <v>2.5</v>
      </c>
      <c r="E579" s="379">
        <v>1.4</v>
      </c>
      <c r="F579" s="379">
        <v>1.8</v>
      </c>
      <c r="G579" s="379">
        <v>19</v>
      </c>
      <c r="H579" s="379">
        <v>1033.2</v>
      </c>
      <c r="I579" s="379">
        <v>1085</v>
      </c>
      <c r="J579" s="379">
        <v>0</v>
      </c>
      <c r="K579" s="379">
        <v>0</v>
      </c>
      <c r="L579" s="379">
        <v>0.2</v>
      </c>
      <c r="M579" s="379">
        <v>152.9</v>
      </c>
      <c r="N579" s="568">
        <v>152.9</v>
      </c>
      <c r="O579" s="569">
        <v>0.39583333333333298</v>
      </c>
      <c r="P579" s="568"/>
      <c r="Q579" s="185" t="str">
        <f t="shared" si="28"/>
        <v/>
      </c>
      <c r="R579" s="574" t="str">
        <f t="shared" si="27"/>
        <v/>
      </c>
      <c r="S579" s="581">
        <v>2.7</v>
      </c>
      <c r="T579" s="257"/>
      <c r="U579" s="576" t="str">
        <f t="shared" si="29"/>
        <v/>
      </c>
      <c r="X579" s="223"/>
      <c r="Y579" s="223"/>
      <c r="Z579" s="223"/>
      <c r="AR579" s="263"/>
      <c r="AS579" s="263"/>
      <c r="AT579" s="224"/>
      <c r="AU579" s="379"/>
      <c r="AV579" s="379"/>
      <c r="AW579" s="264"/>
    </row>
    <row r="580" spans="2:49" x14ac:dyDescent="0.25">
      <c r="B580" s="379">
        <v>2.5</v>
      </c>
      <c r="C580" s="379">
        <v>97</v>
      </c>
      <c r="D580" s="379">
        <v>2.5</v>
      </c>
      <c r="E580" s="379">
        <v>0</v>
      </c>
      <c r="F580" s="379">
        <v>0</v>
      </c>
      <c r="G580" s="379">
        <v>19</v>
      </c>
      <c r="H580" s="379">
        <v>1033.2</v>
      </c>
      <c r="I580" s="379">
        <v>930</v>
      </c>
      <c r="J580" s="379">
        <v>0</v>
      </c>
      <c r="K580" s="379">
        <v>0</v>
      </c>
      <c r="L580" s="379">
        <v>0.2</v>
      </c>
      <c r="M580" s="379">
        <v>152.9</v>
      </c>
      <c r="N580" s="568">
        <v>152.9</v>
      </c>
      <c r="O580" s="569">
        <v>0.39652777777777798</v>
      </c>
      <c r="P580" s="568"/>
      <c r="Q580" s="185" t="str">
        <f t="shared" si="28"/>
        <v/>
      </c>
      <c r="R580" s="574" t="str">
        <f t="shared" si="27"/>
        <v/>
      </c>
      <c r="S580" s="581">
        <v>2.7</v>
      </c>
      <c r="T580" s="257"/>
      <c r="U580" s="576" t="str">
        <f t="shared" si="29"/>
        <v/>
      </c>
      <c r="X580" s="223"/>
      <c r="Y580" s="223"/>
      <c r="Z580" s="223"/>
      <c r="AR580" s="263"/>
      <c r="AS580" s="263"/>
      <c r="AT580" s="224"/>
      <c r="AU580" s="379"/>
      <c r="AV580" s="379"/>
      <c r="AW580" s="264"/>
    </row>
    <row r="581" spans="2:49" x14ac:dyDescent="0.25">
      <c r="B581" s="379">
        <v>2.5</v>
      </c>
      <c r="C581" s="379">
        <v>97</v>
      </c>
      <c r="D581" s="379">
        <v>2.5</v>
      </c>
      <c r="E581" s="379">
        <v>0</v>
      </c>
      <c r="F581" s="379">
        <v>0</v>
      </c>
      <c r="G581" s="379">
        <v>68</v>
      </c>
      <c r="H581" s="379">
        <v>1033.0999999999999</v>
      </c>
      <c r="I581" s="379">
        <v>1209</v>
      </c>
      <c r="J581" s="379">
        <v>0</v>
      </c>
      <c r="K581" s="379">
        <v>0</v>
      </c>
      <c r="L581" s="379">
        <v>0.2</v>
      </c>
      <c r="M581" s="379">
        <v>152.9</v>
      </c>
      <c r="N581" s="568">
        <v>152.9</v>
      </c>
      <c r="O581" s="569">
        <v>0.39722222222222198</v>
      </c>
      <c r="P581" s="568"/>
      <c r="Q581" s="185" t="str">
        <f t="shared" si="28"/>
        <v/>
      </c>
      <c r="R581" s="574" t="str">
        <f t="shared" si="27"/>
        <v/>
      </c>
      <c r="S581" s="581">
        <v>2.6</v>
      </c>
      <c r="T581" s="257"/>
      <c r="U581" s="576" t="str">
        <f t="shared" si="29"/>
        <v/>
      </c>
      <c r="X581" s="223"/>
      <c r="Y581" s="223"/>
      <c r="Z581" s="223"/>
      <c r="AR581" s="263"/>
      <c r="AS581" s="263"/>
      <c r="AT581" s="224"/>
      <c r="AU581" s="379"/>
      <c r="AV581" s="379"/>
      <c r="AW581" s="264"/>
    </row>
    <row r="582" spans="2:49" x14ac:dyDescent="0.25">
      <c r="B582" s="379">
        <v>2.5</v>
      </c>
      <c r="C582" s="379">
        <v>97</v>
      </c>
      <c r="D582" s="379">
        <v>2.5</v>
      </c>
      <c r="E582" s="379">
        <v>0.7</v>
      </c>
      <c r="F582" s="379">
        <v>1.8</v>
      </c>
      <c r="G582" s="379">
        <v>41</v>
      </c>
      <c r="H582" s="379">
        <v>1033</v>
      </c>
      <c r="I582" s="379">
        <v>1147</v>
      </c>
      <c r="J582" s="379">
        <v>0</v>
      </c>
      <c r="K582" s="379">
        <v>0</v>
      </c>
      <c r="L582" s="379">
        <v>0.2</v>
      </c>
      <c r="M582" s="379">
        <v>152.9</v>
      </c>
      <c r="N582" s="568">
        <v>152.9</v>
      </c>
      <c r="O582" s="569">
        <v>0.39791666666666697</v>
      </c>
      <c r="P582" s="568"/>
      <c r="Q582" s="185" t="str">
        <f t="shared" si="28"/>
        <v/>
      </c>
      <c r="R582" s="574" t="str">
        <f t="shared" si="27"/>
        <v/>
      </c>
      <c r="S582" s="581">
        <v>2.7</v>
      </c>
      <c r="T582" s="257"/>
      <c r="U582" s="576" t="str">
        <f t="shared" si="29"/>
        <v/>
      </c>
      <c r="X582" s="223"/>
      <c r="Y582" s="223"/>
      <c r="Z582" s="223"/>
      <c r="AR582" s="263"/>
      <c r="AS582" s="263"/>
      <c r="AT582" s="224"/>
      <c r="AU582" s="379"/>
      <c r="AV582" s="379"/>
      <c r="AW582" s="264"/>
    </row>
    <row r="583" spans="2:49" x14ac:dyDescent="0.25">
      <c r="B583" s="379">
        <v>2.5</v>
      </c>
      <c r="C583" s="379">
        <v>97</v>
      </c>
      <c r="D583" s="379">
        <v>2.5</v>
      </c>
      <c r="E583" s="379">
        <v>0</v>
      </c>
      <c r="F583" s="379">
        <v>0</v>
      </c>
      <c r="G583" s="379">
        <v>42</v>
      </c>
      <c r="H583" s="379">
        <v>1033.0999999999999</v>
      </c>
      <c r="I583" s="379">
        <v>1364</v>
      </c>
      <c r="J583" s="379">
        <v>0</v>
      </c>
      <c r="K583" s="379">
        <v>0</v>
      </c>
      <c r="L583" s="379">
        <v>0.2</v>
      </c>
      <c r="M583" s="379">
        <v>152.9</v>
      </c>
      <c r="N583" s="568">
        <v>152.9</v>
      </c>
      <c r="O583" s="569">
        <v>0.39861111111111103</v>
      </c>
      <c r="P583" s="568"/>
      <c r="Q583" s="185" t="str">
        <f t="shared" si="28"/>
        <v/>
      </c>
      <c r="R583" s="574" t="str">
        <f t="shared" si="27"/>
        <v/>
      </c>
      <c r="S583" s="581">
        <v>2.7</v>
      </c>
      <c r="T583" s="257"/>
      <c r="U583" s="576" t="str">
        <f t="shared" si="29"/>
        <v/>
      </c>
      <c r="X583" s="223"/>
      <c r="Y583" s="223"/>
      <c r="Z583" s="223"/>
      <c r="AR583" s="263"/>
      <c r="AS583" s="263"/>
      <c r="AT583" s="224"/>
      <c r="AU583" s="379"/>
      <c r="AV583" s="379"/>
      <c r="AW583" s="264"/>
    </row>
    <row r="584" spans="2:49" x14ac:dyDescent="0.25">
      <c r="B584" s="379">
        <v>2.6</v>
      </c>
      <c r="C584" s="379">
        <v>97</v>
      </c>
      <c r="D584" s="379">
        <v>2.6</v>
      </c>
      <c r="E584" s="379">
        <v>0.4</v>
      </c>
      <c r="F584" s="379">
        <v>1.8</v>
      </c>
      <c r="G584" s="379">
        <v>42</v>
      </c>
      <c r="H584" s="379">
        <v>1033.0999999999999</v>
      </c>
      <c r="I584" s="379">
        <v>1426</v>
      </c>
      <c r="J584" s="379">
        <v>0</v>
      </c>
      <c r="K584" s="379">
        <v>0</v>
      </c>
      <c r="L584" s="379">
        <v>0.2</v>
      </c>
      <c r="M584" s="379">
        <v>152.9</v>
      </c>
      <c r="N584" s="568">
        <v>152.9</v>
      </c>
      <c r="O584" s="569">
        <v>0.39930555555555602</v>
      </c>
      <c r="P584" s="568"/>
      <c r="Q584" s="185" t="str">
        <f t="shared" si="28"/>
        <v/>
      </c>
      <c r="R584" s="574" t="str">
        <f t="shared" si="27"/>
        <v/>
      </c>
      <c r="S584" s="581">
        <v>2.7</v>
      </c>
      <c r="T584" s="257"/>
      <c r="U584" s="576" t="str">
        <f t="shared" si="29"/>
        <v/>
      </c>
      <c r="X584" s="223"/>
      <c r="Y584" s="223"/>
      <c r="Z584" s="223"/>
      <c r="AR584" s="263"/>
      <c r="AS584" s="263"/>
      <c r="AT584" s="224"/>
      <c r="AU584" s="379"/>
      <c r="AV584" s="379"/>
      <c r="AW584" s="264"/>
    </row>
    <row r="585" spans="2:49" x14ac:dyDescent="0.25">
      <c r="B585" s="379">
        <v>2.6</v>
      </c>
      <c r="C585" s="379">
        <v>97</v>
      </c>
      <c r="D585" s="379">
        <v>2.6</v>
      </c>
      <c r="E585" s="379">
        <v>0</v>
      </c>
      <c r="F585" s="379">
        <v>0</v>
      </c>
      <c r="G585" s="379">
        <v>6</v>
      </c>
      <c r="H585" s="379">
        <v>1033.0999999999999</v>
      </c>
      <c r="I585" s="379">
        <v>1581</v>
      </c>
      <c r="J585" s="379">
        <v>0</v>
      </c>
      <c r="K585" s="379">
        <v>0</v>
      </c>
      <c r="L585" s="379">
        <v>0.2</v>
      </c>
      <c r="M585" s="379">
        <v>152.9</v>
      </c>
      <c r="N585" s="568">
        <v>152.9</v>
      </c>
      <c r="O585" s="569">
        <v>0.4</v>
      </c>
      <c r="P585" s="568"/>
      <c r="Q585" s="185" t="str">
        <f t="shared" si="28"/>
        <v/>
      </c>
      <c r="R585" s="574" t="str">
        <f t="shared" ref="R585:R648" si="30">IF(J585&gt;0,60,"")</f>
        <v/>
      </c>
      <c r="S585" s="581">
        <v>2.7</v>
      </c>
      <c r="T585" s="257"/>
      <c r="U585" s="576" t="str">
        <f t="shared" si="29"/>
        <v/>
      </c>
      <c r="X585" s="223"/>
      <c r="Y585" s="223"/>
      <c r="Z585" s="223"/>
      <c r="AR585" s="263"/>
      <c r="AS585" s="263"/>
      <c r="AT585" s="224"/>
      <c r="AU585" s="379"/>
      <c r="AV585" s="379"/>
      <c r="AW585" s="264"/>
    </row>
    <row r="586" spans="2:49" x14ac:dyDescent="0.25">
      <c r="B586" s="379">
        <v>2.6</v>
      </c>
      <c r="C586" s="379">
        <v>97</v>
      </c>
      <c r="D586" s="379">
        <v>2.6</v>
      </c>
      <c r="E586" s="379">
        <v>0</v>
      </c>
      <c r="F586" s="379">
        <v>0</v>
      </c>
      <c r="G586" s="379">
        <v>8</v>
      </c>
      <c r="H586" s="379">
        <v>1033.0999999999999</v>
      </c>
      <c r="I586" s="379">
        <v>1689</v>
      </c>
      <c r="J586" s="379">
        <v>0</v>
      </c>
      <c r="K586" s="379">
        <v>0</v>
      </c>
      <c r="L586" s="379">
        <v>0.2</v>
      </c>
      <c r="M586" s="379">
        <v>152.9</v>
      </c>
      <c r="N586" s="568">
        <v>152.9</v>
      </c>
      <c r="O586" s="569">
        <v>0.40069444444444402</v>
      </c>
      <c r="P586" s="568"/>
      <c r="Q586" s="185" t="str">
        <f t="shared" si="28"/>
        <v/>
      </c>
      <c r="R586" s="574" t="str">
        <f t="shared" si="30"/>
        <v/>
      </c>
      <c r="S586" s="581">
        <v>2.7</v>
      </c>
      <c r="T586" s="257"/>
      <c r="U586" s="576" t="str">
        <f t="shared" si="29"/>
        <v/>
      </c>
      <c r="X586" s="223"/>
      <c r="Y586" s="223"/>
      <c r="Z586" s="223"/>
      <c r="AR586" s="263"/>
      <c r="AS586" s="263"/>
      <c r="AT586" s="224"/>
      <c r="AU586" s="379"/>
      <c r="AV586" s="379"/>
      <c r="AW586" s="264"/>
    </row>
    <row r="587" spans="2:49" x14ac:dyDescent="0.25">
      <c r="B587" s="379">
        <v>2.6</v>
      </c>
      <c r="C587" s="379">
        <v>97</v>
      </c>
      <c r="D587" s="379">
        <v>2.6</v>
      </c>
      <c r="E587" s="379">
        <v>3.6</v>
      </c>
      <c r="F587" s="379">
        <v>3.6</v>
      </c>
      <c r="G587" s="379">
        <v>7</v>
      </c>
      <c r="H587" s="379">
        <v>1033.0999999999999</v>
      </c>
      <c r="I587" s="379">
        <v>1581</v>
      </c>
      <c r="J587" s="379">
        <v>0</v>
      </c>
      <c r="K587" s="379">
        <v>0</v>
      </c>
      <c r="L587" s="379">
        <v>0.2</v>
      </c>
      <c r="M587" s="379">
        <v>152.9</v>
      </c>
      <c r="N587" s="568">
        <v>152.9</v>
      </c>
      <c r="O587" s="569">
        <v>0.40138888888888902</v>
      </c>
      <c r="P587" s="568"/>
      <c r="Q587" s="185" t="str">
        <f t="shared" ref="Q587:Q650" si="31">IF(I587&gt;9000,60,"")</f>
        <v/>
      </c>
      <c r="R587" s="574" t="str">
        <f t="shared" si="30"/>
        <v/>
      </c>
      <c r="S587" s="581">
        <v>2.7</v>
      </c>
      <c r="T587" s="257"/>
      <c r="U587" s="576" t="str">
        <f t="shared" ref="U587:U650" si="32">IF(S587&gt;B587+1,60,"")</f>
        <v/>
      </c>
      <c r="X587" s="223"/>
      <c r="Y587" s="223"/>
      <c r="Z587" s="223"/>
      <c r="AR587" s="263"/>
      <c r="AS587" s="263"/>
      <c r="AT587" s="224"/>
      <c r="AU587" s="379"/>
      <c r="AV587" s="379"/>
      <c r="AW587" s="264"/>
    </row>
    <row r="588" spans="2:49" x14ac:dyDescent="0.25">
      <c r="B588" s="379">
        <v>2.6</v>
      </c>
      <c r="C588" s="379">
        <v>97</v>
      </c>
      <c r="D588" s="379">
        <v>2.6</v>
      </c>
      <c r="E588" s="379">
        <v>2.9</v>
      </c>
      <c r="F588" s="379">
        <v>3.6</v>
      </c>
      <c r="G588" s="379">
        <v>356</v>
      </c>
      <c r="H588" s="379">
        <v>1033</v>
      </c>
      <c r="I588" s="379">
        <v>1751</v>
      </c>
      <c r="J588" s="379">
        <v>0</v>
      </c>
      <c r="K588" s="379">
        <v>0</v>
      </c>
      <c r="L588" s="379">
        <v>0.2</v>
      </c>
      <c r="M588" s="379">
        <v>152.9</v>
      </c>
      <c r="N588" s="568">
        <v>152.9</v>
      </c>
      <c r="O588" s="569">
        <v>0.40208333333333302</v>
      </c>
      <c r="P588" s="568"/>
      <c r="Q588" s="185" t="str">
        <f t="shared" si="31"/>
        <v/>
      </c>
      <c r="R588" s="574" t="str">
        <f t="shared" si="30"/>
        <v/>
      </c>
      <c r="S588" s="581">
        <v>2.8</v>
      </c>
      <c r="T588" s="257"/>
      <c r="U588" s="576" t="str">
        <f t="shared" si="32"/>
        <v/>
      </c>
      <c r="X588" s="223"/>
      <c r="Y588" s="223"/>
      <c r="Z588" s="223"/>
      <c r="AR588" s="263"/>
      <c r="AS588" s="263"/>
      <c r="AT588" s="224"/>
      <c r="AU588" s="379"/>
      <c r="AV588" s="379"/>
      <c r="AW588" s="264"/>
    </row>
    <row r="589" spans="2:49" x14ac:dyDescent="0.25">
      <c r="B589" s="379">
        <v>2.6</v>
      </c>
      <c r="C589" s="379">
        <v>97</v>
      </c>
      <c r="D589" s="379">
        <v>2.6</v>
      </c>
      <c r="E589" s="379">
        <v>1.8</v>
      </c>
      <c r="F589" s="379">
        <v>1.8</v>
      </c>
      <c r="G589" s="379">
        <v>352</v>
      </c>
      <c r="H589" s="379">
        <v>1033.0999999999999</v>
      </c>
      <c r="I589" s="379">
        <v>1426</v>
      </c>
      <c r="J589" s="379">
        <v>0</v>
      </c>
      <c r="K589" s="379">
        <v>0</v>
      </c>
      <c r="L589" s="379">
        <v>0.2</v>
      </c>
      <c r="M589" s="379">
        <v>152.9</v>
      </c>
      <c r="N589" s="568">
        <v>152.9</v>
      </c>
      <c r="O589" s="569">
        <v>0.40277777777777801</v>
      </c>
      <c r="P589" s="568"/>
      <c r="Q589" s="185" t="str">
        <f t="shared" si="31"/>
        <v/>
      </c>
      <c r="R589" s="574" t="str">
        <f t="shared" si="30"/>
        <v/>
      </c>
      <c r="S589" s="581">
        <v>2.7</v>
      </c>
      <c r="T589" s="257"/>
      <c r="U589" s="576" t="str">
        <f t="shared" si="32"/>
        <v/>
      </c>
      <c r="X589" s="223"/>
      <c r="Y589" s="223"/>
      <c r="Z589" s="223"/>
      <c r="AR589" s="263"/>
      <c r="AS589" s="263"/>
      <c r="AT589" s="224"/>
      <c r="AU589" s="379"/>
      <c r="AV589" s="379"/>
      <c r="AW589" s="264"/>
    </row>
    <row r="590" spans="2:49" x14ac:dyDescent="0.25">
      <c r="B590" s="379">
        <v>2.7</v>
      </c>
      <c r="C590" s="379">
        <v>97</v>
      </c>
      <c r="D590" s="379">
        <v>2.7</v>
      </c>
      <c r="E590" s="379">
        <v>4</v>
      </c>
      <c r="F590" s="379">
        <v>5.4</v>
      </c>
      <c r="G590" s="379">
        <v>15</v>
      </c>
      <c r="H590" s="379">
        <v>1032.9000000000001</v>
      </c>
      <c r="I590" s="379">
        <v>1364</v>
      </c>
      <c r="J590" s="379">
        <v>0</v>
      </c>
      <c r="K590" s="379">
        <v>0</v>
      </c>
      <c r="L590" s="379">
        <v>0.2</v>
      </c>
      <c r="M590" s="379">
        <v>152.9</v>
      </c>
      <c r="N590" s="568">
        <v>152.9</v>
      </c>
      <c r="O590" s="569">
        <v>0.40347222222222201</v>
      </c>
      <c r="P590" s="568"/>
      <c r="Q590" s="185" t="str">
        <f t="shared" si="31"/>
        <v/>
      </c>
      <c r="R590" s="574" t="str">
        <f t="shared" si="30"/>
        <v/>
      </c>
      <c r="S590" s="581">
        <v>2.8</v>
      </c>
      <c r="T590" s="257"/>
      <c r="U590" s="576" t="str">
        <f t="shared" si="32"/>
        <v/>
      </c>
      <c r="X590" s="223"/>
      <c r="Y590" s="223"/>
      <c r="Z590" s="223"/>
      <c r="AR590" s="263"/>
      <c r="AS590" s="263"/>
      <c r="AT590" s="224"/>
      <c r="AU590" s="379"/>
      <c r="AV590" s="379"/>
      <c r="AW590" s="264"/>
    </row>
    <row r="591" spans="2:49" x14ac:dyDescent="0.25">
      <c r="B591" s="379">
        <v>2.6</v>
      </c>
      <c r="C591" s="379">
        <v>97</v>
      </c>
      <c r="D591" s="379">
        <v>2.6</v>
      </c>
      <c r="E591" s="379">
        <v>2.2000000000000002</v>
      </c>
      <c r="F591" s="379">
        <v>3.6</v>
      </c>
      <c r="G591" s="379">
        <v>26</v>
      </c>
      <c r="H591" s="379">
        <v>1033</v>
      </c>
      <c r="I591" s="379">
        <v>1255</v>
      </c>
      <c r="J591" s="379">
        <v>0</v>
      </c>
      <c r="K591" s="379">
        <v>0</v>
      </c>
      <c r="L591" s="379">
        <v>0.2</v>
      </c>
      <c r="M591" s="379">
        <v>152.9</v>
      </c>
      <c r="N591" s="568">
        <v>152.9</v>
      </c>
      <c r="O591" s="569">
        <v>0.40416666666666701</v>
      </c>
      <c r="P591" s="568"/>
      <c r="Q591" s="185" t="str">
        <f t="shared" si="31"/>
        <v/>
      </c>
      <c r="R591" s="574" t="str">
        <f t="shared" si="30"/>
        <v/>
      </c>
      <c r="S591" s="581">
        <v>2.8</v>
      </c>
      <c r="T591" s="257"/>
      <c r="U591" s="576" t="str">
        <f t="shared" si="32"/>
        <v/>
      </c>
      <c r="X591" s="223"/>
      <c r="Y591" s="223"/>
      <c r="Z591" s="223"/>
      <c r="AR591" s="263"/>
      <c r="AS591" s="263"/>
      <c r="AT591" s="224"/>
      <c r="AU591" s="379"/>
      <c r="AV591" s="379"/>
      <c r="AW591" s="264"/>
    </row>
    <row r="592" spans="2:49" x14ac:dyDescent="0.25">
      <c r="B592" s="379">
        <v>2.6</v>
      </c>
      <c r="C592" s="379">
        <v>97</v>
      </c>
      <c r="D592" s="379">
        <v>2.6</v>
      </c>
      <c r="E592" s="379">
        <v>0</v>
      </c>
      <c r="F592" s="379">
        <v>0</v>
      </c>
      <c r="G592" s="379">
        <v>50</v>
      </c>
      <c r="H592" s="379">
        <v>1033</v>
      </c>
      <c r="I592" s="379">
        <v>1426</v>
      </c>
      <c r="J592" s="379">
        <v>0</v>
      </c>
      <c r="K592" s="379">
        <v>0</v>
      </c>
      <c r="L592" s="379">
        <v>0.2</v>
      </c>
      <c r="M592" s="379">
        <v>152.9</v>
      </c>
      <c r="N592" s="568">
        <v>152.9</v>
      </c>
      <c r="O592" s="569">
        <v>0.40486111111111101</v>
      </c>
      <c r="P592" s="568"/>
      <c r="Q592" s="185" t="str">
        <f t="shared" si="31"/>
        <v/>
      </c>
      <c r="R592" s="574" t="str">
        <f t="shared" si="30"/>
        <v/>
      </c>
      <c r="S592" s="581">
        <v>2.8</v>
      </c>
      <c r="T592" s="257"/>
      <c r="U592" s="576" t="str">
        <f t="shared" si="32"/>
        <v/>
      </c>
      <c r="X592" s="223"/>
      <c r="Y592" s="223"/>
      <c r="Z592" s="223"/>
      <c r="AR592" s="263"/>
      <c r="AS592" s="263"/>
      <c r="AT592" s="224"/>
      <c r="AU592" s="379"/>
      <c r="AV592" s="379"/>
      <c r="AW592" s="264"/>
    </row>
    <row r="593" spans="2:49" x14ac:dyDescent="0.25">
      <c r="B593" s="379">
        <v>2.6</v>
      </c>
      <c r="C593" s="379">
        <v>97</v>
      </c>
      <c r="D593" s="379">
        <v>2.6</v>
      </c>
      <c r="E593" s="379">
        <v>0.4</v>
      </c>
      <c r="F593" s="379">
        <v>1.8</v>
      </c>
      <c r="G593" s="379">
        <v>66</v>
      </c>
      <c r="H593" s="379">
        <v>1033.2</v>
      </c>
      <c r="I593" s="379">
        <v>1534</v>
      </c>
      <c r="J593" s="379">
        <v>0</v>
      </c>
      <c r="K593" s="379">
        <v>0</v>
      </c>
      <c r="L593" s="379">
        <v>0.2</v>
      </c>
      <c r="M593" s="379">
        <v>152.9</v>
      </c>
      <c r="N593" s="568">
        <v>152.9</v>
      </c>
      <c r="O593" s="569">
        <v>0.405555555555556</v>
      </c>
      <c r="P593" s="568"/>
      <c r="Q593" s="185" t="str">
        <f t="shared" si="31"/>
        <v/>
      </c>
      <c r="R593" s="574" t="str">
        <f t="shared" si="30"/>
        <v/>
      </c>
      <c r="S593" s="581">
        <v>2.8</v>
      </c>
      <c r="T593" s="257"/>
      <c r="U593" s="576" t="str">
        <f t="shared" si="32"/>
        <v/>
      </c>
      <c r="X593" s="223"/>
      <c r="Y593" s="223"/>
      <c r="Z593" s="223"/>
      <c r="AR593" s="263"/>
      <c r="AS593" s="263"/>
      <c r="AT593" s="224"/>
      <c r="AU593" s="379"/>
      <c r="AV593" s="379"/>
      <c r="AW593" s="264"/>
    </row>
    <row r="594" spans="2:49" x14ac:dyDescent="0.25">
      <c r="B594" s="379">
        <v>2.7</v>
      </c>
      <c r="C594" s="379">
        <v>97</v>
      </c>
      <c r="D594" s="379">
        <v>2.7</v>
      </c>
      <c r="E594" s="379">
        <v>1.4</v>
      </c>
      <c r="F594" s="379">
        <v>1.8</v>
      </c>
      <c r="G594" s="379">
        <v>62</v>
      </c>
      <c r="H594" s="379">
        <v>1033.2</v>
      </c>
      <c r="I594" s="379">
        <v>1860</v>
      </c>
      <c r="J594" s="379">
        <v>0</v>
      </c>
      <c r="K594" s="379">
        <v>0</v>
      </c>
      <c r="L594" s="379">
        <v>0.2</v>
      </c>
      <c r="M594" s="379">
        <v>152.9</v>
      </c>
      <c r="N594" s="568">
        <v>152.9</v>
      </c>
      <c r="O594" s="569">
        <v>0.40625</v>
      </c>
      <c r="P594" s="568"/>
      <c r="Q594" s="185" t="str">
        <f t="shared" si="31"/>
        <v/>
      </c>
      <c r="R594" s="574" t="str">
        <f t="shared" si="30"/>
        <v/>
      </c>
      <c r="S594" s="581">
        <v>2.8</v>
      </c>
      <c r="T594" s="257"/>
      <c r="U594" s="576" t="str">
        <f t="shared" si="32"/>
        <v/>
      </c>
      <c r="X594" s="223"/>
      <c r="Y594" s="223"/>
      <c r="Z594" s="223"/>
      <c r="AR594" s="263"/>
      <c r="AS594" s="263"/>
      <c r="AT594" s="224"/>
      <c r="AU594" s="379"/>
      <c r="AV594" s="379"/>
      <c r="AW594" s="264"/>
    </row>
    <row r="595" spans="2:49" x14ac:dyDescent="0.25">
      <c r="B595" s="379">
        <v>2.7</v>
      </c>
      <c r="C595" s="379">
        <v>97</v>
      </c>
      <c r="D595" s="379">
        <v>2.7</v>
      </c>
      <c r="E595" s="379">
        <v>2.2000000000000002</v>
      </c>
      <c r="F595" s="379">
        <v>3.6</v>
      </c>
      <c r="G595" s="379">
        <v>14</v>
      </c>
      <c r="H595" s="379">
        <v>1033.2</v>
      </c>
      <c r="I595" s="379">
        <v>1860</v>
      </c>
      <c r="J595" s="379">
        <v>0</v>
      </c>
      <c r="K595" s="379">
        <v>0</v>
      </c>
      <c r="L595" s="379">
        <v>0.2</v>
      </c>
      <c r="M595" s="379">
        <v>152.9</v>
      </c>
      <c r="N595" s="568">
        <v>152.9</v>
      </c>
      <c r="O595" s="569">
        <v>0.406944444444444</v>
      </c>
      <c r="P595" s="568"/>
      <c r="Q595" s="185" t="str">
        <f t="shared" si="31"/>
        <v/>
      </c>
      <c r="R595" s="574" t="str">
        <f t="shared" si="30"/>
        <v/>
      </c>
      <c r="S595" s="581">
        <v>2.8</v>
      </c>
      <c r="T595" s="257"/>
      <c r="U595" s="576" t="str">
        <f t="shared" si="32"/>
        <v/>
      </c>
      <c r="X595" s="223"/>
      <c r="Y595" s="223"/>
      <c r="Z595" s="223"/>
      <c r="AR595" s="263"/>
      <c r="AS595" s="263"/>
      <c r="AT595" s="224"/>
      <c r="AU595" s="379"/>
      <c r="AV595" s="379"/>
      <c r="AW595" s="264"/>
    </row>
    <row r="596" spans="2:49" x14ac:dyDescent="0.25">
      <c r="B596" s="379">
        <v>2.7</v>
      </c>
      <c r="C596" s="379">
        <v>97</v>
      </c>
      <c r="D596" s="379">
        <v>2.7</v>
      </c>
      <c r="E596" s="379">
        <v>0</v>
      </c>
      <c r="F596" s="379">
        <v>0</v>
      </c>
      <c r="G596" s="379">
        <v>356</v>
      </c>
      <c r="H596" s="379">
        <v>1033</v>
      </c>
      <c r="I596" s="379">
        <v>1813</v>
      </c>
      <c r="J596" s="379">
        <v>0</v>
      </c>
      <c r="K596" s="379">
        <v>0</v>
      </c>
      <c r="L596" s="379">
        <v>0.2</v>
      </c>
      <c r="M596" s="379">
        <v>152.9</v>
      </c>
      <c r="N596" s="568">
        <v>152.9</v>
      </c>
      <c r="O596" s="569">
        <v>0.40763888888888899</v>
      </c>
      <c r="P596" s="568"/>
      <c r="Q596" s="185" t="str">
        <f t="shared" si="31"/>
        <v/>
      </c>
      <c r="R596" s="574" t="str">
        <f t="shared" si="30"/>
        <v/>
      </c>
      <c r="S596" s="581">
        <v>2.8</v>
      </c>
      <c r="T596" s="257"/>
      <c r="U596" s="576" t="str">
        <f t="shared" si="32"/>
        <v/>
      </c>
      <c r="X596" s="223"/>
      <c r="Y596" s="223"/>
      <c r="Z596" s="223"/>
      <c r="AR596" s="263"/>
      <c r="AS596" s="263"/>
      <c r="AT596" s="224"/>
      <c r="AU596" s="379"/>
      <c r="AV596" s="379"/>
      <c r="AW596" s="264"/>
    </row>
    <row r="597" spans="2:49" x14ac:dyDescent="0.25">
      <c r="B597" s="379">
        <v>2.7</v>
      </c>
      <c r="C597" s="379">
        <v>97</v>
      </c>
      <c r="D597" s="379">
        <v>2.7</v>
      </c>
      <c r="E597" s="379">
        <v>0.4</v>
      </c>
      <c r="F597" s="379">
        <v>1.8</v>
      </c>
      <c r="G597" s="379">
        <v>356</v>
      </c>
      <c r="H597" s="379">
        <v>1033.2</v>
      </c>
      <c r="I597" s="379">
        <v>1860</v>
      </c>
      <c r="J597" s="379">
        <v>0</v>
      </c>
      <c r="K597" s="379">
        <v>0</v>
      </c>
      <c r="L597" s="379">
        <v>0.2</v>
      </c>
      <c r="M597" s="379">
        <v>152.9</v>
      </c>
      <c r="N597" s="568">
        <v>152.9</v>
      </c>
      <c r="O597" s="569">
        <v>0.40833333333333299</v>
      </c>
      <c r="P597" s="568"/>
      <c r="Q597" s="185" t="str">
        <f t="shared" si="31"/>
        <v/>
      </c>
      <c r="R597" s="574" t="str">
        <f t="shared" si="30"/>
        <v/>
      </c>
      <c r="S597" s="581">
        <v>2.8</v>
      </c>
      <c r="T597" s="257"/>
      <c r="U597" s="576" t="str">
        <f t="shared" si="32"/>
        <v/>
      </c>
      <c r="X597" s="223"/>
      <c r="Y597" s="223"/>
      <c r="Z597" s="223"/>
      <c r="AR597" s="263"/>
      <c r="AS597" s="263"/>
      <c r="AT597" s="224"/>
      <c r="AU597" s="379"/>
      <c r="AV597" s="379"/>
      <c r="AW597" s="264"/>
    </row>
    <row r="598" spans="2:49" x14ac:dyDescent="0.25">
      <c r="B598" s="379">
        <v>2.7</v>
      </c>
      <c r="C598" s="379">
        <v>97</v>
      </c>
      <c r="D598" s="379">
        <v>2.7</v>
      </c>
      <c r="E598" s="379">
        <v>2.9</v>
      </c>
      <c r="F598" s="379">
        <v>5.4</v>
      </c>
      <c r="G598" s="379">
        <v>1</v>
      </c>
      <c r="H598" s="379">
        <v>1033.3</v>
      </c>
      <c r="I598" s="379">
        <v>1860</v>
      </c>
      <c r="J598" s="379">
        <v>0</v>
      </c>
      <c r="K598" s="379">
        <v>0</v>
      </c>
      <c r="L598" s="379">
        <v>0.2</v>
      </c>
      <c r="M598" s="379">
        <v>152.9</v>
      </c>
      <c r="N598" s="568">
        <v>152.9</v>
      </c>
      <c r="O598" s="569">
        <v>0.40902777777777799</v>
      </c>
      <c r="P598" s="568"/>
      <c r="Q598" s="185" t="str">
        <f t="shared" si="31"/>
        <v/>
      </c>
      <c r="R598" s="574" t="str">
        <f t="shared" si="30"/>
        <v/>
      </c>
      <c r="S598" s="581">
        <v>2.8</v>
      </c>
      <c r="T598" s="257"/>
      <c r="U598" s="576" t="str">
        <f t="shared" si="32"/>
        <v/>
      </c>
      <c r="X598" s="223"/>
      <c r="Y598" s="223"/>
      <c r="Z598" s="223"/>
      <c r="AR598" s="263"/>
      <c r="AS598" s="263"/>
      <c r="AT598" s="224"/>
      <c r="AU598" s="379"/>
      <c r="AV598" s="379"/>
      <c r="AW598" s="264"/>
    </row>
    <row r="599" spans="2:49" x14ac:dyDescent="0.25">
      <c r="B599" s="379">
        <v>2.8</v>
      </c>
      <c r="C599" s="379">
        <v>97</v>
      </c>
      <c r="D599" s="379">
        <v>2.8</v>
      </c>
      <c r="E599" s="379">
        <v>1.1000000000000001</v>
      </c>
      <c r="F599" s="379">
        <v>1.8</v>
      </c>
      <c r="G599" s="379">
        <v>2</v>
      </c>
      <c r="H599" s="379">
        <v>1033.4000000000001</v>
      </c>
      <c r="I599" s="379">
        <v>1968</v>
      </c>
      <c r="J599" s="379">
        <v>0</v>
      </c>
      <c r="K599" s="379">
        <v>0</v>
      </c>
      <c r="L599" s="379">
        <v>0.2</v>
      </c>
      <c r="M599" s="379">
        <v>152.9</v>
      </c>
      <c r="N599" s="568">
        <v>152.9</v>
      </c>
      <c r="O599" s="569">
        <v>0.40972222222222199</v>
      </c>
      <c r="P599" s="568"/>
      <c r="Q599" s="185" t="str">
        <f t="shared" si="31"/>
        <v/>
      </c>
      <c r="R599" s="574" t="str">
        <f t="shared" si="30"/>
        <v/>
      </c>
      <c r="S599" s="581">
        <v>2.9</v>
      </c>
      <c r="T599" s="257"/>
      <c r="U599" s="576" t="str">
        <f t="shared" si="32"/>
        <v/>
      </c>
      <c r="X599" s="223"/>
      <c r="Y599" s="223"/>
      <c r="Z599" s="223"/>
      <c r="AR599" s="263"/>
      <c r="AS599" s="263"/>
      <c r="AT599" s="224"/>
      <c r="AU599" s="379"/>
      <c r="AV599" s="379"/>
      <c r="AW599" s="264"/>
    </row>
    <row r="600" spans="2:49" x14ac:dyDescent="0.25">
      <c r="B600" s="379">
        <v>2.8</v>
      </c>
      <c r="C600" s="379">
        <v>97</v>
      </c>
      <c r="D600" s="379">
        <v>2.8</v>
      </c>
      <c r="E600" s="379">
        <v>2.5</v>
      </c>
      <c r="F600" s="379">
        <v>3.6</v>
      </c>
      <c r="G600" s="379">
        <v>2</v>
      </c>
      <c r="H600" s="379">
        <v>1033.5</v>
      </c>
      <c r="I600" s="379">
        <v>2294</v>
      </c>
      <c r="J600" s="379">
        <v>0</v>
      </c>
      <c r="K600" s="379">
        <v>0</v>
      </c>
      <c r="L600" s="379">
        <v>0.2</v>
      </c>
      <c r="M600" s="379">
        <v>152.9</v>
      </c>
      <c r="N600" s="568">
        <v>152.9</v>
      </c>
      <c r="O600" s="569">
        <v>0.41041666666666698</v>
      </c>
      <c r="P600" s="568"/>
      <c r="Q600" s="185" t="str">
        <f t="shared" si="31"/>
        <v/>
      </c>
      <c r="R600" s="574" t="str">
        <f t="shared" si="30"/>
        <v/>
      </c>
      <c r="S600" s="581">
        <v>2.9</v>
      </c>
      <c r="T600" s="257"/>
      <c r="U600" s="576" t="str">
        <f t="shared" si="32"/>
        <v/>
      </c>
      <c r="X600" s="223"/>
      <c r="Y600" s="223"/>
      <c r="Z600" s="223"/>
      <c r="AR600" s="263"/>
      <c r="AS600" s="263"/>
      <c r="AT600" s="224"/>
      <c r="AU600" s="379"/>
      <c r="AV600" s="379"/>
      <c r="AW600" s="264"/>
    </row>
    <row r="601" spans="2:49" x14ac:dyDescent="0.25">
      <c r="B601" s="379">
        <v>2.8</v>
      </c>
      <c r="C601" s="379">
        <v>97</v>
      </c>
      <c r="D601" s="379">
        <v>2.8</v>
      </c>
      <c r="E601" s="379">
        <v>2.5</v>
      </c>
      <c r="F601" s="379">
        <v>3.6</v>
      </c>
      <c r="G601" s="379">
        <v>2</v>
      </c>
      <c r="H601" s="379">
        <v>1033.5</v>
      </c>
      <c r="I601" s="379">
        <v>2294</v>
      </c>
      <c r="J601" s="379">
        <v>0</v>
      </c>
      <c r="K601" s="379">
        <v>0</v>
      </c>
      <c r="L601" s="379">
        <v>0.2</v>
      </c>
      <c r="M601" s="379">
        <v>152.9</v>
      </c>
      <c r="N601" s="568">
        <v>152.9</v>
      </c>
      <c r="O601" s="569">
        <v>0.41111111111111098</v>
      </c>
      <c r="P601" s="568"/>
      <c r="Q601" s="185" t="str">
        <f t="shared" si="31"/>
        <v/>
      </c>
      <c r="R601" s="574" t="str">
        <f t="shared" si="30"/>
        <v/>
      </c>
      <c r="S601" s="581">
        <v>2.9</v>
      </c>
      <c r="T601" s="257"/>
      <c r="U601" s="576" t="str">
        <f t="shared" si="32"/>
        <v/>
      </c>
      <c r="X601" s="223"/>
      <c r="Y601" s="223"/>
      <c r="Z601" s="223"/>
      <c r="AR601" s="263"/>
      <c r="AS601" s="263"/>
      <c r="AT601" s="224"/>
      <c r="AU601" s="379"/>
      <c r="AV601" s="379"/>
      <c r="AW601" s="264"/>
    </row>
    <row r="602" spans="2:49" x14ac:dyDescent="0.25">
      <c r="B602" s="379">
        <v>2.8</v>
      </c>
      <c r="C602" s="379">
        <v>97</v>
      </c>
      <c r="D602" s="379">
        <v>2.8</v>
      </c>
      <c r="E602" s="379">
        <v>0</v>
      </c>
      <c r="F602" s="379">
        <v>0</v>
      </c>
      <c r="G602" s="379">
        <v>343</v>
      </c>
      <c r="H602" s="379">
        <v>1033.2</v>
      </c>
      <c r="I602" s="379">
        <v>2852</v>
      </c>
      <c r="J602" s="379">
        <v>0</v>
      </c>
      <c r="K602" s="379">
        <v>0</v>
      </c>
      <c r="L602" s="379">
        <v>0.2</v>
      </c>
      <c r="M602" s="379">
        <v>152.9</v>
      </c>
      <c r="N602" s="568">
        <v>152.9</v>
      </c>
      <c r="O602" s="569">
        <v>0.41180555555555598</v>
      </c>
      <c r="P602" s="568"/>
      <c r="Q602" s="185" t="str">
        <f t="shared" si="31"/>
        <v/>
      </c>
      <c r="R602" s="574" t="str">
        <f t="shared" si="30"/>
        <v/>
      </c>
      <c r="S602" s="581">
        <v>2.9</v>
      </c>
      <c r="T602" s="257"/>
      <c r="U602" s="576" t="str">
        <f t="shared" si="32"/>
        <v/>
      </c>
      <c r="X602" s="223"/>
      <c r="Y602" s="223"/>
      <c r="Z602" s="223"/>
      <c r="AR602" s="263"/>
      <c r="AS602" s="263"/>
      <c r="AT602" s="224"/>
      <c r="AU602" s="379"/>
      <c r="AV602" s="379"/>
      <c r="AW602" s="264"/>
    </row>
    <row r="603" spans="2:49" x14ac:dyDescent="0.25">
      <c r="B603" s="379">
        <v>2.8</v>
      </c>
      <c r="C603" s="379">
        <v>97</v>
      </c>
      <c r="D603" s="379">
        <v>2.8</v>
      </c>
      <c r="E603" s="379">
        <v>0.4</v>
      </c>
      <c r="F603" s="379">
        <v>1.8</v>
      </c>
      <c r="G603" s="379">
        <v>5</v>
      </c>
      <c r="H603" s="379">
        <v>1033.2</v>
      </c>
      <c r="I603" s="379">
        <v>2898</v>
      </c>
      <c r="J603" s="379">
        <v>0</v>
      </c>
      <c r="K603" s="379">
        <v>0</v>
      </c>
      <c r="L603" s="379">
        <v>0.2</v>
      </c>
      <c r="M603" s="379">
        <v>152.9</v>
      </c>
      <c r="N603" s="568">
        <v>152.9</v>
      </c>
      <c r="O603" s="569">
        <v>0.41249999999999998</v>
      </c>
      <c r="P603" s="568"/>
      <c r="Q603" s="185" t="str">
        <f t="shared" si="31"/>
        <v/>
      </c>
      <c r="R603" s="574" t="str">
        <f t="shared" si="30"/>
        <v/>
      </c>
      <c r="S603" s="581">
        <v>3</v>
      </c>
      <c r="T603" s="257"/>
      <c r="U603" s="576" t="str">
        <f t="shared" si="32"/>
        <v/>
      </c>
      <c r="X603" s="223"/>
      <c r="Y603" s="223"/>
      <c r="Z603" s="223"/>
      <c r="AR603" s="263"/>
      <c r="AS603" s="263"/>
      <c r="AT603" s="224"/>
      <c r="AU603" s="379"/>
      <c r="AV603" s="379"/>
      <c r="AW603" s="264"/>
    </row>
    <row r="604" spans="2:49" x14ac:dyDescent="0.25">
      <c r="B604" s="379">
        <v>2.8</v>
      </c>
      <c r="C604" s="379">
        <v>97</v>
      </c>
      <c r="D604" s="379">
        <v>2.8</v>
      </c>
      <c r="E604" s="379">
        <v>0.4</v>
      </c>
      <c r="F604" s="379">
        <v>1.8</v>
      </c>
      <c r="G604" s="379">
        <v>54</v>
      </c>
      <c r="H604" s="379">
        <v>1033.2</v>
      </c>
      <c r="I604" s="379">
        <v>2573</v>
      </c>
      <c r="J604" s="379">
        <v>0</v>
      </c>
      <c r="K604" s="379">
        <v>0</v>
      </c>
      <c r="L604" s="379">
        <v>0.2</v>
      </c>
      <c r="M604" s="379">
        <v>152.9</v>
      </c>
      <c r="N604" s="568">
        <v>152.9</v>
      </c>
      <c r="O604" s="569">
        <v>0.41319444444444398</v>
      </c>
      <c r="P604" s="568"/>
      <c r="Q604" s="185" t="str">
        <f t="shared" si="31"/>
        <v/>
      </c>
      <c r="R604" s="574" t="str">
        <f t="shared" si="30"/>
        <v/>
      </c>
      <c r="S604" s="581">
        <v>3</v>
      </c>
      <c r="T604" s="257"/>
      <c r="U604" s="576" t="str">
        <f t="shared" si="32"/>
        <v/>
      </c>
      <c r="X604" s="223"/>
      <c r="Y604" s="223"/>
      <c r="Z604" s="223"/>
      <c r="AR604" s="263"/>
      <c r="AS604" s="263"/>
      <c r="AT604" s="224"/>
      <c r="AU604" s="379"/>
      <c r="AV604" s="379"/>
      <c r="AW604" s="264"/>
    </row>
    <row r="605" spans="2:49" x14ac:dyDescent="0.25">
      <c r="B605" s="379">
        <v>2.8</v>
      </c>
      <c r="C605" s="379">
        <v>97</v>
      </c>
      <c r="D605" s="379">
        <v>2.8</v>
      </c>
      <c r="E605" s="379">
        <v>1.1000000000000001</v>
      </c>
      <c r="F605" s="379">
        <v>1.8</v>
      </c>
      <c r="G605" s="379">
        <v>67</v>
      </c>
      <c r="H605" s="379">
        <v>1033.2</v>
      </c>
      <c r="I605" s="379">
        <v>2681</v>
      </c>
      <c r="J605" s="379">
        <v>0</v>
      </c>
      <c r="K605" s="379">
        <v>0</v>
      </c>
      <c r="L605" s="379">
        <v>0.2</v>
      </c>
      <c r="M605" s="379">
        <v>152.9</v>
      </c>
      <c r="N605" s="568">
        <v>152.9</v>
      </c>
      <c r="O605" s="569">
        <v>0.41388888888888897</v>
      </c>
      <c r="P605" s="568"/>
      <c r="Q605" s="185" t="str">
        <f t="shared" si="31"/>
        <v/>
      </c>
      <c r="R605" s="574" t="str">
        <f t="shared" si="30"/>
        <v/>
      </c>
      <c r="S605" s="581">
        <v>3</v>
      </c>
      <c r="T605" s="257"/>
      <c r="U605" s="576" t="str">
        <f t="shared" si="32"/>
        <v/>
      </c>
      <c r="X605" s="223"/>
      <c r="Y605" s="223"/>
      <c r="Z605" s="223"/>
      <c r="AR605" s="263"/>
      <c r="AS605" s="263"/>
      <c r="AT605" s="224"/>
      <c r="AU605" s="379"/>
      <c r="AV605" s="379"/>
      <c r="AW605" s="264"/>
    </row>
    <row r="606" spans="2:49" x14ac:dyDescent="0.25">
      <c r="B606" s="379">
        <v>2.8</v>
      </c>
      <c r="C606" s="379">
        <v>97</v>
      </c>
      <c r="D606" s="379">
        <v>2.8</v>
      </c>
      <c r="E606" s="379">
        <v>0.4</v>
      </c>
      <c r="F606" s="379">
        <v>1.8</v>
      </c>
      <c r="G606" s="379">
        <v>65</v>
      </c>
      <c r="H606" s="379">
        <v>1033.0999999999999</v>
      </c>
      <c r="I606" s="379">
        <v>2852</v>
      </c>
      <c r="J606" s="379">
        <v>0</v>
      </c>
      <c r="K606" s="379">
        <v>0</v>
      </c>
      <c r="L606" s="379">
        <v>0.2</v>
      </c>
      <c r="M606" s="379">
        <v>152.9</v>
      </c>
      <c r="N606" s="568">
        <v>152.9</v>
      </c>
      <c r="O606" s="569">
        <v>0.41458333333333303</v>
      </c>
      <c r="P606" s="568"/>
      <c r="Q606" s="185" t="str">
        <f t="shared" si="31"/>
        <v/>
      </c>
      <c r="R606" s="574" t="str">
        <f t="shared" si="30"/>
        <v/>
      </c>
      <c r="S606" s="581">
        <v>3</v>
      </c>
      <c r="T606" s="257"/>
      <c r="U606" s="576" t="str">
        <f t="shared" si="32"/>
        <v/>
      </c>
      <c r="AR606" s="263"/>
      <c r="AS606" s="263"/>
      <c r="AT606" s="224"/>
      <c r="AU606" s="379"/>
      <c r="AV606" s="379"/>
      <c r="AW606" s="264"/>
    </row>
    <row r="607" spans="2:49" x14ac:dyDescent="0.25">
      <c r="B607" s="379">
        <v>2.8</v>
      </c>
      <c r="C607" s="379">
        <v>97</v>
      </c>
      <c r="D607" s="379">
        <v>2.8</v>
      </c>
      <c r="E607" s="379">
        <v>1.4</v>
      </c>
      <c r="F607" s="379">
        <v>3.6</v>
      </c>
      <c r="G607" s="379">
        <v>26</v>
      </c>
      <c r="H607" s="379">
        <v>1033.2</v>
      </c>
      <c r="I607" s="379">
        <v>3177</v>
      </c>
      <c r="J607" s="379">
        <v>0</v>
      </c>
      <c r="K607" s="379">
        <v>0</v>
      </c>
      <c r="L607" s="379">
        <v>0.2</v>
      </c>
      <c r="M607" s="379">
        <v>152.9</v>
      </c>
      <c r="N607" s="568">
        <v>152.9</v>
      </c>
      <c r="O607" s="569">
        <v>0.41527777777777802</v>
      </c>
      <c r="P607" s="568"/>
      <c r="Q607" s="185" t="str">
        <f t="shared" si="31"/>
        <v/>
      </c>
      <c r="R607" s="574" t="str">
        <f t="shared" si="30"/>
        <v/>
      </c>
      <c r="S607" s="581">
        <v>3</v>
      </c>
      <c r="T607" s="257"/>
      <c r="U607" s="576" t="str">
        <f t="shared" si="32"/>
        <v/>
      </c>
      <c r="AR607" s="263"/>
      <c r="AS607" s="263"/>
      <c r="AT607" s="224"/>
      <c r="AU607" s="379"/>
      <c r="AV607" s="379"/>
      <c r="AW607" s="264"/>
    </row>
    <row r="608" spans="2:49" x14ac:dyDescent="0.25">
      <c r="B608" s="379">
        <v>2.8</v>
      </c>
      <c r="C608" s="379">
        <v>97</v>
      </c>
      <c r="D608" s="379">
        <v>2.8</v>
      </c>
      <c r="E608" s="379">
        <v>3.6</v>
      </c>
      <c r="F608" s="379">
        <v>3.6</v>
      </c>
      <c r="G608" s="379">
        <v>15</v>
      </c>
      <c r="H608" s="379">
        <v>1033.0999999999999</v>
      </c>
      <c r="I608" s="379">
        <v>3348</v>
      </c>
      <c r="J608" s="379">
        <v>0</v>
      </c>
      <c r="K608" s="379">
        <v>0</v>
      </c>
      <c r="L608" s="379">
        <v>0.2</v>
      </c>
      <c r="M608" s="379">
        <v>152.9</v>
      </c>
      <c r="N608" s="568">
        <v>152.9</v>
      </c>
      <c r="O608" s="569">
        <v>0.41597222222222202</v>
      </c>
      <c r="P608" s="568"/>
      <c r="Q608" s="185" t="str">
        <f t="shared" si="31"/>
        <v/>
      </c>
      <c r="R608" s="574" t="str">
        <f t="shared" si="30"/>
        <v/>
      </c>
      <c r="S608" s="581">
        <v>3</v>
      </c>
      <c r="T608" s="257"/>
      <c r="U608" s="576" t="str">
        <f t="shared" si="32"/>
        <v/>
      </c>
      <c r="AR608" s="263"/>
      <c r="AS608" s="263"/>
      <c r="AT608" s="224"/>
      <c r="AU608" s="379"/>
      <c r="AV608" s="379"/>
      <c r="AW608" s="264"/>
    </row>
    <row r="609" spans="2:49" x14ac:dyDescent="0.25">
      <c r="B609" s="379">
        <v>2.8</v>
      </c>
      <c r="C609" s="379">
        <v>97</v>
      </c>
      <c r="D609" s="379">
        <v>2.8</v>
      </c>
      <c r="E609" s="379">
        <v>1.4</v>
      </c>
      <c r="F609" s="379">
        <v>1.8</v>
      </c>
      <c r="G609" s="379">
        <v>14</v>
      </c>
      <c r="H609" s="379">
        <v>1033.2</v>
      </c>
      <c r="I609" s="379">
        <v>3239</v>
      </c>
      <c r="J609" s="379">
        <v>0</v>
      </c>
      <c r="K609" s="379">
        <v>0</v>
      </c>
      <c r="L609" s="379">
        <v>0.2</v>
      </c>
      <c r="M609" s="379">
        <v>152.9</v>
      </c>
      <c r="N609" s="568">
        <v>152.9</v>
      </c>
      <c r="O609" s="569">
        <v>0.41666666666666702</v>
      </c>
      <c r="P609" s="568"/>
      <c r="Q609" s="185" t="str">
        <f t="shared" si="31"/>
        <v/>
      </c>
      <c r="R609" s="574" t="str">
        <f t="shared" si="30"/>
        <v/>
      </c>
      <c r="S609" s="581">
        <v>3.1</v>
      </c>
      <c r="T609" s="257"/>
      <c r="U609" s="576" t="str">
        <f t="shared" si="32"/>
        <v/>
      </c>
      <c r="AR609" s="263"/>
      <c r="AS609" s="263"/>
      <c r="AT609" s="224"/>
      <c r="AU609" s="379"/>
      <c r="AV609" s="379"/>
      <c r="AW609" s="264"/>
    </row>
    <row r="610" spans="2:49" x14ac:dyDescent="0.25">
      <c r="B610" s="379">
        <v>2.8</v>
      </c>
      <c r="C610" s="379">
        <v>97</v>
      </c>
      <c r="D610" s="379">
        <v>2.8</v>
      </c>
      <c r="E610" s="379">
        <v>0.4</v>
      </c>
      <c r="F610" s="379">
        <v>1.8</v>
      </c>
      <c r="G610" s="379">
        <v>15</v>
      </c>
      <c r="H610" s="379">
        <v>1033.2</v>
      </c>
      <c r="I610" s="379">
        <v>2960</v>
      </c>
      <c r="J610" s="379">
        <v>0</v>
      </c>
      <c r="K610" s="379">
        <v>0</v>
      </c>
      <c r="L610" s="379">
        <v>0.2</v>
      </c>
      <c r="M610" s="379">
        <v>152.9</v>
      </c>
      <c r="N610" s="568">
        <v>152.9</v>
      </c>
      <c r="O610" s="569">
        <v>0.41736111111111102</v>
      </c>
      <c r="P610" s="568"/>
      <c r="Q610" s="185" t="str">
        <f t="shared" si="31"/>
        <v/>
      </c>
      <c r="R610" s="574" t="str">
        <f t="shared" si="30"/>
        <v/>
      </c>
      <c r="S610" s="581">
        <v>3.1</v>
      </c>
      <c r="T610" s="257"/>
      <c r="U610" s="576" t="str">
        <f t="shared" si="32"/>
        <v/>
      </c>
      <c r="AR610" s="263"/>
      <c r="AS610" s="263"/>
      <c r="AT610" s="224"/>
      <c r="AU610" s="379"/>
      <c r="AV610" s="379"/>
      <c r="AW610" s="264"/>
    </row>
    <row r="611" spans="2:49" x14ac:dyDescent="0.25">
      <c r="B611" s="379">
        <v>2.9</v>
      </c>
      <c r="C611" s="379">
        <v>97</v>
      </c>
      <c r="D611" s="379">
        <v>2.9</v>
      </c>
      <c r="E611" s="379">
        <v>0.4</v>
      </c>
      <c r="F611" s="379">
        <v>1.8</v>
      </c>
      <c r="G611" s="379">
        <v>15</v>
      </c>
      <c r="H611" s="379">
        <v>1033.3</v>
      </c>
      <c r="I611" s="379">
        <v>3286</v>
      </c>
      <c r="J611" s="379">
        <v>0</v>
      </c>
      <c r="K611" s="379">
        <v>0</v>
      </c>
      <c r="L611" s="379">
        <v>0.2</v>
      </c>
      <c r="M611" s="379">
        <v>152.9</v>
      </c>
      <c r="N611" s="568">
        <v>152.9</v>
      </c>
      <c r="O611" s="569">
        <v>0.41805555555555601</v>
      </c>
      <c r="P611" s="568"/>
      <c r="Q611" s="185" t="str">
        <f t="shared" si="31"/>
        <v/>
      </c>
      <c r="R611" s="574" t="str">
        <f t="shared" si="30"/>
        <v/>
      </c>
      <c r="S611" s="581">
        <v>3.1</v>
      </c>
      <c r="T611" s="257"/>
      <c r="U611" s="576" t="str">
        <f t="shared" si="32"/>
        <v/>
      </c>
      <c r="AR611" s="263"/>
      <c r="AS611" s="263"/>
      <c r="AT611" s="224"/>
      <c r="AU611" s="379"/>
      <c r="AV611" s="379"/>
      <c r="AW611" s="264"/>
    </row>
    <row r="612" spans="2:49" x14ac:dyDescent="0.25">
      <c r="B612" s="379">
        <v>2.9</v>
      </c>
      <c r="C612" s="379">
        <v>97</v>
      </c>
      <c r="D612" s="379">
        <v>2.9</v>
      </c>
      <c r="E612" s="379">
        <v>2.2000000000000002</v>
      </c>
      <c r="F612" s="379">
        <v>3.6</v>
      </c>
      <c r="G612" s="379">
        <v>41</v>
      </c>
      <c r="H612" s="379">
        <v>1033.3</v>
      </c>
      <c r="I612" s="379">
        <v>3348</v>
      </c>
      <c r="J612" s="379">
        <v>0</v>
      </c>
      <c r="K612" s="379">
        <v>0</v>
      </c>
      <c r="L612" s="379">
        <v>0.2</v>
      </c>
      <c r="M612" s="379">
        <v>152.9</v>
      </c>
      <c r="N612" s="568">
        <v>152.9</v>
      </c>
      <c r="O612" s="569">
        <v>0.41875000000000001</v>
      </c>
      <c r="P612" s="568"/>
      <c r="Q612" s="185" t="str">
        <f t="shared" si="31"/>
        <v/>
      </c>
      <c r="R612" s="574" t="str">
        <f t="shared" si="30"/>
        <v/>
      </c>
      <c r="S612" s="581">
        <v>3.1</v>
      </c>
      <c r="T612" s="257"/>
      <c r="U612" s="576" t="str">
        <f t="shared" si="32"/>
        <v/>
      </c>
      <c r="AR612" s="263"/>
      <c r="AS612" s="263"/>
      <c r="AT612" s="224"/>
      <c r="AU612" s="261"/>
      <c r="AV612" s="379"/>
      <c r="AW612" s="264"/>
    </row>
    <row r="613" spans="2:49" s="223" customFormat="1" x14ac:dyDescent="0.25">
      <c r="B613" s="379">
        <v>2.9</v>
      </c>
      <c r="C613" s="379">
        <v>97</v>
      </c>
      <c r="D613" s="379">
        <v>2.9</v>
      </c>
      <c r="E613" s="379">
        <v>3.2</v>
      </c>
      <c r="F613" s="379">
        <v>3.6</v>
      </c>
      <c r="G613" s="379">
        <v>347</v>
      </c>
      <c r="H613" s="379">
        <v>1033.3</v>
      </c>
      <c r="I613" s="379">
        <v>3239</v>
      </c>
      <c r="J613" s="379">
        <v>0</v>
      </c>
      <c r="K613" s="379">
        <v>0</v>
      </c>
      <c r="L613" s="379">
        <v>0.2</v>
      </c>
      <c r="M613" s="379">
        <v>152.9</v>
      </c>
      <c r="N613" s="568">
        <v>152.9</v>
      </c>
      <c r="O613" s="569">
        <v>0.41944444444444401</v>
      </c>
      <c r="P613" s="568"/>
      <c r="Q613" s="185" t="str">
        <f t="shared" si="31"/>
        <v/>
      </c>
      <c r="R613" s="574" t="str">
        <f t="shared" si="30"/>
        <v/>
      </c>
      <c r="S613" s="581">
        <v>3.1</v>
      </c>
      <c r="T613" s="257"/>
      <c r="U613" s="576" t="str">
        <f t="shared" si="32"/>
        <v/>
      </c>
      <c r="X613" s="377"/>
      <c r="Y613" s="377"/>
      <c r="Z613" s="377"/>
      <c r="AR613" s="216"/>
      <c r="AS613" s="216"/>
      <c r="AT613" s="224"/>
      <c r="AU613" s="261"/>
      <c r="AV613" s="379"/>
      <c r="AW613" s="264"/>
    </row>
    <row r="614" spans="2:49" s="223" customFormat="1" x14ac:dyDescent="0.25">
      <c r="B614" s="379">
        <v>2.9</v>
      </c>
      <c r="C614" s="379">
        <v>97</v>
      </c>
      <c r="D614" s="379">
        <v>2.9</v>
      </c>
      <c r="E614" s="379">
        <v>1.1000000000000001</v>
      </c>
      <c r="F614" s="379">
        <v>1.8</v>
      </c>
      <c r="G614" s="379">
        <v>346</v>
      </c>
      <c r="H614" s="379">
        <v>1033.2</v>
      </c>
      <c r="I614" s="379">
        <v>3394</v>
      </c>
      <c r="J614" s="379">
        <v>0</v>
      </c>
      <c r="K614" s="379">
        <v>0</v>
      </c>
      <c r="L614" s="379">
        <v>0.2</v>
      </c>
      <c r="M614" s="379">
        <v>152.9</v>
      </c>
      <c r="N614" s="568">
        <v>152.9</v>
      </c>
      <c r="O614" s="569">
        <v>0.42013888888888901</v>
      </c>
      <c r="P614" s="568"/>
      <c r="Q614" s="185" t="str">
        <f t="shared" si="31"/>
        <v/>
      </c>
      <c r="R614" s="574" t="str">
        <f t="shared" si="30"/>
        <v/>
      </c>
      <c r="S614" s="581">
        <v>3.2</v>
      </c>
      <c r="T614" s="257"/>
      <c r="U614" s="576" t="str">
        <f t="shared" si="32"/>
        <v/>
      </c>
      <c r="X614" s="377"/>
      <c r="Y614" s="377"/>
      <c r="Z614" s="377"/>
      <c r="AR614" s="216"/>
      <c r="AS614" s="216"/>
      <c r="AT614" s="224"/>
      <c r="AU614" s="261"/>
      <c r="AV614" s="379"/>
      <c r="AW614" s="264"/>
    </row>
    <row r="615" spans="2:49" s="223" customFormat="1" x14ac:dyDescent="0.25">
      <c r="B615" s="379">
        <v>2.9</v>
      </c>
      <c r="C615" s="379">
        <v>97</v>
      </c>
      <c r="D615" s="379">
        <v>2.9</v>
      </c>
      <c r="E615" s="379">
        <v>1.4</v>
      </c>
      <c r="F615" s="379">
        <v>1.8</v>
      </c>
      <c r="G615" s="379">
        <v>347</v>
      </c>
      <c r="H615" s="379">
        <v>1033.3</v>
      </c>
      <c r="I615" s="379">
        <v>3627</v>
      </c>
      <c r="J615" s="379">
        <v>0</v>
      </c>
      <c r="K615" s="379">
        <v>0</v>
      </c>
      <c r="L615" s="379">
        <v>0.2</v>
      </c>
      <c r="M615" s="379">
        <v>152.9</v>
      </c>
      <c r="N615" s="568">
        <v>152.9</v>
      </c>
      <c r="O615" s="569">
        <v>0.420833333333333</v>
      </c>
      <c r="P615" s="568"/>
      <c r="Q615" s="185" t="str">
        <f t="shared" si="31"/>
        <v/>
      </c>
      <c r="R615" s="574" t="str">
        <f t="shared" si="30"/>
        <v/>
      </c>
      <c r="S615" s="581">
        <v>3.2</v>
      </c>
      <c r="T615" s="257"/>
      <c r="U615" s="576" t="str">
        <f t="shared" si="32"/>
        <v/>
      </c>
      <c r="X615" s="377"/>
      <c r="Y615" s="377"/>
      <c r="Z615" s="377"/>
      <c r="AR615" s="216"/>
      <c r="AS615" s="216"/>
      <c r="AT615" s="224"/>
      <c r="AU615" s="261"/>
      <c r="AV615" s="379"/>
      <c r="AW615" s="264"/>
    </row>
    <row r="616" spans="2:49" s="223" customFormat="1" x14ac:dyDescent="0.25">
      <c r="B616" s="379">
        <v>3</v>
      </c>
      <c r="C616" s="379">
        <v>97</v>
      </c>
      <c r="D616" s="379">
        <v>3</v>
      </c>
      <c r="E616" s="379">
        <v>1.8</v>
      </c>
      <c r="F616" s="379">
        <v>1.8</v>
      </c>
      <c r="G616" s="379">
        <v>348</v>
      </c>
      <c r="H616" s="379">
        <v>1033.2</v>
      </c>
      <c r="I616" s="379">
        <v>3348</v>
      </c>
      <c r="J616" s="379">
        <v>0</v>
      </c>
      <c r="K616" s="379">
        <v>0</v>
      </c>
      <c r="L616" s="379">
        <v>0.2</v>
      </c>
      <c r="M616" s="379">
        <v>152.9</v>
      </c>
      <c r="N616" s="568">
        <v>152.9</v>
      </c>
      <c r="O616" s="569">
        <v>0.421527777777778</v>
      </c>
      <c r="P616" s="568"/>
      <c r="Q616" s="185" t="str">
        <f t="shared" si="31"/>
        <v/>
      </c>
      <c r="R616" s="574" t="str">
        <f t="shared" si="30"/>
        <v/>
      </c>
      <c r="S616" s="581">
        <v>3.2</v>
      </c>
      <c r="T616" s="257"/>
      <c r="U616" s="576" t="str">
        <f t="shared" si="32"/>
        <v/>
      </c>
      <c r="X616" s="377"/>
      <c r="Y616" s="377"/>
      <c r="Z616" s="377"/>
      <c r="AR616" s="216"/>
      <c r="AS616" s="216"/>
      <c r="AT616" s="224"/>
      <c r="AU616" s="261"/>
      <c r="AV616" s="379"/>
      <c r="AW616" s="264"/>
    </row>
    <row r="617" spans="2:49" s="223" customFormat="1" x14ac:dyDescent="0.25">
      <c r="B617" s="379">
        <v>3</v>
      </c>
      <c r="C617" s="379">
        <v>97</v>
      </c>
      <c r="D617" s="379">
        <v>3</v>
      </c>
      <c r="E617" s="379">
        <v>1.8</v>
      </c>
      <c r="F617" s="379">
        <v>1.8</v>
      </c>
      <c r="G617" s="379">
        <v>348</v>
      </c>
      <c r="H617" s="379">
        <v>1033.4000000000001</v>
      </c>
      <c r="I617" s="379">
        <v>3735</v>
      </c>
      <c r="J617" s="379">
        <v>0</v>
      </c>
      <c r="K617" s="379">
        <v>0</v>
      </c>
      <c r="L617" s="379">
        <v>0.2</v>
      </c>
      <c r="M617" s="379">
        <v>152.9</v>
      </c>
      <c r="N617" s="568">
        <v>152.9</v>
      </c>
      <c r="O617" s="569">
        <v>0.422222222222222</v>
      </c>
      <c r="P617" s="568"/>
      <c r="Q617" s="185" t="str">
        <f t="shared" si="31"/>
        <v/>
      </c>
      <c r="R617" s="574" t="str">
        <f t="shared" si="30"/>
        <v/>
      </c>
      <c r="S617" s="581">
        <v>3.2</v>
      </c>
      <c r="T617" s="257"/>
      <c r="U617" s="576" t="str">
        <f t="shared" si="32"/>
        <v/>
      </c>
      <c r="X617" s="377"/>
      <c r="Y617" s="377"/>
      <c r="Z617" s="377"/>
      <c r="AR617" s="216"/>
      <c r="AS617" s="216"/>
      <c r="AT617" s="224"/>
      <c r="AU617" s="261"/>
      <c r="AV617" s="379"/>
      <c r="AW617" s="264"/>
    </row>
    <row r="618" spans="2:49" s="223" customFormat="1" x14ac:dyDescent="0.25">
      <c r="B618" s="379">
        <v>3</v>
      </c>
      <c r="C618" s="379">
        <v>97</v>
      </c>
      <c r="D618" s="379">
        <v>3</v>
      </c>
      <c r="E618" s="379">
        <v>0.7</v>
      </c>
      <c r="F618" s="379">
        <v>1.8</v>
      </c>
      <c r="G618" s="379">
        <v>23</v>
      </c>
      <c r="H618" s="379">
        <v>1033.5</v>
      </c>
      <c r="I618" s="379">
        <v>3503</v>
      </c>
      <c r="J618" s="379">
        <v>0</v>
      </c>
      <c r="K618" s="379">
        <v>0</v>
      </c>
      <c r="L618" s="379">
        <v>0.2</v>
      </c>
      <c r="M618" s="379">
        <v>152.9</v>
      </c>
      <c r="N618" s="568">
        <v>152.9</v>
      </c>
      <c r="O618" s="569">
        <v>0.422916666666667</v>
      </c>
      <c r="P618" s="568"/>
      <c r="Q618" s="185" t="str">
        <f t="shared" si="31"/>
        <v/>
      </c>
      <c r="R618" s="574" t="str">
        <f t="shared" si="30"/>
        <v/>
      </c>
      <c r="S618" s="581">
        <v>3.3</v>
      </c>
      <c r="T618" s="257"/>
      <c r="U618" s="576" t="str">
        <f t="shared" si="32"/>
        <v/>
      </c>
      <c r="X618" s="377"/>
      <c r="Y618" s="377"/>
      <c r="Z618" s="377"/>
      <c r="AR618" s="216"/>
      <c r="AS618" s="216"/>
      <c r="AT618" s="224"/>
      <c r="AU618" s="261"/>
      <c r="AV618" s="379"/>
      <c r="AW618" s="264"/>
    </row>
    <row r="619" spans="2:49" s="223" customFormat="1" x14ac:dyDescent="0.25">
      <c r="B619" s="379">
        <v>3</v>
      </c>
      <c r="C619" s="379">
        <v>97</v>
      </c>
      <c r="D619" s="379">
        <v>3</v>
      </c>
      <c r="E619" s="379">
        <v>0</v>
      </c>
      <c r="F619" s="379">
        <v>0</v>
      </c>
      <c r="G619" s="379">
        <v>46</v>
      </c>
      <c r="H619" s="379">
        <v>1033.5</v>
      </c>
      <c r="I619" s="379">
        <v>3890</v>
      </c>
      <c r="J619" s="379">
        <v>0</v>
      </c>
      <c r="K619" s="379">
        <v>0</v>
      </c>
      <c r="L619" s="379">
        <v>0.2</v>
      </c>
      <c r="M619" s="379">
        <v>152.9</v>
      </c>
      <c r="N619" s="568">
        <v>152.9</v>
      </c>
      <c r="O619" s="569">
        <v>0.42361111111111099</v>
      </c>
      <c r="P619" s="568"/>
      <c r="Q619" s="185" t="str">
        <f t="shared" si="31"/>
        <v/>
      </c>
      <c r="R619" s="574" t="str">
        <f t="shared" si="30"/>
        <v/>
      </c>
      <c r="S619" s="581">
        <v>3.3</v>
      </c>
      <c r="T619" s="257"/>
      <c r="U619" s="576" t="str">
        <f t="shared" si="32"/>
        <v/>
      </c>
      <c r="X619" s="377"/>
      <c r="Y619" s="377"/>
      <c r="Z619" s="377"/>
      <c r="AR619" s="216"/>
      <c r="AS619" s="216"/>
      <c r="AT619" s="224"/>
      <c r="AU619" s="261"/>
      <c r="AV619" s="379"/>
      <c r="AW619" s="264"/>
    </row>
    <row r="620" spans="2:49" s="223" customFormat="1" x14ac:dyDescent="0.25">
      <c r="B620" s="379">
        <v>3</v>
      </c>
      <c r="C620" s="379">
        <v>97</v>
      </c>
      <c r="D620" s="379">
        <v>3</v>
      </c>
      <c r="E620" s="379">
        <v>0</v>
      </c>
      <c r="F620" s="379">
        <v>0</v>
      </c>
      <c r="G620" s="379">
        <v>46</v>
      </c>
      <c r="H620" s="379">
        <v>1033.4000000000001</v>
      </c>
      <c r="I620" s="379">
        <v>4495</v>
      </c>
      <c r="J620" s="379">
        <v>0</v>
      </c>
      <c r="K620" s="379">
        <v>0</v>
      </c>
      <c r="L620" s="379">
        <v>0.2</v>
      </c>
      <c r="M620" s="379">
        <v>152.9</v>
      </c>
      <c r="N620" s="568">
        <v>152.9</v>
      </c>
      <c r="O620" s="569">
        <v>0.42430555555555599</v>
      </c>
      <c r="P620" s="568"/>
      <c r="Q620" s="185" t="str">
        <f t="shared" si="31"/>
        <v/>
      </c>
      <c r="R620" s="574" t="str">
        <f t="shared" si="30"/>
        <v/>
      </c>
      <c r="S620" s="581">
        <v>3.3</v>
      </c>
      <c r="T620" s="257"/>
      <c r="U620" s="576" t="str">
        <f t="shared" si="32"/>
        <v/>
      </c>
      <c r="X620" s="377"/>
      <c r="Y620" s="377"/>
      <c r="Z620" s="377"/>
      <c r="AR620" s="216"/>
      <c r="AS620" s="216"/>
      <c r="AT620" s="224"/>
      <c r="AU620" s="261"/>
      <c r="AV620" s="379"/>
      <c r="AW620" s="264"/>
    </row>
    <row r="621" spans="2:49" s="223" customFormat="1" x14ac:dyDescent="0.25">
      <c r="B621" s="379">
        <v>3</v>
      </c>
      <c r="C621" s="379">
        <v>97</v>
      </c>
      <c r="D621" s="379">
        <v>3</v>
      </c>
      <c r="E621" s="379">
        <v>0.4</v>
      </c>
      <c r="F621" s="379">
        <v>1.8</v>
      </c>
      <c r="G621" s="379">
        <v>46</v>
      </c>
      <c r="H621" s="379">
        <v>1033.4000000000001</v>
      </c>
      <c r="I621" s="379">
        <v>5161</v>
      </c>
      <c r="J621" s="379">
        <v>0</v>
      </c>
      <c r="K621" s="379">
        <v>0</v>
      </c>
      <c r="L621" s="379">
        <v>0.2</v>
      </c>
      <c r="M621" s="379">
        <v>152.9</v>
      </c>
      <c r="N621" s="568">
        <v>152.9</v>
      </c>
      <c r="O621" s="569">
        <v>0.42499999999999999</v>
      </c>
      <c r="P621" s="568"/>
      <c r="Q621" s="185" t="str">
        <f t="shared" si="31"/>
        <v/>
      </c>
      <c r="R621" s="574" t="str">
        <f t="shared" si="30"/>
        <v/>
      </c>
      <c r="S621" s="581">
        <v>3.4</v>
      </c>
      <c r="T621" s="257"/>
      <c r="U621" s="576" t="str">
        <f t="shared" si="32"/>
        <v/>
      </c>
      <c r="X621" s="377"/>
      <c r="Y621" s="377"/>
      <c r="Z621" s="377"/>
      <c r="AR621" s="216"/>
      <c r="AS621" s="216"/>
      <c r="AT621" s="224"/>
      <c r="AU621" s="261"/>
      <c r="AV621" s="379"/>
      <c r="AW621" s="264"/>
    </row>
    <row r="622" spans="2:49" s="223" customFormat="1" x14ac:dyDescent="0.25">
      <c r="B622" s="379">
        <v>3.1</v>
      </c>
      <c r="C622" s="379">
        <v>97</v>
      </c>
      <c r="D622" s="379">
        <v>3.1</v>
      </c>
      <c r="E622" s="379">
        <v>0</v>
      </c>
      <c r="F622" s="379">
        <v>0</v>
      </c>
      <c r="G622" s="379">
        <v>43</v>
      </c>
      <c r="H622" s="379">
        <v>1033.3</v>
      </c>
      <c r="I622" s="379">
        <v>5316</v>
      </c>
      <c r="J622" s="379">
        <v>0</v>
      </c>
      <c r="K622" s="379">
        <v>0</v>
      </c>
      <c r="L622" s="379">
        <v>0.2</v>
      </c>
      <c r="M622" s="379">
        <v>152.9</v>
      </c>
      <c r="N622" s="568">
        <v>152.9</v>
      </c>
      <c r="O622" s="569">
        <v>0.42569444444444399</v>
      </c>
      <c r="P622" s="568"/>
      <c r="Q622" s="185" t="str">
        <f t="shared" si="31"/>
        <v/>
      </c>
      <c r="R622" s="574" t="str">
        <f t="shared" si="30"/>
        <v/>
      </c>
      <c r="S622" s="581">
        <v>3.4</v>
      </c>
      <c r="T622" s="257"/>
      <c r="U622" s="576" t="str">
        <f t="shared" si="32"/>
        <v/>
      </c>
      <c r="X622" s="377"/>
      <c r="Y622" s="377"/>
      <c r="Z622" s="377"/>
      <c r="AR622" s="216"/>
      <c r="AS622" s="216"/>
      <c r="AT622" s="224"/>
      <c r="AU622" s="261"/>
      <c r="AV622" s="379"/>
      <c r="AW622" s="264"/>
    </row>
    <row r="623" spans="2:49" s="223" customFormat="1" x14ac:dyDescent="0.25">
      <c r="B623" s="379">
        <v>3.1</v>
      </c>
      <c r="C623" s="379">
        <v>97</v>
      </c>
      <c r="D623" s="379">
        <v>3.1</v>
      </c>
      <c r="E623" s="379">
        <v>3.2</v>
      </c>
      <c r="F623" s="379">
        <v>3.6</v>
      </c>
      <c r="G623" s="379">
        <v>342</v>
      </c>
      <c r="H623" s="379">
        <v>1033.4000000000001</v>
      </c>
      <c r="I623" s="379">
        <v>5378</v>
      </c>
      <c r="J623" s="379">
        <v>0</v>
      </c>
      <c r="K623" s="379">
        <v>0</v>
      </c>
      <c r="L623" s="379">
        <v>0.2</v>
      </c>
      <c r="M623" s="379">
        <v>152.9</v>
      </c>
      <c r="N623" s="568">
        <v>152.9</v>
      </c>
      <c r="O623" s="569">
        <v>0.42638888888888898</v>
      </c>
      <c r="P623" s="568"/>
      <c r="Q623" s="185" t="str">
        <f t="shared" si="31"/>
        <v/>
      </c>
      <c r="R623" s="574" t="str">
        <f t="shared" si="30"/>
        <v/>
      </c>
      <c r="S623" s="581">
        <v>3.4</v>
      </c>
      <c r="T623" s="257"/>
      <c r="U623" s="576" t="str">
        <f t="shared" si="32"/>
        <v/>
      </c>
      <c r="X623" s="377"/>
      <c r="Y623" s="377"/>
      <c r="Z623" s="377"/>
      <c r="AR623" s="216"/>
      <c r="AS623" s="216"/>
      <c r="AT623" s="224"/>
      <c r="AU623" s="261"/>
      <c r="AV623" s="379"/>
      <c r="AW623" s="264"/>
    </row>
    <row r="624" spans="2:49" s="223" customFormat="1" x14ac:dyDescent="0.25">
      <c r="B624" s="379">
        <v>3.1</v>
      </c>
      <c r="C624" s="379">
        <v>97</v>
      </c>
      <c r="D624" s="379">
        <v>3.1</v>
      </c>
      <c r="E624" s="379">
        <v>3.2</v>
      </c>
      <c r="F624" s="379">
        <v>3.6</v>
      </c>
      <c r="G624" s="379">
        <v>342</v>
      </c>
      <c r="H624" s="379">
        <v>1033.4000000000001</v>
      </c>
      <c r="I624" s="379">
        <v>5270</v>
      </c>
      <c r="J624" s="379">
        <v>0</v>
      </c>
      <c r="K624" s="379">
        <v>0</v>
      </c>
      <c r="L624" s="379">
        <v>0.2</v>
      </c>
      <c r="M624" s="379">
        <v>152.9</v>
      </c>
      <c r="N624" s="568">
        <v>152.9</v>
      </c>
      <c r="O624" s="569">
        <v>0.42708333333333298</v>
      </c>
      <c r="P624" s="568"/>
      <c r="Q624" s="185" t="str">
        <f t="shared" si="31"/>
        <v/>
      </c>
      <c r="R624" s="574" t="str">
        <f t="shared" si="30"/>
        <v/>
      </c>
      <c r="S624" s="581">
        <v>3.4</v>
      </c>
      <c r="T624" s="257"/>
      <c r="U624" s="576" t="str">
        <f t="shared" si="32"/>
        <v/>
      </c>
      <c r="X624" s="377"/>
      <c r="Y624" s="377"/>
      <c r="Z624" s="377"/>
      <c r="AR624" s="216"/>
      <c r="AS624" s="216"/>
      <c r="AT624" s="224"/>
      <c r="AU624" s="261"/>
      <c r="AV624" s="379"/>
      <c r="AW624" s="264"/>
    </row>
    <row r="625" spans="2:49" s="223" customFormat="1" x14ac:dyDescent="0.25">
      <c r="B625" s="379">
        <v>3.2</v>
      </c>
      <c r="C625" s="379">
        <v>97</v>
      </c>
      <c r="D625" s="379">
        <v>3.2</v>
      </c>
      <c r="E625" s="379">
        <v>0</v>
      </c>
      <c r="F625" s="379">
        <v>0</v>
      </c>
      <c r="G625" s="379">
        <v>8</v>
      </c>
      <c r="H625" s="379">
        <v>1033.5999999999999</v>
      </c>
      <c r="I625" s="379">
        <v>4836</v>
      </c>
      <c r="J625" s="379">
        <v>0</v>
      </c>
      <c r="K625" s="379">
        <v>0</v>
      </c>
      <c r="L625" s="379">
        <v>0.2</v>
      </c>
      <c r="M625" s="379">
        <v>152.9</v>
      </c>
      <c r="N625" s="568">
        <v>152.9</v>
      </c>
      <c r="O625" s="569">
        <v>0.42777777777777798</v>
      </c>
      <c r="P625" s="568"/>
      <c r="Q625" s="185" t="str">
        <f t="shared" si="31"/>
        <v/>
      </c>
      <c r="R625" s="574" t="str">
        <f t="shared" si="30"/>
        <v/>
      </c>
      <c r="S625" s="581">
        <v>3.5</v>
      </c>
      <c r="T625" s="257"/>
      <c r="U625" s="576" t="str">
        <f t="shared" si="32"/>
        <v/>
      </c>
      <c r="X625" s="377"/>
      <c r="Y625" s="377"/>
      <c r="Z625" s="377"/>
      <c r="AR625" s="216"/>
      <c r="AS625" s="216"/>
      <c r="AT625" s="224"/>
      <c r="AU625" s="261"/>
      <c r="AV625" s="379"/>
      <c r="AW625" s="264"/>
    </row>
    <row r="626" spans="2:49" s="223" customFormat="1" x14ac:dyDescent="0.25">
      <c r="B626" s="379">
        <v>3.2</v>
      </c>
      <c r="C626" s="379">
        <v>97</v>
      </c>
      <c r="D626" s="379">
        <v>3.2</v>
      </c>
      <c r="E626" s="379">
        <v>1.1000000000000001</v>
      </c>
      <c r="F626" s="379">
        <v>1.8</v>
      </c>
      <c r="G626" s="379">
        <v>10</v>
      </c>
      <c r="H626" s="379">
        <v>1033.5999999999999</v>
      </c>
      <c r="I626" s="379">
        <v>5099</v>
      </c>
      <c r="J626" s="379">
        <v>0</v>
      </c>
      <c r="K626" s="379">
        <v>0</v>
      </c>
      <c r="L626" s="379">
        <v>0.2</v>
      </c>
      <c r="M626" s="379">
        <v>152.9</v>
      </c>
      <c r="N626" s="568">
        <v>152.9</v>
      </c>
      <c r="O626" s="569">
        <v>0.42847222222222198</v>
      </c>
      <c r="P626" s="568"/>
      <c r="Q626" s="185" t="str">
        <f t="shared" si="31"/>
        <v/>
      </c>
      <c r="R626" s="574" t="str">
        <f t="shared" si="30"/>
        <v/>
      </c>
      <c r="S626" s="581">
        <v>3.5</v>
      </c>
      <c r="T626" s="257"/>
      <c r="U626" s="576" t="str">
        <f t="shared" si="32"/>
        <v/>
      </c>
      <c r="X626" s="377"/>
      <c r="Y626" s="377"/>
      <c r="Z626" s="377"/>
      <c r="AR626" s="216"/>
      <c r="AS626" s="216"/>
      <c r="AT626" s="224"/>
      <c r="AU626" s="261"/>
      <c r="AV626" s="379"/>
      <c r="AW626" s="264"/>
    </row>
    <row r="627" spans="2:49" s="223" customFormat="1" x14ac:dyDescent="0.25">
      <c r="B627" s="379">
        <v>3.2</v>
      </c>
      <c r="C627" s="379">
        <v>97</v>
      </c>
      <c r="D627" s="379">
        <v>3.2</v>
      </c>
      <c r="E627" s="379">
        <v>2.5</v>
      </c>
      <c r="F627" s="379">
        <v>3.6</v>
      </c>
      <c r="G627" s="379">
        <v>15</v>
      </c>
      <c r="H627" s="379">
        <v>1033.8</v>
      </c>
      <c r="I627" s="379">
        <v>5053</v>
      </c>
      <c r="J627" s="379">
        <v>0</v>
      </c>
      <c r="K627" s="379">
        <v>0</v>
      </c>
      <c r="L627" s="379">
        <v>0.2</v>
      </c>
      <c r="M627" s="379">
        <v>152.9</v>
      </c>
      <c r="N627" s="568">
        <v>152.9</v>
      </c>
      <c r="O627" s="569">
        <v>0.42916666666666697</v>
      </c>
      <c r="P627" s="568"/>
      <c r="Q627" s="185" t="str">
        <f t="shared" si="31"/>
        <v/>
      </c>
      <c r="R627" s="574" t="str">
        <f t="shared" si="30"/>
        <v/>
      </c>
      <c r="S627" s="581">
        <v>3.5</v>
      </c>
      <c r="T627" s="257"/>
      <c r="U627" s="576" t="str">
        <f t="shared" si="32"/>
        <v/>
      </c>
      <c r="X627" s="377"/>
      <c r="Y627" s="377"/>
      <c r="Z627" s="377"/>
      <c r="AR627" s="216"/>
      <c r="AS627" s="216"/>
      <c r="AT627" s="224"/>
      <c r="AU627" s="261"/>
      <c r="AV627" s="379"/>
      <c r="AW627" s="264"/>
    </row>
    <row r="628" spans="2:49" s="223" customFormat="1" x14ac:dyDescent="0.25">
      <c r="B628" s="379">
        <v>3.2</v>
      </c>
      <c r="C628" s="379">
        <v>97</v>
      </c>
      <c r="D628" s="379">
        <v>3.2</v>
      </c>
      <c r="E628" s="379">
        <v>1.1000000000000001</v>
      </c>
      <c r="F628" s="379">
        <v>1.8</v>
      </c>
      <c r="G628" s="379">
        <v>22</v>
      </c>
      <c r="H628" s="379">
        <v>1033.5</v>
      </c>
      <c r="I628" s="379">
        <v>5053</v>
      </c>
      <c r="J628" s="379">
        <v>0</v>
      </c>
      <c r="K628" s="379">
        <v>0</v>
      </c>
      <c r="L628" s="379">
        <v>0.2</v>
      </c>
      <c r="M628" s="379">
        <v>152.9</v>
      </c>
      <c r="N628" s="568">
        <v>152.9</v>
      </c>
      <c r="O628" s="569">
        <v>0.42986111111111103</v>
      </c>
      <c r="P628" s="568"/>
      <c r="Q628" s="185" t="str">
        <f t="shared" si="31"/>
        <v/>
      </c>
      <c r="R628" s="574" t="str">
        <f t="shared" si="30"/>
        <v/>
      </c>
      <c r="S628" s="581">
        <v>3.6</v>
      </c>
      <c r="T628" s="257"/>
      <c r="U628" s="576" t="str">
        <f t="shared" si="32"/>
        <v/>
      </c>
      <c r="X628" s="377"/>
      <c r="Y628" s="377"/>
      <c r="Z628" s="377"/>
      <c r="AR628" s="216"/>
      <c r="AS628" s="216"/>
      <c r="AT628" s="224"/>
      <c r="AU628" s="261"/>
      <c r="AV628" s="379"/>
      <c r="AW628" s="264"/>
    </row>
    <row r="629" spans="2:49" s="223" customFormat="1" x14ac:dyDescent="0.25">
      <c r="B629" s="379">
        <v>3.2</v>
      </c>
      <c r="C629" s="379">
        <v>97</v>
      </c>
      <c r="D629" s="379">
        <v>3.2</v>
      </c>
      <c r="E629" s="379">
        <v>1.8</v>
      </c>
      <c r="F629" s="379">
        <v>1.8</v>
      </c>
      <c r="G629" s="379">
        <v>22</v>
      </c>
      <c r="H629" s="379">
        <v>1033.5999999999999</v>
      </c>
      <c r="I629" s="379">
        <v>5378</v>
      </c>
      <c r="J629" s="379">
        <v>0</v>
      </c>
      <c r="K629" s="379">
        <v>0</v>
      </c>
      <c r="L629" s="379">
        <v>0.2</v>
      </c>
      <c r="M629" s="379">
        <v>152.9</v>
      </c>
      <c r="N629" s="568">
        <v>152.9</v>
      </c>
      <c r="O629" s="569">
        <v>0.43055555555555602</v>
      </c>
      <c r="P629" s="568"/>
      <c r="Q629" s="185" t="str">
        <f t="shared" si="31"/>
        <v/>
      </c>
      <c r="R629" s="574" t="str">
        <f t="shared" si="30"/>
        <v/>
      </c>
      <c r="S629" s="581">
        <v>3.6</v>
      </c>
      <c r="T629" s="257"/>
      <c r="U629" s="576" t="str">
        <f t="shared" si="32"/>
        <v/>
      </c>
      <c r="X629" s="377"/>
      <c r="Y629" s="377"/>
      <c r="Z629" s="377"/>
      <c r="AR629" s="216"/>
      <c r="AS629" s="216"/>
      <c r="AT629" s="224"/>
      <c r="AU629" s="261"/>
      <c r="AV629" s="379"/>
      <c r="AW629" s="264"/>
    </row>
    <row r="630" spans="2:49" s="223" customFormat="1" x14ac:dyDescent="0.25">
      <c r="B630" s="379">
        <v>3.2</v>
      </c>
      <c r="C630" s="379">
        <v>97</v>
      </c>
      <c r="D630" s="379">
        <v>3.2</v>
      </c>
      <c r="E630" s="379">
        <v>0</v>
      </c>
      <c r="F630" s="379">
        <v>0</v>
      </c>
      <c r="G630" s="379">
        <v>22</v>
      </c>
      <c r="H630" s="379">
        <v>1033.5999999999999</v>
      </c>
      <c r="I630" s="379">
        <v>5487</v>
      </c>
      <c r="J630" s="379">
        <v>0</v>
      </c>
      <c r="K630" s="379">
        <v>0</v>
      </c>
      <c r="L630" s="379">
        <v>0.2</v>
      </c>
      <c r="M630" s="379">
        <v>152.9</v>
      </c>
      <c r="N630" s="568">
        <v>152.9</v>
      </c>
      <c r="O630" s="569">
        <v>0.43125000000000002</v>
      </c>
      <c r="P630" s="568"/>
      <c r="Q630" s="185" t="str">
        <f t="shared" si="31"/>
        <v/>
      </c>
      <c r="R630" s="574" t="str">
        <f t="shared" si="30"/>
        <v/>
      </c>
      <c r="S630" s="581">
        <v>3.6</v>
      </c>
      <c r="T630" s="257"/>
      <c r="U630" s="576" t="str">
        <f t="shared" si="32"/>
        <v/>
      </c>
      <c r="X630" s="377"/>
      <c r="Y630" s="377"/>
      <c r="Z630" s="377"/>
      <c r="AR630" s="216"/>
      <c r="AS630" s="216"/>
      <c r="AT630" s="224"/>
      <c r="AU630" s="261"/>
      <c r="AV630" s="379"/>
      <c r="AW630" s="264"/>
    </row>
    <row r="631" spans="2:49" s="223" customFormat="1" x14ac:dyDescent="0.25">
      <c r="B631" s="379">
        <v>3.2</v>
      </c>
      <c r="C631" s="379">
        <v>97</v>
      </c>
      <c r="D631" s="379">
        <v>3.2</v>
      </c>
      <c r="E631" s="379">
        <v>0.4</v>
      </c>
      <c r="F631" s="379">
        <v>1.8</v>
      </c>
      <c r="G631" s="379">
        <v>21</v>
      </c>
      <c r="H631" s="379">
        <v>1033.8</v>
      </c>
      <c r="I631" s="379">
        <v>5440</v>
      </c>
      <c r="J631" s="379">
        <v>0</v>
      </c>
      <c r="K631" s="379">
        <v>0</v>
      </c>
      <c r="L631" s="379">
        <v>0.2</v>
      </c>
      <c r="M631" s="379">
        <v>152.9</v>
      </c>
      <c r="N631" s="568">
        <v>152.9</v>
      </c>
      <c r="O631" s="569">
        <v>0.43194444444444402</v>
      </c>
      <c r="P631" s="568"/>
      <c r="Q631" s="185" t="str">
        <f t="shared" si="31"/>
        <v/>
      </c>
      <c r="R631" s="574" t="str">
        <f t="shared" si="30"/>
        <v/>
      </c>
      <c r="S631" s="581">
        <v>3.7</v>
      </c>
      <c r="T631" s="257"/>
      <c r="U631" s="576" t="str">
        <f t="shared" si="32"/>
        <v/>
      </c>
      <c r="X631" s="377"/>
      <c r="Y631" s="377"/>
      <c r="Z631" s="377"/>
      <c r="AR631" s="216"/>
      <c r="AS631" s="216"/>
      <c r="AT631" s="224"/>
      <c r="AU631" s="261"/>
      <c r="AV631" s="379"/>
      <c r="AW631" s="264"/>
    </row>
    <row r="632" spans="2:49" s="223" customFormat="1" x14ac:dyDescent="0.25">
      <c r="B632" s="379">
        <v>3.2</v>
      </c>
      <c r="C632" s="379">
        <v>97</v>
      </c>
      <c r="D632" s="379">
        <v>3.2</v>
      </c>
      <c r="E632" s="379">
        <v>0</v>
      </c>
      <c r="F632" s="379">
        <v>0</v>
      </c>
      <c r="G632" s="379">
        <v>21</v>
      </c>
      <c r="H632" s="379">
        <v>1033.7</v>
      </c>
      <c r="I632" s="379">
        <v>5053</v>
      </c>
      <c r="J632" s="379">
        <v>0</v>
      </c>
      <c r="K632" s="379">
        <v>0</v>
      </c>
      <c r="L632" s="379">
        <v>0.2</v>
      </c>
      <c r="M632" s="379">
        <v>152.9</v>
      </c>
      <c r="N632" s="568">
        <v>152.9</v>
      </c>
      <c r="O632" s="569">
        <v>0.43263888888888902</v>
      </c>
      <c r="P632" s="568"/>
      <c r="Q632" s="185" t="str">
        <f t="shared" si="31"/>
        <v/>
      </c>
      <c r="R632" s="574" t="str">
        <f t="shared" si="30"/>
        <v/>
      </c>
      <c r="S632" s="581">
        <v>3.7</v>
      </c>
      <c r="T632" s="257"/>
      <c r="U632" s="576" t="str">
        <f t="shared" si="32"/>
        <v/>
      </c>
      <c r="X632" s="377"/>
      <c r="Y632" s="377"/>
      <c r="Z632" s="377"/>
      <c r="AR632" s="216"/>
      <c r="AS632" s="216"/>
      <c r="AT632" s="224"/>
      <c r="AU632" s="261"/>
      <c r="AV632" s="379"/>
      <c r="AW632" s="264"/>
    </row>
    <row r="633" spans="2:49" s="223" customFormat="1" x14ac:dyDescent="0.25">
      <c r="B633" s="379">
        <v>3.3</v>
      </c>
      <c r="C633" s="379">
        <v>97</v>
      </c>
      <c r="D633" s="379">
        <v>3.3</v>
      </c>
      <c r="E633" s="379">
        <v>0.7</v>
      </c>
      <c r="F633" s="379">
        <v>1.8</v>
      </c>
      <c r="G633" s="379">
        <v>2</v>
      </c>
      <c r="H633" s="379">
        <v>1033.7</v>
      </c>
      <c r="I633" s="379">
        <v>5378</v>
      </c>
      <c r="J633" s="379">
        <v>0</v>
      </c>
      <c r="K633" s="379">
        <v>0</v>
      </c>
      <c r="L633" s="379">
        <v>0.2</v>
      </c>
      <c r="M633" s="379">
        <v>152.9</v>
      </c>
      <c r="N633" s="568">
        <v>152.9</v>
      </c>
      <c r="O633" s="569">
        <v>0.43333333333333302</v>
      </c>
      <c r="P633" s="568"/>
      <c r="Q633" s="185" t="str">
        <f t="shared" si="31"/>
        <v/>
      </c>
      <c r="R633" s="574" t="str">
        <f t="shared" si="30"/>
        <v/>
      </c>
      <c r="S633" s="581">
        <v>3.7</v>
      </c>
      <c r="T633" s="257"/>
      <c r="U633" s="576" t="str">
        <f t="shared" si="32"/>
        <v/>
      </c>
      <c r="X633" s="377"/>
      <c r="Y633" s="377"/>
      <c r="Z633" s="377"/>
      <c r="AR633" s="216"/>
      <c r="AS633" s="216"/>
      <c r="AT633" s="224"/>
      <c r="AU633" s="261"/>
      <c r="AV633" s="379"/>
      <c r="AW633" s="264"/>
    </row>
    <row r="634" spans="2:49" s="223" customFormat="1" x14ac:dyDescent="0.25">
      <c r="B634" s="379">
        <v>3.3</v>
      </c>
      <c r="C634" s="379">
        <v>97</v>
      </c>
      <c r="D634" s="379">
        <v>3.3</v>
      </c>
      <c r="E634" s="379">
        <v>1.8</v>
      </c>
      <c r="F634" s="379">
        <v>3.6</v>
      </c>
      <c r="G634" s="379">
        <v>19</v>
      </c>
      <c r="H634" s="379">
        <v>1033.5999999999999</v>
      </c>
      <c r="I634" s="379">
        <v>5874</v>
      </c>
      <c r="J634" s="379">
        <v>0</v>
      </c>
      <c r="K634" s="379">
        <v>0</v>
      </c>
      <c r="L634" s="379">
        <v>0.2</v>
      </c>
      <c r="M634" s="379">
        <v>152.9</v>
      </c>
      <c r="N634" s="568">
        <v>152.9</v>
      </c>
      <c r="O634" s="569">
        <v>0.43402777777777801</v>
      </c>
      <c r="P634" s="568"/>
      <c r="Q634" s="185" t="str">
        <f t="shared" si="31"/>
        <v/>
      </c>
      <c r="R634" s="574" t="str">
        <f t="shared" si="30"/>
        <v/>
      </c>
      <c r="S634" s="581">
        <v>3.8</v>
      </c>
      <c r="T634" s="257"/>
      <c r="U634" s="576" t="str">
        <f t="shared" si="32"/>
        <v/>
      </c>
      <c r="X634" s="377"/>
      <c r="Y634" s="377"/>
      <c r="Z634" s="377"/>
      <c r="AR634" s="216"/>
      <c r="AS634" s="216"/>
      <c r="AT634" s="224"/>
      <c r="AU634" s="261"/>
      <c r="AV634" s="379"/>
      <c r="AW634" s="264"/>
    </row>
    <row r="635" spans="2:49" s="223" customFormat="1" x14ac:dyDescent="0.25">
      <c r="B635" s="379">
        <v>3.3</v>
      </c>
      <c r="C635" s="379">
        <v>97</v>
      </c>
      <c r="D635" s="379">
        <v>3.3</v>
      </c>
      <c r="E635" s="379">
        <v>0.4</v>
      </c>
      <c r="F635" s="379">
        <v>1.8</v>
      </c>
      <c r="G635" s="379">
        <v>61</v>
      </c>
      <c r="H635" s="379">
        <v>1033.5999999999999</v>
      </c>
      <c r="I635" s="379">
        <v>5657</v>
      </c>
      <c r="J635" s="379">
        <v>0</v>
      </c>
      <c r="K635" s="379">
        <v>0</v>
      </c>
      <c r="L635" s="379">
        <v>0.2</v>
      </c>
      <c r="M635" s="379">
        <v>152.9</v>
      </c>
      <c r="N635" s="568">
        <v>152.9</v>
      </c>
      <c r="O635" s="569">
        <v>0.43472222222222201</v>
      </c>
      <c r="P635" s="568"/>
      <c r="Q635" s="185" t="str">
        <f t="shared" si="31"/>
        <v/>
      </c>
      <c r="R635" s="574" t="str">
        <f t="shared" si="30"/>
        <v/>
      </c>
      <c r="S635" s="581">
        <v>3.8</v>
      </c>
      <c r="T635" s="257"/>
      <c r="U635" s="576" t="str">
        <f t="shared" si="32"/>
        <v/>
      </c>
      <c r="X635" s="377"/>
      <c r="Y635" s="377"/>
      <c r="Z635" s="377"/>
      <c r="AR635" s="216"/>
      <c r="AS635" s="216"/>
      <c r="AT635" s="224"/>
      <c r="AU635" s="261"/>
      <c r="AV635" s="379"/>
      <c r="AW635" s="264"/>
    </row>
    <row r="636" spans="2:49" s="223" customFormat="1" x14ac:dyDescent="0.25">
      <c r="B636" s="379">
        <v>3.3</v>
      </c>
      <c r="C636" s="379">
        <v>97</v>
      </c>
      <c r="D636" s="379">
        <v>3.3</v>
      </c>
      <c r="E636" s="379">
        <v>0</v>
      </c>
      <c r="F636" s="379">
        <v>0</v>
      </c>
      <c r="G636" s="379">
        <v>60</v>
      </c>
      <c r="H636" s="379">
        <v>1033.5999999999999</v>
      </c>
      <c r="I636" s="379">
        <v>6153</v>
      </c>
      <c r="J636" s="379">
        <v>0</v>
      </c>
      <c r="K636" s="379">
        <v>0</v>
      </c>
      <c r="L636" s="379">
        <v>0.2</v>
      </c>
      <c r="M636" s="379">
        <v>152.9</v>
      </c>
      <c r="N636" s="568">
        <v>152.9</v>
      </c>
      <c r="O636" s="569">
        <v>0.43541666666666701</v>
      </c>
      <c r="P636" s="568"/>
      <c r="Q636" s="185" t="str">
        <f t="shared" si="31"/>
        <v/>
      </c>
      <c r="R636" s="574" t="str">
        <f t="shared" si="30"/>
        <v/>
      </c>
      <c r="S636" s="581">
        <v>3.8</v>
      </c>
      <c r="T636" s="257"/>
      <c r="U636" s="576" t="str">
        <f t="shared" si="32"/>
        <v/>
      </c>
      <c r="X636" s="377"/>
      <c r="Y636" s="377"/>
      <c r="Z636" s="377"/>
      <c r="AR636" s="216"/>
      <c r="AS636" s="216"/>
      <c r="AT636" s="224"/>
      <c r="AU636" s="261"/>
      <c r="AV636" s="379"/>
      <c r="AW636" s="264"/>
    </row>
    <row r="637" spans="2:49" s="223" customFormat="1" x14ac:dyDescent="0.25">
      <c r="B637" s="379">
        <v>3.4</v>
      </c>
      <c r="C637" s="379">
        <v>97</v>
      </c>
      <c r="D637" s="379">
        <v>3.4</v>
      </c>
      <c r="E637" s="379">
        <v>0.4</v>
      </c>
      <c r="F637" s="379">
        <v>1.8</v>
      </c>
      <c r="G637" s="379">
        <v>60</v>
      </c>
      <c r="H637" s="379">
        <v>1033.5</v>
      </c>
      <c r="I637" s="379">
        <v>5812</v>
      </c>
      <c r="J637" s="379">
        <v>0</v>
      </c>
      <c r="K637" s="379">
        <v>0</v>
      </c>
      <c r="L637" s="379">
        <v>0.2</v>
      </c>
      <c r="M637" s="379">
        <v>152.9</v>
      </c>
      <c r="N637" s="568">
        <v>152.9</v>
      </c>
      <c r="O637" s="569">
        <v>0.43611111111111101</v>
      </c>
      <c r="P637" s="568"/>
      <c r="Q637" s="185" t="str">
        <f t="shared" si="31"/>
        <v/>
      </c>
      <c r="R637" s="574" t="str">
        <f t="shared" si="30"/>
        <v/>
      </c>
      <c r="S637" s="581">
        <v>3.8</v>
      </c>
      <c r="T637" s="257"/>
      <c r="U637" s="576" t="str">
        <f t="shared" si="32"/>
        <v/>
      </c>
      <c r="X637" s="377"/>
      <c r="Y637" s="377"/>
      <c r="Z637" s="377"/>
      <c r="AR637" s="216"/>
      <c r="AS637" s="216"/>
      <c r="AT637" s="224"/>
      <c r="AU637" s="261"/>
      <c r="AV637" s="379"/>
      <c r="AW637" s="264"/>
    </row>
    <row r="638" spans="2:49" s="223" customFormat="1" x14ac:dyDescent="0.25">
      <c r="B638" s="379">
        <v>3.4</v>
      </c>
      <c r="C638" s="379">
        <v>97</v>
      </c>
      <c r="D638" s="379">
        <v>3.4</v>
      </c>
      <c r="E638" s="379">
        <v>0</v>
      </c>
      <c r="F638" s="379">
        <v>0</v>
      </c>
      <c r="G638" s="379">
        <v>60</v>
      </c>
      <c r="H638" s="379">
        <v>1033.8</v>
      </c>
      <c r="I638" s="379">
        <v>5766</v>
      </c>
      <c r="J638" s="379">
        <v>0</v>
      </c>
      <c r="K638" s="379">
        <v>0</v>
      </c>
      <c r="L638" s="379">
        <v>0.2</v>
      </c>
      <c r="M638" s="379">
        <v>152.9</v>
      </c>
      <c r="N638" s="568">
        <v>152.9</v>
      </c>
      <c r="O638" s="569">
        <v>0.436805555555556</v>
      </c>
      <c r="P638" s="568"/>
      <c r="Q638" s="185" t="str">
        <f t="shared" si="31"/>
        <v/>
      </c>
      <c r="R638" s="574" t="str">
        <f t="shared" si="30"/>
        <v/>
      </c>
      <c r="S638" s="581">
        <v>3.9</v>
      </c>
      <c r="T638" s="257"/>
      <c r="U638" s="576" t="str">
        <f t="shared" si="32"/>
        <v/>
      </c>
      <c r="X638" s="377"/>
      <c r="Y638" s="377"/>
      <c r="Z638" s="377"/>
      <c r="AR638" s="216"/>
      <c r="AS638" s="216"/>
      <c r="AT638" s="224"/>
      <c r="AU638" s="261"/>
      <c r="AV638" s="379"/>
      <c r="AW638" s="264"/>
    </row>
    <row r="639" spans="2:49" s="223" customFormat="1" x14ac:dyDescent="0.25">
      <c r="B639" s="379">
        <v>3.4</v>
      </c>
      <c r="C639" s="379">
        <v>97</v>
      </c>
      <c r="D639" s="379">
        <v>3.4</v>
      </c>
      <c r="E639" s="379">
        <v>0</v>
      </c>
      <c r="F639" s="379">
        <v>0</v>
      </c>
      <c r="G639" s="379">
        <v>61</v>
      </c>
      <c r="H639" s="379">
        <v>1033.7</v>
      </c>
      <c r="I639" s="379">
        <v>5657</v>
      </c>
      <c r="J639" s="379">
        <v>0</v>
      </c>
      <c r="K639" s="379">
        <v>0</v>
      </c>
      <c r="L639" s="379">
        <v>0.2</v>
      </c>
      <c r="M639" s="379">
        <v>152.9</v>
      </c>
      <c r="N639" s="568">
        <v>152.9</v>
      </c>
      <c r="O639" s="569">
        <v>0.4375</v>
      </c>
      <c r="P639" s="568"/>
      <c r="Q639" s="185" t="str">
        <f t="shared" si="31"/>
        <v/>
      </c>
      <c r="R639" s="574" t="str">
        <f t="shared" si="30"/>
        <v/>
      </c>
      <c r="S639" s="581">
        <v>3.9</v>
      </c>
      <c r="T639" s="257"/>
      <c r="U639" s="576" t="str">
        <f t="shared" si="32"/>
        <v/>
      </c>
      <c r="X639" s="377"/>
      <c r="Y639" s="377"/>
      <c r="Z639" s="377"/>
      <c r="AR639" s="216"/>
      <c r="AS639" s="216"/>
      <c r="AT639" s="224"/>
      <c r="AU639" s="261"/>
      <c r="AV639" s="379"/>
      <c r="AW639" s="264"/>
    </row>
    <row r="640" spans="2:49" s="223" customFormat="1" x14ac:dyDescent="0.25">
      <c r="B640" s="379">
        <v>3.4</v>
      </c>
      <c r="C640" s="379">
        <v>97</v>
      </c>
      <c r="D640" s="379">
        <v>3.4</v>
      </c>
      <c r="E640" s="379">
        <v>0</v>
      </c>
      <c r="F640" s="379">
        <v>0</v>
      </c>
      <c r="G640" s="379">
        <v>61</v>
      </c>
      <c r="H640" s="379">
        <v>1033.8</v>
      </c>
      <c r="I640" s="379">
        <v>5549</v>
      </c>
      <c r="J640" s="379">
        <v>0</v>
      </c>
      <c r="K640" s="379">
        <v>0</v>
      </c>
      <c r="L640" s="379">
        <v>0.2</v>
      </c>
      <c r="M640" s="379">
        <v>152.9</v>
      </c>
      <c r="N640" s="568">
        <v>152.9</v>
      </c>
      <c r="O640" s="569">
        <v>0.438194444444444</v>
      </c>
      <c r="P640" s="568"/>
      <c r="Q640" s="185" t="str">
        <f t="shared" si="31"/>
        <v/>
      </c>
      <c r="R640" s="574" t="str">
        <f t="shared" si="30"/>
        <v/>
      </c>
      <c r="S640" s="581">
        <v>4</v>
      </c>
      <c r="T640" s="257"/>
      <c r="U640" s="576" t="str">
        <f t="shared" si="32"/>
        <v/>
      </c>
      <c r="X640" s="377"/>
      <c r="Y640" s="377"/>
      <c r="Z640" s="377"/>
      <c r="AR640" s="216"/>
      <c r="AS640" s="216"/>
      <c r="AT640" s="224"/>
      <c r="AU640" s="261"/>
      <c r="AV640" s="379"/>
      <c r="AW640" s="264"/>
    </row>
    <row r="641" spans="2:49" s="223" customFormat="1" x14ac:dyDescent="0.25">
      <c r="B641" s="379">
        <v>3.4</v>
      </c>
      <c r="C641" s="379">
        <v>97</v>
      </c>
      <c r="D641" s="379">
        <v>3.4</v>
      </c>
      <c r="E641" s="379">
        <v>1.1000000000000001</v>
      </c>
      <c r="F641" s="379">
        <v>1.8</v>
      </c>
      <c r="G641" s="379">
        <v>51</v>
      </c>
      <c r="H641" s="379">
        <v>1033.8</v>
      </c>
      <c r="I641" s="379">
        <v>5316</v>
      </c>
      <c r="J641" s="379">
        <v>0</v>
      </c>
      <c r="K641" s="379">
        <v>0</v>
      </c>
      <c r="L641" s="379">
        <v>0.2</v>
      </c>
      <c r="M641" s="379">
        <v>152.9</v>
      </c>
      <c r="N641" s="568">
        <v>152.9</v>
      </c>
      <c r="O641" s="569">
        <v>0.43888888888888899</v>
      </c>
      <c r="P641" s="568"/>
      <c r="Q641" s="185" t="str">
        <f t="shared" si="31"/>
        <v/>
      </c>
      <c r="R641" s="574" t="str">
        <f t="shared" si="30"/>
        <v/>
      </c>
      <c r="S641" s="581">
        <v>4</v>
      </c>
      <c r="T641" s="257"/>
      <c r="U641" s="576" t="str">
        <f t="shared" si="32"/>
        <v/>
      </c>
      <c r="X641" s="377"/>
      <c r="Y641" s="377"/>
      <c r="Z641" s="377"/>
      <c r="AR641" s="216"/>
      <c r="AS641" s="216"/>
      <c r="AT641" s="224"/>
      <c r="AU641" s="261"/>
      <c r="AV641" s="379"/>
      <c r="AW641" s="264"/>
    </row>
    <row r="642" spans="2:49" s="223" customFormat="1" x14ac:dyDescent="0.25">
      <c r="B642" s="379">
        <v>3.4</v>
      </c>
      <c r="C642" s="379">
        <v>97</v>
      </c>
      <c r="D642" s="379">
        <v>3.4</v>
      </c>
      <c r="E642" s="379">
        <v>0.4</v>
      </c>
      <c r="F642" s="379">
        <v>1.8</v>
      </c>
      <c r="G642" s="379">
        <v>51</v>
      </c>
      <c r="H642" s="379">
        <v>1033.7</v>
      </c>
      <c r="I642" s="379">
        <v>5874</v>
      </c>
      <c r="J642" s="379">
        <v>0</v>
      </c>
      <c r="K642" s="379">
        <v>0</v>
      </c>
      <c r="L642" s="379">
        <v>0.2</v>
      </c>
      <c r="M642" s="379">
        <v>152.9</v>
      </c>
      <c r="N642" s="568">
        <v>152.9</v>
      </c>
      <c r="O642" s="569">
        <v>0.43958333333333299</v>
      </c>
      <c r="P642" s="568"/>
      <c r="Q642" s="185" t="str">
        <f t="shared" si="31"/>
        <v/>
      </c>
      <c r="R642" s="574" t="str">
        <f t="shared" si="30"/>
        <v/>
      </c>
      <c r="S642" s="581">
        <v>4</v>
      </c>
      <c r="T642" s="257"/>
      <c r="U642" s="576" t="str">
        <f t="shared" si="32"/>
        <v/>
      </c>
      <c r="X642" s="377"/>
      <c r="Y642" s="377"/>
      <c r="Z642" s="377"/>
      <c r="AR642" s="216"/>
      <c r="AS642" s="216"/>
      <c r="AT642" s="224"/>
      <c r="AU642" s="261"/>
      <c r="AV642" s="379"/>
      <c r="AW642" s="264"/>
    </row>
    <row r="643" spans="2:49" s="223" customFormat="1" x14ac:dyDescent="0.25">
      <c r="B643" s="379">
        <v>3.4</v>
      </c>
      <c r="C643" s="379">
        <v>97</v>
      </c>
      <c r="D643" s="379">
        <v>3.4</v>
      </c>
      <c r="E643" s="379">
        <v>0</v>
      </c>
      <c r="F643" s="379">
        <v>0</v>
      </c>
      <c r="G643" s="379">
        <v>53</v>
      </c>
      <c r="H643" s="379">
        <v>1033.9000000000001</v>
      </c>
      <c r="I643" s="379">
        <v>6045</v>
      </c>
      <c r="J643" s="379">
        <v>0</v>
      </c>
      <c r="K643" s="379">
        <v>0</v>
      </c>
      <c r="L643" s="379">
        <v>0.2</v>
      </c>
      <c r="M643" s="379">
        <v>152.9</v>
      </c>
      <c r="N643" s="568">
        <v>152.9</v>
      </c>
      <c r="O643" s="569">
        <v>0.44027777777777799</v>
      </c>
      <c r="P643" s="568"/>
      <c r="Q643" s="185" t="str">
        <f t="shared" si="31"/>
        <v/>
      </c>
      <c r="R643" s="574" t="str">
        <f t="shared" si="30"/>
        <v/>
      </c>
      <c r="S643" s="581">
        <v>4</v>
      </c>
      <c r="T643" s="257"/>
      <c r="U643" s="576" t="str">
        <f t="shared" si="32"/>
        <v/>
      </c>
      <c r="X643" s="377"/>
      <c r="Y643" s="377"/>
      <c r="Z643" s="377"/>
      <c r="AR643" s="216"/>
      <c r="AS643" s="216"/>
      <c r="AT643" s="224"/>
      <c r="AU643" s="261"/>
      <c r="AV643" s="379"/>
      <c r="AW643" s="264"/>
    </row>
    <row r="644" spans="2:49" s="223" customFormat="1" x14ac:dyDescent="0.25">
      <c r="B644" s="379">
        <v>3.5</v>
      </c>
      <c r="C644" s="379">
        <v>97</v>
      </c>
      <c r="D644" s="379">
        <v>3.5</v>
      </c>
      <c r="E644" s="379">
        <v>0</v>
      </c>
      <c r="F644" s="379">
        <v>0</v>
      </c>
      <c r="G644" s="379">
        <v>54</v>
      </c>
      <c r="H644" s="379">
        <v>1033.7</v>
      </c>
      <c r="I644" s="379">
        <v>5487</v>
      </c>
      <c r="J644" s="379">
        <v>0</v>
      </c>
      <c r="K644" s="379">
        <v>0</v>
      </c>
      <c r="L644" s="379">
        <v>0.2</v>
      </c>
      <c r="M644" s="379">
        <v>152.9</v>
      </c>
      <c r="N644" s="568">
        <v>152.9</v>
      </c>
      <c r="O644" s="569">
        <v>0.44097222222222199</v>
      </c>
      <c r="P644" s="568"/>
      <c r="Q644" s="185" t="str">
        <f t="shared" si="31"/>
        <v/>
      </c>
      <c r="R644" s="574" t="str">
        <f t="shared" si="30"/>
        <v/>
      </c>
      <c r="S644" s="581">
        <v>4</v>
      </c>
      <c r="T644" s="257"/>
      <c r="U644" s="576" t="str">
        <f t="shared" si="32"/>
        <v/>
      </c>
      <c r="X644" s="377"/>
      <c r="Y644" s="377"/>
      <c r="Z644" s="377"/>
      <c r="AR644" s="216"/>
      <c r="AS644" s="216"/>
      <c r="AT644" s="224"/>
      <c r="AU644" s="261"/>
      <c r="AV644" s="379"/>
      <c r="AW644" s="264"/>
    </row>
    <row r="645" spans="2:49" s="223" customFormat="1" x14ac:dyDescent="0.25">
      <c r="B645" s="379">
        <v>3.5</v>
      </c>
      <c r="C645" s="379">
        <v>97</v>
      </c>
      <c r="D645" s="379">
        <v>3.5</v>
      </c>
      <c r="E645" s="379">
        <v>0</v>
      </c>
      <c r="F645" s="379">
        <v>0</v>
      </c>
      <c r="G645" s="379">
        <v>61</v>
      </c>
      <c r="H645" s="379">
        <v>1033.7</v>
      </c>
      <c r="I645" s="379">
        <v>5487</v>
      </c>
      <c r="J645" s="379">
        <v>0</v>
      </c>
      <c r="K645" s="379">
        <v>0</v>
      </c>
      <c r="L645" s="379">
        <v>0.2</v>
      </c>
      <c r="M645" s="379">
        <v>152.9</v>
      </c>
      <c r="N645" s="568">
        <v>152.9</v>
      </c>
      <c r="O645" s="569">
        <v>0.44166666666666698</v>
      </c>
      <c r="P645" s="568"/>
      <c r="Q645" s="185" t="str">
        <f t="shared" si="31"/>
        <v/>
      </c>
      <c r="R645" s="574" t="str">
        <f t="shared" si="30"/>
        <v/>
      </c>
      <c r="S645" s="581">
        <v>4.0999999999999996</v>
      </c>
      <c r="T645" s="257"/>
      <c r="U645" s="576" t="str">
        <f t="shared" si="32"/>
        <v/>
      </c>
      <c r="X645" s="377"/>
      <c r="Y645" s="377"/>
      <c r="Z645" s="377"/>
      <c r="AR645" s="216"/>
      <c r="AS645" s="216"/>
      <c r="AT645" s="224"/>
      <c r="AU645" s="261"/>
      <c r="AV645" s="379"/>
      <c r="AW645" s="264"/>
    </row>
    <row r="646" spans="2:49" s="223" customFormat="1" x14ac:dyDescent="0.25">
      <c r="B646" s="379">
        <v>3.5</v>
      </c>
      <c r="C646" s="379">
        <v>97</v>
      </c>
      <c r="D646" s="379">
        <v>3.5</v>
      </c>
      <c r="E646" s="379">
        <v>0</v>
      </c>
      <c r="F646" s="379">
        <v>0</v>
      </c>
      <c r="G646" s="379">
        <v>61</v>
      </c>
      <c r="H646" s="379">
        <v>1033.7</v>
      </c>
      <c r="I646" s="379">
        <v>6262</v>
      </c>
      <c r="J646" s="379">
        <v>0</v>
      </c>
      <c r="K646" s="379">
        <v>0</v>
      </c>
      <c r="L646" s="379">
        <v>0.2</v>
      </c>
      <c r="M646" s="379">
        <v>152.9</v>
      </c>
      <c r="N646" s="568">
        <v>152.9</v>
      </c>
      <c r="O646" s="569">
        <v>0.44236111111111098</v>
      </c>
      <c r="P646" s="568"/>
      <c r="Q646" s="185" t="str">
        <f t="shared" si="31"/>
        <v/>
      </c>
      <c r="R646" s="574" t="str">
        <f t="shared" si="30"/>
        <v/>
      </c>
      <c r="S646" s="581">
        <v>4.0999999999999996</v>
      </c>
      <c r="T646" s="257"/>
      <c r="U646" s="576" t="str">
        <f t="shared" si="32"/>
        <v/>
      </c>
      <c r="X646" s="377"/>
      <c r="Y646" s="377"/>
      <c r="Z646" s="377"/>
      <c r="AR646" s="216"/>
      <c r="AS646" s="216"/>
      <c r="AT646" s="224"/>
      <c r="AU646" s="261"/>
      <c r="AV646" s="379"/>
      <c r="AW646" s="264"/>
    </row>
    <row r="647" spans="2:49" s="223" customFormat="1" x14ac:dyDescent="0.25">
      <c r="B647" s="379">
        <v>3.5</v>
      </c>
      <c r="C647" s="379">
        <v>97</v>
      </c>
      <c r="D647" s="379">
        <v>3.5</v>
      </c>
      <c r="E647" s="379">
        <v>0</v>
      </c>
      <c r="F647" s="379">
        <v>0</v>
      </c>
      <c r="G647" s="379">
        <v>61</v>
      </c>
      <c r="H647" s="379">
        <v>1033.8</v>
      </c>
      <c r="I647" s="379">
        <v>6200</v>
      </c>
      <c r="J647" s="379">
        <v>0</v>
      </c>
      <c r="K647" s="379">
        <v>0</v>
      </c>
      <c r="L647" s="379">
        <v>0.2</v>
      </c>
      <c r="M647" s="379">
        <v>152.9</v>
      </c>
      <c r="N647" s="568">
        <v>152.9</v>
      </c>
      <c r="O647" s="569">
        <v>0.44305555555555598</v>
      </c>
      <c r="P647" s="568"/>
      <c r="Q647" s="185" t="str">
        <f t="shared" si="31"/>
        <v/>
      </c>
      <c r="R647" s="574" t="str">
        <f t="shared" si="30"/>
        <v/>
      </c>
      <c r="S647" s="581">
        <v>4.0999999999999996</v>
      </c>
      <c r="T647" s="257"/>
      <c r="U647" s="576" t="str">
        <f t="shared" si="32"/>
        <v/>
      </c>
      <c r="X647" s="377"/>
      <c r="Y647" s="377"/>
      <c r="Z647" s="377"/>
      <c r="AR647" s="216"/>
      <c r="AS647" s="216"/>
      <c r="AT647" s="224"/>
      <c r="AU647" s="261"/>
      <c r="AV647" s="379"/>
      <c r="AW647" s="264"/>
    </row>
    <row r="648" spans="2:49" s="223" customFormat="1" x14ac:dyDescent="0.25">
      <c r="B648" s="379">
        <v>3.6</v>
      </c>
      <c r="C648" s="379">
        <v>97</v>
      </c>
      <c r="D648" s="379">
        <v>3.6</v>
      </c>
      <c r="E648" s="379">
        <v>1.8</v>
      </c>
      <c r="F648" s="379">
        <v>1.8</v>
      </c>
      <c r="G648" s="379">
        <v>59</v>
      </c>
      <c r="H648" s="379">
        <v>1033.9000000000001</v>
      </c>
      <c r="I648" s="379">
        <v>6045</v>
      </c>
      <c r="J648" s="379">
        <v>0</v>
      </c>
      <c r="K648" s="379">
        <v>0</v>
      </c>
      <c r="L648" s="379">
        <v>0.2</v>
      </c>
      <c r="M648" s="379">
        <v>152.9</v>
      </c>
      <c r="N648" s="568">
        <v>152.9</v>
      </c>
      <c r="O648" s="569">
        <v>0.44374999999999998</v>
      </c>
      <c r="P648" s="568"/>
      <c r="Q648" s="185" t="str">
        <f t="shared" si="31"/>
        <v/>
      </c>
      <c r="R648" s="574" t="str">
        <f t="shared" si="30"/>
        <v/>
      </c>
      <c r="S648" s="581">
        <v>4.0999999999999996</v>
      </c>
      <c r="T648" s="257"/>
      <c r="U648" s="576" t="str">
        <f t="shared" si="32"/>
        <v/>
      </c>
      <c r="X648" s="377"/>
      <c r="Y648" s="377"/>
      <c r="Z648" s="377"/>
      <c r="AR648" s="216"/>
      <c r="AS648" s="216"/>
      <c r="AT648" s="224"/>
      <c r="AU648" s="261"/>
      <c r="AV648" s="379"/>
      <c r="AW648" s="264"/>
    </row>
    <row r="649" spans="2:49" s="223" customFormat="1" x14ac:dyDescent="0.25">
      <c r="B649" s="379">
        <v>3.6</v>
      </c>
      <c r="C649" s="379">
        <v>97</v>
      </c>
      <c r="D649" s="379">
        <v>3.6</v>
      </c>
      <c r="E649" s="379">
        <v>1.4</v>
      </c>
      <c r="F649" s="379">
        <v>1.8</v>
      </c>
      <c r="G649" s="379">
        <v>56</v>
      </c>
      <c r="H649" s="379">
        <v>1033.9000000000001</v>
      </c>
      <c r="I649" s="379">
        <v>5874</v>
      </c>
      <c r="J649" s="379">
        <v>0</v>
      </c>
      <c r="K649" s="379">
        <v>0</v>
      </c>
      <c r="L649" s="379">
        <v>0.2</v>
      </c>
      <c r="M649" s="379">
        <v>152.9</v>
      </c>
      <c r="N649" s="568">
        <v>152.9</v>
      </c>
      <c r="O649" s="569">
        <v>0.44444444444444398</v>
      </c>
      <c r="P649" s="568"/>
      <c r="Q649" s="185" t="str">
        <f t="shared" si="31"/>
        <v/>
      </c>
      <c r="R649" s="574" t="str">
        <f t="shared" ref="R649:R712" si="33">IF(J649&gt;0,60,"")</f>
        <v/>
      </c>
      <c r="S649" s="581">
        <v>4.2</v>
      </c>
      <c r="T649" s="257"/>
      <c r="U649" s="576" t="str">
        <f t="shared" si="32"/>
        <v/>
      </c>
      <c r="X649" s="377"/>
      <c r="Y649" s="377"/>
      <c r="Z649" s="377"/>
      <c r="AR649" s="216"/>
      <c r="AS649" s="216"/>
      <c r="AT649" s="224"/>
      <c r="AU649" s="261"/>
      <c r="AV649" s="379"/>
      <c r="AW649" s="264"/>
    </row>
    <row r="650" spans="2:49" s="223" customFormat="1" x14ac:dyDescent="0.25">
      <c r="B650" s="379">
        <v>3.7</v>
      </c>
      <c r="C650" s="379">
        <v>97</v>
      </c>
      <c r="D650" s="379">
        <v>3.7</v>
      </c>
      <c r="E650" s="379">
        <v>0.4</v>
      </c>
      <c r="F650" s="379">
        <v>1.8</v>
      </c>
      <c r="G650" s="379">
        <v>56</v>
      </c>
      <c r="H650" s="379">
        <v>1033.9000000000001</v>
      </c>
      <c r="I650" s="379">
        <v>5983</v>
      </c>
      <c r="J650" s="379">
        <v>0</v>
      </c>
      <c r="K650" s="379">
        <v>0</v>
      </c>
      <c r="L650" s="379">
        <v>0.2</v>
      </c>
      <c r="M650" s="379">
        <v>152.9</v>
      </c>
      <c r="N650" s="568">
        <v>152.9</v>
      </c>
      <c r="O650" s="569">
        <v>0.44513888888888897</v>
      </c>
      <c r="P650" s="568"/>
      <c r="Q650" s="185" t="str">
        <f t="shared" si="31"/>
        <v/>
      </c>
      <c r="R650" s="574" t="str">
        <f t="shared" si="33"/>
        <v/>
      </c>
      <c r="S650" s="581">
        <v>4.2</v>
      </c>
      <c r="T650" s="257"/>
      <c r="U650" s="576" t="str">
        <f t="shared" si="32"/>
        <v/>
      </c>
      <c r="X650" s="377"/>
      <c r="Y650" s="377"/>
      <c r="Z650" s="377"/>
      <c r="AR650" s="216"/>
      <c r="AS650" s="216"/>
      <c r="AT650" s="224"/>
      <c r="AU650" s="261"/>
      <c r="AV650" s="379"/>
      <c r="AW650" s="264"/>
    </row>
    <row r="651" spans="2:49" s="223" customFormat="1" x14ac:dyDescent="0.25">
      <c r="B651" s="379">
        <v>3.7</v>
      </c>
      <c r="C651" s="379">
        <v>97</v>
      </c>
      <c r="D651" s="379">
        <v>3.7</v>
      </c>
      <c r="E651" s="379">
        <v>1.4</v>
      </c>
      <c r="F651" s="379">
        <v>1.8</v>
      </c>
      <c r="G651" s="379">
        <v>55</v>
      </c>
      <c r="H651" s="379">
        <v>1033.9000000000001</v>
      </c>
      <c r="I651" s="379">
        <v>6370</v>
      </c>
      <c r="J651" s="379">
        <v>0</v>
      </c>
      <c r="K651" s="379">
        <v>0</v>
      </c>
      <c r="L651" s="379">
        <v>0.2</v>
      </c>
      <c r="M651" s="379">
        <v>152.9</v>
      </c>
      <c r="N651" s="568">
        <v>152.9</v>
      </c>
      <c r="O651" s="569">
        <v>0.44583333333333303</v>
      </c>
      <c r="P651" s="568"/>
      <c r="Q651" s="185" t="str">
        <f t="shared" ref="Q651:Q714" si="34">IF(I651&gt;9000,60,"")</f>
        <v/>
      </c>
      <c r="R651" s="574" t="str">
        <f t="shared" si="33"/>
        <v/>
      </c>
      <c r="S651" s="581">
        <v>4.2</v>
      </c>
      <c r="T651" s="257"/>
      <c r="U651" s="576" t="str">
        <f t="shared" ref="U651:U714" si="35">IF(S651&gt;B651+1,60,"")</f>
        <v/>
      </c>
      <c r="X651" s="377"/>
      <c r="Y651" s="377"/>
      <c r="Z651" s="377"/>
      <c r="AR651" s="216"/>
      <c r="AS651" s="216"/>
      <c r="AT651" s="224"/>
      <c r="AU651" s="261"/>
      <c r="AV651" s="379"/>
      <c r="AW651" s="264"/>
    </row>
    <row r="652" spans="2:49" s="223" customFormat="1" x14ac:dyDescent="0.25">
      <c r="B652" s="379">
        <v>3.7</v>
      </c>
      <c r="C652" s="379">
        <v>97</v>
      </c>
      <c r="D652" s="379">
        <v>3.7</v>
      </c>
      <c r="E652" s="379">
        <v>0.4</v>
      </c>
      <c r="F652" s="379">
        <v>1.8</v>
      </c>
      <c r="G652" s="379">
        <v>55</v>
      </c>
      <c r="H652" s="379">
        <v>1034</v>
      </c>
      <c r="I652" s="379">
        <v>6153</v>
      </c>
      <c r="J652" s="379">
        <v>0</v>
      </c>
      <c r="K652" s="379">
        <v>0</v>
      </c>
      <c r="L652" s="379">
        <v>0.2</v>
      </c>
      <c r="M652" s="379">
        <v>152.9</v>
      </c>
      <c r="N652" s="568">
        <v>152.9</v>
      </c>
      <c r="O652" s="569">
        <v>0.44652777777777802</v>
      </c>
      <c r="P652" s="568"/>
      <c r="Q652" s="185" t="str">
        <f t="shared" si="34"/>
        <v/>
      </c>
      <c r="R652" s="574" t="str">
        <f t="shared" si="33"/>
        <v/>
      </c>
      <c r="S652" s="581">
        <v>4.3</v>
      </c>
      <c r="T652" s="257"/>
      <c r="U652" s="576" t="str">
        <f t="shared" si="35"/>
        <v/>
      </c>
      <c r="X652" s="377"/>
      <c r="Y652" s="377"/>
      <c r="Z652" s="377"/>
      <c r="AR652" s="216"/>
      <c r="AS652" s="216"/>
      <c r="AT652" s="224"/>
      <c r="AU652" s="261"/>
      <c r="AV652" s="379"/>
      <c r="AW652" s="264"/>
    </row>
    <row r="653" spans="2:49" s="223" customFormat="1" x14ac:dyDescent="0.25">
      <c r="B653" s="379">
        <v>3.7</v>
      </c>
      <c r="C653" s="379">
        <v>97</v>
      </c>
      <c r="D653" s="379">
        <v>3.7</v>
      </c>
      <c r="E653" s="379">
        <v>0</v>
      </c>
      <c r="F653" s="379">
        <v>0</v>
      </c>
      <c r="G653" s="379">
        <v>56</v>
      </c>
      <c r="H653" s="379">
        <v>1033.8</v>
      </c>
      <c r="I653" s="379">
        <v>6262</v>
      </c>
      <c r="J653" s="379">
        <v>0</v>
      </c>
      <c r="K653" s="379">
        <v>0</v>
      </c>
      <c r="L653" s="379">
        <v>0.2</v>
      </c>
      <c r="M653" s="379">
        <v>152.9</v>
      </c>
      <c r="N653" s="568">
        <v>152.9</v>
      </c>
      <c r="O653" s="569">
        <v>0.44722222222222202</v>
      </c>
      <c r="P653" s="568"/>
      <c r="Q653" s="185" t="str">
        <f t="shared" si="34"/>
        <v/>
      </c>
      <c r="R653" s="574" t="str">
        <f t="shared" si="33"/>
        <v/>
      </c>
      <c r="S653" s="581">
        <v>4.3</v>
      </c>
      <c r="T653" s="257"/>
      <c r="U653" s="576" t="str">
        <f t="shared" si="35"/>
        <v/>
      </c>
      <c r="X653" s="377"/>
      <c r="Y653" s="377"/>
      <c r="Z653" s="377"/>
      <c r="AR653" s="216"/>
      <c r="AS653" s="216"/>
      <c r="AT653" s="224"/>
      <c r="AU653" s="261"/>
      <c r="AV653" s="379"/>
      <c r="AW653" s="264"/>
    </row>
    <row r="654" spans="2:49" s="223" customFormat="1" x14ac:dyDescent="0.25">
      <c r="B654" s="379">
        <v>3.7</v>
      </c>
      <c r="C654" s="379">
        <v>97</v>
      </c>
      <c r="D654" s="379">
        <v>3.7</v>
      </c>
      <c r="E654" s="379">
        <v>1.8</v>
      </c>
      <c r="F654" s="379">
        <v>1.8</v>
      </c>
      <c r="G654" s="379">
        <v>11</v>
      </c>
      <c r="H654" s="379">
        <v>1033.9000000000001</v>
      </c>
      <c r="I654" s="379">
        <v>6587</v>
      </c>
      <c r="J654" s="379">
        <v>0</v>
      </c>
      <c r="K654" s="379">
        <v>0</v>
      </c>
      <c r="L654" s="379">
        <v>0.2</v>
      </c>
      <c r="M654" s="379">
        <v>152.9</v>
      </c>
      <c r="N654" s="568">
        <v>152.9</v>
      </c>
      <c r="O654" s="569">
        <v>0.44791666666666702</v>
      </c>
      <c r="P654" s="568"/>
      <c r="Q654" s="185" t="str">
        <f t="shared" si="34"/>
        <v/>
      </c>
      <c r="R654" s="574" t="str">
        <f t="shared" si="33"/>
        <v/>
      </c>
      <c r="S654" s="581">
        <v>4.4000000000000004</v>
      </c>
      <c r="T654" s="257"/>
      <c r="U654" s="576" t="str">
        <f t="shared" si="35"/>
        <v/>
      </c>
      <c r="X654" s="377"/>
      <c r="Y654" s="377"/>
      <c r="Z654" s="377"/>
      <c r="AR654" s="216"/>
      <c r="AS654" s="216"/>
      <c r="AT654" s="224"/>
      <c r="AU654" s="261"/>
      <c r="AV654" s="379"/>
      <c r="AW654" s="264"/>
    </row>
    <row r="655" spans="2:49" s="223" customFormat="1" x14ac:dyDescent="0.25">
      <c r="B655" s="379">
        <v>3.8</v>
      </c>
      <c r="C655" s="379">
        <v>97</v>
      </c>
      <c r="D655" s="379">
        <v>3.8</v>
      </c>
      <c r="E655" s="379">
        <v>0</v>
      </c>
      <c r="F655" s="379">
        <v>0</v>
      </c>
      <c r="G655" s="379">
        <v>12</v>
      </c>
      <c r="H655" s="379">
        <v>1033.9000000000001</v>
      </c>
      <c r="I655" s="379">
        <v>7021</v>
      </c>
      <c r="J655" s="379">
        <v>0</v>
      </c>
      <c r="K655" s="379">
        <v>0</v>
      </c>
      <c r="L655" s="379">
        <v>0.2</v>
      </c>
      <c r="M655" s="379">
        <v>152.9</v>
      </c>
      <c r="N655" s="568">
        <v>152.9</v>
      </c>
      <c r="O655" s="569">
        <v>0.44861111111111102</v>
      </c>
      <c r="P655" s="568"/>
      <c r="Q655" s="185" t="str">
        <f t="shared" si="34"/>
        <v/>
      </c>
      <c r="R655" s="574" t="str">
        <f t="shared" si="33"/>
        <v/>
      </c>
      <c r="S655" s="581">
        <v>4.4000000000000004</v>
      </c>
      <c r="T655" s="257"/>
      <c r="U655" s="576" t="str">
        <f t="shared" si="35"/>
        <v/>
      </c>
      <c r="X655" s="377"/>
      <c r="Y655" s="377"/>
      <c r="Z655" s="377"/>
      <c r="AR655" s="216"/>
      <c r="AS655" s="216"/>
      <c r="AT655" s="224"/>
      <c r="AU655" s="261"/>
      <c r="AV655" s="379"/>
      <c r="AW655" s="264"/>
    </row>
    <row r="656" spans="2:49" s="223" customFormat="1" x14ac:dyDescent="0.25">
      <c r="B656" s="379">
        <v>3.8</v>
      </c>
      <c r="C656" s="379">
        <v>97</v>
      </c>
      <c r="D656" s="379">
        <v>3.8</v>
      </c>
      <c r="E656" s="379">
        <v>0</v>
      </c>
      <c r="F656" s="379">
        <v>0</v>
      </c>
      <c r="G656" s="379">
        <v>12</v>
      </c>
      <c r="H656" s="379">
        <v>1034</v>
      </c>
      <c r="I656" s="379">
        <v>6975</v>
      </c>
      <c r="J656" s="379">
        <v>0</v>
      </c>
      <c r="K656" s="379">
        <v>0</v>
      </c>
      <c r="L656" s="379">
        <v>0.2</v>
      </c>
      <c r="M656" s="379">
        <v>152.9</v>
      </c>
      <c r="N656" s="568">
        <v>152.9</v>
      </c>
      <c r="O656" s="569">
        <v>0.44930555555555601</v>
      </c>
      <c r="P656" s="568"/>
      <c r="Q656" s="185" t="str">
        <f t="shared" si="34"/>
        <v/>
      </c>
      <c r="R656" s="574" t="str">
        <f t="shared" si="33"/>
        <v/>
      </c>
      <c r="S656" s="581">
        <v>4.5</v>
      </c>
      <c r="T656" s="257"/>
      <c r="U656" s="576" t="str">
        <f t="shared" si="35"/>
        <v/>
      </c>
      <c r="X656" s="377"/>
      <c r="Y656" s="377"/>
      <c r="Z656" s="377"/>
      <c r="AR656" s="216"/>
      <c r="AS656" s="216"/>
      <c r="AT656" s="224"/>
      <c r="AU656" s="261"/>
      <c r="AV656" s="379"/>
      <c r="AW656" s="264"/>
    </row>
    <row r="657" spans="2:49" s="223" customFormat="1" x14ac:dyDescent="0.25">
      <c r="B657" s="379">
        <v>3.8</v>
      </c>
      <c r="C657" s="379">
        <v>97</v>
      </c>
      <c r="D657" s="379">
        <v>3.8</v>
      </c>
      <c r="E657" s="379">
        <v>0.4</v>
      </c>
      <c r="F657" s="379">
        <v>1.8</v>
      </c>
      <c r="G657" s="379">
        <v>12</v>
      </c>
      <c r="H657" s="379">
        <v>1033.8</v>
      </c>
      <c r="I657" s="379">
        <v>7130</v>
      </c>
      <c r="J657" s="379">
        <v>0</v>
      </c>
      <c r="K657" s="379">
        <v>0</v>
      </c>
      <c r="L657" s="379">
        <v>0.2</v>
      </c>
      <c r="M657" s="379">
        <v>152.9</v>
      </c>
      <c r="N657" s="568">
        <v>152.9</v>
      </c>
      <c r="O657" s="569">
        <v>0.45</v>
      </c>
      <c r="P657" s="568"/>
      <c r="Q657" s="185" t="str">
        <f t="shared" si="34"/>
        <v/>
      </c>
      <c r="R657" s="574" t="str">
        <f t="shared" si="33"/>
        <v/>
      </c>
      <c r="S657" s="581">
        <v>4.5</v>
      </c>
      <c r="T657" s="257"/>
      <c r="U657" s="576" t="str">
        <f t="shared" si="35"/>
        <v/>
      </c>
      <c r="X657" s="377"/>
      <c r="Y657" s="377"/>
      <c r="Z657" s="377"/>
      <c r="AR657" s="216"/>
      <c r="AS657" s="216"/>
      <c r="AT657" s="224"/>
      <c r="AU657" s="261"/>
      <c r="AV657" s="379"/>
      <c r="AW657" s="264"/>
    </row>
    <row r="658" spans="2:49" s="223" customFormat="1" x14ac:dyDescent="0.25">
      <c r="B658" s="379">
        <v>3.9</v>
      </c>
      <c r="C658" s="379">
        <v>97</v>
      </c>
      <c r="D658" s="379">
        <v>3.9</v>
      </c>
      <c r="E658" s="379">
        <v>0</v>
      </c>
      <c r="F658" s="379">
        <v>0</v>
      </c>
      <c r="G658" s="379">
        <v>12</v>
      </c>
      <c r="H658" s="379">
        <v>1033.8</v>
      </c>
      <c r="I658" s="379">
        <v>7688</v>
      </c>
      <c r="J658" s="379">
        <v>0</v>
      </c>
      <c r="K658" s="379">
        <v>0</v>
      </c>
      <c r="L658" s="379">
        <v>0.2</v>
      </c>
      <c r="M658" s="379">
        <v>152.9</v>
      </c>
      <c r="N658" s="568">
        <v>152.9</v>
      </c>
      <c r="O658" s="569">
        <v>0.45069444444444401</v>
      </c>
      <c r="P658" s="568"/>
      <c r="Q658" s="185" t="str">
        <f t="shared" si="34"/>
        <v/>
      </c>
      <c r="R658" s="574" t="str">
        <f t="shared" si="33"/>
        <v/>
      </c>
      <c r="S658" s="581">
        <v>4.5999999999999996</v>
      </c>
      <c r="T658" s="257"/>
      <c r="U658" s="576" t="str">
        <f t="shared" si="35"/>
        <v/>
      </c>
      <c r="X658" s="377"/>
      <c r="Y658" s="377"/>
      <c r="Z658" s="377"/>
      <c r="AR658" s="216"/>
      <c r="AS658" s="216"/>
      <c r="AT658" s="224"/>
      <c r="AU658" s="379"/>
      <c r="AV658" s="379"/>
      <c r="AW658" s="264"/>
    </row>
    <row r="659" spans="2:49" x14ac:dyDescent="0.25">
      <c r="B659" s="379">
        <v>3.9</v>
      </c>
      <c r="C659" s="379">
        <v>97</v>
      </c>
      <c r="D659" s="379">
        <v>3.9</v>
      </c>
      <c r="E659" s="379">
        <v>0</v>
      </c>
      <c r="F659" s="379">
        <v>0</v>
      </c>
      <c r="G659" s="379">
        <v>12</v>
      </c>
      <c r="H659" s="379">
        <v>1033.7</v>
      </c>
      <c r="I659" s="379">
        <v>8122</v>
      </c>
      <c r="J659" s="379">
        <v>0</v>
      </c>
      <c r="K659" s="379">
        <v>0</v>
      </c>
      <c r="L659" s="379">
        <v>0.2</v>
      </c>
      <c r="M659" s="379">
        <v>152.9</v>
      </c>
      <c r="N659" s="568">
        <v>152.9</v>
      </c>
      <c r="O659" s="569">
        <v>0.45138888888888901</v>
      </c>
      <c r="P659" s="568"/>
      <c r="Q659" s="185" t="str">
        <f t="shared" si="34"/>
        <v/>
      </c>
      <c r="R659" s="574" t="str">
        <f t="shared" si="33"/>
        <v/>
      </c>
      <c r="S659" s="581">
        <v>4.5999999999999996</v>
      </c>
      <c r="T659" s="257"/>
      <c r="U659" s="576" t="str">
        <f t="shared" si="35"/>
        <v/>
      </c>
      <c r="AR659" s="263"/>
      <c r="AS659" s="263"/>
      <c r="AT659" s="224"/>
      <c r="AU659" s="379"/>
      <c r="AV659" s="379"/>
      <c r="AW659" s="264"/>
    </row>
    <row r="660" spans="2:49" x14ac:dyDescent="0.25">
      <c r="B660" s="379">
        <v>3.9</v>
      </c>
      <c r="C660" s="379">
        <v>97</v>
      </c>
      <c r="D660" s="379">
        <v>3.9</v>
      </c>
      <c r="E660" s="379">
        <v>0</v>
      </c>
      <c r="F660" s="379">
        <v>0</v>
      </c>
      <c r="G660" s="379">
        <v>12</v>
      </c>
      <c r="H660" s="379">
        <v>1034</v>
      </c>
      <c r="I660" s="379">
        <v>7750</v>
      </c>
      <c r="J660" s="379">
        <v>0</v>
      </c>
      <c r="K660" s="379">
        <v>0</v>
      </c>
      <c r="L660" s="379">
        <v>0.2</v>
      </c>
      <c r="M660" s="379">
        <v>152.9</v>
      </c>
      <c r="N660" s="568">
        <v>152.9</v>
      </c>
      <c r="O660" s="569">
        <v>0.452083333333333</v>
      </c>
      <c r="P660" s="568"/>
      <c r="Q660" s="185" t="str">
        <f t="shared" si="34"/>
        <v/>
      </c>
      <c r="R660" s="574" t="str">
        <f t="shared" si="33"/>
        <v/>
      </c>
      <c r="S660" s="581">
        <v>4.7</v>
      </c>
      <c r="T660" s="257"/>
      <c r="U660" s="576" t="str">
        <f t="shared" si="35"/>
        <v/>
      </c>
      <c r="AR660" s="263"/>
      <c r="AS660" s="263"/>
      <c r="AT660" s="224"/>
      <c r="AU660" s="379"/>
      <c r="AV660" s="379"/>
      <c r="AW660" s="264"/>
    </row>
    <row r="661" spans="2:49" x14ac:dyDescent="0.25">
      <c r="B661" s="379">
        <v>3.9</v>
      </c>
      <c r="C661" s="379">
        <v>97</v>
      </c>
      <c r="D661" s="379">
        <v>3.9</v>
      </c>
      <c r="E661" s="379">
        <v>0.4</v>
      </c>
      <c r="F661" s="379">
        <v>1.8</v>
      </c>
      <c r="G661" s="379">
        <v>12</v>
      </c>
      <c r="H661" s="379">
        <v>1034</v>
      </c>
      <c r="I661" s="379">
        <v>7362</v>
      </c>
      <c r="J661" s="379">
        <v>0</v>
      </c>
      <c r="K661" s="379">
        <v>0</v>
      </c>
      <c r="L661" s="379">
        <v>0.2</v>
      </c>
      <c r="M661" s="379">
        <v>152.9</v>
      </c>
      <c r="N661" s="568">
        <v>152.9</v>
      </c>
      <c r="O661" s="569">
        <v>0.452777777777778</v>
      </c>
      <c r="P661" s="568"/>
      <c r="Q661" s="185" t="str">
        <f t="shared" si="34"/>
        <v/>
      </c>
      <c r="R661" s="574" t="str">
        <f t="shared" si="33"/>
        <v/>
      </c>
      <c r="S661" s="581">
        <v>4.7</v>
      </c>
      <c r="T661" s="257"/>
      <c r="U661" s="576" t="str">
        <f t="shared" si="35"/>
        <v/>
      </c>
      <c r="AR661" s="263"/>
      <c r="AS661" s="263"/>
      <c r="AT661" s="224"/>
      <c r="AU661" s="379"/>
      <c r="AV661" s="379"/>
      <c r="AW661" s="264"/>
    </row>
    <row r="662" spans="2:49" x14ac:dyDescent="0.25">
      <c r="B662" s="379">
        <v>3.9</v>
      </c>
      <c r="C662" s="379">
        <v>97</v>
      </c>
      <c r="D662" s="379">
        <v>3.9</v>
      </c>
      <c r="E662" s="379">
        <v>1.4</v>
      </c>
      <c r="F662" s="379">
        <v>1.8</v>
      </c>
      <c r="G662" s="379">
        <v>11</v>
      </c>
      <c r="H662" s="379">
        <v>1034</v>
      </c>
      <c r="I662" s="379">
        <v>7409</v>
      </c>
      <c r="J662" s="379">
        <v>0</v>
      </c>
      <c r="K662" s="379">
        <v>0</v>
      </c>
      <c r="L662" s="379">
        <v>0.2</v>
      </c>
      <c r="M662" s="379">
        <v>152.9</v>
      </c>
      <c r="N662" s="568">
        <v>152.9</v>
      </c>
      <c r="O662" s="569">
        <v>0.453472222222222</v>
      </c>
      <c r="P662" s="568"/>
      <c r="Q662" s="185" t="str">
        <f t="shared" si="34"/>
        <v/>
      </c>
      <c r="R662" s="574" t="str">
        <f t="shared" si="33"/>
        <v/>
      </c>
      <c r="S662" s="581">
        <v>4.7</v>
      </c>
      <c r="T662" s="257"/>
      <c r="U662" s="576" t="str">
        <f t="shared" si="35"/>
        <v/>
      </c>
      <c r="AR662" s="263"/>
      <c r="AS662" s="263"/>
      <c r="AT662" s="224"/>
      <c r="AU662" s="379"/>
      <c r="AV662" s="379"/>
      <c r="AW662" s="264"/>
    </row>
    <row r="663" spans="2:49" x14ac:dyDescent="0.25">
      <c r="B663" s="379">
        <v>4</v>
      </c>
      <c r="C663" s="379">
        <v>97</v>
      </c>
      <c r="D663" s="379">
        <v>4</v>
      </c>
      <c r="E663" s="379">
        <v>3.2</v>
      </c>
      <c r="F663" s="379">
        <v>3.6</v>
      </c>
      <c r="G663" s="379">
        <v>3</v>
      </c>
      <c r="H663" s="379">
        <v>1033.9000000000001</v>
      </c>
      <c r="I663" s="379">
        <v>7300</v>
      </c>
      <c r="J663" s="379">
        <v>0</v>
      </c>
      <c r="K663" s="379">
        <v>0</v>
      </c>
      <c r="L663" s="379">
        <v>0.2</v>
      </c>
      <c r="M663" s="379">
        <v>152.9</v>
      </c>
      <c r="N663" s="568">
        <v>152.9</v>
      </c>
      <c r="O663" s="569">
        <v>0.454166666666667</v>
      </c>
      <c r="P663" s="568"/>
      <c r="Q663" s="185" t="str">
        <f t="shared" si="34"/>
        <v/>
      </c>
      <c r="R663" s="574" t="str">
        <f t="shared" si="33"/>
        <v/>
      </c>
      <c r="S663" s="581">
        <v>4.8</v>
      </c>
      <c r="T663" s="257"/>
      <c r="U663" s="576" t="str">
        <f t="shared" si="35"/>
        <v/>
      </c>
      <c r="AR663" s="263"/>
      <c r="AS663" s="263"/>
      <c r="AT663" s="224"/>
      <c r="AU663" s="379"/>
      <c r="AV663" s="379"/>
      <c r="AW663" s="264"/>
    </row>
    <row r="664" spans="2:49" x14ac:dyDescent="0.25">
      <c r="B664" s="379">
        <v>4</v>
      </c>
      <c r="C664" s="379">
        <v>97</v>
      </c>
      <c r="D664" s="379">
        <v>4</v>
      </c>
      <c r="E664" s="379">
        <v>2.2000000000000002</v>
      </c>
      <c r="F664" s="379">
        <v>3.6</v>
      </c>
      <c r="G664" s="379">
        <v>3</v>
      </c>
      <c r="H664" s="379">
        <v>1034.0999999999999</v>
      </c>
      <c r="I664" s="379">
        <v>7130</v>
      </c>
      <c r="J664" s="379">
        <v>0</v>
      </c>
      <c r="K664" s="379">
        <v>0</v>
      </c>
      <c r="L664" s="379">
        <v>0.2</v>
      </c>
      <c r="M664" s="379">
        <v>152.9</v>
      </c>
      <c r="N664" s="568">
        <v>152.9</v>
      </c>
      <c r="O664" s="569">
        <v>0.45486111111111099</v>
      </c>
      <c r="P664" s="568"/>
      <c r="Q664" s="185" t="str">
        <f t="shared" si="34"/>
        <v/>
      </c>
      <c r="R664" s="574" t="str">
        <f t="shared" si="33"/>
        <v/>
      </c>
      <c r="S664" s="581">
        <v>4.8</v>
      </c>
      <c r="T664" s="257"/>
      <c r="U664" s="576" t="str">
        <f t="shared" si="35"/>
        <v/>
      </c>
      <c r="AR664" s="263"/>
      <c r="AS664" s="263"/>
      <c r="AT664" s="224"/>
      <c r="AU664" s="379"/>
      <c r="AV664" s="379"/>
      <c r="AW664" s="264"/>
    </row>
    <row r="665" spans="2:49" x14ac:dyDescent="0.25">
      <c r="B665" s="379">
        <v>4</v>
      </c>
      <c r="C665" s="379">
        <v>97</v>
      </c>
      <c r="D665" s="379">
        <v>4</v>
      </c>
      <c r="E665" s="379">
        <v>1.4</v>
      </c>
      <c r="F665" s="379">
        <v>1.8</v>
      </c>
      <c r="G665" s="379">
        <v>3</v>
      </c>
      <c r="H665" s="379">
        <v>1034</v>
      </c>
      <c r="I665" s="379">
        <v>7192</v>
      </c>
      <c r="J665" s="379">
        <v>0</v>
      </c>
      <c r="K665" s="379">
        <v>0</v>
      </c>
      <c r="L665" s="379">
        <v>0.2</v>
      </c>
      <c r="M665" s="379">
        <v>152.9</v>
      </c>
      <c r="N665" s="568">
        <v>152.9</v>
      </c>
      <c r="O665" s="569">
        <v>0.45555555555555599</v>
      </c>
      <c r="P665" s="568"/>
      <c r="Q665" s="185" t="str">
        <f t="shared" si="34"/>
        <v/>
      </c>
      <c r="R665" s="574" t="str">
        <f t="shared" si="33"/>
        <v/>
      </c>
      <c r="S665" s="581">
        <v>4.8</v>
      </c>
      <c r="T665" s="257"/>
      <c r="U665" s="576" t="str">
        <f t="shared" si="35"/>
        <v/>
      </c>
      <c r="AR665" s="263"/>
      <c r="AS665" s="263"/>
      <c r="AT665" s="224"/>
      <c r="AU665" s="379"/>
      <c r="AV665" s="379"/>
      <c r="AW665" s="264"/>
    </row>
    <row r="666" spans="2:49" x14ac:dyDescent="0.25">
      <c r="B666" s="379">
        <v>4</v>
      </c>
      <c r="C666" s="379">
        <v>97</v>
      </c>
      <c r="D666" s="379">
        <v>4</v>
      </c>
      <c r="E666" s="379">
        <v>1.1000000000000001</v>
      </c>
      <c r="F666" s="379">
        <v>1.8</v>
      </c>
      <c r="G666" s="379">
        <v>4</v>
      </c>
      <c r="H666" s="379">
        <v>1034.0999999999999</v>
      </c>
      <c r="I666" s="379">
        <v>7409</v>
      </c>
      <c r="J666" s="379">
        <v>0</v>
      </c>
      <c r="K666" s="379">
        <v>0</v>
      </c>
      <c r="L666" s="379">
        <v>0.2</v>
      </c>
      <c r="M666" s="379">
        <v>152.9</v>
      </c>
      <c r="N666" s="568">
        <v>152.9</v>
      </c>
      <c r="O666" s="569">
        <v>0.45624999999999999</v>
      </c>
      <c r="P666" s="568"/>
      <c r="Q666" s="185" t="str">
        <f t="shared" si="34"/>
        <v/>
      </c>
      <c r="R666" s="574" t="str">
        <f t="shared" si="33"/>
        <v/>
      </c>
      <c r="S666" s="581">
        <v>4.9000000000000004</v>
      </c>
      <c r="T666" s="257"/>
      <c r="U666" s="576" t="str">
        <f t="shared" si="35"/>
        <v/>
      </c>
      <c r="AR666" s="263"/>
      <c r="AS666" s="263"/>
      <c r="AT666" s="224"/>
      <c r="AU666" s="379"/>
      <c r="AV666" s="379"/>
      <c r="AW666" s="264"/>
    </row>
    <row r="667" spans="2:49" x14ac:dyDescent="0.25">
      <c r="B667" s="379">
        <v>4.0999999999999996</v>
      </c>
      <c r="C667" s="379">
        <v>97</v>
      </c>
      <c r="D667" s="379">
        <v>4.0999999999999996</v>
      </c>
      <c r="E667" s="379">
        <v>0.7</v>
      </c>
      <c r="F667" s="379">
        <v>1.8</v>
      </c>
      <c r="G667" s="379">
        <v>59</v>
      </c>
      <c r="H667" s="379">
        <v>1034</v>
      </c>
      <c r="I667" s="379">
        <v>6758</v>
      </c>
      <c r="J667" s="379">
        <v>0</v>
      </c>
      <c r="K667" s="379">
        <v>0</v>
      </c>
      <c r="L667" s="379">
        <v>0.2</v>
      </c>
      <c r="M667" s="379">
        <v>152.9</v>
      </c>
      <c r="N667" s="568">
        <v>152.9</v>
      </c>
      <c r="O667" s="569">
        <v>0.45694444444444399</v>
      </c>
      <c r="P667" s="568"/>
      <c r="Q667" s="185" t="str">
        <f t="shared" si="34"/>
        <v/>
      </c>
      <c r="R667" s="574" t="str">
        <f t="shared" si="33"/>
        <v/>
      </c>
      <c r="S667" s="581">
        <v>4.9000000000000004</v>
      </c>
      <c r="T667" s="257"/>
      <c r="U667" s="576" t="str">
        <f t="shared" si="35"/>
        <v/>
      </c>
      <c r="AR667" s="263"/>
      <c r="AS667" s="263"/>
      <c r="AT667" s="224"/>
      <c r="AU667" s="379"/>
      <c r="AV667" s="379"/>
      <c r="AW667" s="264"/>
    </row>
    <row r="668" spans="2:49" x14ac:dyDescent="0.25">
      <c r="B668" s="379">
        <v>4.0999999999999996</v>
      </c>
      <c r="C668" s="379">
        <v>97</v>
      </c>
      <c r="D668" s="379">
        <v>4.0999999999999996</v>
      </c>
      <c r="E668" s="379">
        <v>0</v>
      </c>
      <c r="F668" s="379">
        <v>0</v>
      </c>
      <c r="G668" s="379">
        <v>59</v>
      </c>
      <c r="H668" s="379">
        <v>1034.0999999999999</v>
      </c>
      <c r="I668" s="379">
        <v>6649</v>
      </c>
      <c r="J668" s="379">
        <v>0</v>
      </c>
      <c r="K668" s="379">
        <v>0</v>
      </c>
      <c r="L668" s="379">
        <v>0.2</v>
      </c>
      <c r="M668" s="379">
        <v>152.9</v>
      </c>
      <c r="N668" s="568">
        <v>152.9</v>
      </c>
      <c r="O668" s="569">
        <v>0.45763888888888898</v>
      </c>
      <c r="P668" s="568"/>
      <c r="Q668" s="185" t="str">
        <f t="shared" si="34"/>
        <v/>
      </c>
      <c r="R668" s="574" t="str">
        <f t="shared" si="33"/>
        <v/>
      </c>
      <c r="S668" s="581">
        <v>4.9000000000000004</v>
      </c>
      <c r="T668" s="257"/>
      <c r="U668" s="576" t="str">
        <f t="shared" si="35"/>
        <v/>
      </c>
      <c r="AR668" s="263"/>
      <c r="AS668" s="263"/>
      <c r="AT668" s="224"/>
      <c r="AU668" s="379"/>
      <c r="AV668" s="379"/>
      <c r="AW668" s="264"/>
    </row>
    <row r="669" spans="2:49" x14ac:dyDescent="0.25">
      <c r="B669" s="379">
        <v>4.0999999999999996</v>
      </c>
      <c r="C669" s="379">
        <v>97</v>
      </c>
      <c r="D669" s="379">
        <v>4.0999999999999996</v>
      </c>
      <c r="E669" s="379">
        <v>0.4</v>
      </c>
      <c r="F669" s="379">
        <v>1.8</v>
      </c>
      <c r="G669" s="379">
        <v>58</v>
      </c>
      <c r="H669" s="379">
        <v>1034</v>
      </c>
      <c r="I669" s="379">
        <v>6200</v>
      </c>
      <c r="J669" s="379">
        <v>0</v>
      </c>
      <c r="K669" s="379">
        <v>0</v>
      </c>
      <c r="L669" s="379">
        <v>0.2</v>
      </c>
      <c r="M669" s="379">
        <v>152.9</v>
      </c>
      <c r="N669" s="568">
        <v>152.9</v>
      </c>
      <c r="O669" s="569">
        <v>0.45833333333333298</v>
      </c>
      <c r="P669" s="568"/>
      <c r="Q669" s="185" t="str">
        <f t="shared" si="34"/>
        <v/>
      </c>
      <c r="R669" s="574" t="str">
        <f t="shared" si="33"/>
        <v/>
      </c>
      <c r="S669" s="581">
        <v>5</v>
      </c>
      <c r="T669" s="257"/>
      <c r="U669" s="576" t="str">
        <f t="shared" si="35"/>
        <v/>
      </c>
      <c r="AR669" s="263"/>
      <c r="AS669" s="263"/>
      <c r="AT669" s="224"/>
      <c r="AU669" s="379"/>
      <c r="AV669" s="379"/>
      <c r="AW669" s="264"/>
    </row>
    <row r="670" spans="2:49" x14ac:dyDescent="0.25">
      <c r="B670" s="379">
        <v>4.0999999999999996</v>
      </c>
      <c r="C670" s="379">
        <v>97</v>
      </c>
      <c r="D670" s="379">
        <v>4.0999999999999996</v>
      </c>
      <c r="E670" s="379">
        <v>0.7</v>
      </c>
      <c r="F670" s="379">
        <v>1.8</v>
      </c>
      <c r="G670" s="379">
        <v>57</v>
      </c>
      <c r="H670" s="379">
        <v>1034</v>
      </c>
      <c r="I670" s="379">
        <v>6200</v>
      </c>
      <c r="J670" s="379">
        <v>0</v>
      </c>
      <c r="K670" s="379">
        <v>0</v>
      </c>
      <c r="L670" s="379">
        <v>0.2</v>
      </c>
      <c r="M670" s="379">
        <v>152.9</v>
      </c>
      <c r="N670" s="568">
        <v>152.9</v>
      </c>
      <c r="O670" s="569">
        <v>0.45902777777777798</v>
      </c>
      <c r="P670" s="568"/>
      <c r="Q670" s="185" t="str">
        <f t="shared" si="34"/>
        <v/>
      </c>
      <c r="R670" s="574" t="str">
        <f t="shared" si="33"/>
        <v/>
      </c>
      <c r="S670" s="581">
        <v>5</v>
      </c>
      <c r="T670" s="257"/>
      <c r="U670" s="576" t="str">
        <f t="shared" si="35"/>
        <v/>
      </c>
      <c r="AR670" s="263"/>
      <c r="AS670" s="263"/>
      <c r="AT670" s="224"/>
      <c r="AU670" s="379"/>
      <c r="AV670" s="379"/>
      <c r="AW670" s="264"/>
    </row>
    <row r="671" spans="2:49" x14ac:dyDescent="0.25">
      <c r="B671" s="379">
        <v>4.2</v>
      </c>
      <c r="C671" s="379">
        <v>97</v>
      </c>
      <c r="D671" s="379">
        <v>4.2</v>
      </c>
      <c r="E671" s="379">
        <v>1.4</v>
      </c>
      <c r="F671" s="379">
        <v>1.8</v>
      </c>
      <c r="G671" s="379">
        <v>43</v>
      </c>
      <c r="H671" s="379">
        <v>1034.2</v>
      </c>
      <c r="I671" s="379">
        <v>6804</v>
      </c>
      <c r="J671" s="379">
        <v>0</v>
      </c>
      <c r="K671" s="379">
        <v>0</v>
      </c>
      <c r="L671" s="379">
        <v>0.2</v>
      </c>
      <c r="M671" s="379">
        <v>152.9</v>
      </c>
      <c r="N671" s="568">
        <v>152.9</v>
      </c>
      <c r="O671" s="569">
        <v>0.45972222222222198</v>
      </c>
      <c r="P671" s="568"/>
      <c r="Q671" s="185" t="str">
        <f t="shared" si="34"/>
        <v/>
      </c>
      <c r="R671" s="574" t="str">
        <f t="shared" si="33"/>
        <v/>
      </c>
      <c r="S671" s="581">
        <v>5</v>
      </c>
      <c r="T671" s="257"/>
      <c r="U671" s="576" t="str">
        <f t="shared" si="35"/>
        <v/>
      </c>
      <c r="AR671" s="263"/>
      <c r="AS671" s="263"/>
      <c r="AT671" s="224"/>
      <c r="AU671" s="379"/>
      <c r="AV671" s="379"/>
      <c r="AW671" s="264"/>
    </row>
    <row r="672" spans="2:49" x14ac:dyDescent="0.25">
      <c r="B672" s="379">
        <v>4.2</v>
      </c>
      <c r="C672" s="379">
        <v>97</v>
      </c>
      <c r="D672" s="379">
        <v>4.2</v>
      </c>
      <c r="E672" s="379">
        <v>0</v>
      </c>
      <c r="F672" s="379">
        <v>0</v>
      </c>
      <c r="G672" s="379">
        <v>43</v>
      </c>
      <c r="H672" s="379">
        <v>1034.0999999999999</v>
      </c>
      <c r="I672" s="379">
        <v>7300</v>
      </c>
      <c r="J672" s="379">
        <v>0</v>
      </c>
      <c r="K672" s="379">
        <v>0</v>
      </c>
      <c r="L672" s="379">
        <v>0.2</v>
      </c>
      <c r="M672" s="379">
        <v>152.9</v>
      </c>
      <c r="N672" s="568">
        <v>152.9</v>
      </c>
      <c r="O672" s="569">
        <v>0.46041666666666697</v>
      </c>
      <c r="P672" s="568"/>
      <c r="Q672" s="185" t="str">
        <f t="shared" si="34"/>
        <v/>
      </c>
      <c r="R672" s="574" t="str">
        <f t="shared" si="33"/>
        <v/>
      </c>
      <c r="S672" s="581">
        <v>5</v>
      </c>
      <c r="T672" s="257"/>
      <c r="U672" s="576" t="str">
        <f t="shared" si="35"/>
        <v/>
      </c>
      <c r="AR672" s="263"/>
      <c r="AS672" s="263"/>
      <c r="AT672" s="224"/>
      <c r="AU672" s="379"/>
      <c r="AV672" s="379"/>
      <c r="AW672" s="264"/>
    </row>
    <row r="673" spans="2:49" x14ac:dyDescent="0.25">
      <c r="B673" s="379">
        <v>4.2</v>
      </c>
      <c r="C673" s="379">
        <v>97</v>
      </c>
      <c r="D673" s="379">
        <v>4.2</v>
      </c>
      <c r="E673" s="379">
        <v>0</v>
      </c>
      <c r="F673" s="379">
        <v>0</v>
      </c>
      <c r="G673" s="379">
        <v>43</v>
      </c>
      <c r="H673" s="379">
        <v>1034</v>
      </c>
      <c r="I673" s="379">
        <v>7688</v>
      </c>
      <c r="J673" s="379">
        <v>0</v>
      </c>
      <c r="K673" s="379">
        <v>0</v>
      </c>
      <c r="L673" s="379">
        <v>0.2</v>
      </c>
      <c r="M673" s="379">
        <v>152.9</v>
      </c>
      <c r="N673" s="568">
        <v>152.9</v>
      </c>
      <c r="O673" s="569">
        <v>0.46111111111111103</v>
      </c>
      <c r="P673" s="568"/>
      <c r="Q673" s="185" t="str">
        <f t="shared" si="34"/>
        <v/>
      </c>
      <c r="R673" s="574" t="str">
        <f t="shared" si="33"/>
        <v/>
      </c>
      <c r="S673" s="581">
        <v>5.0999999999999996</v>
      </c>
      <c r="T673" s="257"/>
      <c r="U673" s="576" t="str">
        <f t="shared" si="35"/>
        <v/>
      </c>
      <c r="AR673" s="263"/>
      <c r="AS673" s="263"/>
      <c r="AT673" s="224"/>
      <c r="AU673" s="379"/>
      <c r="AV673" s="379"/>
      <c r="AW673" s="264"/>
    </row>
    <row r="674" spans="2:49" x14ac:dyDescent="0.25">
      <c r="B674" s="379">
        <v>4.3</v>
      </c>
      <c r="C674" s="379">
        <v>97</v>
      </c>
      <c r="D674" s="379">
        <v>4.3</v>
      </c>
      <c r="E674" s="379">
        <v>0</v>
      </c>
      <c r="F674" s="379">
        <v>0</v>
      </c>
      <c r="G674" s="379">
        <v>44</v>
      </c>
      <c r="H674" s="379">
        <v>1034</v>
      </c>
      <c r="I674" s="379">
        <v>7688</v>
      </c>
      <c r="J674" s="379">
        <v>0</v>
      </c>
      <c r="K674" s="379">
        <v>0</v>
      </c>
      <c r="L674" s="379">
        <v>0.2</v>
      </c>
      <c r="M674" s="379">
        <v>152.9</v>
      </c>
      <c r="N674" s="568">
        <v>152.9</v>
      </c>
      <c r="O674" s="569">
        <v>0.46180555555555602</v>
      </c>
      <c r="P674" s="568"/>
      <c r="Q674" s="185" t="str">
        <f t="shared" si="34"/>
        <v/>
      </c>
      <c r="R674" s="574" t="str">
        <f t="shared" si="33"/>
        <v/>
      </c>
      <c r="S674" s="581">
        <v>5.0999999999999996</v>
      </c>
      <c r="T674" s="257"/>
      <c r="U674" s="576" t="str">
        <f t="shared" si="35"/>
        <v/>
      </c>
      <c r="AR674" s="263"/>
      <c r="AS674" s="263"/>
      <c r="AT674" s="224"/>
      <c r="AU674" s="379"/>
      <c r="AV674" s="379"/>
      <c r="AW674" s="264"/>
    </row>
    <row r="675" spans="2:49" x14ac:dyDescent="0.25">
      <c r="B675" s="379">
        <v>4.3</v>
      </c>
      <c r="C675" s="379">
        <v>97</v>
      </c>
      <c r="D675" s="379">
        <v>4.3</v>
      </c>
      <c r="E675" s="379">
        <v>0.4</v>
      </c>
      <c r="F675" s="379">
        <v>1.8</v>
      </c>
      <c r="G675" s="379">
        <v>44</v>
      </c>
      <c r="H675" s="379">
        <v>1034.0999999999999</v>
      </c>
      <c r="I675" s="379">
        <v>7905</v>
      </c>
      <c r="J675" s="379">
        <v>0</v>
      </c>
      <c r="K675" s="379">
        <v>0</v>
      </c>
      <c r="L675" s="379">
        <v>0.2</v>
      </c>
      <c r="M675" s="379">
        <v>152.9</v>
      </c>
      <c r="N675" s="568">
        <v>152.9</v>
      </c>
      <c r="O675" s="569">
        <v>0.46250000000000002</v>
      </c>
      <c r="P675" s="568"/>
      <c r="Q675" s="185" t="str">
        <f t="shared" si="34"/>
        <v/>
      </c>
      <c r="R675" s="574" t="str">
        <f t="shared" si="33"/>
        <v/>
      </c>
      <c r="S675" s="581">
        <v>5.2</v>
      </c>
      <c r="T675" s="257"/>
      <c r="U675" s="576" t="str">
        <f t="shared" si="35"/>
        <v/>
      </c>
      <c r="AR675" s="263"/>
      <c r="AS675" s="263"/>
      <c r="AT675" s="224"/>
      <c r="AU675" s="379"/>
      <c r="AV675" s="379"/>
      <c r="AW675" s="264"/>
    </row>
    <row r="676" spans="2:49" x14ac:dyDescent="0.25">
      <c r="B676" s="379">
        <v>4.3</v>
      </c>
      <c r="C676" s="379">
        <v>97</v>
      </c>
      <c r="D676" s="379">
        <v>4.3</v>
      </c>
      <c r="E676" s="379">
        <v>0.4</v>
      </c>
      <c r="F676" s="379">
        <v>1.8</v>
      </c>
      <c r="G676" s="379">
        <v>44</v>
      </c>
      <c r="H676" s="379">
        <v>1034.0999999999999</v>
      </c>
      <c r="I676" s="379">
        <v>7517</v>
      </c>
      <c r="J676" s="379">
        <v>0</v>
      </c>
      <c r="K676" s="379">
        <v>0</v>
      </c>
      <c r="L676" s="379">
        <v>0.2</v>
      </c>
      <c r="M676" s="379">
        <v>152.9</v>
      </c>
      <c r="N676" s="568">
        <v>152.9</v>
      </c>
      <c r="O676" s="569">
        <v>0.46319444444444402</v>
      </c>
      <c r="P676" s="568"/>
      <c r="Q676" s="185" t="str">
        <f t="shared" si="34"/>
        <v/>
      </c>
      <c r="R676" s="574" t="str">
        <f t="shared" si="33"/>
        <v/>
      </c>
      <c r="S676" s="581">
        <v>5.2</v>
      </c>
      <c r="T676" s="257"/>
      <c r="U676" s="576" t="str">
        <f t="shared" si="35"/>
        <v/>
      </c>
      <c r="AR676" s="263"/>
      <c r="AS676" s="263"/>
      <c r="AT676" s="224"/>
      <c r="AU676" s="379"/>
      <c r="AV676" s="379"/>
      <c r="AW676" s="264"/>
    </row>
    <row r="677" spans="2:49" x14ac:dyDescent="0.25">
      <c r="B677" s="379">
        <v>4.3</v>
      </c>
      <c r="C677" s="379">
        <v>97</v>
      </c>
      <c r="D677" s="379">
        <v>4.3</v>
      </c>
      <c r="E677" s="379">
        <v>0</v>
      </c>
      <c r="F677" s="379">
        <v>0</v>
      </c>
      <c r="G677" s="379">
        <v>53</v>
      </c>
      <c r="H677" s="379">
        <v>1034.2</v>
      </c>
      <c r="I677" s="379">
        <v>7750</v>
      </c>
      <c r="J677" s="379">
        <v>0</v>
      </c>
      <c r="K677" s="379">
        <v>0</v>
      </c>
      <c r="L677" s="379">
        <v>0.2</v>
      </c>
      <c r="M677" s="379">
        <v>152.9</v>
      </c>
      <c r="N677" s="568">
        <v>152.9</v>
      </c>
      <c r="O677" s="569">
        <v>0.46388888888888902</v>
      </c>
      <c r="P677" s="568"/>
      <c r="Q677" s="185" t="str">
        <f t="shared" si="34"/>
        <v/>
      </c>
      <c r="R677" s="574" t="str">
        <f t="shared" si="33"/>
        <v/>
      </c>
      <c r="S677" s="581">
        <v>5.2</v>
      </c>
      <c r="T677" s="257"/>
      <c r="U677" s="576" t="str">
        <f t="shared" si="35"/>
        <v/>
      </c>
      <c r="AR677" s="263"/>
      <c r="AS677" s="263"/>
      <c r="AT677" s="224"/>
      <c r="AU677" s="379"/>
      <c r="AV677" s="379"/>
      <c r="AW677" s="264"/>
    </row>
    <row r="678" spans="2:49" x14ac:dyDescent="0.25">
      <c r="B678" s="379">
        <v>4.3</v>
      </c>
      <c r="C678" s="379">
        <v>97</v>
      </c>
      <c r="D678" s="379">
        <v>4.3</v>
      </c>
      <c r="E678" s="379">
        <v>0</v>
      </c>
      <c r="F678" s="379">
        <v>0</v>
      </c>
      <c r="G678" s="379">
        <v>53</v>
      </c>
      <c r="H678" s="379">
        <v>1034.0999999999999</v>
      </c>
      <c r="I678" s="379">
        <v>7750</v>
      </c>
      <c r="J678" s="379">
        <v>0</v>
      </c>
      <c r="K678" s="379">
        <v>0</v>
      </c>
      <c r="L678" s="379">
        <v>0.2</v>
      </c>
      <c r="M678" s="379">
        <v>152.9</v>
      </c>
      <c r="N678" s="568">
        <v>152.9</v>
      </c>
      <c r="O678" s="569">
        <v>0.46458333333333302</v>
      </c>
      <c r="P678" s="568"/>
      <c r="Q678" s="185" t="str">
        <f t="shared" si="34"/>
        <v/>
      </c>
      <c r="R678" s="574" t="str">
        <f t="shared" si="33"/>
        <v/>
      </c>
      <c r="S678" s="581">
        <v>5.3</v>
      </c>
      <c r="T678" s="257"/>
      <c r="U678" s="576" t="str">
        <f t="shared" si="35"/>
        <v/>
      </c>
      <c r="AR678" s="263"/>
      <c r="AS678" s="263"/>
      <c r="AT678" s="224"/>
      <c r="AU678" s="379"/>
      <c r="AV678" s="379"/>
      <c r="AW678" s="264"/>
    </row>
    <row r="679" spans="2:49" x14ac:dyDescent="0.25">
      <c r="B679" s="379">
        <v>4.4000000000000004</v>
      </c>
      <c r="C679" s="379">
        <v>97</v>
      </c>
      <c r="D679" s="379">
        <v>4.4000000000000004</v>
      </c>
      <c r="E679" s="379">
        <v>0</v>
      </c>
      <c r="F679" s="379">
        <v>0</v>
      </c>
      <c r="G679" s="379">
        <v>53</v>
      </c>
      <c r="H679" s="379">
        <v>1034.3</v>
      </c>
      <c r="I679" s="379">
        <v>8292</v>
      </c>
      <c r="J679" s="379">
        <v>0</v>
      </c>
      <c r="K679" s="379">
        <v>0</v>
      </c>
      <c r="L679" s="379">
        <v>0.2</v>
      </c>
      <c r="M679" s="379">
        <v>152.9</v>
      </c>
      <c r="N679" s="568">
        <v>152.9</v>
      </c>
      <c r="O679" s="569">
        <v>0.46527777777777801</v>
      </c>
      <c r="P679" s="568"/>
      <c r="Q679" s="185" t="str">
        <f t="shared" si="34"/>
        <v/>
      </c>
      <c r="R679" s="574" t="str">
        <f t="shared" si="33"/>
        <v/>
      </c>
      <c r="S679" s="581">
        <v>5.3</v>
      </c>
      <c r="T679" s="257"/>
      <c r="U679" s="576" t="str">
        <f t="shared" si="35"/>
        <v/>
      </c>
      <c r="AR679" s="263"/>
      <c r="AS679" s="263"/>
      <c r="AT679" s="224"/>
      <c r="AU679" s="379"/>
      <c r="AV679" s="379"/>
      <c r="AW679" s="264"/>
    </row>
    <row r="680" spans="2:49" x14ac:dyDescent="0.25">
      <c r="B680" s="379">
        <v>4.4000000000000004</v>
      </c>
      <c r="C680" s="379">
        <v>97</v>
      </c>
      <c r="D680" s="379">
        <v>4.4000000000000004</v>
      </c>
      <c r="E680" s="379">
        <v>0</v>
      </c>
      <c r="F680" s="379">
        <v>0</v>
      </c>
      <c r="G680" s="379">
        <v>53</v>
      </c>
      <c r="H680" s="379">
        <v>1034</v>
      </c>
      <c r="I680" s="379">
        <v>8618</v>
      </c>
      <c r="J680" s="379">
        <v>0</v>
      </c>
      <c r="K680" s="379">
        <v>0</v>
      </c>
      <c r="L680" s="379">
        <v>0.2</v>
      </c>
      <c r="M680" s="379">
        <v>152.9</v>
      </c>
      <c r="N680" s="568">
        <v>152.9</v>
      </c>
      <c r="O680" s="569">
        <v>0.46597222222222201</v>
      </c>
      <c r="P680" s="568"/>
      <c r="Q680" s="185" t="str">
        <f t="shared" si="34"/>
        <v/>
      </c>
      <c r="R680" s="574" t="str">
        <f t="shared" si="33"/>
        <v/>
      </c>
      <c r="S680" s="581">
        <v>5.3</v>
      </c>
      <c r="T680" s="257"/>
      <c r="U680" s="576" t="str">
        <f t="shared" si="35"/>
        <v/>
      </c>
      <c r="AR680" s="263"/>
      <c r="AS680" s="263"/>
      <c r="AT680" s="224"/>
      <c r="AU680" s="379"/>
      <c r="AV680" s="379"/>
      <c r="AW680" s="264"/>
    </row>
    <row r="681" spans="2:49" x14ac:dyDescent="0.25">
      <c r="B681" s="379">
        <v>4.4000000000000004</v>
      </c>
      <c r="C681" s="379">
        <v>97</v>
      </c>
      <c r="D681" s="379">
        <v>4.4000000000000004</v>
      </c>
      <c r="E681" s="379">
        <v>0.4</v>
      </c>
      <c r="F681" s="379">
        <v>1.8</v>
      </c>
      <c r="G681" s="379">
        <v>53</v>
      </c>
      <c r="H681" s="379">
        <v>1034.3</v>
      </c>
      <c r="I681" s="379">
        <v>8959</v>
      </c>
      <c r="J681" s="379">
        <v>0</v>
      </c>
      <c r="K681" s="379">
        <v>0</v>
      </c>
      <c r="L681" s="379">
        <v>0.2</v>
      </c>
      <c r="M681" s="379">
        <v>152.9</v>
      </c>
      <c r="N681" s="568">
        <v>152.9</v>
      </c>
      <c r="O681" s="569">
        <v>0.46666666666666701</v>
      </c>
      <c r="P681" s="568"/>
      <c r="Q681" s="185" t="str">
        <f t="shared" si="34"/>
        <v/>
      </c>
      <c r="R681" s="574" t="str">
        <f t="shared" si="33"/>
        <v/>
      </c>
      <c r="S681" s="581">
        <v>5.4</v>
      </c>
      <c r="T681" s="257"/>
      <c r="U681" s="576" t="str">
        <f t="shared" si="35"/>
        <v/>
      </c>
      <c r="AR681" s="263"/>
      <c r="AS681" s="263"/>
      <c r="AT681" s="224"/>
      <c r="AU681" s="379"/>
      <c r="AV681" s="379"/>
      <c r="AW681" s="264"/>
    </row>
    <row r="682" spans="2:49" x14ac:dyDescent="0.25">
      <c r="B682" s="379">
        <v>4.5</v>
      </c>
      <c r="C682" s="379">
        <v>97</v>
      </c>
      <c r="D682" s="379">
        <v>4.5</v>
      </c>
      <c r="E682" s="379">
        <v>0</v>
      </c>
      <c r="F682" s="379">
        <v>0</v>
      </c>
      <c r="G682" s="379">
        <v>40</v>
      </c>
      <c r="H682" s="379">
        <v>1034.2</v>
      </c>
      <c r="I682" s="379">
        <v>7688</v>
      </c>
      <c r="J682" s="379">
        <v>0</v>
      </c>
      <c r="K682" s="379">
        <v>0</v>
      </c>
      <c r="L682" s="379">
        <v>0.2</v>
      </c>
      <c r="M682" s="379">
        <v>152.9</v>
      </c>
      <c r="N682" s="568">
        <v>152.9</v>
      </c>
      <c r="O682" s="569">
        <v>0.46736111111111101</v>
      </c>
      <c r="P682" s="568"/>
      <c r="Q682" s="185" t="str">
        <f t="shared" si="34"/>
        <v/>
      </c>
      <c r="R682" s="574" t="str">
        <f t="shared" si="33"/>
        <v/>
      </c>
      <c r="S682" s="581">
        <v>5.4</v>
      </c>
      <c r="T682" s="257"/>
      <c r="U682" s="576" t="str">
        <f t="shared" si="35"/>
        <v/>
      </c>
      <c r="AR682" s="263"/>
      <c r="AS682" s="263"/>
      <c r="AT682" s="224"/>
      <c r="AU682" s="379"/>
      <c r="AV682" s="379"/>
      <c r="AW682" s="264"/>
    </row>
    <row r="683" spans="2:49" x14ac:dyDescent="0.25">
      <c r="B683" s="379">
        <v>4.5</v>
      </c>
      <c r="C683" s="379">
        <v>97</v>
      </c>
      <c r="D683" s="379">
        <v>4.5</v>
      </c>
      <c r="E683" s="379">
        <v>0.7</v>
      </c>
      <c r="F683" s="379">
        <v>1.8</v>
      </c>
      <c r="G683" s="379">
        <v>26</v>
      </c>
      <c r="H683" s="379">
        <v>1034.4000000000001</v>
      </c>
      <c r="I683" s="379">
        <v>7300</v>
      </c>
      <c r="J683" s="379">
        <v>0</v>
      </c>
      <c r="K683" s="379">
        <v>0</v>
      </c>
      <c r="L683" s="379">
        <v>0.2</v>
      </c>
      <c r="M683" s="379">
        <v>152.9</v>
      </c>
      <c r="N683" s="568">
        <v>152.9</v>
      </c>
      <c r="O683" s="569">
        <v>0.468055555555556</v>
      </c>
      <c r="P683" s="568"/>
      <c r="Q683" s="185" t="str">
        <f t="shared" si="34"/>
        <v/>
      </c>
      <c r="R683" s="574" t="str">
        <f t="shared" si="33"/>
        <v/>
      </c>
      <c r="S683" s="581">
        <v>5.5</v>
      </c>
      <c r="T683" s="257"/>
      <c r="U683" s="576" t="str">
        <f t="shared" si="35"/>
        <v/>
      </c>
      <c r="AR683" s="263"/>
      <c r="AS683" s="263"/>
      <c r="AT683" s="224"/>
      <c r="AU683" s="379"/>
      <c r="AV683" s="379"/>
      <c r="AW683" s="264"/>
    </row>
    <row r="684" spans="2:49" x14ac:dyDescent="0.25">
      <c r="B684" s="379">
        <v>4.5999999999999996</v>
      </c>
      <c r="C684" s="379">
        <v>97</v>
      </c>
      <c r="D684" s="379">
        <v>4.5999999999999996</v>
      </c>
      <c r="E684" s="379">
        <v>1.8</v>
      </c>
      <c r="F684" s="379">
        <v>1.8</v>
      </c>
      <c r="G684" s="379">
        <v>19</v>
      </c>
      <c r="H684" s="379">
        <v>1034.4000000000001</v>
      </c>
      <c r="I684" s="379">
        <v>7254</v>
      </c>
      <c r="J684" s="379">
        <v>0</v>
      </c>
      <c r="K684" s="379">
        <v>0</v>
      </c>
      <c r="L684" s="379">
        <v>0.2</v>
      </c>
      <c r="M684" s="379">
        <v>152.9</v>
      </c>
      <c r="N684" s="568">
        <v>152.9</v>
      </c>
      <c r="O684" s="569">
        <v>0.46875</v>
      </c>
      <c r="P684" s="568"/>
      <c r="Q684" s="185" t="str">
        <f t="shared" si="34"/>
        <v/>
      </c>
      <c r="R684" s="574" t="str">
        <f t="shared" si="33"/>
        <v/>
      </c>
      <c r="S684" s="581">
        <v>5.5</v>
      </c>
      <c r="T684" s="257"/>
      <c r="U684" s="576" t="str">
        <f t="shared" si="35"/>
        <v/>
      </c>
      <c r="AR684" s="263"/>
      <c r="AS684" s="263"/>
      <c r="AT684" s="224"/>
      <c r="AU684" s="379"/>
      <c r="AV684" s="379"/>
      <c r="AW684" s="264"/>
    </row>
    <row r="685" spans="2:49" x14ac:dyDescent="0.25">
      <c r="B685" s="379">
        <v>4.5999999999999996</v>
      </c>
      <c r="C685" s="379">
        <v>97</v>
      </c>
      <c r="D685" s="379">
        <v>4.5999999999999996</v>
      </c>
      <c r="E685" s="379">
        <v>2.5</v>
      </c>
      <c r="F685" s="379">
        <v>3.6</v>
      </c>
      <c r="G685" s="379">
        <v>357</v>
      </c>
      <c r="H685" s="379">
        <v>1034.3</v>
      </c>
      <c r="I685" s="379">
        <v>7471</v>
      </c>
      <c r="J685" s="379">
        <v>0</v>
      </c>
      <c r="K685" s="379">
        <v>0</v>
      </c>
      <c r="L685" s="379">
        <v>0.2</v>
      </c>
      <c r="M685" s="379">
        <v>152.9</v>
      </c>
      <c r="N685" s="568">
        <v>152.9</v>
      </c>
      <c r="O685" s="569">
        <v>0.469444444444444</v>
      </c>
      <c r="P685" s="568"/>
      <c r="Q685" s="185" t="str">
        <f t="shared" si="34"/>
        <v/>
      </c>
      <c r="R685" s="574" t="str">
        <f t="shared" si="33"/>
        <v/>
      </c>
      <c r="S685" s="581">
        <v>5.5</v>
      </c>
      <c r="T685" s="257"/>
      <c r="U685" s="576" t="str">
        <f t="shared" si="35"/>
        <v/>
      </c>
      <c r="AR685" s="263"/>
      <c r="AS685" s="263"/>
      <c r="AT685" s="224"/>
      <c r="AU685" s="379"/>
      <c r="AV685" s="379"/>
      <c r="AW685" s="264"/>
    </row>
    <row r="686" spans="2:49" x14ac:dyDescent="0.25">
      <c r="B686" s="379">
        <v>4.5999999999999996</v>
      </c>
      <c r="C686" s="379">
        <v>97</v>
      </c>
      <c r="D686" s="379">
        <v>4.5999999999999996</v>
      </c>
      <c r="E686" s="379">
        <v>1.4</v>
      </c>
      <c r="F686" s="379">
        <v>1.8</v>
      </c>
      <c r="G686" s="379">
        <v>356</v>
      </c>
      <c r="H686" s="379">
        <v>1034.0999999999999</v>
      </c>
      <c r="I686" s="379">
        <v>7750</v>
      </c>
      <c r="J686" s="379">
        <v>0</v>
      </c>
      <c r="K686" s="379">
        <v>0</v>
      </c>
      <c r="L686" s="379">
        <v>0.2</v>
      </c>
      <c r="M686" s="379">
        <v>152.9</v>
      </c>
      <c r="N686" s="568">
        <v>152.9</v>
      </c>
      <c r="O686" s="569">
        <v>0.47013888888888899</v>
      </c>
      <c r="P686" s="568"/>
      <c r="Q686" s="185" t="str">
        <f t="shared" si="34"/>
        <v/>
      </c>
      <c r="R686" s="574" t="str">
        <f t="shared" si="33"/>
        <v/>
      </c>
      <c r="S686" s="581">
        <v>5.6</v>
      </c>
      <c r="T686" s="257"/>
      <c r="U686" s="576" t="str">
        <f t="shared" si="35"/>
        <v/>
      </c>
      <c r="AR686" s="263"/>
      <c r="AS686" s="263"/>
      <c r="AT686" s="224"/>
      <c r="AU686" s="379"/>
      <c r="AV686" s="379"/>
      <c r="AW686" s="264"/>
    </row>
    <row r="687" spans="2:49" x14ac:dyDescent="0.25">
      <c r="B687" s="379">
        <v>4.5999999999999996</v>
      </c>
      <c r="C687" s="379">
        <v>97</v>
      </c>
      <c r="D687" s="379">
        <v>4.5999999999999996</v>
      </c>
      <c r="E687" s="379">
        <v>0.4</v>
      </c>
      <c r="F687" s="379">
        <v>1.8</v>
      </c>
      <c r="G687" s="379">
        <v>356</v>
      </c>
      <c r="H687" s="379">
        <v>1034.2</v>
      </c>
      <c r="I687" s="379">
        <v>7750</v>
      </c>
      <c r="J687" s="379">
        <v>0</v>
      </c>
      <c r="K687" s="379">
        <v>0</v>
      </c>
      <c r="L687" s="379">
        <v>0.2</v>
      </c>
      <c r="M687" s="379">
        <v>152.9</v>
      </c>
      <c r="N687" s="568">
        <v>152.9</v>
      </c>
      <c r="O687" s="569">
        <v>0.47083333333333299</v>
      </c>
      <c r="P687" s="568"/>
      <c r="Q687" s="185" t="str">
        <f t="shared" si="34"/>
        <v/>
      </c>
      <c r="R687" s="574" t="str">
        <f t="shared" si="33"/>
        <v/>
      </c>
      <c r="S687" s="581">
        <v>5.6</v>
      </c>
      <c r="T687" s="257"/>
      <c r="U687" s="576" t="str">
        <f t="shared" si="35"/>
        <v/>
      </c>
      <c r="AR687" s="263"/>
      <c r="AS687" s="263"/>
      <c r="AT687" s="224"/>
      <c r="AU687" s="379"/>
      <c r="AV687" s="379"/>
      <c r="AW687" s="264"/>
    </row>
    <row r="688" spans="2:49" x14ac:dyDescent="0.25">
      <c r="B688" s="379">
        <v>4.5999999999999996</v>
      </c>
      <c r="C688" s="379">
        <v>97</v>
      </c>
      <c r="D688" s="379">
        <v>4.5999999999999996</v>
      </c>
      <c r="E688" s="379">
        <v>1.1000000000000001</v>
      </c>
      <c r="F688" s="379">
        <v>1.8</v>
      </c>
      <c r="G688" s="379">
        <v>359</v>
      </c>
      <c r="H688" s="379">
        <v>1034.5</v>
      </c>
      <c r="I688" s="379">
        <v>7858</v>
      </c>
      <c r="J688" s="379">
        <v>0</v>
      </c>
      <c r="K688" s="379">
        <v>0</v>
      </c>
      <c r="L688" s="379">
        <v>0.2</v>
      </c>
      <c r="M688" s="379">
        <v>152.9</v>
      </c>
      <c r="N688" s="568">
        <v>152.9</v>
      </c>
      <c r="O688" s="569">
        <v>0.47152777777777799</v>
      </c>
      <c r="P688" s="568"/>
      <c r="Q688" s="185" t="str">
        <f t="shared" si="34"/>
        <v/>
      </c>
      <c r="R688" s="574" t="str">
        <f t="shared" si="33"/>
        <v/>
      </c>
      <c r="S688" s="581">
        <v>5.6</v>
      </c>
      <c r="T688" s="257"/>
      <c r="U688" s="576" t="str">
        <f t="shared" si="35"/>
        <v/>
      </c>
      <c r="AR688" s="263"/>
      <c r="AS688" s="263"/>
      <c r="AT688" s="224"/>
      <c r="AU688" s="379"/>
      <c r="AV688" s="379"/>
      <c r="AW688" s="264"/>
    </row>
    <row r="689" spans="2:49" x14ac:dyDescent="0.25">
      <c r="B689" s="379">
        <v>4.5999999999999996</v>
      </c>
      <c r="C689" s="379">
        <v>97</v>
      </c>
      <c r="D689" s="379">
        <v>4.5999999999999996</v>
      </c>
      <c r="E689" s="379">
        <v>0</v>
      </c>
      <c r="F689" s="379">
        <v>0</v>
      </c>
      <c r="G689" s="379">
        <v>359</v>
      </c>
      <c r="H689" s="379">
        <v>1034.2</v>
      </c>
      <c r="I689" s="379">
        <v>8230</v>
      </c>
      <c r="J689" s="379">
        <v>0</v>
      </c>
      <c r="K689" s="379">
        <v>0</v>
      </c>
      <c r="L689" s="379">
        <v>0.2</v>
      </c>
      <c r="M689" s="379">
        <v>152.9</v>
      </c>
      <c r="N689" s="568">
        <v>152.9</v>
      </c>
      <c r="O689" s="569">
        <v>0.47222222222222199</v>
      </c>
      <c r="P689" s="568"/>
      <c r="Q689" s="185" t="str">
        <f t="shared" si="34"/>
        <v/>
      </c>
      <c r="R689" s="574" t="str">
        <f t="shared" si="33"/>
        <v/>
      </c>
      <c r="S689" s="581">
        <v>5.7</v>
      </c>
      <c r="T689" s="257"/>
      <c r="U689" s="576">
        <f t="shared" si="35"/>
        <v>60</v>
      </c>
      <c r="AR689" s="263"/>
      <c r="AS689" s="263"/>
      <c r="AT689" s="224"/>
      <c r="AU689" s="379"/>
      <c r="AV689" s="379"/>
      <c r="AW689" s="264"/>
    </row>
    <row r="690" spans="2:49" x14ac:dyDescent="0.25">
      <c r="B690" s="379">
        <v>4.7</v>
      </c>
      <c r="C690" s="379">
        <v>97</v>
      </c>
      <c r="D690" s="379">
        <v>4.7</v>
      </c>
      <c r="E690" s="379">
        <v>0</v>
      </c>
      <c r="F690" s="379">
        <v>0</v>
      </c>
      <c r="G690" s="379">
        <v>0</v>
      </c>
      <c r="H690" s="379">
        <v>1034.2</v>
      </c>
      <c r="I690" s="379">
        <v>8726</v>
      </c>
      <c r="J690" s="379">
        <v>0</v>
      </c>
      <c r="K690" s="379">
        <v>0</v>
      </c>
      <c r="L690" s="379">
        <v>0.2</v>
      </c>
      <c r="M690" s="379">
        <v>152.9</v>
      </c>
      <c r="N690" s="568">
        <v>152.9</v>
      </c>
      <c r="O690" s="569">
        <v>0.47291666666666698</v>
      </c>
      <c r="P690" s="568"/>
      <c r="Q690" s="185" t="str">
        <f t="shared" si="34"/>
        <v/>
      </c>
      <c r="R690" s="574" t="str">
        <f t="shared" si="33"/>
        <v/>
      </c>
      <c r="S690" s="581">
        <v>5.7</v>
      </c>
      <c r="T690" s="257"/>
      <c r="U690" s="576" t="str">
        <f t="shared" si="35"/>
        <v/>
      </c>
      <c r="AR690" s="263"/>
      <c r="AS690" s="263"/>
      <c r="AT690" s="224"/>
      <c r="AU690" s="379"/>
      <c r="AV690" s="379"/>
      <c r="AW690" s="264"/>
    </row>
    <row r="691" spans="2:49" x14ac:dyDescent="0.25">
      <c r="B691" s="379">
        <v>4.7</v>
      </c>
      <c r="C691" s="379">
        <v>97</v>
      </c>
      <c r="D691" s="379">
        <v>4.7</v>
      </c>
      <c r="E691" s="379">
        <v>0</v>
      </c>
      <c r="F691" s="379">
        <v>0</v>
      </c>
      <c r="G691" s="379">
        <v>0</v>
      </c>
      <c r="H691" s="379">
        <v>1034.2</v>
      </c>
      <c r="I691" s="379">
        <v>9935</v>
      </c>
      <c r="J691" s="379">
        <v>0</v>
      </c>
      <c r="K691" s="379">
        <v>0</v>
      </c>
      <c r="L691" s="379">
        <v>0.2</v>
      </c>
      <c r="M691" s="379">
        <v>152.9</v>
      </c>
      <c r="N691" s="568">
        <v>152.9</v>
      </c>
      <c r="O691" s="569">
        <v>0.47361111111111098</v>
      </c>
      <c r="P691" s="568"/>
      <c r="Q691" s="185">
        <f t="shared" si="34"/>
        <v>60</v>
      </c>
      <c r="R691" s="574" t="str">
        <f t="shared" si="33"/>
        <v/>
      </c>
      <c r="S691" s="581">
        <v>5.7</v>
      </c>
      <c r="T691" s="257"/>
      <c r="U691" s="576" t="str">
        <f t="shared" si="35"/>
        <v/>
      </c>
      <c r="AR691" s="263"/>
      <c r="AS691" s="263"/>
      <c r="AT691" s="224"/>
      <c r="AU691" s="379"/>
      <c r="AV691" s="379"/>
      <c r="AW691" s="264"/>
    </row>
    <row r="692" spans="2:49" x14ac:dyDescent="0.25">
      <c r="B692" s="379">
        <v>4.7</v>
      </c>
      <c r="C692" s="379">
        <v>97</v>
      </c>
      <c r="D692" s="379">
        <v>4.7</v>
      </c>
      <c r="E692" s="379">
        <v>0</v>
      </c>
      <c r="F692" s="379">
        <v>0</v>
      </c>
      <c r="G692" s="379">
        <v>0</v>
      </c>
      <c r="H692" s="379">
        <v>1034.0999999999999</v>
      </c>
      <c r="I692" s="379">
        <v>9935</v>
      </c>
      <c r="J692" s="379">
        <v>0</v>
      </c>
      <c r="K692" s="379">
        <v>0</v>
      </c>
      <c r="L692" s="379">
        <v>0.2</v>
      </c>
      <c r="M692" s="379">
        <v>152.9</v>
      </c>
      <c r="N692" s="568">
        <v>152.9</v>
      </c>
      <c r="O692" s="569">
        <v>0.47430555555555598</v>
      </c>
      <c r="P692" s="568"/>
      <c r="Q692" s="185">
        <f t="shared" si="34"/>
        <v>60</v>
      </c>
      <c r="R692" s="574" t="str">
        <f t="shared" si="33"/>
        <v/>
      </c>
      <c r="S692" s="581">
        <v>5.8</v>
      </c>
      <c r="T692" s="257"/>
      <c r="U692" s="576">
        <f t="shared" si="35"/>
        <v>60</v>
      </c>
      <c r="AR692" s="263"/>
      <c r="AS692" s="263"/>
      <c r="AT692" s="224"/>
      <c r="AU692" s="379"/>
      <c r="AV692" s="379"/>
      <c r="AW692" s="264"/>
    </row>
    <row r="693" spans="2:49" x14ac:dyDescent="0.25">
      <c r="B693" s="379">
        <v>4.8</v>
      </c>
      <c r="C693" s="379">
        <v>97</v>
      </c>
      <c r="D693" s="379">
        <v>4.8</v>
      </c>
      <c r="E693" s="379">
        <v>1.1000000000000001</v>
      </c>
      <c r="F693" s="379">
        <v>1.8</v>
      </c>
      <c r="G693" s="379">
        <v>0</v>
      </c>
      <c r="H693" s="379">
        <v>1034.3</v>
      </c>
      <c r="I693" s="379">
        <v>10168</v>
      </c>
      <c r="J693" s="379">
        <v>0</v>
      </c>
      <c r="K693" s="379">
        <v>0</v>
      </c>
      <c r="L693" s="379">
        <v>0.2</v>
      </c>
      <c r="M693" s="379">
        <v>152.9</v>
      </c>
      <c r="N693" s="568">
        <v>152.9</v>
      </c>
      <c r="O693" s="569">
        <v>0.47499999999999998</v>
      </c>
      <c r="P693" s="568"/>
      <c r="Q693" s="185">
        <f t="shared" si="34"/>
        <v>60</v>
      </c>
      <c r="R693" s="574" t="str">
        <f t="shared" si="33"/>
        <v/>
      </c>
      <c r="S693" s="581">
        <v>5.8</v>
      </c>
      <c r="T693" s="257"/>
      <c r="U693" s="576" t="str">
        <f t="shared" si="35"/>
        <v/>
      </c>
      <c r="AR693" s="263"/>
      <c r="AS693" s="263"/>
      <c r="AT693" s="224"/>
      <c r="AU693" s="379"/>
      <c r="AV693" s="379"/>
      <c r="AW693" s="264"/>
    </row>
    <row r="694" spans="2:49" x14ac:dyDescent="0.25">
      <c r="B694" s="379">
        <v>4.8</v>
      </c>
      <c r="C694" s="379">
        <v>97</v>
      </c>
      <c r="D694" s="379">
        <v>4.8</v>
      </c>
      <c r="E694" s="379">
        <v>0</v>
      </c>
      <c r="F694" s="379">
        <v>0</v>
      </c>
      <c r="G694" s="379">
        <v>0</v>
      </c>
      <c r="H694" s="379">
        <v>1034.0999999999999</v>
      </c>
      <c r="I694" s="379">
        <v>10881</v>
      </c>
      <c r="J694" s="379">
        <v>0</v>
      </c>
      <c r="K694" s="379">
        <v>0</v>
      </c>
      <c r="L694" s="379">
        <v>0.2</v>
      </c>
      <c r="M694" s="379">
        <v>152.9</v>
      </c>
      <c r="N694" s="568">
        <v>152.9</v>
      </c>
      <c r="O694" s="569">
        <v>0.47569444444444398</v>
      </c>
      <c r="P694" s="568"/>
      <c r="Q694" s="185">
        <f t="shared" si="34"/>
        <v>60</v>
      </c>
      <c r="R694" s="574" t="str">
        <f t="shared" si="33"/>
        <v/>
      </c>
      <c r="S694" s="581">
        <v>5.9</v>
      </c>
      <c r="T694" s="257"/>
      <c r="U694" s="576">
        <f t="shared" si="35"/>
        <v>60</v>
      </c>
      <c r="AR694" s="263"/>
      <c r="AS694" s="263"/>
      <c r="AT694" s="224"/>
      <c r="AU694" s="379"/>
      <c r="AV694" s="379"/>
      <c r="AW694" s="264"/>
    </row>
    <row r="695" spans="2:49" x14ac:dyDescent="0.25">
      <c r="B695" s="379">
        <v>4.9000000000000004</v>
      </c>
      <c r="C695" s="379">
        <v>97</v>
      </c>
      <c r="D695" s="379">
        <v>4.9000000000000004</v>
      </c>
      <c r="E695" s="379">
        <v>1.4</v>
      </c>
      <c r="F695" s="379">
        <v>1.8</v>
      </c>
      <c r="G695" s="379">
        <v>74</v>
      </c>
      <c r="H695" s="379">
        <v>1034.0999999999999</v>
      </c>
      <c r="I695" s="379">
        <v>10276</v>
      </c>
      <c r="J695" s="379">
        <v>0</v>
      </c>
      <c r="K695" s="379">
        <v>0</v>
      </c>
      <c r="L695" s="379">
        <v>0.2</v>
      </c>
      <c r="M695" s="379">
        <v>152.9</v>
      </c>
      <c r="N695" s="568">
        <v>152.9</v>
      </c>
      <c r="O695" s="569">
        <v>0.47638888888888897</v>
      </c>
      <c r="P695" s="568"/>
      <c r="Q695" s="185">
        <f t="shared" si="34"/>
        <v>60</v>
      </c>
      <c r="R695" s="574" t="str">
        <f t="shared" si="33"/>
        <v/>
      </c>
      <c r="S695" s="581">
        <v>5.9</v>
      </c>
      <c r="T695" s="257"/>
      <c r="U695" s="576" t="str">
        <f t="shared" si="35"/>
        <v/>
      </c>
      <c r="AR695" s="263"/>
      <c r="AS695" s="263"/>
      <c r="AT695" s="224"/>
      <c r="AU695" s="379"/>
      <c r="AV695" s="379"/>
      <c r="AW695" s="264"/>
    </row>
    <row r="696" spans="2:49" x14ac:dyDescent="0.25">
      <c r="B696" s="379">
        <v>4.9000000000000004</v>
      </c>
      <c r="C696" s="379">
        <v>97</v>
      </c>
      <c r="D696" s="379">
        <v>4.9000000000000004</v>
      </c>
      <c r="E696" s="379">
        <v>0.7</v>
      </c>
      <c r="F696" s="379">
        <v>1.8</v>
      </c>
      <c r="G696" s="379">
        <v>96</v>
      </c>
      <c r="H696" s="379">
        <v>1034.2</v>
      </c>
      <c r="I696" s="379">
        <v>10431</v>
      </c>
      <c r="J696" s="379">
        <v>0</v>
      </c>
      <c r="K696" s="379">
        <v>0</v>
      </c>
      <c r="L696" s="379">
        <v>0.2</v>
      </c>
      <c r="M696" s="379">
        <v>152.9</v>
      </c>
      <c r="N696" s="568">
        <v>152.9</v>
      </c>
      <c r="O696" s="569">
        <v>0.47708333333333303</v>
      </c>
      <c r="P696" s="568"/>
      <c r="Q696" s="185">
        <f t="shared" si="34"/>
        <v>60</v>
      </c>
      <c r="R696" s="574" t="str">
        <f t="shared" si="33"/>
        <v/>
      </c>
      <c r="S696" s="581">
        <v>5.9</v>
      </c>
      <c r="T696" s="257"/>
      <c r="U696" s="576" t="str">
        <f t="shared" si="35"/>
        <v/>
      </c>
      <c r="AR696" s="263"/>
      <c r="AS696" s="263"/>
      <c r="AT696" s="224"/>
      <c r="AU696" s="379"/>
      <c r="AV696" s="379"/>
      <c r="AW696" s="264"/>
    </row>
    <row r="697" spans="2:49" x14ac:dyDescent="0.25">
      <c r="B697" s="379">
        <v>5</v>
      </c>
      <c r="C697" s="379">
        <v>97</v>
      </c>
      <c r="D697" s="379">
        <v>5</v>
      </c>
      <c r="E697" s="379">
        <v>1.4</v>
      </c>
      <c r="F697" s="379">
        <v>1.8</v>
      </c>
      <c r="G697" s="379">
        <v>96</v>
      </c>
      <c r="H697" s="379">
        <v>1034.2</v>
      </c>
      <c r="I697" s="379">
        <v>10431</v>
      </c>
      <c r="J697" s="379">
        <v>0</v>
      </c>
      <c r="K697" s="379">
        <v>0</v>
      </c>
      <c r="L697" s="379">
        <v>0.2</v>
      </c>
      <c r="M697" s="379">
        <v>152.9</v>
      </c>
      <c r="N697" s="568">
        <v>152.9</v>
      </c>
      <c r="O697" s="569">
        <v>0.47777777777777802</v>
      </c>
      <c r="P697" s="568"/>
      <c r="Q697" s="185">
        <f t="shared" si="34"/>
        <v>60</v>
      </c>
      <c r="R697" s="574" t="str">
        <f t="shared" si="33"/>
        <v/>
      </c>
      <c r="S697" s="581">
        <v>6</v>
      </c>
      <c r="T697" s="257"/>
      <c r="U697" s="576" t="str">
        <f t="shared" si="35"/>
        <v/>
      </c>
      <c r="AR697" s="263"/>
      <c r="AS697" s="263"/>
      <c r="AT697" s="224"/>
      <c r="AU697" s="379"/>
      <c r="AV697" s="379"/>
      <c r="AW697" s="264"/>
    </row>
    <row r="698" spans="2:49" x14ac:dyDescent="0.25">
      <c r="B698" s="379">
        <v>5</v>
      </c>
      <c r="C698" s="379">
        <v>97</v>
      </c>
      <c r="D698" s="379">
        <v>5</v>
      </c>
      <c r="E698" s="379">
        <v>0.7</v>
      </c>
      <c r="F698" s="379">
        <v>1.8</v>
      </c>
      <c r="G698" s="379">
        <v>87</v>
      </c>
      <c r="H698" s="379">
        <v>1033.9000000000001</v>
      </c>
      <c r="I698" s="379">
        <v>10276</v>
      </c>
      <c r="J698" s="379">
        <v>0</v>
      </c>
      <c r="K698" s="379">
        <v>0</v>
      </c>
      <c r="L698" s="379">
        <v>0.2</v>
      </c>
      <c r="M698" s="379">
        <v>152.9</v>
      </c>
      <c r="N698" s="568">
        <v>152.9</v>
      </c>
      <c r="O698" s="569">
        <v>0.47847222222222202</v>
      </c>
      <c r="P698" s="568"/>
      <c r="Q698" s="185">
        <f t="shared" si="34"/>
        <v>60</v>
      </c>
      <c r="R698" s="574" t="str">
        <f t="shared" si="33"/>
        <v/>
      </c>
      <c r="S698" s="581">
        <v>6.1</v>
      </c>
      <c r="T698" s="257"/>
      <c r="U698" s="576">
        <f t="shared" si="35"/>
        <v>60</v>
      </c>
      <c r="AR698" s="263"/>
      <c r="AS698" s="263"/>
      <c r="AT698" s="224"/>
      <c r="AU698" s="379"/>
      <c r="AV698" s="379"/>
      <c r="AW698" s="264"/>
    </row>
    <row r="699" spans="2:49" x14ac:dyDescent="0.25">
      <c r="B699" s="379">
        <v>5.0999999999999996</v>
      </c>
      <c r="C699" s="379">
        <v>97</v>
      </c>
      <c r="D699" s="379">
        <v>5.0999999999999996</v>
      </c>
      <c r="E699" s="379">
        <v>0</v>
      </c>
      <c r="F699" s="379">
        <v>0</v>
      </c>
      <c r="G699" s="379">
        <v>87</v>
      </c>
      <c r="H699" s="379">
        <v>1034.0999999999999</v>
      </c>
      <c r="I699" s="379">
        <v>10648</v>
      </c>
      <c r="J699" s="379">
        <v>0</v>
      </c>
      <c r="K699" s="379">
        <v>0</v>
      </c>
      <c r="L699" s="379">
        <v>0.2</v>
      </c>
      <c r="M699" s="379">
        <v>152.9</v>
      </c>
      <c r="N699" s="568">
        <v>152.9</v>
      </c>
      <c r="O699" s="569">
        <v>0.47916666666666702</v>
      </c>
      <c r="P699" s="568"/>
      <c r="Q699" s="185">
        <f t="shared" si="34"/>
        <v>60</v>
      </c>
      <c r="R699" s="574" t="str">
        <f t="shared" si="33"/>
        <v/>
      </c>
      <c r="S699" s="581">
        <v>6.1</v>
      </c>
      <c r="T699" s="257"/>
      <c r="U699" s="576" t="str">
        <f t="shared" si="35"/>
        <v/>
      </c>
      <c r="AR699" s="263"/>
      <c r="AS699" s="263"/>
      <c r="AT699" s="224"/>
      <c r="AU699" s="379"/>
      <c r="AV699" s="379"/>
      <c r="AW699" s="264"/>
    </row>
    <row r="700" spans="2:49" x14ac:dyDescent="0.25">
      <c r="B700" s="379">
        <v>5.0999999999999996</v>
      </c>
      <c r="C700" s="379">
        <v>97</v>
      </c>
      <c r="D700" s="379">
        <v>5.0999999999999996</v>
      </c>
      <c r="E700" s="379">
        <v>1.4</v>
      </c>
      <c r="F700" s="379">
        <v>3.6</v>
      </c>
      <c r="G700" s="379">
        <v>87</v>
      </c>
      <c r="H700" s="379">
        <v>1033.8</v>
      </c>
      <c r="I700" s="379">
        <v>10323</v>
      </c>
      <c r="J700" s="379">
        <v>0</v>
      </c>
      <c r="K700" s="379">
        <v>0</v>
      </c>
      <c r="L700" s="379">
        <v>0.2</v>
      </c>
      <c r="M700" s="379">
        <v>152.9</v>
      </c>
      <c r="N700" s="568">
        <v>152.9</v>
      </c>
      <c r="O700" s="569">
        <v>0.47986111111111102</v>
      </c>
      <c r="P700" s="568"/>
      <c r="Q700" s="185">
        <f t="shared" si="34"/>
        <v>60</v>
      </c>
      <c r="R700" s="574" t="str">
        <f t="shared" si="33"/>
        <v/>
      </c>
      <c r="S700" s="581">
        <v>6.2</v>
      </c>
      <c r="T700" s="257"/>
      <c r="U700" s="576">
        <f t="shared" si="35"/>
        <v>60</v>
      </c>
      <c r="AR700" s="263"/>
      <c r="AS700" s="263"/>
      <c r="AT700" s="224"/>
      <c r="AU700" s="379"/>
      <c r="AV700" s="379"/>
      <c r="AW700" s="264"/>
    </row>
    <row r="701" spans="2:49" x14ac:dyDescent="0.25">
      <c r="B701" s="379">
        <v>5.2</v>
      </c>
      <c r="C701" s="379">
        <v>97</v>
      </c>
      <c r="D701" s="379">
        <v>5.2</v>
      </c>
      <c r="E701" s="379">
        <v>0</v>
      </c>
      <c r="F701" s="379">
        <v>0</v>
      </c>
      <c r="G701" s="379">
        <v>87</v>
      </c>
      <c r="H701" s="379">
        <v>1033.8</v>
      </c>
      <c r="I701" s="379">
        <v>9780</v>
      </c>
      <c r="J701" s="379">
        <v>0</v>
      </c>
      <c r="K701" s="379">
        <v>0</v>
      </c>
      <c r="L701" s="379">
        <v>0.2</v>
      </c>
      <c r="M701" s="379">
        <v>152.9</v>
      </c>
      <c r="N701" s="568">
        <v>152.9</v>
      </c>
      <c r="O701" s="569">
        <v>0.48055555555555601</v>
      </c>
      <c r="P701" s="568"/>
      <c r="Q701" s="185">
        <f t="shared" si="34"/>
        <v>60</v>
      </c>
      <c r="R701" s="574" t="str">
        <f t="shared" si="33"/>
        <v/>
      </c>
      <c r="S701" s="581">
        <v>6.2</v>
      </c>
      <c r="T701" s="257"/>
      <c r="U701" s="576" t="str">
        <f t="shared" si="35"/>
        <v/>
      </c>
      <c r="AR701" s="263"/>
      <c r="AS701" s="263"/>
      <c r="AT701" s="224"/>
      <c r="AU701" s="379"/>
      <c r="AV701" s="379"/>
      <c r="AW701" s="264"/>
    </row>
    <row r="702" spans="2:49" x14ac:dyDescent="0.25">
      <c r="B702" s="379">
        <v>5.2</v>
      </c>
      <c r="C702" s="379">
        <v>97</v>
      </c>
      <c r="D702" s="379">
        <v>5.2</v>
      </c>
      <c r="E702" s="379">
        <v>0</v>
      </c>
      <c r="F702" s="379">
        <v>0</v>
      </c>
      <c r="G702" s="379">
        <v>87</v>
      </c>
      <c r="H702" s="379">
        <v>1034</v>
      </c>
      <c r="I702" s="379">
        <v>10540</v>
      </c>
      <c r="J702" s="379">
        <v>0</v>
      </c>
      <c r="K702" s="379">
        <v>0</v>
      </c>
      <c r="L702" s="379">
        <v>0.2</v>
      </c>
      <c r="M702" s="379">
        <v>152.9</v>
      </c>
      <c r="N702" s="568">
        <v>152.9</v>
      </c>
      <c r="O702" s="569">
        <v>0.48125000000000001</v>
      </c>
      <c r="P702" s="568"/>
      <c r="Q702" s="185">
        <f t="shared" si="34"/>
        <v>60</v>
      </c>
      <c r="R702" s="574" t="str">
        <f t="shared" si="33"/>
        <v/>
      </c>
      <c r="S702" s="581">
        <v>6.2</v>
      </c>
      <c r="T702" s="257"/>
      <c r="U702" s="576" t="str">
        <f t="shared" si="35"/>
        <v/>
      </c>
      <c r="AR702" s="263"/>
      <c r="AS702" s="263"/>
      <c r="AT702" s="224"/>
      <c r="AU702" s="379"/>
      <c r="AV702" s="379"/>
      <c r="AW702" s="264"/>
    </row>
    <row r="703" spans="2:49" x14ac:dyDescent="0.25">
      <c r="B703" s="379">
        <v>5.3</v>
      </c>
      <c r="C703" s="379">
        <v>97</v>
      </c>
      <c r="D703" s="379">
        <v>5.3</v>
      </c>
      <c r="E703" s="379">
        <v>0.4</v>
      </c>
      <c r="F703" s="379">
        <v>1.8</v>
      </c>
      <c r="G703" s="379">
        <v>85</v>
      </c>
      <c r="H703" s="379">
        <v>1034.0999999999999</v>
      </c>
      <c r="I703" s="379">
        <v>11749</v>
      </c>
      <c r="J703" s="379">
        <v>0</v>
      </c>
      <c r="K703" s="379">
        <v>0</v>
      </c>
      <c r="L703" s="379">
        <v>0.2</v>
      </c>
      <c r="M703" s="379">
        <v>152.9</v>
      </c>
      <c r="N703" s="568">
        <v>152.9</v>
      </c>
      <c r="O703" s="569">
        <v>0.48194444444444401</v>
      </c>
      <c r="P703" s="568"/>
      <c r="Q703" s="185">
        <f t="shared" si="34"/>
        <v>60</v>
      </c>
      <c r="R703" s="574" t="str">
        <f t="shared" si="33"/>
        <v/>
      </c>
      <c r="S703" s="581">
        <v>6.3</v>
      </c>
      <c r="T703" s="257"/>
      <c r="U703" s="576" t="str">
        <f t="shared" si="35"/>
        <v/>
      </c>
      <c r="AR703" s="263"/>
      <c r="AS703" s="263"/>
      <c r="AT703" s="224"/>
      <c r="AU703" s="379"/>
      <c r="AV703" s="379"/>
      <c r="AW703" s="264"/>
    </row>
    <row r="704" spans="2:49" x14ac:dyDescent="0.25">
      <c r="B704" s="379">
        <v>5.4</v>
      </c>
      <c r="C704" s="379">
        <v>97</v>
      </c>
      <c r="D704" s="379">
        <v>5.4</v>
      </c>
      <c r="E704" s="379">
        <v>0</v>
      </c>
      <c r="F704" s="379">
        <v>0</v>
      </c>
      <c r="G704" s="379">
        <v>86</v>
      </c>
      <c r="H704" s="379">
        <v>1033.8</v>
      </c>
      <c r="I704" s="379">
        <v>12462</v>
      </c>
      <c r="J704" s="379">
        <v>0</v>
      </c>
      <c r="K704" s="379">
        <v>0</v>
      </c>
      <c r="L704" s="379">
        <v>0.2</v>
      </c>
      <c r="M704" s="379">
        <v>152.9</v>
      </c>
      <c r="N704" s="568">
        <v>152.9</v>
      </c>
      <c r="O704" s="569">
        <v>0.48263888888888901</v>
      </c>
      <c r="P704" s="568"/>
      <c r="Q704" s="185">
        <f t="shared" si="34"/>
        <v>60</v>
      </c>
      <c r="R704" s="574" t="str">
        <f t="shared" si="33"/>
        <v/>
      </c>
      <c r="S704" s="581">
        <v>6.4</v>
      </c>
      <c r="T704" s="257"/>
      <c r="U704" s="576" t="str">
        <f t="shared" si="35"/>
        <v/>
      </c>
      <c r="AR704" s="263"/>
      <c r="AS704" s="263"/>
      <c r="AT704" s="224"/>
      <c r="AU704" s="379"/>
      <c r="AV704" s="379"/>
      <c r="AW704" s="264"/>
    </row>
    <row r="705" spans="2:49" x14ac:dyDescent="0.25">
      <c r="B705" s="379">
        <v>5.4</v>
      </c>
      <c r="C705" s="379">
        <v>97</v>
      </c>
      <c r="D705" s="379">
        <v>5.4</v>
      </c>
      <c r="E705" s="379">
        <v>1.4</v>
      </c>
      <c r="F705" s="379">
        <v>1.8</v>
      </c>
      <c r="G705" s="379">
        <v>85</v>
      </c>
      <c r="H705" s="379">
        <v>1034.0999999999999</v>
      </c>
      <c r="I705" s="379">
        <v>11749</v>
      </c>
      <c r="J705" s="379">
        <v>0</v>
      </c>
      <c r="K705" s="379">
        <v>0</v>
      </c>
      <c r="L705" s="379">
        <v>0.2</v>
      </c>
      <c r="M705" s="379">
        <v>152.9</v>
      </c>
      <c r="N705" s="568">
        <v>152.9</v>
      </c>
      <c r="O705" s="569">
        <v>0.483333333333333</v>
      </c>
      <c r="P705" s="568"/>
      <c r="Q705" s="185">
        <f t="shared" si="34"/>
        <v>60</v>
      </c>
      <c r="R705" s="574" t="str">
        <f t="shared" si="33"/>
        <v/>
      </c>
      <c r="S705" s="581">
        <v>6.4</v>
      </c>
      <c r="T705" s="257"/>
      <c r="U705" s="576" t="str">
        <f t="shared" si="35"/>
        <v/>
      </c>
      <c r="AR705" s="263"/>
      <c r="AS705" s="263"/>
      <c r="AT705" s="224"/>
      <c r="AU705" s="379"/>
      <c r="AV705" s="379"/>
      <c r="AW705" s="264"/>
    </row>
    <row r="706" spans="2:49" x14ac:dyDescent="0.25">
      <c r="B706" s="379">
        <v>5.4</v>
      </c>
      <c r="C706" s="379">
        <v>97</v>
      </c>
      <c r="D706" s="379">
        <v>5.4</v>
      </c>
      <c r="E706" s="379">
        <v>1.8</v>
      </c>
      <c r="F706" s="379">
        <v>1.8</v>
      </c>
      <c r="G706" s="379">
        <v>85</v>
      </c>
      <c r="H706" s="379">
        <v>1034.0999999999999</v>
      </c>
      <c r="I706" s="379">
        <v>10772</v>
      </c>
      <c r="J706" s="379">
        <v>0</v>
      </c>
      <c r="K706" s="379">
        <v>0</v>
      </c>
      <c r="L706" s="379">
        <v>0.2</v>
      </c>
      <c r="M706" s="379">
        <v>152.9</v>
      </c>
      <c r="N706" s="568">
        <v>152.9</v>
      </c>
      <c r="O706" s="569">
        <v>0.484027777777778</v>
      </c>
      <c r="P706" s="568"/>
      <c r="Q706" s="185">
        <f t="shared" si="34"/>
        <v>60</v>
      </c>
      <c r="R706" s="574" t="str">
        <f t="shared" si="33"/>
        <v/>
      </c>
      <c r="S706" s="581">
        <v>6.5</v>
      </c>
      <c r="T706" s="257"/>
      <c r="U706" s="576">
        <f t="shared" si="35"/>
        <v>60</v>
      </c>
      <c r="AR706" s="263"/>
      <c r="AS706" s="263"/>
      <c r="AT706" s="224"/>
      <c r="AU706" s="379"/>
      <c r="AV706" s="379"/>
      <c r="AW706" s="264"/>
    </row>
    <row r="707" spans="2:49" x14ac:dyDescent="0.25">
      <c r="B707" s="379">
        <v>5.5</v>
      </c>
      <c r="C707" s="379">
        <v>97</v>
      </c>
      <c r="D707" s="379">
        <v>5.5</v>
      </c>
      <c r="E707" s="379">
        <v>0</v>
      </c>
      <c r="F707" s="379">
        <v>0</v>
      </c>
      <c r="G707" s="379">
        <v>83</v>
      </c>
      <c r="H707" s="379">
        <v>1034.0999999999999</v>
      </c>
      <c r="I707" s="379">
        <v>8788</v>
      </c>
      <c r="J707" s="379">
        <v>0</v>
      </c>
      <c r="K707" s="379">
        <v>0</v>
      </c>
      <c r="L707" s="379">
        <v>0.2</v>
      </c>
      <c r="M707" s="379">
        <v>152.9</v>
      </c>
      <c r="N707" s="568">
        <v>152.9</v>
      </c>
      <c r="O707" s="569">
        <v>0.484722222222222</v>
      </c>
      <c r="P707" s="568"/>
      <c r="Q707" s="185" t="str">
        <f t="shared" si="34"/>
        <v/>
      </c>
      <c r="R707" s="574" t="str">
        <f t="shared" si="33"/>
        <v/>
      </c>
      <c r="S707" s="581">
        <v>6.6</v>
      </c>
      <c r="T707" s="257"/>
      <c r="U707" s="576">
        <f t="shared" si="35"/>
        <v>60</v>
      </c>
      <c r="AR707" s="263"/>
      <c r="AS707" s="263"/>
      <c r="AT707" s="224"/>
      <c r="AU707" s="379"/>
      <c r="AV707" s="379"/>
      <c r="AW707" s="264"/>
    </row>
    <row r="708" spans="2:49" x14ac:dyDescent="0.25">
      <c r="B708" s="379">
        <v>5.5</v>
      </c>
      <c r="C708" s="379">
        <v>97</v>
      </c>
      <c r="D708" s="379">
        <v>5.5</v>
      </c>
      <c r="E708" s="379">
        <v>1.1000000000000001</v>
      </c>
      <c r="F708" s="379">
        <v>1.8</v>
      </c>
      <c r="G708" s="379">
        <v>82</v>
      </c>
      <c r="H708" s="379">
        <v>1034.0999999999999</v>
      </c>
      <c r="I708" s="379">
        <v>8571</v>
      </c>
      <c r="J708" s="379">
        <v>0</v>
      </c>
      <c r="K708" s="379">
        <v>0</v>
      </c>
      <c r="L708" s="379">
        <v>0.2</v>
      </c>
      <c r="M708" s="379">
        <v>152.9</v>
      </c>
      <c r="N708" s="568">
        <v>152.9</v>
      </c>
      <c r="O708" s="569">
        <v>0.485416666666667</v>
      </c>
      <c r="P708" s="568"/>
      <c r="Q708" s="185" t="str">
        <f t="shared" si="34"/>
        <v/>
      </c>
      <c r="R708" s="574" t="str">
        <f t="shared" si="33"/>
        <v/>
      </c>
      <c r="S708" s="581">
        <v>6.6</v>
      </c>
      <c r="T708" s="257"/>
      <c r="U708" s="576">
        <f t="shared" si="35"/>
        <v>60</v>
      </c>
      <c r="AR708" s="263"/>
      <c r="AS708" s="263"/>
      <c r="AT708" s="224"/>
      <c r="AU708" s="379"/>
      <c r="AV708" s="379"/>
      <c r="AW708" s="264"/>
    </row>
    <row r="709" spans="2:49" x14ac:dyDescent="0.25">
      <c r="B709" s="379">
        <v>5.5</v>
      </c>
      <c r="C709" s="379">
        <v>97</v>
      </c>
      <c r="D709" s="379">
        <v>5.5</v>
      </c>
      <c r="E709" s="379">
        <v>0</v>
      </c>
      <c r="F709" s="379">
        <v>0</v>
      </c>
      <c r="G709" s="379">
        <v>305</v>
      </c>
      <c r="H709" s="379">
        <v>1034.0999999999999</v>
      </c>
      <c r="I709" s="379">
        <v>8122</v>
      </c>
      <c r="J709" s="379">
        <v>0</v>
      </c>
      <c r="K709" s="379">
        <v>0</v>
      </c>
      <c r="L709" s="379">
        <v>0.2</v>
      </c>
      <c r="M709" s="379">
        <v>152.9</v>
      </c>
      <c r="N709" s="568">
        <v>152.9</v>
      </c>
      <c r="O709" s="569">
        <v>0.48611111111111099</v>
      </c>
      <c r="P709" s="568"/>
      <c r="Q709" s="185" t="str">
        <f t="shared" si="34"/>
        <v/>
      </c>
      <c r="R709" s="574" t="str">
        <f t="shared" si="33"/>
        <v/>
      </c>
      <c r="S709" s="581">
        <v>6.7</v>
      </c>
      <c r="T709" s="257"/>
      <c r="U709" s="576">
        <f t="shared" si="35"/>
        <v>60</v>
      </c>
      <c r="AR709" s="263"/>
      <c r="AS709" s="263"/>
      <c r="AT709" s="224"/>
      <c r="AU709" s="379"/>
      <c r="AV709" s="379"/>
      <c r="AW709" s="264"/>
    </row>
    <row r="710" spans="2:49" x14ac:dyDescent="0.25">
      <c r="B710" s="379">
        <v>5.6</v>
      </c>
      <c r="C710" s="379">
        <v>97</v>
      </c>
      <c r="D710" s="379">
        <v>5.6</v>
      </c>
      <c r="E710" s="379">
        <v>0.4</v>
      </c>
      <c r="F710" s="379">
        <v>1.8</v>
      </c>
      <c r="G710" s="379">
        <v>305</v>
      </c>
      <c r="H710" s="379">
        <v>1033.9000000000001</v>
      </c>
      <c r="I710" s="379">
        <v>8122</v>
      </c>
      <c r="J710" s="379">
        <v>0</v>
      </c>
      <c r="K710" s="379">
        <v>0</v>
      </c>
      <c r="L710" s="379">
        <v>0.2</v>
      </c>
      <c r="M710" s="379">
        <v>152.9</v>
      </c>
      <c r="N710" s="568">
        <v>152.9</v>
      </c>
      <c r="O710" s="569">
        <v>0.48680555555555599</v>
      </c>
      <c r="P710" s="568"/>
      <c r="Q710" s="185" t="str">
        <f t="shared" si="34"/>
        <v/>
      </c>
      <c r="R710" s="574" t="str">
        <f t="shared" si="33"/>
        <v/>
      </c>
      <c r="S710" s="581">
        <v>6.7</v>
      </c>
      <c r="T710" s="257"/>
      <c r="U710" s="576">
        <f t="shared" si="35"/>
        <v>60</v>
      </c>
      <c r="AR710" s="263"/>
      <c r="AS710" s="263"/>
      <c r="AT710" s="224"/>
      <c r="AU710" s="379"/>
      <c r="AV710" s="379"/>
      <c r="AW710" s="264"/>
    </row>
    <row r="711" spans="2:49" x14ac:dyDescent="0.25">
      <c r="B711" s="379">
        <v>5.6</v>
      </c>
      <c r="C711" s="379">
        <v>97</v>
      </c>
      <c r="D711" s="379">
        <v>5.6</v>
      </c>
      <c r="E711" s="379">
        <v>1.1000000000000001</v>
      </c>
      <c r="F711" s="379">
        <v>1.8</v>
      </c>
      <c r="G711" s="379">
        <v>302</v>
      </c>
      <c r="H711" s="379">
        <v>1034</v>
      </c>
      <c r="I711" s="379">
        <v>8726</v>
      </c>
      <c r="J711" s="379">
        <v>0</v>
      </c>
      <c r="K711" s="379">
        <v>0</v>
      </c>
      <c r="L711" s="379">
        <v>0.2</v>
      </c>
      <c r="M711" s="379">
        <v>152.9</v>
      </c>
      <c r="N711" s="568">
        <v>152.9</v>
      </c>
      <c r="O711" s="569">
        <v>0.48749999999999999</v>
      </c>
      <c r="P711" s="568"/>
      <c r="Q711" s="185" t="str">
        <f t="shared" si="34"/>
        <v/>
      </c>
      <c r="R711" s="574" t="str">
        <f t="shared" si="33"/>
        <v/>
      </c>
      <c r="S711" s="581">
        <v>6.7</v>
      </c>
      <c r="T711" s="257"/>
      <c r="U711" s="576">
        <f t="shared" si="35"/>
        <v>60</v>
      </c>
      <c r="AR711" s="263"/>
      <c r="AS711" s="263"/>
      <c r="AT711" s="224"/>
      <c r="AU711" s="379"/>
      <c r="AV711" s="379"/>
      <c r="AW711" s="264"/>
    </row>
    <row r="712" spans="2:49" x14ac:dyDescent="0.25">
      <c r="B712" s="379">
        <v>5.7</v>
      </c>
      <c r="C712" s="379">
        <v>97</v>
      </c>
      <c r="D712" s="379">
        <v>5.7</v>
      </c>
      <c r="E712" s="379">
        <v>1.8</v>
      </c>
      <c r="F712" s="379">
        <v>1.8</v>
      </c>
      <c r="G712" s="379">
        <v>315</v>
      </c>
      <c r="H712" s="379">
        <v>1034</v>
      </c>
      <c r="I712" s="379">
        <v>9610</v>
      </c>
      <c r="J712" s="379">
        <v>0</v>
      </c>
      <c r="K712" s="379">
        <v>0</v>
      </c>
      <c r="L712" s="379">
        <v>0.2</v>
      </c>
      <c r="M712" s="379">
        <v>152.9</v>
      </c>
      <c r="N712" s="568">
        <v>152.9</v>
      </c>
      <c r="O712" s="569">
        <v>0.48819444444444399</v>
      </c>
      <c r="P712" s="568"/>
      <c r="Q712" s="185">
        <f t="shared" si="34"/>
        <v>60</v>
      </c>
      <c r="R712" s="574" t="str">
        <f t="shared" si="33"/>
        <v/>
      </c>
      <c r="S712" s="581">
        <v>6.8</v>
      </c>
      <c r="T712" s="257"/>
      <c r="U712" s="576">
        <f t="shared" si="35"/>
        <v>60</v>
      </c>
      <c r="AR712" s="263"/>
      <c r="AS712" s="263"/>
      <c r="AT712" s="224"/>
      <c r="AU712" s="379"/>
      <c r="AV712" s="379"/>
      <c r="AW712" s="264"/>
    </row>
    <row r="713" spans="2:49" x14ac:dyDescent="0.25">
      <c r="B713" s="379">
        <v>5.7</v>
      </c>
      <c r="C713" s="379">
        <v>97</v>
      </c>
      <c r="D713" s="379">
        <v>5.7</v>
      </c>
      <c r="E713" s="379">
        <v>1.1000000000000001</v>
      </c>
      <c r="F713" s="379">
        <v>1.8</v>
      </c>
      <c r="G713" s="379">
        <v>315</v>
      </c>
      <c r="H713" s="379">
        <v>1034</v>
      </c>
      <c r="I713" s="379">
        <v>10385</v>
      </c>
      <c r="J713" s="379">
        <v>0</v>
      </c>
      <c r="K713" s="379">
        <v>0</v>
      </c>
      <c r="L713" s="379">
        <v>0.2</v>
      </c>
      <c r="M713" s="379">
        <v>152.9</v>
      </c>
      <c r="N713" s="568">
        <v>152.9</v>
      </c>
      <c r="O713" s="569">
        <v>0.48888888888888898</v>
      </c>
      <c r="P713" s="568"/>
      <c r="Q713" s="185">
        <f t="shared" si="34"/>
        <v>60</v>
      </c>
      <c r="R713" s="574" t="str">
        <f t="shared" ref="R713:R776" si="36">IF(J713&gt;0,60,"")</f>
        <v/>
      </c>
      <c r="S713" s="581">
        <v>6.8</v>
      </c>
      <c r="T713" s="257"/>
      <c r="U713" s="576">
        <f t="shared" si="35"/>
        <v>60</v>
      </c>
      <c r="AR713" s="263"/>
      <c r="AS713" s="263"/>
      <c r="AT713" s="224"/>
      <c r="AU713" s="379"/>
      <c r="AV713" s="379"/>
      <c r="AW713" s="264"/>
    </row>
    <row r="714" spans="2:49" x14ac:dyDescent="0.25">
      <c r="B714" s="379">
        <v>5.6</v>
      </c>
      <c r="C714" s="379">
        <v>97</v>
      </c>
      <c r="D714" s="379">
        <v>5.6</v>
      </c>
      <c r="E714" s="379">
        <v>0</v>
      </c>
      <c r="F714" s="379">
        <v>0</v>
      </c>
      <c r="G714" s="379">
        <v>315</v>
      </c>
      <c r="H714" s="379">
        <v>1033.9000000000001</v>
      </c>
      <c r="I714" s="379">
        <v>10431</v>
      </c>
      <c r="J714" s="379">
        <v>0</v>
      </c>
      <c r="K714" s="379">
        <v>0</v>
      </c>
      <c r="L714" s="379">
        <v>0.2</v>
      </c>
      <c r="M714" s="379">
        <v>152.9</v>
      </c>
      <c r="N714" s="568">
        <v>152.9</v>
      </c>
      <c r="O714" s="569">
        <v>0.48958333333333298</v>
      </c>
      <c r="P714" s="568"/>
      <c r="Q714" s="185">
        <f t="shared" si="34"/>
        <v>60</v>
      </c>
      <c r="R714" s="574" t="str">
        <f t="shared" si="36"/>
        <v/>
      </c>
      <c r="S714" s="581">
        <v>6.9</v>
      </c>
      <c r="T714" s="257"/>
      <c r="U714" s="576">
        <f t="shared" si="35"/>
        <v>60</v>
      </c>
      <c r="AR714" s="263"/>
      <c r="AS714" s="263"/>
      <c r="AT714" s="224"/>
      <c r="AU714" s="379"/>
      <c r="AV714" s="379"/>
      <c r="AW714" s="264"/>
    </row>
    <row r="715" spans="2:49" x14ac:dyDescent="0.25">
      <c r="B715" s="379">
        <v>5.6</v>
      </c>
      <c r="C715" s="379">
        <v>97</v>
      </c>
      <c r="D715" s="379">
        <v>5.6</v>
      </c>
      <c r="E715" s="379">
        <v>0</v>
      </c>
      <c r="F715" s="379">
        <v>0</v>
      </c>
      <c r="G715" s="379">
        <v>322</v>
      </c>
      <c r="H715" s="379">
        <v>1033.8</v>
      </c>
      <c r="I715" s="379">
        <v>9718</v>
      </c>
      <c r="J715" s="379">
        <v>0</v>
      </c>
      <c r="K715" s="379">
        <v>0</v>
      </c>
      <c r="L715" s="379">
        <v>0.2</v>
      </c>
      <c r="M715" s="379">
        <v>152.9</v>
      </c>
      <c r="N715" s="568">
        <v>152.9</v>
      </c>
      <c r="O715" s="569">
        <v>0.49027777777777798</v>
      </c>
      <c r="P715" s="568"/>
      <c r="Q715" s="185">
        <f t="shared" ref="Q715:Q778" si="37">IF(I715&gt;9000,60,"")</f>
        <v>60</v>
      </c>
      <c r="R715" s="574" t="str">
        <f t="shared" si="36"/>
        <v/>
      </c>
      <c r="S715" s="581">
        <v>6.9</v>
      </c>
      <c r="T715" s="257"/>
      <c r="U715" s="576">
        <f t="shared" ref="U715:U778" si="38">IF(S715&gt;B715+1,60,"")</f>
        <v>60</v>
      </c>
      <c r="AR715" s="263"/>
      <c r="AS715" s="263"/>
      <c r="AT715" s="224"/>
      <c r="AU715" s="379"/>
      <c r="AV715" s="379"/>
      <c r="AW715" s="264"/>
    </row>
    <row r="716" spans="2:49" x14ac:dyDescent="0.25">
      <c r="B716" s="379">
        <v>5.7</v>
      </c>
      <c r="C716" s="379">
        <v>97</v>
      </c>
      <c r="D716" s="379">
        <v>5.7</v>
      </c>
      <c r="E716" s="379">
        <v>1.1000000000000001</v>
      </c>
      <c r="F716" s="379">
        <v>1.8</v>
      </c>
      <c r="G716" s="379">
        <v>354</v>
      </c>
      <c r="H716" s="379">
        <v>1034</v>
      </c>
      <c r="I716" s="379">
        <v>9718</v>
      </c>
      <c r="J716" s="379">
        <v>0</v>
      </c>
      <c r="K716" s="379">
        <v>0</v>
      </c>
      <c r="L716" s="379">
        <v>0.2</v>
      </c>
      <c r="M716" s="379">
        <v>152.9</v>
      </c>
      <c r="N716" s="568">
        <v>152.9</v>
      </c>
      <c r="O716" s="569">
        <v>0.49097222222222198</v>
      </c>
      <c r="P716" s="568"/>
      <c r="Q716" s="185">
        <f t="shared" si="37"/>
        <v>60</v>
      </c>
      <c r="R716" s="574" t="str">
        <f t="shared" si="36"/>
        <v/>
      </c>
      <c r="S716" s="581">
        <v>6.9</v>
      </c>
      <c r="T716" s="257"/>
      <c r="U716" s="576">
        <f t="shared" si="38"/>
        <v>60</v>
      </c>
      <c r="AR716" s="263"/>
      <c r="AS716" s="263"/>
      <c r="AT716" s="224"/>
      <c r="AU716" s="379"/>
      <c r="AV716" s="379"/>
      <c r="AW716" s="264"/>
    </row>
    <row r="717" spans="2:49" x14ac:dyDescent="0.25">
      <c r="B717" s="379">
        <v>5.7</v>
      </c>
      <c r="C717" s="379">
        <v>97</v>
      </c>
      <c r="D717" s="379">
        <v>5.7</v>
      </c>
      <c r="E717" s="379">
        <v>1.8</v>
      </c>
      <c r="F717" s="379">
        <v>3.6</v>
      </c>
      <c r="G717" s="379">
        <v>358</v>
      </c>
      <c r="H717" s="379">
        <v>1033.9000000000001</v>
      </c>
      <c r="I717" s="379">
        <v>9067</v>
      </c>
      <c r="J717" s="379">
        <v>0</v>
      </c>
      <c r="K717" s="379">
        <v>0</v>
      </c>
      <c r="L717" s="379">
        <v>0.2</v>
      </c>
      <c r="M717" s="379">
        <v>152.9</v>
      </c>
      <c r="N717" s="568">
        <v>152.9</v>
      </c>
      <c r="O717" s="569">
        <v>0.49166666666666697</v>
      </c>
      <c r="P717" s="568"/>
      <c r="Q717" s="185">
        <f t="shared" si="37"/>
        <v>60</v>
      </c>
      <c r="R717" s="574" t="str">
        <f t="shared" si="36"/>
        <v/>
      </c>
      <c r="S717" s="581">
        <v>6.9</v>
      </c>
      <c r="T717" s="257"/>
      <c r="U717" s="576">
        <f t="shared" si="38"/>
        <v>60</v>
      </c>
      <c r="AR717" s="263"/>
      <c r="AS717" s="263"/>
      <c r="AT717" s="224"/>
      <c r="AU717" s="379"/>
      <c r="AV717" s="379"/>
      <c r="AW717" s="264"/>
    </row>
    <row r="718" spans="2:49" x14ac:dyDescent="0.25">
      <c r="B718" s="379">
        <v>5.7</v>
      </c>
      <c r="C718" s="379">
        <v>97</v>
      </c>
      <c r="D718" s="379">
        <v>5.7</v>
      </c>
      <c r="E718" s="379">
        <v>0</v>
      </c>
      <c r="F718" s="379">
        <v>0</v>
      </c>
      <c r="G718" s="379">
        <v>1</v>
      </c>
      <c r="H718" s="379">
        <v>1034</v>
      </c>
      <c r="I718" s="379">
        <v>8680</v>
      </c>
      <c r="J718" s="379">
        <v>0</v>
      </c>
      <c r="K718" s="379">
        <v>0</v>
      </c>
      <c r="L718" s="379">
        <v>0.2</v>
      </c>
      <c r="M718" s="379">
        <v>152.9</v>
      </c>
      <c r="N718" s="568">
        <v>152.9</v>
      </c>
      <c r="O718" s="569">
        <v>0.49236111111111103</v>
      </c>
      <c r="P718" s="568"/>
      <c r="Q718" s="185" t="str">
        <f t="shared" si="37"/>
        <v/>
      </c>
      <c r="R718" s="574" t="str">
        <f t="shared" si="36"/>
        <v/>
      </c>
      <c r="S718" s="581">
        <v>6.9</v>
      </c>
      <c r="T718" s="257"/>
      <c r="U718" s="576">
        <f t="shared" si="38"/>
        <v>60</v>
      </c>
      <c r="AR718" s="263"/>
      <c r="AS718" s="263"/>
      <c r="AT718" s="224"/>
      <c r="AU718" s="379"/>
      <c r="AV718" s="379"/>
      <c r="AW718" s="264"/>
    </row>
    <row r="719" spans="2:49" x14ac:dyDescent="0.25">
      <c r="B719" s="379">
        <v>5.7</v>
      </c>
      <c r="C719" s="379">
        <v>97</v>
      </c>
      <c r="D719" s="379">
        <v>5.7</v>
      </c>
      <c r="E719" s="379">
        <v>0</v>
      </c>
      <c r="F719" s="379">
        <v>0</v>
      </c>
      <c r="G719" s="379">
        <v>1</v>
      </c>
      <c r="H719" s="379">
        <v>1034.0999999999999</v>
      </c>
      <c r="I719" s="379">
        <v>8959</v>
      </c>
      <c r="J719" s="379">
        <v>0</v>
      </c>
      <c r="K719" s="379">
        <v>0</v>
      </c>
      <c r="L719" s="379">
        <v>0.2</v>
      </c>
      <c r="M719" s="379">
        <v>152.9</v>
      </c>
      <c r="N719" s="568">
        <v>152.9</v>
      </c>
      <c r="O719" s="569">
        <v>0.49305555555555602</v>
      </c>
      <c r="P719" s="568"/>
      <c r="Q719" s="185" t="str">
        <f t="shared" si="37"/>
        <v/>
      </c>
      <c r="R719" s="574" t="str">
        <f t="shared" si="36"/>
        <v/>
      </c>
      <c r="S719" s="581">
        <v>7</v>
      </c>
      <c r="T719" s="257"/>
      <c r="U719" s="576">
        <f t="shared" si="38"/>
        <v>60</v>
      </c>
      <c r="AR719" s="263"/>
      <c r="AS719" s="263"/>
      <c r="AT719" s="224"/>
      <c r="AU719" s="379"/>
      <c r="AV719" s="379"/>
      <c r="AW719" s="264"/>
    </row>
    <row r="720" spans="2:49" x14ac:dyDescent="0.25">
      <c r="B720" s="379">
        <v>5.7</v>
      </c>
      <c r="C720" s="379">
        <v>97</v>
      </c>
      <c r="D720" s="379">
        <v>5.7</v>
      </c>
      <c r="E720" s="379">
        <v>0</v>
      </c>
      <c r="F720" s="379">
        <v>0</v>
      </c>
      <c r="G720" s="379">
        <v>1</v>
      </c>
      <c r="H720" s="379">
        <v>1034</v>
      </c>
      <c r="I720" s="379">
        <v>9284</v>
      </c>
      <c r="J720" s="379">
        <v>0</v>
      </c>
      <c r="K720" s="379">
        <v>0</v>
      </c>
      <c r="L720" s="379">
        <v>0.2</v>
      </c>
      <c r="M720" s="379">
        <v>152.9</v>
      </c>
      <c r="N720" s="568">
        <v>152.9</v>
      </c>
      <c r="O720" s="569">
        <v>0.49375000000000002</v>
      </c>
      <c r="P720" s="568"/>
      <c r="Q720" s="185">
        <f t="shared" si="37"/>
        <v>60</v>
      </c>
      <c r="R720" s="574" t="str">
        <f t="shared" si="36"/>
        <v/>
      </c>
      <c r="S720" s="581">
        <v>7</v>
      </c>
      <c r="T720" s="257"/>
      <c r="U720" s="576">
        <f t="shared" si="38"/>
        <v>60</v>
      </c>
      <c r="AR720" s="263"/>
      <c r="AS720" s="263"/>
      <c r="AT720" s="224"/>
      <c r="AU720" s="379"/>
      <c r="AV720" s="379"/>
      <c r="AW720" s="264"/>
    </row>
    <row r="721" spans="2:49" x14ac:dyDescent="0.25">
      <c r="B721" s="379">
        <v>5.7</v>
      </c>
      <c r="C721" s="379">
        <v>97</v>
      </c>
      <c r="D721" s="379">
        <v>5.7</v>
      </c>
      <c r="E721" s="379">
        <v>0</v>
      </c>
      <c r="F721" s="379">
        <v>0</v>
      </c>
      <c r="G721" s="379">
        <v>1</v>
      </c>
      <c r="H721" s="379">
        <v>1033.8</v>
      </c>
      <c r="I721" s="379">
        <v>9718</v>
      </c>
      <c r="J721" s="379">
        <v>0</v>
      </c>
      <c r="K721" s="379">
        <v>0</v>
      </c>
      <c r="L721" s="379">
        <v>0.2</v>
      </c>
      <c r="M721" s="379">
        <v>152.9</v>
      </c>
      <c r="N721" s="568">
        <v>152.9</v>
      </c>
      <c r="O721" s="569">
        <v>0.49444444444444402</v>
      </c>
      <c r="P721" s="568"/>
      <c r="Q721" s="185">
        <f t="shared" si="37"/>
        <v>60</v>
      </c>
      <c r="R721" s="574" t="str">
        <f t="shared" si="36"/>
        <v/>
      </c>
      <c r="S721" s="581">
        <v>7</v>
      </c>
      <c r="T721" s="257"/>
      <c r="U721" s="576">
        <f t="shared" si="38"/>
        <v>60</v>
      </c>
      <c r="AR721" s="263"/>
      <c r="AS721" s="263"/>
      <c r="AT721" s="224"/>
      <c r="AU721" s="379"/>
      <c r="AV721" s="379"/>
      <c r="AW721" s="264"/>
    </row>
    <row r="722" spans="2:49" x14ac:dyDescent="0.25">
      <c r="B722" s="379">
        <v>5.7</v>
      </c>
      <c r="C722" s="379">
        <v>97</v>
      </c>
      <c r="D722" s="379">
        <v>5.7</v>
      </c>
      <c r="E722" s="379">
        <v>0.4</v>
      </c>
      <c r="F722" s="379">
        <v>1.8</v>
      </c>
      <c r="G722" s="379">
        <v>5</v>
      </c>
      <c r="H722" s="379">
        <v>1033.9000000000001</v>
      </c>
      <c r="I722" s="379">
        <v>11640</v>
      </c>
      <c r="J722" s="379">
        <v>0</v>
      </c>
      <c r="K722" s="379">
        <v>0</v>
      </c>
      <c r="L722" s="379">
        <v>0.2</v>
      </c>
      <c r="M722" s="379">
        <v>152.9</v>
      </c>
      <c r="N722" s="568">
        <v>152.9</v>
      </c>
      <c r="O722" s="569">
        <v>0.49513888888888902</v>
      </c>
      <c r="P722" s="568"/>
      <c r="Q722" s="185">
        <f t="shared" si="37"/>
        <v>60</v>
      </c>
      <c r="R722" s="574" t="str">
        <f t="shared" si="36"/>
        <v/>
      </c>
      <c r="S722" s="581">
        <v>7.1</v>
      </c>
      <c r="T722" s="257"/>
      <c r="U722" s="576">
        <f t="shared" si="38"/>
        <v>60</v>
      </c>
      <c r="AR722" s="263"/>
      <c r="AS722" s="263"/>
      <c r="AT722" s="224"/>
      <c r="AU722" s="379"/>
      <c r="AV722" s="379"/>
      <c r="AW722" s="264"/>
    </row>
    <row r="723" spans="2:49" x14ac:dyDescent="0.25">
      <c r="B723" s="379">
        <v>5.8</v>
      </c>
      <c r="C723" s="379">
        <v>97</v>
      </c>
      <c r="D723" s="379">
        <v>5.8</v>
      </c>
      <c r="E723" s="379">
        <v>1.1000000000000001</v>
      </c>
      <c r="F723" s="379">
        <v>1.8</v>
      </c>
      <c r="G723" s="379">
        <v>21</v>
      </c>
      <c r="H723" s="379">
        <v>1033.8</v>
      </c>
      <c r="I723" s="379">
        <v>12090</v>
      </c>
      <c r="J723" s="379">
        <v>0</v>
      </c>
      <c r="K723" s="379">
        <v>0</v>
      </c>
      <c r="L723" s="379">
        <v>0.2</v>
      </c>
      <c r="M723" s="379">
        <v>152.9</v>
      </c>
      <c r="N723" s="568">
        <v>152.9</v>
      </c>
      <c r="O723" s="569">
        <v>0.49583333333333302</v>
      </c>
      <c r="P723" s="568"/>
      <c r="Q723" s="185">
        <f t="shared" si="37"/>
        <v>60</v>
      </c>
      <c r="R723" s="574" t="str">
        <f t="shared" si="36"/>
        <v/>
      </c>
      <c r="S723" s="581">
        <v>7.1</v>
      </c>
      <c r="T723" s="257"/>
      <c r="U723" s="576">
        <f t="shared" si="38"/>
        <v>60</v>
      </c>
      <c r="AR723" s="263"/>
      <c r="AS723" s="263"/>
      <c r="AT723" s="224"/>
      <c r="AU723" s="379"/>
      <c r="AV723" s="379"/>
      <c r="AW723" s="264"/>
    </row>
    <row r="724" spans="2:49" x14ac:dyDescent="0.25">
      <c r="B724" s="379">
        <v>6</v>
      </c>
      <c r="C724" s="379">
        <v>97</v>
      </c>
      <c r="D724" s="379">
        <v>6</v>
      </c>
      <c r="E724" s="379">
        <v>1.8</v>
      </c>
      <c r="F724" s="379">
        <v>1.8</v>
      </c>
      <c r="G724" s="379">
        <v>21</v>
      </c>
      <c r="H724" s="379">
        <v>1033.8</v>
      </c>
      <c r="I724" s="379">
        <v>11206</v>
      </c>
      <c r="J724" s="379">
        <v>0</v>
      </c>
      <c r="K724" s="379">
        <v>0</v>
      </c>
      <c r="L724" s="379">
        <v>0.2</v>
      </c>
      <c r="M724" s="379">
        <v>152.9</v>
      </c>
      <c r="N724" s="568">
        <v>152.9</v>
      </c>
      <c r="O724" s="569">
        <v>0.49652777777777801</v>
      </c>
      <c r="P724" s="568"/>
      <c r="Q724" s="185">
        <f t="shared" si="37"/>
        <v>60</v>
      </c>
      <c r="R724" s="574" t="str">
        <f t="shared" si="36"/>
        <v/>
      </c>
      <c r="S724" s="581">
        <v>7.2</v>
      </c>
      <c r="T724" s="257"/>
      <c r="U724" s="576">
        <f t="shared" si="38"/>
        <v>60</v>
      </c>
      <c r="AR724" s="263"/>
      <c r="AS724" s="263"/>
      <c r="AT724" s="224"/>
      <c r="AU724" s="379"/>
      <c r="AV724" s="379"/>
      <c r="AW724" s="264"/>
    </row>
    <row r="725" spans="2:49" x14ac:dyDescent="0.25">
      <c r="B725" s="379">
        <v>6</v>
      </c>
      <c r="C725" s="379">
        <v>97</v>
      </c>
      <c r="D725" s="379">
        <v>6</v>
      </c>
      <c r="E725" s="379">
        <v>0.4</v>
      </c>
      <c r="F725" s="379">
        <v>1.8</v>
      </c>
      <c r="G725" s="379">
        <v>21</v>
      </c>
      <c r="H725" s="379">
        <v>1033.8</v>
      </c>
      <c r="I725" s="379">
        <v>11036</v>
      </c>
      <c r="J725" s="379">
        <v>0</v>
      </c>
      <c r="K725" s="379">
        <v>0</v>
      </c>
      <c r="L725" s="379">
        <v>0.2</v>
      </c>
      <c r="M725" s="379">
        <v>152.9</v>
      </c>
      <c r="N725" s="568">
        <v>152.9</v>
      </c>
      <c r="O725" s="569">
        <v>0.49722222222222201</v>
      </c>
      <c r="P725" s="568"/>
      <c r="Q725" s="185">
        <f t="shared" si="37"/>
        <v>60</v>
      </c>
      <c r="R725" s="574" t="str">
        <f t="shared" si="36"/>
        <v/>
      </c>
      <c r="S725" s="581">
        <v>7.2</v>
      </c>
      <c r="T725" s="257"/>
      <c r="U725" s="576">
        <f t="shared" si="38"/>
        <v>60</v>
      </c>
      <c r="AR725" s="263"/>
      <c r="AS725" s="263"/>
      <c r="AT725" s="224"/>
      <c r="AU725" s="379"/>
      <c r="AV725" s="379"/>
      <c r="AW725" s="264"/>
    </row>
    <row r="726" spans="2:49" x14ac:dyDescent="0.25">
      <c r="B726" s="379">
        <v>6.1</v>
      </c>
      <c r="C726" s="379">
        <v>97</v>
      </c>
      <c r="D726" s="379">
        <v>6.1</v>
      </c>
      <c r="E726" s="379">
        <v>0</v>
      </c>
      <c r="F726" s="379">
        <v>0</v>
      </c>
      <c r="G726" s="379">
        <v>21</v>
      </c>
      <c r="H726" s="379">
        <v>1033.5999999999999</v>
      </c>
      <c r="I726" s="379">
        <v>10648</v>
      </c>
      <c r="J726" s="379">
        <v>0</v>
      </c>
      <c r="K726" s="379">
        <v>0</v>
      </c>
      <c r="L726" s="379">
        <v>0.2</v>
      </c>
      <c r="M726" s="379">
        <v>152.9</v>
      </c>
      <c r="N726" s="568">
        <v>152.9</v>
      </c>
      <c r="O726" s="569">
        <v>0.49791666666666701</v>
      </c>
      <c r="P726" s="568"/>
      <c r="Q726" s="185">
        <f t="shared" si="37"/>
        <v>60</v>
      </c>
      <c r="R726" s="574" t="str">
        <f t="shared" si="36"/>
        <v/>
      </c>
      <c r="S726" s="581">
        <v>7.3</v>
      </c>
      <c r="T726" s="257"/>
      <c r="U726" s="576">
        <f t="shared" si="38"/>
        <v>60</v>
      </c>
      <c r="AR726" s="263"/>
      <c r="AS726" s="263"/>
      <c r="AT726" s="224"/>
      <c r="AU726" s="379"/>
      <c r="AV726" s="379"/>
      <c r="AW726" s="264"/>
    </row>
    <row r="727" spans="2:49" x14ac:dyDescent="0.25">
      <c r="B727" s="379">
        <v>6.1</v>
      </c>
      <c r="C727" s="379">
        <v>97</v>
      </c>
      <c r="D727" s="379">
        <v>6.1</v>
      </c>
      <c r="E727" s="379">
        <v>0</v>
      </c>
      <c r="F727" s="379">
        <v>0</v>
      </c>
      <c r="G727" s="379">
        <v>21</v>
      </c>
      <c r="H727" s="379">
        <v>1033.9000000000001</v>
      </c>
      <c r="I727" s="379">
        <v>11485</v>
      </c>
      <c r="J727" s="379">
        <v>0</v>
      </c>
      <c r="K727" s="379">
        <v>0</v>
      </c>
      <c r="L727" s="379">
        <v>0.2</v>
      </c>
      <c r="M727" s="379">
        <v>152.9</v>
      </c>
      <c r="N727" s="568">
        <v>152.9</v>
      </c>
      <c r="O727" s="569">
        <v>0.49861111111111101</v>
      </c>
      <c r="P727" s="568"/>
      <c r="Q727" s="185">
        <f t="shared" si="37"/>
        <v>60</v>
      </c>
      <c r="R727" s="574" t="str">
        <f t="shared" si="36"/>
        <v/>
      </c>
      <c r="S727" s="581">
        <v>7.3</v>
      </c>
      <c r="T727" s="257"/>
      <c r="U727" s="576">
        <f t="shared" si="38"/>
        <v>60</v>
      </c>
      <c r="AR727" s="263"/>
      <c r="AS727" s="263"/>
      <c r="AT727" s="224"/>
      <c r="AU727" s="379"/>
      <c r="AV727" s="379"/>
      <c r="AW727" s="264"/>
    </row>
    <row r="728" spans="2:49" x14ac:dyDescent="0.25">
      <c r="B728" s="379">
        <v>6.2</v>
      </c>
      <c r="C728" s="379">
        <v>97</v>
      </c>
      <c r="D728" s="379">
        <v>6.2</v>
      </c>
      <c r="E728" s="379">
        <v>0</v>
      </c>
      <c r="F728" s="379">
        <v>0</v>
      </c>
      <c r="G728" s="379">
        <v>21</v>
      </c>
      <c r="H728" s="379">
        <v>1033.7</v>
      </c>
      <c r="I728" s="379">
        <v>10989</v>
      </c>
      <c r="J728" s="379">
        <v>0</v>
      </c>
      <c r="K728" s="379">
        <v>0</v>
      </c>
      <c r="L728" s="379">
        <v>0.2</v>
      </c>
      <c r="M728" s="379">
        <v>152.9</v>
      </c>
      <c r="N728" s="568">
        <v>152.9</v>
      </c>
      <c r="O728" s="569">
        <v>0.499305555555556</v>
      </c>
      <c r="P728" s="568"/>
      <c r="Q728" s="185">
        <f t="shared" si="37"/>
        <v>60</v>
      </c>
      <c r="R728" s="574" t="str">
        <f t="shared" si="36"/>
        <v/>
      </c>
      <c r="S728" s="581">
        <v>7.4</v>
      </c>
      <c r="T728" s="257"/>
      <c r="U728" s="576">
        <f t="shared" si="38"/>
        <v>60</v>
      </c>
      <c r="AR728" s="263"/>
      <c r="AS728" s="263"/>
      <c r="AT728" s="224"/>
      <c r="AU728" s="379"/>
      <c r="AV728" s="379"/>
      <c r="AW728" s="264"/>
    </row>
    <row r="729" spans="2:49" x14ac:dyDescent="0.25">
      <c r="B729" s="379">
        <v>6.3</v>
      </c>
      <c r="C729" s="379">
        <v>97</v>
      </c>
      <c r="D729" s="379">
        <v>6.3</v>
      </c>
      <c r="E729" s="379">
        <v>0</v>
      </c>
      <c r="F729" s="379">
        <v>0</v>
      </c>
      <c r="G729" s="379">
        <v>21</v>
      </c>
      <c r="H729" s="379">
        <v>1033.8</v>
      </c>
      <c r="I729" s="379">
        <v>10431</v>
      </c>
      <c r="J729" s="379">
        <v>0</v>
      </c>
      <c r="K729" s="379">
        <v>0</v>
      </c>
      <c r="L729" s="379">
        <v>0.2</v>
      </c>
      <c r="M729" s="379">
        <v>152.9</v>
      </c>
      <c r="N729" s="568">
        <v>152.9</v>
      </c>
      <c r="O729" s="569">
        <v>0.5</v>
      </c>
      <c r="P729" s="568"/>
      <c r="Q729" s="185">
        <f t="shared" si="37"/>
        <v>60</v>
      </c>
      <c r="R729" s="574" t="str">
        <f t="shared" si="36"/>
        <v/>
      </c>
      <c r="S729" s="581">
        <v>7.4</v>
      </c>
      <c r="T729" s="257"/>
      <c r="U729" s="576">
        <f t="shared" si="38"/>
        <v>60</v>
      </c>
      <c r="AR729" s="263"/>
      <c r="AS729" s="263"/>
      <c r="AT729" s="224"/>
      <c r="AU729" s="379"/>
      <c r="AV729" s="379"/>
      <c r="AW729" s="264"/>
    </row>
    <row r="730" spans="2:49" x14ac:dyDescent="0.25">
      <c r="B730" s="379">
        <v>6.3</v>
      </c>
      <c r="C730" s="379">
        <v>97</v>
      </c>
      <c r="D730" s="379">
        <v>6.3</v>
      </c>
      <c r="E730" s="379">
        <v>0</v>
      </c>
      <c r="F730" s="379">
        <v>0</v>
      </c>
      <c r="G730" s="379">
        <v>21</v>
      </c>
      <c r="H730" s="379">
        <v>1033.7</v>
      </c>
      <c r="I730" s="379">
        <v>9718</v>
      </c>
      <c r="J730" s="379">
        <v>0</v>
      </c>
      <c r="K730" s="379">
        <v>0</v>
      </c>
      <c r="L730" s="379">
        <v>0.2</v>
      </c>
      <c r="M730" s="379">
        <v>152.9</v>
      </c>
      <c r="N730" s="568">
        <v>152.9</v>
      </c>
      <c r="O730" s="569">
        <v>0.500694444444444</v>
      </c>
      <c r="P730" s="568"/>
      <c r="Q730" s="185">
        <f t="shared" si="37"/>
        <v>60</v>
      </c>
      <c r="R730" s="574" t="str">
        <f t="shared" si="36"/>
        <v/>
      </c>
      <c r="S730" s="581">
        <v>7.5</v>
      </c>
      <c r="T730" s="257"/>
      <c r="U730" s="576">
        <f t="shared" si="38"/>
        <v>60</v>
      </c>
      <c r="AR730" s="263"/>
      <c r="AS730" s="263"/>
      <c r="AT730" s="224"/>
      <c r="AU730" s="379"/>
      <c r="AV730" s="379"/>
      <c r="AW730" s="264"/>
    </row>
    <row r="731" spans="2:49" x14ac:dyDescent="0.25">
      <c r="B731" s="379">
        <v>6.4</v>
      </c>
      <c r="C731" s="379">
        <v>97</v>
      </c>
      <c r="D731" s="379">
        <v>6.4</v>
      </c>
      <c r="E731" s="379">
        <v>1.4</v>
      </c>
      <c r="F731" s="379">
        <v>1.8</v>
      </c>
      <c r="G731" s="379">
        <v>39</v>
      </c>
      <c r="H731" s="379">
        <v>1033.7</v>
      </c>
      <c r="I731" s="379">
        <v>8571</v>
      </c>
      <c r="J731" s="379">
        <v>0</v>
      </c>
      <c r="K731" s="379">
        <v>0</v>
      </c>
      <c r="L731" s="379">
        <v>0.2</v>
      </c>
      <c r="M731" s="379">
        <v>152.9</v>
      </c>
      <c r="N731" s="568">
        <v>152.9</v>
      </c>
      <c r="O731" s="569">
        <v>0.50138888888888899</v>
      </c>
      <c r="P731" s="568"/>
      <c r="Q731" s="185" t="str">
        <f t="shared" si="37"/>
        <v/>
      </c>
      <c r="R731" s="574" t="str">
        <f t="shared" si="36"/>
        <v/>
      </c>
      <c r="S731" s="581">
        <v>7.5</v>
      </c>
      <c r="T731" s="257"/>
      <c r="U731" s="576">
        <f t="shared" si="38"/>
        <v>60</v>
      </c>
      <c r="AR731" s="263"/>
      <c r="AS731" s="263"/>
      <c r="AT731" s="224"/>
      <c r="AU731" s="379"/>
      <c r="AV731" s="379"/>
      <c r="AW731" s="264"/>
    </row>
    <row r="732" spans="2:49" x14ac:dyDescent="0.25">
      <c r="B732" s="379">
        <v>6.5</v>
      </c>
      <c r="C732" s="379">
        <v>97</v>
      </c>
      <c r="D732" s="379">
        <v>6.5</v>
      </c>
      <c r="E732" s="379">
        <v>0</v>
      </c>
      <c r="F732" s="379">
        <v>0</v>
      </c>
      <c r="G732" s="379">
        <v>39</v>
      </c>
      <c r="H732" s="379">
        <v>1033.5999999999999</v>
      </c>
      <c r="I732" s="379">
        <v>8184</v>
      </c>
      <c r="J732" s="379">
        <v>0</v>
      </c>
      <c r="K732" s="379">
        <v>0</v>
      </c>
      <c r="L732" s="379">
        <v>0.2</v>
      </c>
      <c r="M732" s="379">
        <v>152.9</v>
      </c>
      <c r="N732" s="568">
        <v>152.9</v>
      </c>
      <c r="O732" s="569">
        <v>0.50208333333333299</v>
      </c>
      <c r="P732" s="568"/>
      <c r="Q732" s="185" t="str">
        <f t="shared" si="37"/>
        <v/>
      </c>
      <c r="R732" s="574" t="str">
        <f t="shared" si="36"/>
        <v/>
      </c>
      <c r="S732" s="581">
        <v>7.6</v>
      </c>
      <c r="T732" s="257"/>
      <c r="U732" s="576">
        <f t="shared" si="38"/>
        <v>60</v>
      </c>
      <c r="AR732" s="263"/>
      <c r="AS732" s="263"/>
      <c r="AT732" s="224"/>
      <c r="AU732" s="379"/>
      <c r="AV732" s="379"/>
      <c r="AW732" s="264"/>
    </row>
    <row r="733" spans="2:49" x14ac:dyDescent="0.25">
      <c r="B733" s="379">
        <v>6.5</v>
      </c>
      <c r="C733" s="379">
        <v>97</v>
      </c>
      <c r="D733" s="379">
        <v>6.5</v>
      </c>
      <c r="E733" s="379">
        <v>0.4</v>
      </c>
      <c r="F733" s="379">
        <v>1.8</v>
      </c>
      <c r="G733" s="379">
        <v>39</v>
      </c>
      <c r="H733" s="379">
        <v>1033.5999999999999</v>
      </c>
      <c r="I733" s="379">
        <v>8509</v>
      </c>
      <c r="J733" s="379">
        <v>0</v>
      </c>
      <c r="K733" s="379">
        <v>0</v>
      </c>
      <c r="L733" s="379">
        <v>0.2</v>
      </c>
      <c r="M733" s="379">
        <v>152.9</v>
      </c>
      <c r="N733" s="568">
        <v>152.9</v>
      </c>
      <c r="O733" s="569">
        <v>0.50277777777777799</v>
      </c>
      <c r="P733" s="568"/>
      <c r="Q733" s="185" t="str">
        <f t="shared" si="37"/>
        <v/>
      </c>
      <c r="R733" s="574" t="str">
        <f t="shared" si="36"/>
        <v/>
      </c>
      <c r="S733" s="581">
        <v>7.6</v>
      </c>
      <c r="T733" s="257"/>
      <c r="U733" s="576">
        <f t="shared" si="38"/>
        <v>60</v>
      </c>
      <c r="AR733" s="263"/>
      <c r="AS733" s="263"/>
      <c r="AT733" s="224"/>
      <c r="AU733" s="379"/>
      <c r="AV733" s="379"/>
      <c r="AW733" s="264"/>
    </row>
    <row r="734" spans="2:49" x14ac:dyDescent="0.25">
      <c r="B734" s="379">
        <v>6.7</v>
      </c>
      <c r="C734" s="379">
        <v>97</v>
      </c>
      <c r="D734" s="379">
        <v>6.7</v>
      </c>
      <c r="E734" s="379">
        <v>1.1000000000000001</v>
      </c>
      <c r="F734" s="379">
        <v>5.4</v>
      </c>
      <c r="G734" s="379">
        <v>51</v>
      </c>
      <c r="H734" s="379">
        <v>1033.5999999999999</v>
      </c>
      <c r="I734" s="379">
        <v>8897</v>
      </c>
      <c r="J734" s="379">
        <v>0</v>
      </c>
      <c r="K734" s="379">
        <v>0</v>
      </c>
      <c r="L734" s="379">
        <v>0.2</v>
      </c>
      <c r="M734" s="379">
        <v>152.9</v>
      </c>
      <c r="N734" s="568">
        <v>152.9</v>
      </c>
      <c r="O734" s="569">
        <v>0.50347222222222199</v>
      </c>
      <c r="P734" s="568"/>
      <c r="Q734" s="185" t="str">
        <f t="shared" si="37"/>
        <v/>
      </c>
      <c r="R734" s="574" t="str">
        <f t="shared" si="36"/>
        <v/>
      </c>
      <c r="S734" s="581">
        <v>7.6</v>
      </c>
      <c r="T734" s="257"/>
      <c r="U734" s="576" t="str">
        <f t="shared" si="38"/>
        <v/>
      </c>
      <c r="AR734" s="263"/>
      <c r="AS734" s="263"/>
      <c r="AT734" s="224"/>
      <c r="AU734" s="379"/>
      <c r="AV734" s="379"/>
      <c r="AW734" s="264"/>
    </row>
    <row r="735" spans="2:49" x14ac:dyDescent="0.25">
      <c r="B735" s="379">
        <v>7</v>
      </c>
      <c r="C735" s="379">
        <v>97</v>
      </c>
      <c r="D735" s="379">
        <v>7</v>
      </c>
      <c r="E735" s="379">
        <v>1.1000000000000001</v>
      </c>
      <c r="F735" s="379">
        <v>1.8</v>
      </c>
      <c r="G735" s="379">
        <v>99</v>
      </c>
      <c r="H735" s="379">
        <v>1033.5999999999999</v>
      </c>
      <c r="I735" s="379">
        <v>8184</v>
      </c>
      <c r="J735" s="379">
        <v>0</v>
      </c>
      <c r="K735" s="379">
        <v>0</v>
      </c>
      <c r="L735" s="379">
        <v>0.2</v>
      </c>
      <c r="M735" s="379">
        <v>152.9</v>
      </c>
      <c r="N735" s="568">
        <v>152.9</v>
      </c>
      <c r="O735" s="569">
        <v>0.50416666666666698</v>
      </c>
      <c r="P735" s="568"/>
      <c r="Q735" s="185" t="str">
        <f t="shared" si="37"/>
        <v/>
      </c>
      <c r="R735" s="574" t="str">
        <f t="shared" si="36"/>
        <v/>
      </c>
      <c r="S735" s="581">
        <v>7.7</v>
      </c>
      <c r="T735" s="257"/>
      <c r="U735" s="576" t="str">
        <f t="shared" si="38"/>
        <v/>
      </c>
      <c r="AR735" s="263"/>
      <c r="AS735" s="263"/>
      <c r="AT735" s="224"/>
      <c r="AU735" s="379"/>
      <c r="AV735" s="379"/>
      <c r="AW735" s="264"/>
    </row>
    <row r="736" spans="2:49" x14ac:dyDescent="0.25">
      <c r="B736" s="379">
        <v>7.3</v>
      </c>
      <c r="C736" s="379">
        <v>97</v>
      </c>
      <c r="D736" s="379">
        <v>7.3</v>
      </c>
      <c r="E736" s="379">
        <v>0.7</v>
      </c>
      <c r="F736" s="379">
        <v>1.8</v>
      </c>
      <c r="G736" s="379">
        <v>112</v>
      </c>
      <c r="H736" s="379">
        <v>1033.7</v>
      </c>
      <c r="I736" s="379">
        <v>7688</v>
      </c>
      <c r="J736" s="379">
        <v>0</v>
      </c>
      <c r="K736" s="379">
        <v>0</v>
      </c>
      <c r="L736" s="379">
        <v>0.2</v>
      </c>
      <c r="M736" s="379">
        <v>152.9</v>
      </c>
      <c r="N736" s="568">
        <v>152.9</v>
      </c>
      <c r="O736" s="569">
        <v>0.50486111111111098</v>
      </c>
      <c r="P736" s="568"/>
      <c r="Q736" s="185" t="str">
        <f t="shared" si="37"/>
        <v/>
      </c>
      <c r="R736" s="574" t="str">
        <f t="shared" si="36"/>
        <v/>
      </c>
      <c r="S736" s="581">
        <v>7.7</v>
      </c>
      <c r="T736" s="257"/>
      <c r="U736" s="576" t="str">
        <f t="shared" si="38"/>
        <v/>
      </c>
      <c r="AR736" s="263"/>
      <c r="AS736" s="263"/>
      <c r="AT736" s="224"/>
      <c r="AU736" s="379"/>
      <c r="AV736" s="379"/>
      <c r="AW736" s="264"/>
    </row>
    <row r="737" spans="2:49" x14ac:dyDescent="0.25">
      <c r="B737" s="379">
        <v>7.3</v>
      </c>
      <c r="C737" s="379">
        <v>97</v>
      </c>
      <c r="D737" s="379">
        <v>7.3</v>
      </c>
      <c r="E737" s="379">
        <v>2.2000000000000002</v>
      </c>
      <c r="F737" s="379">
        <v>3.6</v>
      </c>
      <c r="G737" s="379">
        <v>113</v>
      </c>
      <c r="H737" s="379">
        <v>1033.5</v>
      </c>
      <c r="I737" s="379">
        <v>7130</v>
      </c>
      <c r="J737" s="379">
        <v>0</v>
      </c>
      <c r="K737" s="379">
        <v>0</v>
      </c>
      <c r="L737" s="379">
        <v>0.2</v>
      </c>
      <c r="M737" s="379">
        <v>152.9</v>
      </c>
      <c r="N737" s="568">
        <v>152.9</v>
      </c>
      <c r="O737" s="569">
        <v>0.50555555555555598</v>
      </c>
      <c r="P737" s="568"/>
      <c r="Q737" s="185" t="str">
        <f t="shared" si="37"/>
        <v/>
      </c>
      <c r="R737" s="574" t="str">
        <f t="shared" si="36"/>
        <v/>
      </c>
      <c r="S737" s="581">
        <v>7.7</v>
      </c>
      <c r="T737" s="257"/>
      <c r="U737" s="576" t="str">
        <f t="shared" si="38"/>
        <v/>
      </c>
      <c r="AR737" s="263"/>
      <c r="AS737" s="263"/>
      <c r="AT737" s="224"/>
      <c r="AU737" s="379"/>
      <c r="AV737" s="379"/>
      <c r="AW737" s="264"/>
    </row>
    <row r="738" spans="2:49" x14ac:dyDescent="0.25">
      <c r="B738" s="379">
        <v>7.4</v>
      </c>
      <c r="C738" s="379">
        <v>97</v>
      </c>
      <c r="D738" s="379">
        <v>7.4</v>
      </c>
      <c r="E738" s="379">
        <v>0.4</v>
      </c>
      <c r="F738" s="379">
        <v>1.8</v>
      </c>
      <c r="G738" s="379">
        <v>67</v>
      </c>
      <c r="H738" s="379">
        <v>1033.5999999999999</v>
      </c>
      <c r="I738" s="379">
        <v>7409</v>
      </c>
      <c r="J738" s="379">
        <v>0</v>
      </c>
      <c r="K738" s="379">
        <v>0</v>
      </c>
      <c r="L738" s="379">
        <v>0.2</v>
      </c>
      <c r="M738" s="379">
        <v>152.9</v>
      </c>
      <c r="N738" s="568">
        <v>152.9</v>
      </c>
      <c r="O738" s="569">
        <v>0.50624999999999998</v>
      </c>
      <c r="P738" s="568"/>
      <c r="Q738" s="185" t="str">
        <f t="shared" si="37"/>
        <v/>
      </c>
      <c r="R738" s="574" t="str">
        <f t="shared" si="36"/>
        <v/>
      </c>
      <c r="S738" s="581">
        <v>7.8</v>
      </c>
      <c r="T738" s="257"/>
      <c r="U738" s="576" t="str">
        <f t="shared" si="38"/>
        <v/>
      </c>
      <c r="AR738" s="263"/>
      <c r="AS738" s="263"/>
      <c r="AT738" s="224"/>
      <c r="AU738" s="379"/>
      <c r="AV738" s="379"/>
      <c r="AW738" s="264"/>
    </row>
    <row r="739" spans="2:49" x14ac:dyDescent="0.25">
      <c r="B739" s="379">
        <v>7.4</v>
      </c>
      <c r="C739" s="379">
        <v>97</v>
      </c>
      <c r="D739" s="379">
        <v>7.4</v>
      </c>
      <c r="E739" s="379">
        <v>0.7</v>
      </c>
      <c r="F739" s="379">
        <v>1.8</v>
      </c>
      <c r="G739" s="379">
        <v>97</v>
      </c>
      <c r="H739" s="379">
        <v>1033.5999999999999</v>
      </c>
      <c r="I739" s="379">
        <v>6696</v>
      </c>
      <c r="J739" s="379">
        <v>0</v>
      </c>
      <c r="K739" s="379">
        <v>0</v>
      </c>
      <c r="L739" s="379">
        <v>0.2</v>
      </c>
      <c r="M739" s="379">
        <v>152.9</v>
      </c>
      <c r="N739" s="568">
        <v>152.9</v>
      </c>
      <c r="O739" s="569">
        <v>0.50694444444444398</v>
      </c>
      <c r="P739" s="568"/>
      <c r="Q739" s="185" t="str">
        <f t="shared" si="37"/>
        <v/>
      </c>
      <c r="R739" s="574" t="str">
        <f t="shared" si="36"/>
        <v/>
      </c>
      <c r="S739" s="581">
        <v>7.8</v>
      </c>
      <c r="T739" s="257"/>
      <c r="U739" s="576" t="str">
        <f t="shared" si="38"/>
        <v/>
      </c>
      <c r="AR739" s="263"/>
      <c r="AS739" s="263"/>
      <c r="AT739" s="224"/>
      <c r="AU739" s="379"/>
      <c r="AV739" s="379"/>
      <c r="AW739" s="264"/>
    </row>
    <row r="740" spans="2:49" x14ac:dyDescent="0.25">
      <c r="B740" s="379">
        <v>7.5</v>
      </c>
      <c r="C740" s="379">
        <v>97</v>
      </c>
      <c r="D740" s="379">
        <v>7.5</v>
      </c>
      <c r="E740" s="379">
        <v>1.4</v>
      </c>
      <c r="F740" s="379">
        <v>1.8</v>
      </c>
      <c r="G740" s="379">
        <v>69</v>
      </c>
      <c r="H740" s="379">
        <v>1033.7</v>
      </c>
      <c r="I740" s="379">
        <v>5983</v>
      </c>
      <c r="J740" s="379">
        <v>0</v>
      </c>
      <c r="K740" s="379">
        <v>0</v>
      </c>
      <c r="L740" s="379">
        <v>0.2</v>
      </c>
      <c r="M740" s="379">
        <v>152.9</v>
      </c>
      <c r="N740" s="568">
        <v>152.9</v>
      </c>
      <c r="O740" s="569">
        <v>0.50763888888888897</v>
      </c>
      <c r="P740" s="568"/>
      <c r="Q740" s="185" t="str">
        <f t="shared" si="37"/>
        <v/>
      </c>
      <c r="R740" s="574" t="str">
        <f t="shared" si="36"/>
        <v/>
      </c>
      <c r="S740" s="581">
        <v>7.8</v>
      </c>
      <c r="T740" s="257"/>
      <c r="U740" s="576" t="str">
        <f t="shared" si="38"/>
        <v/>
      </c>
      <c r="AR740" s="263"/>
      <c r="AS740" s="263"/>
      <c r="AT740" s="224"/>
      <c r="AU740" s="379"/>
      <c r="AV740" s="379"/>
      <c r="AW740" s="264"/>
    </row>
    <row r="741" spans="2:49" x14ac:dyDescent="0.25">
      <c r="B741" s="379">
        <v>7.5</v>
      </c>
      <c r="C741" s="379">
        <v>97</v>
      </c>
      <c r="D741" s="379">
        <v>7.5</v>
      </c>
      <c r="E741" s="379">
        <v>1.8</v>
      </c>
      <c r="F741" s="379">
        <v>1.8</v>
      </c>
      <c r="G741" s="379">
        <v>27</v>
      </c>
      <c r="H741" s="379">
        <v>1033.8</v>
      </c>
      <c r="I741" s="379">
        <v>5595</v>
      </c>
      <c r="J741" s="379">
        <v>0</v>
      </c>
      <c r="K741" s="379">
        <v>0</v>
      </c>
      <c r="L741" s="379">
        <v>0.2</v>
      </c>
      <c r="M741" s="379">
        <v>152.9</v>
      </c>
      <c r="N741" s="568">
        <v>152.9</v>
      </c>
      <c r="O741" s="569">
        <v>0.50833333333333297</v>
      </c>
      <c r="P741" s="568"/>
      <c r="Q741" s="185" t="str">
        <f t="shared" si="37"/>
        <v/>
      </c>
      <c r="R741" s="574" t="str">
        <f t="shared" si="36"/>
        <v/>
      </c>
      <c r="S741" s="581">
        <v>7.9</v>
      </c>
      <c r="T741" s="257"/>
      <c r="U741" s="576" t="str">
        <f t="shared" si="38"/>
        <v/>
      </c>
      <c r="AR741" s="263"/>
      <c r="AS741" s="263"/>
      <c r="AT741" s="224"/>
      <c r="AU741" s="379"/>
      <c r="AV741" s="379"/>
      <c r="AW741" s="264"/>
    </row>
    <row r="742" spans="2:49" x14ac:dyDescent="0.25">
      <c r="B742" s="379">
        <v>7.5</v>
      </c>
      <c r="C742" s="379">
        <v>97</v>
      </c>
      <c r="D742" s="379">
        <v>7.5</v>
      </c>
      <c r="E742" s="379">
        <v>0.4</v>
      </c>
      <c r="F742" s="379">
        <v>1.8</v>
      </c>
      <c r="G742" s="379">
        <v>47</v>
      </c>
      <c r="H742" s="379">
        <v>1033.5999999999999</v>
      </c>
      <c r="I742" s="379">
        <v>6153</v>
      </c>
      <c r="J742" s="379">
        <v>0</v>
      </c>
      <c r="K742" s="379">
        <v>0</v>
      </c>
      <c r="L742" s="379">
        <v>0.2</v>
      </c>
      <c r="M742" s="379">
        <v>152.9</v>
      </c>
      <c r="N742" s="568">
        <v>152.9</v>
      </c>
      <c r="O742" s="569">
        <v>0.50902777777777797</v>
      </c>
      <c r="P742" s="568"/>
      <c r="Q742" s="185" t="str">
        <f t="shared" si="37"/>
        <v/>
      </c>
      <c r="R742" s="574" t="str">
        <f t="shared" si="36"/>
        <v/>
      </c>
      <c r="S742" s="581">
        <v>7.9</v>
      </c>
      <c r="T742" s="257"/>
      <c r="U742" s="576" t="str">
        <f t="shared" si="38"/>
        <v/>
      </c>
      <c r="AR742" s="263"/>
      <c r="AS742" s="263"/>
      <c r="AT742" s="224"/>
      <c r="AU742" s="379"/>
      <c r="AV742" s="379"/>
      <c r="AW742" s="264"/>
    </row>
    <row r="743" spans="2:49" x14ac:dyDescent="0.25">
      <c r="B743" s="379">
        <v>7.6</v>
      </c>
      <c r="C743" s="379">
        <v>97</v>
      </c>
      <c r="D743" s="379">
        <v>7.6</v>
      </c>
      <c r="E743" s="379">
        <v>0.4</v>
      </c>
      <c r="F743" s="379">
        <v>1.8</v>
      </c>
      <c r="G743" s="379">
        <v>58</v>
      </c>
      <c r="H743" s="379">
        <v>1033.5999999999999</v>
      </c>
      <c r="I743" s="379">
        <v>6758</v>
      </c>
      <c r="J743" s="379">
        <v>0</v>
      </c>
      <c r="K743" s="379">
        <v>0</v>
      </c>
      <c r="L743" s="379">
        <v>0.2</v>
      </c>
      <c r="M743" s="379">
        <v>152.9</v>
      </c>
      <c r="N743" s="568">
        <v>152.9</v>
      </c>
      <c r="O743" s="569">
        <v>0.50972222222222197</v>
      </c>
      <c r="P743" s="568"/>
      <c r="Q743" s="185" t="str">
        <f t="shared" si="37"/>
        <v/>
      </c>
      <c r="R743" s="574" t="str">
        <f t="shared" si="36"/>
        <v/>
      </c>
      <c r="S743" s="581">
        <v>7.9</v>
      </c>
      <c r="T743" s="257"/>
      <c r="U743" s="576" t="str">
        <f t="shared" si="38"/>
        <v/>
      </c>
      <c r="AR743" s="263"/>
      <c r="AS743" s="263"/>
      <c r="AT743" s="224"/>
      <c r="AU743" s="379"/>
      <c r="AV743" s="379"/>
      <c r="AW743" s="264"/>
    </row>
    <row r="744" spans="2:49" x14ac:dyDescent="0.25">
      <c r="B744" s="379">
        <v>7.6</v>
      </c>
      <c r="C744" s="379">
        <v>97</v>
      </c>
      <c r="D744" s="379">
        <v>7.6</v>
      </c>
      <c r="E744" s="379">
        <v>1.8</v>
      </c>
      <c r="F744" s="379">
        <v>1.8</v>
      </c>
      <c r="G744" s="379">
        <v>79</v>
      </c>
      <c r="H744" s="379">
        <v>1033.7</v>
      </c>
      <c r="I744" s="379">
        <v>6525</v>
      </c>
      <c r="J744" s="379">
        <v>0</v>
      </c>
      <c r="K744" s="379">
        <v>0</v>
      </c>
      <c r="L744" s="379">
        <v>0.2</v>
      </c>
      <c r="M744" s="379">
        <v>152.9</v>
      </c>
      <c r="N744" s="568">
        <v>152.9</v>
      </c>
      <c r="O744" s="569">
        <v>0.51041666666666696</v>
      </c>
      <c r="P744" s="568"/>
      <c r="Q744" s="185" t="str">
        <f t="shared" si="37"/>
        <v/>
      </c>
      <c r="R744" s="574" t="str">
        <f t="shared" si="36"/>
        <v/>
      </c>
      <c r="S744" s="581">
        <v>8</v>
      </c>
      <c r="T744" s="257"/>
      <c r="U744" s="576" t="str">
        <f t="shared" si="38"/>
        <v/>
      </c>
      <c r="AR744" s="263"/>
      <c r="AS744" s="263"/>
      <c r="AT744" s="224"/>
      <c r="AU744" s="379"/>
      <c r="AV744" s="379"/>
      <c r="AW744" s="264"/>
    </row>
    <row r="745" spans="2:49" x14ac:dyDescent="0.25">
      <c r="B745" s="379">
        <v>7.6</v>
      </c>
      <c r="C745" s="379">
        <v>97</v>
      </c>
      <c r="D745" s="379">
        <v>7.6</v>
      </c>
      <c r="E745" s="379">
        <v>0.4</v>
      </c>
      <c r="F745" s="379">
        <v>1.8</v>
      </c>
      <c r="G745" s="379">
        <v>93</v>
      </c>
      <c r="H745" s="379">
        <v>1033.5</v>
      </c>
      <c r="I745" s="379">
        <v>6696</v>
      </c>
      <c r="J745" s="379">
        <v>0</v>
      </c>
      <c r="K745" s="379">
        <v>0</v>
      </c>
      <c r="L745" s="379">
        <v>0.2</v>
      </c>
      <c r="M745" s="379">
        <v>152.9</v>
      </c>
      <c r="N745" s="568">
        <v>152.9</v>
      </c>
      <c r="O745" s="569">
        <v>0.51111111111111096</v>
      </c>
      <c r="P745" s="568"/>
      <c r="Q745" s="185" t="str">
        <f t="shared" si="37"/>
        <v/>
      </c>
      <c r="R745" s="574" t="str">
        <f t="shared" si="36"/>
        <v/>
      </c>
      <c r="S745" s="581">
        <v>8</v>
      </c>
      <c r="T745" s="257"/>
      <c r="U745" s="576" t="str">
        <f t="shared" si="38"/>
        <v/>
      </c>
      <c r="AR745" s="263"/>
      <c r="AS745" s="263"/>
      <c r="AT745" s="224"/>
      <c r="AU745" s="379"/>
      <c r="AV745" s="379"/>
      <c r="AW745" s="264"/>
    </row>
    <row r="746" spans="2:49" x14ac:dyDescent="0.25">
      <c r="B746" s="379">
        <v>7.6</v>
      </c>
      <c r="C746" s="379">
        <v>97</v>
      </c>
      <c r="D746" s="379">
        <v>7.6</v>
      </c>
      <c r="E746" s="379">
        <v>0</v>
      </c>
      <c r="F746" s="379">
        <v>0</v>
      </c>
      <c r="G746" s="379">
        <v>42</v>
      </c>
      <c r="H746" s="379">
        <v>1033.5999999999999</v>
      </c>
      <c r="I746" s="379">
        <v>6587</v>
      </c>
      <c r="J746" s="379">
        <v>0</v>
      </c>
      <c r="K746" s="379">
        <v>0</v>
      </c>
      <c r="L746" s="379">
        <v>0.2</v>
      </c>
      <c r="M746" s="379">
        <v>152.9</v>
      </c>
      <c r="N746" s="568">
        <v>152.9</v>
      </c>
      <c r="O746" s="569">
        <v>0.51180555555555596</v>
      </c>
      <c r="P746" s="568"/>
      <c r="Q746" s="185" t="str">
        <f t="shared" si="37"/>
        <v/>
      </c>
      <c r="R746" s="574" t="str">
        <f t="shared" si="36"/>
        <v/>
      </c>
      <c r="S746" s="581">
        <v>8</v>
      </c>
      <c r="T746" s="257"/>
      <c r="U746" s="576" t="str">
        <f t="shared" si="38"/>
        <v/>
      </c>
      <c r="AR746" s="263"/>
      <c r="AS746" s="263"/>
      <c r="AT746" s="224"/>
      <c r="AU746" s="379"/>
      <c r="AV746" s="379"/>
      <c r="AW746" s="264"/>
    </row>
    <row r="747" spans="2:49" x14ac:dyDescent="0.25">
      <c r="B747" s="379">
        <v>7.6</v>
      </c>
      <c r="C747" s="379">
        <v>97</v>
      </c>
      <c r="D747" s="379">
        <v>7.6</v>
      </c>
      <c r="E747" s="379">
        <v>0.4</v>
      </c>
      <c r="F747" s="379">
        <v>1.8</v>
      </c>
      <c r="G747" s="379">
        <v>38</v>
      </c>
      <c r="H747" s="379">
        <v>1033.5</v>
      </c>
      <c r="I747" s="379">
        <v>6649</v>
      </c>
      <c r="J747" s="379">
        <v>0</v>
      </c>
      <c r="K747" s="379">
        <v>0</v>
      </c>
      <c r="L747" s="379">
        <v>0.2</v>
      </c>
      <c r="M747" s="379">
        <v>152.9</v>
      </c>
      <c r="N747" s="568">
        <v>152.9</v>
      </c>
      <c r="O747" s="569">
        <v>0.51249999999999996</v>
      </c>
      <c r="P747" s="568"/>
      <c r="Q747" s="185" t="str">
        <f t="shared" si="37"/>
        <v/>
      </c>
      <c r="R747" s="574" t="str">
        <f t="shared" si="36"/>
        <v/>
      </c>
      <c r="S747" s="581">
        <v>8.1</v>
      </c>
      <c r="T747" s="257"/>
      <c r="U747" s="576" t="str">
        <f t="shared" si="38"/>
        <v/>
      </c>
      <c r="AR747" s="263"/>
      <c r="AS747" s="263"/>
      <c r="AT747" s="224"/>
      <c r="AU747" s="379"/>
      <c r="AV747" s="379"/>
      <c r="AW747" s="264"/>
    </row>
    <row r="748" spans="2:49" x14ac:dyDescent="0.25">
      <c r="B748" s="379">
        <v>7.6</v>
      </c>
      <c r="C748" s="379">
        <v>97</v>
      </c>
      <c r="D748" s="379">
        <v>7.6</v>
      </c>
      <c r="E748" s="379">
        <v>0.7</v>
      </c>
      <c r="F748" s="379">
        <v>1.8</v>
      </c>
      <c r="G748" s="379">
        <v>39</v>
      </c>
      <c r="H748" s="379">
        <v>1033.5999999999999</v>
      </c>
      <c r="I748" s="379">
        <v>6649</v>
      </c>
      <c r="J748" s="379">
        <v>0</v>
      </c>
      <c r="K748" s="379">
        <v>0</v>
      </c>
      <c r="L748" s="379">
        <v>0.2</v>
      </c>
      <c r="M748" s="379">
        <v>152.9</v>
      </c>
      <c r="N748" s="568">
        <v>152.9</v>
      </c>
      <c r="O748" s="569">
        <v>0.51319444444444495</v>
      </c>
      <c r="P748" s="568"/>
      <c r="Q748" s="185" t="str">
        <f t="shared" si="37"/>
        <v/>
      </c>
      <c r="R748" s="574" t="str">
        <f t="shared" si="36"/>
        <v/>
      </c>
      <c r="S748" s="581">
        <v>8.1</v>
      </c>
      <c r="T748" s="257"/>
      <c r="U748" s="576" t="str">
        <f t="shared" si="38"/>
        <v/>
      </c>
      <c r="AR748" s="263"/>
      <c r="AS748" s="263"/>
      <c r="AT748" s="224"/>
      <c r="AU748" s="379"/>
      <c r="AV748" s="379"/>
      <c r="AW748" s="264"/>
    </row>
    <row r="749" spans="2:49" x14ac:dyDescent="0.25">
      <c r="B749" s="379">
        <v>7.6</v>
      </c>
      <c r="C749" s="379">
        <v>97</v>
      </c>
      <c r="D749" s="379">
        <v>7.6</v>
      </c>
      <c r="E749" s="379">
        <v>3.2</v>
      </c>
      <c r="F749" s="379">
        <v>3.6</v>
      </c>
      <c r="G749" s="379">
        <v>85</v>
      </c>
      <c r="H749" s="379">
        <v>1033.7</v>
      </c>
      <c r="I749" s="379">
        <v>6479</v>
      </c>
      <c r="J749" s="379">
        <v>0</v>
      </c>
      <c r="K749" s="379">
        <v>0</v>
      </c>
      <c r="L749" s="379">
        <v>0.2</v>
      </c>
      <c r="M749" s="379">
        <v>152.9</v>
      </c>
      <c r="N749" s="568">
        <v>152.9</v>
      </c>
      <c r="O749" s="569">
        <v>0.51388888888888895</v>
      </c>
      <c r="P749" s="568"/>
      <c r="Q749" s="185" t="str">
        <f t="shared" si="37"/>
        <v/>
      </c>
      <c r="R749" s="574" t="str">
        <f t="shared" si="36"/>
        <v/>
      </c>
      <c r="S749" s="581">
        <v>8.1</v>
      </c>
      <c r="T749" s="257"/>
      <c r="U749" s="576" t="str">
        <f t="shared" si="38"/>
        <v/>
      </c>
      <c r="AR749" s="263"/>
      <c r="AS749" s="263"/>
      <c r="AT749" s="224"/>
      <c r="AU749" s="379"/>
      <c r="AV749" s="379"/>
      <c r="AW749" s="264"/>
    </row>
    <row r="750" spans="2:49" x14ac:dyDescent="0.25">
      <c r="B750" s="379">
        <v>7.6</v>
      </c>
      <c r="C750" s="379">
        <v>97</v>
      </c>
      <c r="D750" s="379">
        <v>7.6</v>
      </c>
      <c r="E750" s="379">
        <v>0</v>
      </c>
      <c r="F750" s="379">
        <v>0</v>
      </c>
      <c r="G750" s="379">
        <v>74</v>
      </c>
      <c r="H750" s="379">
        <v>1033.7</v>
      </c>
      <c r="I750" s="379">
        <v>7362</v>
      </c>
      <c r="J750" s="379">
        <v>0</v>
      </c>
      <c r="K750" s="379">
        <v>0</v>
      </c>
      <c r="L750" s="379">
        <v>0.2</v>
      </c>
      <c r="M750" s="379">
        <v>152.9</v>
      </c>
      <c r="N750" s="568">
        <v>152.9</v>
      </c>
      <c r="O750" s="569">
        <v>0.51458333333333295</v>
      </c>
      <c r="P750" s="568"/>
      <c r="Q750" s="185" t="str">
        <f t="shared" si="37"/>
        <v/>
      </c>
      <c r="R750" s="574" t="str">
        <f t="shared" si="36"/>
        <v/>
      </c>
      <c r="S750" s="581">
        <v>8.1</v>
      </c>
      <c r="T750" s="257"/>
      <c r="U750" s="576" t="str">
        <f t="shared" si="38"/>
        <v/>
      </c>
      <c r="AR750" s="263"/>
      <c r="AS750" s="263"/>
      <c r="AT750" s="224"/>
      <c r="AU750" s="379"/>
      <c r="AV750" s="379"/>
      <c r="AW750" s="264"/>
    </row>
    <row r="751" spans="2:49" x14ac:dyDescent="0.25">
      <c r="B751" s="379">
        <v>7.6</v>
      </c>
      <c r="C751" s="379">
        <v>97</v>
      </c>
      <c r="D751" s="379">
        <v>7.6</v>
      </c>
      <c r="E751" s="379">
        <v>1.4</v>
      </c>
      <c r="F751" s="379">
        <v>1.8</v>
      </c>
      <c r="G751" s="379">
        <v>74</v>
      </c>
      <c r="H751" s="379">
        <v>1033.5</v>
      </c>
      <c r="I751" s="379">
        <v>8184</v>
      </c>
      <c r="J751" s="379">
        <v>0</v>
      </c>
      <c r="K751" s="379">
        <v>0</v>
      </c>
      <c r="L751" s="379">
        <v>0.2</v>
      </c>
      <c r="M751" s="379">
        <v>152.9</v>
      </c>
      <c r="N751" s="568">
        <v>152.9</v>
      </c>
      <c r="O751" s="569">
        <v>0.51527777777777795</v>
      </c>
      <c r="P751" s="568"/>
      <c r="Q751" s="185" t="str">
        <f t="shared" si="37"/>
        <v/>
      </c>
      <c r="R751" s="574" t="str">
        <f t="shared" si="36"/>
        <v/>
      </c>
      <c r="S751" s="581">
        <v>8.1</v>
      </c>
      <c r="T751" s="257"/>
      <c r="U751" s="576" t="str">
        <f t="shared" si="38"/>
        <v/>
      </c>
      <c r="AR751" s="263"/>
      <c r="AS751" s="263"/>
      <c r="AT751" s="224"/>
      <c r="AU751" s="379"/>
      <c r="AV751" s="379"/>
      <c r="AW751" s="264"/>
    </row>
    <row r="752" spans="2:49" x14ac:dyDescent="0.25">
      <c r="B752" s="379">
        <v>7.6</v>
      </c>
      <c r="C752" s="379">
        <v>97</v>
      </c>
      <c r="D752" s="379">
        <v>7.6</v>
      </c>
      <c r="E752" s="379">
        <v>1.4</v>
      </c>
      <c r="F752" s="379">
        <v>3.6</v>
      </c>
      <c r="G752" s="379">
        <v>99</v>
      </c>
      <c r="H752" s="379">
        <v>1033.5</v>
      </c>
      <c r="I752" s="379">
        <v>9284</v>
      </c>
      <c r="J752" s="379">
        <v>0</v>
      </c>
      <c r="K752" s="379">
        <v>0</v>
      </c>
      <c r="L752" s="379">
        <v>0.2</v>
      </c>
      <c r="M752" s="379">
        <v>152.9</v>
      </c>
      <c r="N752" s="568">
        <v>152.9</v>
      </c>
      <c r="O752" s="569">
        <v>0.51597222222222205</v>
      </c>
      <c r="P752" s="568"/>
      <c r="Q752" s="185">
        <f t="shared" si="37"/>
        <v>60</v>
      </c>
      <c r="R752" s="574" t="str">
        <f t="shared" si="36"/>
        <v/>
      </c>
      <c r="S752" s="581">
        <v>8.1999999999999993</v>
      </c>
      <c r="T752" s="257"/>
      <c r="U752" s="576" t="str">
        <f t="shared" si="38"/>
        <v/>
      </c>
      <c r="AR752" s="263"/>
      <c r="AS752" s="263"/>
      <c r="AT752" s="224"/>
      <c r="AU752" s="379"/>
      <c r="AV752" s="379"/>
      <c r="AW752" s="264"/>
    </row>
    <row r="753" spans="2:49" x14ac:dyDescent="0.25">
      <c r="B753" s="379">
        <v>7.6</v>
      </c>
      <c r="C753" s="379">
        <v>97</v>
      </c>
      <c r="D753" s="379">
        <v>7.6</v>
      </c>
      <c r="E753" s="379">
        <v>1.8</v>
      </c>
      <c r="F753" s="379">
        <v>1.8</v>
      </c>
      <c r="G753" s="379">
        <v>105</v>
      </c>
      <c r="H753" s="379">
        <v>1033.3</v>
      </c>
      <c r="I753" s="379">
        <v>9718</v>
      </c>
      <c r="J753" s="379">
        <v>0</v>
      </c>
      <c r="K753" s="379">
        <v>0</v>
      </c>
      <c r="L753" s="379">
        <v>0.2</v>
      </c>
      <c r="M753" s="379">
        <v>152.9</v>
      </c>
      <c r="N753" s="568">
        <v>152.9</v>
      </c>
      <c r="O753" s="569">
        <v>0.51666666666666705</v>
      </c>
      <c r="P753" s="568"/>
      <c r="Q753" s="185">
        <f t="shared" si="37"/>
        <v>60</v>
      </c>
      <c r="R753" s="574" t="str">
        <f t="shared" si="36"/>
        <v/>
      </c>
      <c r="S753" s="581">
        <v>8.1999999999999993</v>
      </c>
      <c r="T753" s="257"/>
      <c r="U753" s="576" t="str">
        <f t="shared" si="38"/>
        <v/>
      </c>
      <c r="AR753" s="263"/>
      <c r="AS753" s="263"/>
      <c r="AT753" s="224"/>
      <c r="AU753" s="379"/>
      <c r="AV753" s="379"/>
      <c r="AW753" s="264"/>
    </row>
    <row r="754" spans="2:49" x14ac:dyDescent="0.25">
      <c r="B754" s="379">
        <v>7.6</v>
      </c>
      <c r="C754" s="379">
        <v>97</v>
      </c>
      <c r="D754" s="379">
        <v>7.6</v>
      </c>
      <c r="E754" s="379">
        <v>1.1000000000000001</v>
      </c>
      <c r="F754" s="379">
        <v>1.8</v>
      </c>
      <c r="G754" s="379">
        <v>96</v>
      </c>
      <c r="H754" s="379">
        <v>1033.4000000000001</v>
      </c>
      <c r="I754" s="379">
        <v>10106</v>
      </c>
      <c r="J754" s="379">
        <v>0</v>
      </c>
      <c r="K754" s="379">
        <v>0</v>
      </c>
      <c r="L754" s="379">
        <v>0.2</v>
      </c>
      <c r="M754" s="379">
        <v>152.9</v>
      </c>
      <c r="N754" s="568">
        <v>152.9</v>
      </c>
      <c r="O754" s="569">
        <v>0.51736111111111105</v>
      </c>
      <c r="P754" s="568"/>
      <c r="Q754" s="185">
        <f t="shared" si="37"/>
        <v>60</v>
      </c>
      <c r="R754" s="574" t="str">
        <f t="shared" si="36"/>
        <v/>
      </c>
      <c r="S754" s="581">
        <v>8.1999999999999993</v>
      </c>
      <c r="T754" s="257"/>
      <c r="U754" s="576" t="str">
        <f t="shared" si="38"/>
        <v/>
      </c>
      <c r="AR754" s="263"/>
      <c r="AS754" s="263"/>
      <c r="AT754" s="224"/>
      <c r="AU754" s="379"/>
      <c r="AV754" s="379"/>
      <c r="AW754" s="264"/>
    </row>
    <row r="755" spans="2:49" x14ac:dyDescent="0.25">
      <c r="B755" s="379">
        <v>7.6</v>
      </c>
      <c r="C755" s="379">
        <v>97</v>
      </c>
      <c r="D755" s="379">
        <v>7.6</v>
      </c>
      <c r="E755" s="379">
        <v>0</v>
      </c>
      <c r="F755" s="379">
        <v>0</v>
      </c>
      <c r="G755" s="379">
        <v>96</v>
      </c>
      <c r="H755" s="379">
        <v>1033.5</v>
      </c>
      <c r="I755" s="379">
        <v>12136</v>
      </c>
      <c r="J755" s="379">
        <v>0</v>
      </c>
      <c r="K755" s="379">
        <v>0</v>
      </c>
      <c r="L755" s="379">
        <v>0.2</v>
      </c>
      <c r="M755" s="379">
        <v>152.9</v>
      </c>
      <c r="N755" s="568">
        <v>152.9</v>
      </c>
      <c r="O755" s="569">
        <v>0.51805555555555605</v>
      </c>
      <c r="P755" s="568"/>
      <c r="Q755" s="185">
        <f t="shared" si="37"/>
        <v>60</v>
      </c>
      <c r="R755" s="574" t="str">
        <f t="shared" si="36"/>
        <v/>
      </c>
      <c r="S755" s="581">
        <v>8.3000000000000007</v>
      </c>
      <c r="T755" s="257"/>
      <c r="U755" s="576" t="str">
        <f t="shared" si="38"/>
        <v/>
      </c>
      <c r="AR755" s="263"/>
      <c r="AS755" s="263"/>
      <c r="AT755" s="224"/>
      <c r="AU755" s="379"/>
      <c r="AV755" s="379"/>
      <c r="AW755" s="264"/>
    </row>
    <row r="756" spans="2:49" x14ac:dyDescent="0.25">
      <c r="B756" s="379">
        <v>7.6</v>
      </c>
      <c r="C756" s="379">
        <v>97</v>
      </c>
      <c r="D756" s="379">
        <v>7.6</v>
      </c>
      <c r="E756" s="379">
        <v>2.9</v>
      </c>
      <c r="F756" s="379">
        <v>3.6</v>
      </c>
      <c r="G756" s="379">
        <v>85</v>
      </c>
      <c r="H756" s="379">
        <v>1033.5999999999999</v>
      </c>
      <c r="I756" s="379">
        <v>13066</v>
      </c>
      <c r="J756" s="379">
        <v>0</v>
      </c>
      <c r="K756" s="379">
        <v>0</v>
      </c>
      <c r="L756" s="379">
        <v>0.2</v>
      </c>
      <c r="M756" s="379">
        <v>152.9</v>
      </c>
      <c r="N756" s="568">
        <v>152.9</v>
      </c>
      <c r="O756" s="569">
        <v>0.51875000000000004</v>
      </c>
      <c r="P756" s="568"/>
      <c r="Q756" s="185">
        <f t="shared" si="37"/>
        <v>60</v>
      </c>
      <c r="R756" s="574" t="str">
        <f t="shared" si="36"/>
        <v/>
      </c>
      <c r="S756" s="581">
        <v>8.3000000000000007</v>
      </c>
      <c r="T756" s="257"/>
      <c r="U756" s="576" t="str">
        <f t="shared" si="38"/>
        <v/>
      </c>
      <c r="AR756" s="263"/>
      <c r="AS756" s="263"/>
      <c r="AT756" s="224"/>
      <c r="AU756" s="379"/>
      <c r="AV756" s="379"/>
      <c r="AW756" s="264"/>
    </row>
    <row r="757" spans="2:49" x14ac:dyDescent="0.25">
      <c r="B757" s="379">
        <v>7.6</v>
      </c>
      <c r="C757" s="379">
        <v>97</v>
      </c>
      <c r="D757" s="379">
        <v>7.6</v>
      </c>
      <c r="E757" s="379">
        <v>2.9</v>
      </c>
      <c r="F757" s="379">
        <v>3.6</v>
      </c>
      <c r="G757" s="379">
        <v>116</v>
      </c>
      <c r="H757" s="379">
        <v>1033.4000000000001</v>
      </c>
      <c r="I757" s="379">
        <v>12462</v>
      </c>
      <c r="J757" s="379">
        <v>0</v>
      </c>
      <c r="K757" s="379">
        <v>0</v>
      </c>
      <c r="L757" s="379">
        <v>0.2</v>
      </c>
      <c r="M757" s="379">
        <v>152.9</v>
      </c>
      <c r="N757" s="568">
        <v>152.9</v>
      </c>
      <c r="O757" s="569">
        <v>0.51944444444444404</v>
      </c>
      <c r="P757" s="568"/>
      <c r="Q757" s="185">
        <f t="shared" si="37"/>
        <v>60</v>
      </c>
      <c r="R757" s="574" t="str">
        <f t="shared" si="36"/>
        <v/>
      </c>
      <c r="S757" s="581">
        <v>8.3000000000000007</v>
      </c>
      <c r="T757" s="257"/>
      <c r="U757" s="576" t="str">
        <f t="shared" si="38"/>
        <v/>
      </c>
      <c r="AR757" s="263"/>
      <c r="AS757" s="263"/>
      <c r="AT757" s="224"/>
      <c r="AU757" s="379"/>
      <c r="AV757" s="379"/>
      <c r="AW757" s="264"/>
    </row>
    <row r="758" spans="2:49" x14ac:dyDescent="0.25">
      <c r="B758" s="379">
        <v>7.6</v>
      </c>
      <c r="C758" s="379">
        <v>97</v>
      </c>
      <c r="D758" s="379">
        <v>7.6</v>
      </c>
      <c r="E758" s="379">
        <v>1.4</v>
      </c>
      <c r="F758" s="379">
        <v>1.8</v>
      </c>
      <c r="G758" s="379">
        <v>81</v>
      </c>
      <c r="H758" s="379">
        <v>1033.5999999999999</v>
      </c>
      <c r="I758" s="379">
        <v>12198</v>
      </c>
      <c r="J758" s="379">
        <v>0</v>
      </c>
      <c r="K758" s="379">
        <v>0</v>
      </c>
      <c r="L758" s="379">
        <v>0.2</v>
      </c>
      <c r="M758" s="379">
        <v>152.9</v>
      </c>
      <c r="N758" s="568">
        <v>152.9</v>
      </c>
      <c r="O758" s="569">
        <v>0.52013888888888904</v>
      </c>
      <c r="P758" s="568"/>
      <c r="Q758" s="185">
        <f t="shared" si="37"/>
        <v>60</v>
      </c>
      <c r="R758" s="574" t="str">
        <f t="shared" si="36"/>
        <v/>
      </c>
      <c r="S758" s="581">
        <v>8.4</v>
      </c>
      <c r="T758" s="257"/>
      <c r="U758" s="576" t="str">
        <f t="shared" si="38"/>
        <v/>
      </c>
      <c r="AR758" s="263"/>
      <c r="AS758" s="263"/>
      <c r="AT758" s="224"/>
      <c r="AU758" s="379"/>
      <c r="AV758" s="379"/>
      <c r="AW758" s="264"/>
    </row>
    <row r="759" spans="2:49" x14ac:dyDescent="0.25">
      <c r="B759" s="379">
        <v>7.6</v>
      </c>
      <c r="C759" s="379">
        <v>97</v>
      </c>
      <c r="D759" s="379">
        <v>7.6</v>
      </c>
      <c r="E759" s="379">
        <v>1.4</v>
      </c>
      <c r="F759" s="379">
        <v>3.6</v>
      </c>
      <c r="G759" s="379">
        <v>103</v>
      </c>
      <c r="H759" s="379">
        <v>1033.2</v>
      </c>
      <c r="I759" s="379">
        <v>10881</v>
      </c>
      <c r="J759" s="379">
        <v>0</v>
      </c>
      <c r="K759" s="379">
        <v>0</v>
      </c>
      <c r="L759" s="379">
        <v>0.2</v>
      </c>
      <c r="M759" s="379">
        <v>152.9</v>
      </c>
      <c r="N759" s="568">
        <v>152.9</v>
      </c>
      <c r="O759" s="569">
        <v>0.52083333333333304</v>
      </c>
      <c r="P759" s="568"/>
      <c r="Q759" s="185">
        <f t="shared" si="37"/>
        <v>60</v>
      </c>
      <c r="R759" s="574" t="str">
        <f t="shared" si="36"/>
        <v/>
      </c>
      <c r="S759" s="581">
        <v>8.4</v>
      </c>
      <c r="T759" s="257"/>
      <c r="U759" s="576" t="str">
        <f t="shared" si="38"/>
        <v/>
      </c>
      <c r="AR759" s="263"/>
      <c r="AS759" s="263"/>
      <c r="AT759" s="224"/>
      <c r="AU759" s="379"/>
      <c r="AV759" s="379"/>
      <c r="AW759" s="264"/>
    </row>
    <row r="760" spans="2:49" x14ac:dyDescent="0.25">
      <c r="B760" s="379">
        <v>7.6</v>
      </c>
      <c r="C760" s="379">
        <v>97</v>
      </c>
      <c r="D760" s="379">
        <v>7.6</v>
      </c>
      <c r="E760" s="379">
        <v>1.4</v>
      </c>
      <c r="F760" s="379">
        <v>1.8</v>
      </c>
      <c r="G760" s="379">
        <v>86</v>
      </c>
      <c r="H760" s="379">
        <v>1033.5999999999999</v>
      </c>
      <c r="I760" s="379">
        <v>10168</v>
      </c>
      <c r="J760" s="379">
        <v>0</v>
      </c>
      <c r="K760" s="379">
        <v>0</v>
      </c>
      <c r="L760" s="379">
        <v>0.2</v>
      </c>
      <c r="M760" s="379">
        <v>152.9</v>
      </c>
      <c r="N760" s="568">
        <v>152.9</v>
      </c>
      <c r="O760" s="569">
        <v>0.52152777777777803</v>
      </c>
      <c r="P760" s="568"/>
      <c r="Q760" s="185">
        <f t="shared" si="37"/>
        <v>60</v>
      </c>
      <c r="R760" s="574" t="str">
        <f t="shared" si="36"/>
        <v/>
      </c>
      <c r="S760" s="581">
        <v>8.4</v>
      </c>
      <c r="T760" s="257"/>
      <c r="U760" s="576" t="str">
        <f t="shared" si="38"/>
        <v/>
      </c>
      <c r="AR760" s="263"/>
      <c r="AS760" s="263"/>
      <c r="AT760" s="224"/>
      <c r="AU760" s="379"/>
      <c r="AV760" s="379"/>
      <c r="AW760" s="264"/>
    </row>
    <row r="761" spans="2:49" x14ac:dyDescent="0.25">
      <c r="B761" s="379">
        <v>7.6</v>
      </c>
      <c r="C761" s="379">
        <v>97</v>
      </c>
      <c r="D761" s="379">
        <v>7.6</v>
      </c>
      <c r="E761" s="379">
        <v>0.4</v>
      </c>
      <c r="F761" s="379">
        <v>1.8</v>
      </c>
      <c r="G761" s="379">
        <v>97</v>
      </c>
      <c r="H761" s="379">
        <v>1033.4000000000001</v>
      </c>
      <c r="I761" s="379">
        <v>9997</v>
      </c>
      <c r="J761" s="379">
        <v>0</v>
      </c>
      <c r="K761" s="379">
        <v>0</v>
      </c>
      <c r="L761" s="379">
        <v>0.2</v>
      </c>
      <c r="M761" s="379">
        <v>152.9</v>
      </c>
      <c r="N761" s="568">
        <v>152.9</v>
      </c>
      <c r="O761" s="569">
        <v>0.52222222222222203</v>
      </c>
      <c r="P761" s="568"/>
      <c r="Q761" s="185">
        <f t="shared" si="37"/>
        <v>60</v>
      </c>
      <c r="R761" s="574" t="str">
        <f t="shared" si="36"/>
        <v/>
      </c>
      <c r="S761" s="581">
        <v>8.5</v>
      </c>
      <c r="T761" s="257"/>
      <c r="U761" s="576" t="str">
        <f t="shared" si="38"/>
        <v/>
      </c>
      <c r="AR761" s="263"/>
      <c r="AS761" s="263"/>
      <c r="AT761" s="224"/>
      <c r="AU761" s="379"/>
      <c r="AV761" s="379"/>
      <c r="AW761" s="264"/>
    </row>
    <row r="762" spans="2:49" x14ac:dyDescent="0.25">
      <c r="B762" s="379">
        <v>7.6</v>
      </c>
      <c r="C762" s="379">
        <v>97</v>
      </c>
      <c r="D762" s="379">
        <v>7.6</v>
      </c>
      <c r="E762" s="379">
        <v>1.1000000000000001</v>
      </c>
      <c r="F762" s="379">
        <v>1.8</v>
      </c>
      <c r="G762" s="379">
        <v>92</v>
      </c>
      <c r="H762" s="379">
        <v>1033.3</v>
      </c>
      <c r="I762" s="379">
        <v>8184</v>
      </c>
      <c r="J762" s="379">
        <v>0</v>
      </c>
      <c r="K762" s="379">
        <v>0</v>
      </c>
      <c r="L762" s="379">
        <v>0.2</v>
      </c>
      <c r="M762" s="379">
        <v>152.9</v>
      </c>
      <c r="N762" s="568">
        <v>152.9</v>
      </c>
      <c r="O762" s="569">
        <v>0.52291666666666703</v>
      </c>
      <c r="P762" s="568"/>
      <c r="Q762" s="185" t="str">
        <f t="shared" si="37"/>
        <v/>
      </c>
      <c r="R762" s="574" t="str">
        <f t="shared" si="36"/>
        <v/>
      </c>
      <c r="S762" s="581">
        <v>8.5</v>
      </c>
      <c r="T762" s="257"/>
      <c r="U762" s="576" t="str">
        <f t="shared" si="38"/>
        <v/>
      </c>
      <c r="AR762" s="263"/>
      <c r="AS762" s="263"/>
      <c r="AT762" s="224"/>
      <c r="AU762" s="379"/>
      <c r="AV762" s="379"/>
      <c r="AW762" s="264"/>
    </row>
    <row r="763" spans="2:49" x14ac:dyDescent="0.25">
      <c r="B763" s="379">
        <v>7.6</v>
      </c>
      <c r="C763" s="379">
        <v>97</v>
      </c>
      <c r="D763" s="379">
        <v>7.6</v>
      </c>
      <c r="E763" s="379">
        <v>0.4</v>
      </c>
      <c r="F763" s="379">
        <v>1.8</v>
      </c>
      <c r="G763" s="379">
        <v>105</v>
      </c>
      <c r="H763" s="379">
        <v>1033.5</v>
      </c>
      <c r="I763" s="379">
        <v>8571</v>
      </c>
      <c r="J763" s="379">
        <v>0</v>
      </c>
      <c r="K763" s="379">
        <v>0</v>
      </c>
      <c r="L763" s="379">
        <v>0.2</v>
      </c>
      <c r="M763" s="379">
        <v>152.9</v>
      </c>
      <c r="N763" s="568">
        <v>152.9</v>
      </c>
      <c r="O763" s="569">
        <v>0.52361111111111103</v>
      </c>
      <c r="P763" s="568"/>
      <c r="Q763" s="185" t="str">
        <f t="shared" si="37"/>
        <v/>
      </c>
      <c r="R763" s="574" t="str">
        <f t="shared" si="36"/>
        <v/>
      </c>
      <c r="S763" s="581">
        <v>8.5</v>
      </c>
      <c r="T763" s="257"/>
      <c r="U763" s="576" t="str">
        <f t="shared" si="38"/>
        <v/>
      </c>
      <c r="AR763" s="263"/>
      <c r="AS763" s="263"/>
      <c r="AT763" s="224"/>
      <c r="AU763" s="379"/>
      <c r="AV763" s="379"/>
      <c r="AW763" s="264"/>
    </row>
    <row r="764" spans="2:49" x14ac:dyDescent="0.25">
      <c r="B764" s="379">
        <v>7.6</v>
      </c>
      <c r="C764" s="379">
        <v>97</v>
      </c>
      <c r="D764" s="379">
        <v>7.6</v>
      </c>
      <c r="E764" s="379">
        <v>1.4</v>
      </c>
      <c r="F764" s="379">
        <v>1.8</v>
      </c>
      <c r="G764" s="379">
        <v>105</v>
      </c>
      <c r="H764" s="379">
        <v>1033.3</v>
      </c>
      <c r="I764" s="379">
        <v>8463</v>
      </c>
      <c r="J764" s="379">
        <v>0</v>
      </c>
      <c r="K764" s="379">
        <v>0</v>
      </c>
      <c r="L764" s="379">
        <v>0.2</v>
      </c>
      <c r="M764" s="379">
        <v>152.9</v>
      </c>
      <c r="N764" s="568">
        <v>152.9</v>
      </c>
      <c r="O764" s="569">
        <v>0.52430555555555602</v>
      </c>
      <c r="P764" s="568"/>
      <c r="Q764" s="185" t="str">
        <f t="shared" si="37"/>
        <v/>
      </c>
      <c r="R764" s="574" t="str">
        <f t="shared" si="36"/>
        <v/>
      </c>
      <c r="S764" s="581">
        <v>8.5</v>
      </c>
      <c r="T764" s="257"/>
      <c r="U764" s="576" t="str">
        <f t="shared" si="38"/>
        <v/>
      </c>
      <c r="AR764" s="263"/>
      <c r="AS764" s="263"/>
      <c r="AT764" s="224"/>
      <c r="AU764" s="379"/>
      <c r="AV764" s="379"/>
      <c r="AW764" s="264"/>
    </row>
    <row r="765" spans="2:49" x14ac:dyDescent="0.25">
      <c r="B765" s="379">
        <v>7.6</v>
      </c>
      <c r="C765" s="379">
        <v>97</v>
      </c>
      <c r="D765" s="379">
        <v>7.6</v>
      </c>
      <c r="E765" s="379">
        <v>0.7</v>
      </c>
      <c r="F765" s="379">
        <v>1.8</v>
      </c>
      <c r="G765" s="379">
        <v>104</v>
      </c>
      <c r="H765" s="379">
        <v>1033.3</v>
      </c>
      <c r="I765" s="379">
        <v>8959</v>
      </c>
      <c r="J765" s="379">
        <v>0</v>
      </c>
      <c r="K765" s="379">
        <v>0</v>
      </c>
      <c r="L765" s="379">
        <v>0.2</v>
      </c>
      <c r="M765" s="379">
        <v>152.9</v>
      </c>
      <c r="N765" s="568">
        <v>152.9</v>
      </c>
      <c r="O765" s="569">
        <v>0.52500000000000002</v>
      </c>
      <c r="P765" s="568"/>
      <c r="Q765" s="185" t="str">
        <f t="shared" si="37"/>
        <v/>
      </c>
      <c r="R765" s="574" t="str">
        <f t="shared" si="36"/>
        <v/>
      </c>
      <c r="S765" s="581">
        <v>8.5</v>
      </c>
      <c r="T765" s="257"/>
      <c r="U765" s="576" t="str">
        <f t="shared" si="38"/>
        <v/>
      </c>
      <c r="AR765" s="263"/>
      <c r="AS765" s="263"/>
      <c r="AT765" s="224"/>
      <c r="AU765" s="379"/>
      <c r="AV765" s="379"/>
      <c r="AW765" s="264"/>
    </row>
    <row r="766" spans="2:49" x14ac:dyDescent="0.25">
      <c r="B766" s="379">
        <v>7.6</v>
      </c>
      <c r="C766" s="379">
        <v>97</v>
      </c>
      <c r="D766" s="379">
        <v>7.6</v>
      </c>
      <c r="E766" s="379">
        <v>0</v>
      </c>
      <c r="F766" s="379">
        <v>0</v>
      </c>
      <c r="G766" s="379">
        <v>104</v>
      </c>
      <c r="H766" s="379">
        <v>1033.4000000000001</v>
      </c>
      <c r="I766" s="379">
        <v>8618</v>
      </c>
      <c r="J766" s="379">
        <v>0</v>
      </c>
      <c r="K766" s="379">
        <v>0</v>
      </c>
      <c r="L766" s="379">
        <v>0.2</v>
      </c>
      <c r="M766" s="379">
        <v>152.9</v>
      </c>
      <c r="N766" s="568">
        <v>152.9</v>
      </c>
      <c r="O766" s="569">
        <v>0.52569444444444402</v>
      </c>
      <c r="P766" s="568"/>
      <c r="Q766" s="185" t="str">
        <f t="shared" si="37"/>
        <v/>
      </c>
      <c r="R766" s="574" t="str">
        <f t="shared" si="36"/>
        <v/>
      </c>
      <c r="S766" s="581">
        <v>8.5</v>
      </c>
      <c r="T766" s="257"/>
      <c r="U766" s="576" t="str">
        <f t="shared" si="38"/>
        <v/>
      </c>
      <c r="AR766" s="263"/>
      <c r="AS766" s="263"/>
      <c r="AT766" s="224"/>
      <c r="AU766" s="379"/>
      <c r="AV766" s="379"/>
      <c r="AW766" s="264"/>
    </row>
    <row r="767" spans="2:49" x14ac:dyDescent="0.25">
      <c r="B767" s="379">
        <v>7.7</v>
      </c>
      <c r="C767" s="379">
        <v>97</v>
      </c>
      <c r="D767" s="379">
        <v>7.7</v>
      </c>
      <c r="E767" s="379">
        <v>0.7</v>
      </c>
      <c r="F767" s="379">
        <v>1.8</v>
      </c>
      <c r="G767" s="379">
        <v>105</v>
      </c>
      <c r="H767" s="379">
        <v>1033.5</v>
      </c>
      <c r="I767" s="379">
        <v>8835</v>
      </c>
      <c r="J767" s="379">
        <v>0</v>
      </c>
      <c r="K767" s="379">
        <v>0</v>
      </c>
      <c r="L767" s="379">
        <v>0.2</v>
      </c>
      <c r="M767" s="379">
        <v>152.9</v>
      </c>
      <c r="N767" s="568">
        <v>152.9</v>
      </c>
      <c r="O767" s="569">
        <v>0.52638888888888902</v>
      </c>
      <c r="P767" s="568"/>
      <c r="Q767" s="185" t="str">
        <f t="shared" si="37"/>
        <v/>
      </c>
      <c r="R767" s="574" t="str">
        <f t="shared" si="36"/>
        <v/>
      </c>
      <c r="S767" s="581">
        <v>8.6</v>
      </c>
      <c r="T767" s="257"/>
      <c r="U767" s="576" t="str">
        <f t="shared" si="38"/>
        <v/>
      </c>
      <c r="AR767" s="263"/>
      <c r="AS767" s="263"/>
      <c r="AT767" s="224"/>
      <c r="AU767" s="379"/>
      <c r="AV767" s="379"/>
      <c r="AW767" s="264"/>
    </row>
    <row r="768" spans="2:49" x14ac:dyDescent="0.25">
      <c r="B768" s="379">
        <v>7.7</v>
      </c>
      <c r="C768" s="379">
        <v>97</v>
      </c>
      <c r="D768" s="379">
        <v>7.7</v>
      </c>
      <c r="E768" s="379">
        <v>1.8</v>
      </c>
      <c r="F768" s="379">
        <v>1.8</v>
      </c>
      <c r="G768" s="379">
        <v>105</v>
      </c>
      <c r="H768" s="379">
        <v>1033.4000000000001</v>
      </c>
      <c r="I768" s="379">
        <v>8401</v>
      </c>
      <c r="J768" s="379">
        <v>0</v>
      </c>
      <c r="K768" s="379">
        <v>0</v>
      </c>
      <c r="L768" s="379">
        <v>0.2</v>
      </c>
      <c r="M768" s="379">
        <v>152.9</v>
      </c>
      <c r="N768" s="568">
        <v>152.9</v>
      </c>
      <c r="O768" s="569">
        <v>0.52708333333333302</v>
      </c>
      <c r="P768" s="568"/>
      <c r="Q768" s="185" t="str">
        <f t="shared" si="37"/>
        <v/>
      </c>
      <c r="R768" s="574" t="str">
        <f t="shared" si="36"/>
        <v/>
      </c>
      <c r="S768" s="581">
        <v>8.6</v>
      </c>
      <c r="T768" s="257"/>
      <c r="U768" s="576" t="str">
        <f t="shared" si="38"/>
        <v/>
      </c>
      <c r="AR768" s="263"/>
      <c r="AS768" s="263"/>
      <c r="AT768" s="224"/>
      <c r="AU768" s="379"/>
      <c r="AV768" s="379"/>
      <c r="AW768" s="264"/>
    </row>
    <row r="769" spans="2:49" x14ac:dyDescent="0.25">
      <c r="B769" s="379">
        <v>7.7</v>
      </c>
      <c r="C769" s="379">
        <v>97</v>
      </c>
      <c r="D769" s="379">
        <v>7.7</v>
      </c>
      <c r="E769" s="379">
        <v>1.4</v>
      </c>
      <c r="F769" s="379">
        <v>1.8</v>
      </c>
      <c r="G769" s="379">
        <v>88</v>
      </c>
      <c r="H769" s="379">
        <v>1033.3</v>
      </c>
      <c r="I769" s="379">
        <v>7796</v>
      </c>
      <c r="J769" s="379">
        <v>0</v>
      </c>
      <c r="K769" s="379">
        <v>0</v>
      </c>
      <c r="L769" s="379">
        <v>0.2</v>
      </c>
      <c r="M769" s="379">
        <v>152.9</v>
      </c>
      <c r="N769" s="568">
        <v>152.9</v>
      </c>
      <c r="O769" s="569">
        <v>0.52777777777777801</v>
      </c>
      <c r="P769" s="568"/>
      <c r="Q769" s="185" t="str">
        <f t="shared" si="37"/>
        <v/>
      </c>
      <c r="R769" s="574" t="str">
        <f t="shared" si="36"/>
        <v/>
      </c>
      <c r="S769" s="581">
        <v>8.6</v>
      </c>
      <c r="T769" s="257"/>
      <c r="U769" s="576" t="str">
        <f t="shared" si="38"/>
        <v/>
      </c>
      <c r="AR769" s="263"/>
      <c r="AS769" s="263"/>
      <c r="AT769" s="224"/>
      <c r="AU769" s="379"/>
      <c r="AV769" s="379"/>
      <c r="AW769" s="264"/>
    </row>
    <row r="770" spans="2:49" x14ac:dyDescent="0.25">
      <c r="B770" s="379">
        <v>7.7</v>
      </c>
      <c r="C770" s="379">
        <v>97</v>
      </c>
      <c r="D770" s="379">
        <v>7.7</v>
      </c>
      <c r="E770" s="379">
        <v>2.5</v>
      </c>
      <c r="F770" s="379">
        <v>3.6</v>
      </c>
      <c r="G770" s="379">
        <v>124</v>
      </c>
      <c r="H770" s="379">
        <v>1033.4000000000001</v>
      </c>
      <c r="I770" s="379">
        <v>7688</v>
      </c>
      <c r="J770" s="379">
        <v>0</v>
      </c>
      <c r="K770" s="379">
        <v>0</v>
      </c>
      <c r="L770" s="379">
        <v>0.2</v>
      </c>
      <c r="M770" s="379">
        <v>152.9</v>
      </c>
      <c r="N770" s="568">
        <v>152.9</v>
      </c>
      <c r="O770" s="569">
        <v>0.52847222222222201</v>
      </c>
      <c r="P770" s="568"/>
      <c r="Q770" s="185" t="str">
        <f t="shared" si="37"/>
        <v/>
      </c>
      <c r="R770" s="574" t="str">
        <f t="shared" si="36"/>
        <v/>
      </c>
      <c r="S770" s="581">
        <v>8.6</v>
      </c>
      <c r="T770" s="257"/>
      <c r="U770" s="576" t="str">
        <f t="shared" si="38"/>
        <v/>
      </c>
      <c r="AR770" s="263"/>
      <c r="AS770" s="263"/>
      <c r="AT770" s="224"/>
      <c r="AU770" s="379"/>
      <c r="AV770" s="379"/>
      <c r="AW770" s="264"/>
    </row>
    <row r="771" spans="2:49" x14ac:dyDescent="0.25">
      <c r="B771" s="379">
        <v>7.8</v>
      </c>
      <c r="C771" s="379">
        <v>97</v>
      </c>
      <c r="D771" s="379">
        <v>7.8</v>
      </c>
      <c r="E771" s="379">
        <v>1.4</v>
      </c>
      <c r="F771" s="379">
        <v>1.8</v>
      </c>
      <c r="G771" s="379">
        <v>141</v>
      </c>
      <c r="H771" s="379">
        <v>1033.4000000000001</v>
      </c>
      <c r="I771" s="379">
        <v>8835</v>
      </c>
      <c r="J771" s="379">
        <v>0</v>
      </c>
      <c r="K771" s="379">
        <v>0</v>
      </c>
      <c r="L771" s="379">
        <v>0.2</v>
      </c>
      <c r="M771" s="379">
        <v>152.9</v>
      </c>
      <c r="N771" s="568">
        <v>152.9</v>
      </c>
      <c r="O771" s="569">
        <v>0.52916666666666701</v>
      </c>
      <c r="P771" s="568"/>
      <c r="Q771" s="185" t="str">
        <f t="shared" si="37"/>
        <v/>
      </c>
      <c r="R771" s="574" t="str">
        <f t="shared" si="36"/>
        <v/>
      </c>
      <c r="S771" s="581">
        <v>8.6</v>
      </c>
      <c r="T771" s="257"/>
      <c r="U771" s="576" t="str">
        <f t="shared" si="38"/>
        <v/>
      </c>
      <c r="AR771" s="263"/>
      <c r="AS771" s="263"/>
      <c r="AT771" s="224"/>
      <c r="AU771" s="379"/>
      <c r="AV771" s="379"/>
      <c r="AW771" s="264"/>
    </row>
    <row r="772" spans="2:49" x14ac:dyDescent="0.25">
      <c r="B772" s="379">
        <v>7.8</v>
      </c>
      <c r="C772" s="379">
        <v>97</v>
      </c>
      <c r="D772" s="379">
        <v>7.8</v>
      </c>
      <c r="E772" s="379">
        <v>0</v>
      </c>
      <c r="F772" s="379">
        <v>0</v>
      </c>
      <c r="G772" s="379">
        <v>132</v>
      </c>
      <c r="H772" s="379">
        <v>1033.5</v>
      </c>
      <c r="I772" s="379">
        <v>8230</v>
      </c>
      <c r="J772" s="379">
        <v>0</v>
      </c>
      <c r="K772" s="379">
        <v>0</v>
      </c>
      <c r="L772" s="379">
        <v>0.2</v>
      </c>
      <c r="M772" s="379">
        <v>152.9</v>
      </c>
      <c r="N772" s="568">
        <v>152.9</v>
      </c>
      <c r="O772" s="569">
        <v>0.52986111111111101</v>
      </c>
      <c r="P772" s="568"/>
      <c r="Q772" s="185" t="str">
        <f t="shared" si="37"/>
        <v/>
      </c>
      <c r="R772" s="574" t="str">
        <f t="shared" si="36"/>
        <v/>
      </c>
      <c r="S772" s="581">
        <v>8.6</v>
      </c>
      <c r="T772" s="257"/>
      <c r="U772" s="576" t="str">
        <f t="shared" si="38"/>
        <v/>
      </c>
      <c r="AR772" s="263"/>
      <c r="AS772" s="263"/>
      <c r="AT772" s="224"/>
      <c r="AU772" s="379"/>
      <c r="AV772" s="379"/>
      <c r="AW772" s="264"/>
    </row>
    <row r="773" spans="2:49" x14ac:dyDescent="0.25">
      <c r="B773" s="379">
        <v>7.9</v>
      </c>
      <c r="C773" s="379">
        <v>97</v>
      </c>
      <c r="D773" s="379">
        <v>7.9</v>
      </c>
      <c r="E773" s="379">
        <v>0.4</v>
      </c>
      <c r="F773" s="379">
        <v>1.8</v>
      </c>
      <c r="G773" s="379">
        <v>132</v>
      </c>
      <c r="H773" s="379">
        <v>1033.3</v>
      </c>
      <c r="I773" s="379">
        <v>5921</v>
      </c>
      <c r="J773" s="379">
        <v>0</v>
      </c>
      <c r="K773" s="379">
        <v>0</v>
      </c>
      <c r="L773" s="379">
        <v>0.2</v>
      </c>
      <c r="M773" s="379">
        <v>152.9</v>
      </c>
      <c r="N773" s="568">
        <v>152.9</v>
      </c>
      <c r="O773" s="569">
        <v>0.530555555555556</v>
      </c>
      <c r="P773" s="568"/>
      <c r="Q773" s="185" t="str">
        <f t="shared" si="37"/>
        <v/>
      </c>
      <c r="R773" s="574" t="str">
        <f t="shared" si="36"/>
        <v/>
      </c>
      <c r="S773" s="581">
        <v>8.6</v>
      </c>
      <c r="T773" s="257"/>
      <c r="U773" s="576" t="str">
        <f t="shared" si="38"/>
        <v/>
      </c>
      <c r="AR773" s="263"/>
      <c r="AS773" s="263"/>
      <c r="AT773" s="224"/>
      <c r="AU773" s="379"/>
      <c r="AV773" s="379"/>
      <c r="AW773" s="264"/>
    </row>
    <row r="774" spans="2:49" x14ac:dyDescent="0.25">
      <c r="B774" s="379">
        <v>7.9</v>
      </c>
      <c r="C774" s="379">
        <v>97</v>
      </c>
      <c r="D774" s="379">
        <v>7.9</v>
      </c>
      <c r="E774" s="379">
        <v>0</v>
      </c>
      <c r="F774" s="379">
        <v>0</v>
      </c>
      <c r="G774" s="379">
        <v>130</v>
      </c>
      <c r="H774" s="379">
        <v>1033.2</v>
      </c>
      <c r="I774" s="379">
        <v>5440</v>
      </c>
      <c r="J774" s="379">
        <v>0</v>
      </c>
      <c r="K774" s="379">
        <v>0</v>
      </c>
      <c r="L774" s="379">
        <v>0.2</v>
      </c>
      <c r="M774" s="379">
        <v>152.9</v>
      </c>
      <c r="N774" s="568">
        <v>152.9</v>
      </c>
      <c r="O774" s="569">
        <v>0.53125</v>
      </c>
      <c r="P774" s="568"/>
      <c r="Q774" s="185" t="str">
        <f t="shared" si="37"/>
        <v/>
      </c>
      <c r="R774" s="574" t="str">
        <f t="shared" si="36"/>
        <v/>
      </c>
      <c r="S774" s="581">
        <v>8.6999999999999993</v>
      </c>
      <c r="T774" s="257"/>
      <c r="U774" s="576" t="str">
        <f t="shared" si="38"/>
        <v/>
      </c>
      <c r="AR774" s="263"/>
      <c r="AS774" s="263"/>
      <c r="AT774" s="224"/>
      <c r="AU774" s="379"/>
      <c r="AV774" s="379"/>
      <c r="AW774" s="264"/>
    </row>
    <row r="775" spans="2:49" x14ac:dyDescent="0.25">
      <c r="B775" s="379">
        <v>7.9</v>
      </c>
      <c r="C775" s="379">
        <v>97</v>
      </c>
      <c r="D775" s="379">
        <v>7.9</v>
      </c>
      <c r="E775" s="379">
        <v>0</v>
      </c>
      <c r="F775" s="379">
        <v>0</v>
      </c>
      <c r="G775" s="379">
        <v>130</v>
      </c>
      <c r="H775" s="379">
        <v>1033.3</v>
      </c>
      <c r="I775" s="379">
        <v>5812</v>
      </c>
      <c r="J775" s="379">
        <v>0</v>
      </c>
      <c r="K775" s="379">
        <v>0</v>
      </c>
      <c r="L775" s="379">
        <v>0.2</v>
      </c>
      <c r="M775" s="379">
        <v>152.9</v>
      </c>
      <c r="N775" s="568">
        <v>152.9</v>
      </c>
      <c r="O775" s="569">
        <v>0.531944444444444</v>
      </c>
      <c r="P775" s="568"/>
      <c r="Q775" s="185" t="str">
        <f t="shared" si="37"/>
        <v/>
      </c>
      <c r="R775" s="574" t="str">
        <f t="shared" si="36"/>
        <v/>
      </c>
      <c r="S775" s="581">
        <v>8.6999999999999993</v>
      </c>
      <c r="T775" s="257"/>
      <c r="U775" s="576" t="str">
        <f t="shared" si="38"/>
        <v/>
      </c>
      <c r="AR775" s="263"/>
      <c r="AS775" s="263"/>
      <c r="AT775" s="224"/>
      <c r="AU775" s="379"/>
      <c r="AV775" s="379"/>
      <c r="AW775" s="264"/>
    </row>
    <row r="776" spans="2:49" x14ac:dyDescent="0.25">
      <c r="B776" s="379">
        <v>8</v>
      </c>
      <c r="C776" s="379">
        <v>97</v>
      </c>
      <c r="D776" s="379">
        <v>8</v>
      </c>
      <c r="E776" s="379">
        <v>1.8</v>
      </c>
      <c r="F776" s="379">
        <v>3.6</v>
      </c>
      <c r="G776" s="379">
        <v>101</v>
      </c>
      <c r="H776" s="379">
        <v>1033.3</v>
      </c>
      <c r="I776" s="379">
        <v>5704</v>
      </c>
      <c r="J776" s="379">
        <v>0</v>
      </c>
      <c r="K776" s="379">
        <v>0</v>
      </c>
      <c r="L776" s="379">
        <v>0.2</v>
      </c>
      <c r="M776" s="379">
        <v>152.9</v>
      </c>
      <c r="N776" s="568">
        <v>152.9</v>
      </c>
      <c r="O776" s="569">
        <v>0.53263888888888899</v>
      </c>
      <c r="P776" s="568"/>
      <c r="Q776" s="185" t="str">
        <f t="shared" si="37"/>
        <v/>
      </c>
      <c r="R776" s="574" t="str">
        <f t="shared" si="36"/>
        <v/>
      </c>
      <c r="S776" s="581">
        <v>8.6999999999999993</v>
      </c>
      <c r="T776" s="257"/>
      <c r="U776" s="576" t="str">
        <f t="shared" si="38"/>
        <v/>
      </c>
      <c r="AR776" s="263"/>
      <c r="AS776" s="263"/>
      <c r="AT776" s="224"/>
      <c r="AU776" s="379"/>
      <c r="AV776" s="379"/>
      <c r="AW776" s="264"/>
    </row>
    <row r="777" spans="2:49" x14ac:dyDescent="0.25">
      <c r="B777" s="379">
        <v>8</v>
      </c>
      <c r="C777" s="379">
        <v>97</v>
      </c>
      <c r="D777" s="379">
        <v>8</v>
      </c>
      <c r="E777" s="379">
        <v>1.8</v>
      </c>
      <c r="F777" s="379">
        <v>3.6</v>
      </c>
      <c r="G777" s="379">
        <v>97</v>
      </c>
      <c r="H777" s="379">
        <v>1033.3</v>
      </c>
      <c r="I777" s="379">
        <v>5766</v>
      </c>
      <c r="J777" s="379">
        <v>0</v>
      </c>
      <c r="K777" s="379">
        <v>0</v>
      </c>
      <c r="L777" s="379">
        <v>0.2</v>
      </c>
      <c r="M777" s="379">
        <v>152.9</v>
      </c>
      <c r="N777" s="568">
        <v>152.9</v>
      </c>
      <c r="O777" s="569">
        <v>0.53333333333333299</v>
      </c>
      <c r="P777" s="568"/>
      <c r="Q777" s="185" t="str">
        <f t="shared" si="37"/>
        <v/>
      </c>
      <c r="R777" s="574" t="str">
        <f t="shared" ref="R777:R840" si="39">IF(J777&gt;0,60,"")</f>
        <v/>
      </c>
      <c r="S777" s="581">
        <v>8.6999999999999993</v>
      </c>
      <c r="T777" s="257"/>
      <c r="U777" s="576" t="str">
        <f t="shared" si="38"/>
        <v/>
      </c>
      <c r="AR777" s="263"/>
      <c r="AS777" s="263"/>
      <c r="AT777" s="224"/>
      <c r="AU777" s="379"/>
      <c r="AV777" s="379"/>
      <c r="AW777" s="264"/>
    </row>
    <row r="778" spans="2:49" x14ac:dyDescent="0.25">
      <c r="B778" s="379">
        <v>8</v>
      </c>
      <c r="C778" s="379">
        <v>97</v>
      </c>
      <c r="D778" s="379">
        <v>8</v>
      </c>
      <c r="E778" s="379">
        <v>1.1000000000000001</v>
      </c>
      <c r="F778" s="379">
        <v>1.8</v>
      </c>
      <c r="G778" s="379">
        <v>103</v>
      </c>
      <c r="H778" s="379">
        <v>1033.4000000000001</v>
      </c>
      <c r="I778" s="379">
        <v>5704</v>
      </c>
      <c r="J778" s="379">
        <v>0</v>
      </c>
      <c r="K778" s="379">
        <v>0</v>
      </c>
      <c r="L778" s="379">
        <v>0.2</v>
      </c>
      <c r="M778" s="379">
        <v>152.9</v>
      </c>
      <c r="N778" s="568">
        <v>152.9</v>
      </c>
      <c r="O778" s="569">
        <v>0.53402777777777799</v>
      </c>
      <c r="P778" s="568"/>
      <c r="Q778" s="185" t="str">
        <f t="shared" si="37"/>
        <v/>
      </c>
      <c r="R778" s="574" t="str">
        <f t="shared" si="39"/>
        <v/>
      </c>
      <c r="S778" s="581">
        <v>8.6999999999999993</v>
      </c>
      <c r="T778" s="257"/>
      <c r="U778" s="576" t="str">
        <f t="shared" si="38"/>
        <v/>
      </c>
      <c r="AR778" s="263"/>
      <c r="AS778" s="263"/>
      <c r="AT778" s="224"/>
      <c r="AU778" s="379"/>
      <c r="AV778" s="379"/>
      <c r="AW778" s="264"/>
    </row>
    <row r="779" spans="2:49" x14ac:dyDescent="0.25">
      <c r="B779" s="379">
        <v>8</v>
      </c>
      <c r="C779" s="379">
        <v>97</v>
      </c>
      <c r="D779" s="379">
        <v>8</v>
      </c>
      <c r="E779" s="379">
        <v>1.4</v>
      </c>
      <c r="F779" s="379">
        <v>1.8</v>
      </c>
      <c r="G779" s="379">
        <v>97</v>
      </c>
      <c r="H779" s="379">
        <v>1033.4000000000001</v>
      </c>
      <c r="I779" s="379">
        <v>5440</v>
      </c>
      <c r="J779" s="379">
        <v>0</v>
      </c>
      <c r="K779" s="379">
        <v>0</v>
      </c>
      <c r="L779" s="379">
        <v>0.2</v>
      </c>
      <c r="M779" s="379">
        <v>152.9</v>
      </c>
      <c r="N779" s="568">
        <v>152.9</v>
      </c>
      <c r="O779" s="569">
        <v>0.53472222222222199</v>
      </c>
      <c r="P779" s="568"/>
      <c r="Q779" s="185" t="str">
        <f t="shared" ref="Q779:Q842" si="40">IF(I779&gt;9000,60,"")</f>
        <v/>
      </c>
      <c r="R779" s="574" t="str">
        <f t="shared" si="39"/>
        <v/>
      </c>
      <c r="S779" s="581">
        <v>8.6999999999999993</v>
      </c>
      <c r="T779" s="257"/>
      <c r="U779" s="576" t="str">
        <f t="shared" ref="U779:U842" si="41">IF(S779&gt;B779+1,60,"")</f>
        <v/>
      </c>
      <c r="AR779" s="263"/>
      <c r="AS779" s="263"/>
      <c r="AT779" s="224"/>
      <c r="AU779" s="379"/>
      <c r="AV779" s="379"/>
      <c r="AW779" s="264"/>
    </row>
    <row r="780" spans="2:49" x14ac:dyDescent="0.25">
      <c r="B780" s="379">
        <v>8</v>
      </c>
      <c r="C780" s="379">
        <v>97</v>
      </c>
      <c r="D780" s="379">
        <v>8</v>
      </c>
      <c r="E780" s="379">
        <v>1.4</v>
      </c>
      <c r="F780" s="379">
        <v>1.8</v>
      </c>
      <c r="G780" s="379">
        <v>52</v>
      </c>
      <c r="H780" s="379">
        <v>1033.4000000000001</v>
      </c>
      <c r="I780" s="379">
        <v>5161</v>
      </c>
      <c r="J780" s="379">
        <v>0</v>
      </c>
      <c r="K780" s="379">
        <v>0</v>
      </c>
      <c r="L780" s="379">
        <v>0.2</v>
      </c>
      <c r="M780" s="379">
        <v>152.9</v>
      </c>
      <c r="N780" s="568">
        <v>152.9</v>
      </c>
      <c r="O780" s="569">
        <v>0.53541666666666698</v>
      </c>
      <c r="P780" s="568"/>
      <c r="Q780" s="185" t="str">
        <f t="shared" si="40"/>
        <v/>
      </c>
      <c r="R780" s="574" t="str">
        <f t="shared" si="39"/>
        <v/>
      </c>
      <c r="S780" s="581">
        <v>8.6999999999999993</v>
      </c>
      <c r="T780" s="257"/>
      <c r="U780" s="576" t="str">
        <f t="shared" si="41"/>
        <v/>
      </c>
      <c r="AR780" s="263"/>
      <c r="AS780" s="263"/>
      <c r="AT780" s="224"/>
      <c r="AU780" s="379"/>
      <c r="AV780" s="379"/>
      <c r="AW780" s="264"/>
    </row>
    <row r="781" spans="2:49" x14ac:dyDescent="0.25">
      <c r="B781" s="379">
        <v>8</v>
      </c>
      <c r="C781" s="379">
        <v>97</v>
      </c>
      <c r="D781" s="379">
        <v>8</v>
      </c>
      <c r="E781" s="379">
        <v>0</v>
      </c>
      <c r="F781" s="379">
        <v>0</v>
      </c>
      <c r="G781" s="379">
        <v>40</v>
      </c>
      <c r="H781" s="379">
        <v>1033.5</v>
      </c>
      <c r="I781" s="379">
        <v>5378</v>
      </c>
      <c r="J781" s="379">
        <v>0</v>
      </c>
      <c r="K781" s="379">
        <v>0</v>
      </c>
      <c r="L781" s="379">
        <v>0.2</v>
      </c>
      <c r="M781" s="379">
        <v>152.9</v>
      </c>
      <c r="N781" s="568">
        <v>152.9</v>
      </c>
      <c r="O781" s="569">
        <v>0.53611111111111098</v>
      </c>
      <c r="P781" s="568"/>
      <c r="Q781" s="185" t="str">
        <f t="shared" si="40"/>
        <v/>
      </c>
      <c r="R781" s="574" t="str">
        <f t="shared" si="39"/>
        <v/>
      </c>
      <c r="S781" s="581">
        <v>8.6999999999999993</v>
      </c>
      <c r="T781" s="257"/>
      <c r="U781" s="576" t="str">
        <f t="shared" si="41"/>
        <v/>
      </c>
      <c r="AR781" s="263"/>
      <c r="AS781" s="263"/>
      <c r="AT781" s="224"/>
      <c r="AU781" s="379"/>
      <c r="AV781" s="379"/>
      <c r="AW781" s="264"/>
    </row>
    <row r="782" spans="2:49" x14ac:dyDescent="0.25">
      <c r="B782" s="379">
        <v>8</v>
      </c>
      <c r="C782" s="379">
        <v>97</v>
      </c>
      <c r="D782" s="379">
        <v>8</v>
      </c>
      <c r="E782" s="379">
        <v>0</v>
      </c>
      <c r="F782" s="379">
        <v>0</v>
      </c>
      <c r="G782" s="379">
        <v>40</v>
      </c>
      <c r="H782" s="379">
        <v>1033.5</v>
      </c>
      <c r="I782" s="379">
        <v>5440</v>
      </c>
      <c r="J782" s="379">
        <v>0</v>
      </c>
      <c r="K782" s="379">
        <v>0</v>
      </c>
      <c r="L782" s="379">
        <v>0.2</v>
      </c>
      <c r="M782" s="379">
        <v>152.9</v>
      </c>
      <c r="N782" s="568">
        <v>152.9</v>
      </c>
      <c r="O782" s="569">
        <v>0.53680555555555598</v>
      </c>
      <c r="P782" s="568"/>
      <c r="Q782" s="185" t="str">
        <f t="shared" si="40"/>
        <v/>
      </c>
      <c r="R782" s="574" t="str">
        <f t="shared" si="39"/>
        <v/>
      </c>
      <c r="S782" s="581">
        <v>8.6999999999999993</v>
      </c>
      <c r="T782" s="257"/>
      <c r="U782" s="576" t="str">
        <f t="shared" si="41"/>
        <v/>
      </c>
      <c r="AR782" s="263"/>
      <c r="AS782" s="263"/>
      <c r="AT782" s="224"/>
      <c r="AU782" s="379"/>
      <c r="AV782" s="379"/>
      <c r="AW782" s="264"/>
    </row>
    <row r="783" spans="2:49" x14ac:dyDescent="0.25">
      <c r="B783" s="379">
        <v>8</v>
      </c>
      <c r="C783" s="379">
        <v>97</v>
      </c>
      <c r="D783" s="379">
        <v>8</v>
      </c>
      <c r="E783" s="379">
        <v>2.2000000000000002</v>
      </c>
      <c r="F783" s="379">
        <v>3.6</v>
      </c>
      <c r="G783" s="379">
        <v>101</v>
      </c>
      <c r="H783" s="379">
        <v>1033.3</v>
      </c>
      <c r="I783" s="379">
        <v>5208</v>
      </c>
      <c r="J783" s="379">
        <v>0</v>
      </c>
      <c r="K783" s="379">
        <v>0</v>
      </c>
      <c r="L783" s="379">
        <v>0.2</v>
      </c>
      <c r="M783" s="379">
        <v>152.9</v>
      </c>
      <c r="N783" s="568">
        <v>152.9</v>
      </c>
      <c r="O783" s="569">
        <v>0.53749999999999998</v>
      </c>
      <c r="P783" s="568"/>
      <c r="Q783" s="185" t="str">
        <f t="shared" si="40"/>
        <v/>
      </c>
      <c r="R783" s="574" t="str">
        <f t="shared" si="39"/>
        <v/>
      </c>
      <c r="S783" s="581">
        <v>8.6999999999999993</v>
      </c>
      <c r="T783" s="257"/>
      <c r="U783" s="576" t="str">
        <f t="shared" si="41"/>
        <v/>
      </c>
      <c r="AR783" s="263"/>
      <c r="AS783" s="263"/>
      <c r="AT783" s="224"/>
      <c r="AU783" s="379"/>
      <c r="AV783" s="379"/>
      <c r="AW783" s="264"/>
    </row>
    <row r="784" spans="2:49" x14ac:dyDescent="0.25">
      <c r="B784" s="379">
        <v>8</v>
      </c>
      <c r="C784" s="379">
        <v>97</v>
      </c>
      <c r="D784" s="379">
        <v>8</v>
      </c>
      <c r="E784" s="379">
        <v>1.1000000000000001</v>
      </c>
      <c r="F784" s="379">
        <v>1.8</v>
      </c>
      <c r="G784" s="379">
        <v>34</v>
      </c>
      <c r="H784" s="379">
        <v>1033.4000000000001</v>
      </c>
      <c r="I784" s="379">
        <v>5270</v>
      </c>
      <c r="J784" s="379">
        <v>0</v>
      </c>
      <c r="K784" s="379">
        <v>0</v>
      </c>
      <c r="L784" s="379">
        <v>0.2</v>
      </c>
      <c r="M784" s="379">
        <v>152.9</v>
      </c>
      <c r="N784" s="568">
        <v>152.9</v>
      </c>
      <c r="O784" s="569">
        <v>0.53819444444444398</v>
      </c>
      <c r="P784" s="568"/>
      <c r="Q784" s="185" t="str">
        <f t="shared" si="40"/>
        <v/>
      </c>
      <c r="R784" s="574" t="str">
        <f t="shared" si="39"/>
        <v/>
      </c>
      <c r="S784" s="581">
        <v>8.6999999999999993</v>
      </c>
      <c r="T784" s="257"/>
      <c r="U784" s="576" t="str">
        <f t="shared" si="41"/>
        <v/>
      </c>
      <c r="AR784" s="263"/>
      <c r="AS784" s="263"/>
      <c r="AT784" s="224"/>
      <c r="AU784" s="379"/>
      <c r="AV784" s="379"/>
      <c r="AW784" s="264"/>
    </row>
    <row r="785" spans="2:49" x14ac:dyDescent="0.25">
      <c r="B785" s="379">
        <v>8</v>
      </c>
      <c r="C785" s="379">
        <v>97</v>
      </c>
      <c r="D785" s="379">
        <v>8</v>
      </c>
      <c r="E785" s="379">
        <v>1.1000000000000001</v>
      </c>
      <c r="F785" s="379">
        <v>1.8</v>
      </c>
      <c r="G785" s="379">
        <v>59</v>
      </c>
      <c r="H785" s="379">
        <v>1033.4000000000001</v>
      </c>
      <c r="I785" s="379">
        <v>5704</v>
      </c>
      <c r="J785" s="379">
        <v>0</v>
      </c>
      <c r="K785" s="379">
        <v>0</v>
      </c>
      <c r="L785" s="379">
        <v>0.2</v>
      </c>
      <c r="M785" s="379">
        <v>152.9</v>
      </c>
      <c r="N785" s="568">
        <v>152.9</v>
      </c>
      <c r="O785" s="569">
        <v>0.53888888888888897</v>
      </c>
      <c r="P785" s="568"/>
      <c r="Q785" s="185" t="str">
        <f t="shared" si="40"/>
        <v/>
      </c>
      <c r="R785" s="574" t="str">
        <f t="shared" si="39"/>
        <v/>
      </c>
      <c r="S785" s="581">
        <v>8.6999999999999993</v>
      </c>
      <c r="T785" s="257"/>
      <c r="U785" s="576" t="str">
        <f t="shared" si="41"/>
        <v/>
      </c>
      <c r="AR785" s="263"/>
      <c r="AS785" s="263"/>
      <c r="AT785" s="224"/>
      <c r="AU785" s="379"/>
      <c r="AV785" s="379"/>
      <c r="AW785" s="264"/>
    </row>
    <row r="786" spans="2:49" x14ac:dyDescent="0.25">
      <c r="B786" s="379">
        <v>8</v>
      </c>
      <c r="C786" s="379">
        <v>97</v>
      </c>
      <c r="D786" s="379">
        <v>8</v>
      </c>
      <c r="E786" s="379">
        <v>2.2000000000000002</v>
      </c>
      <c r="F786" s="379">
        <v>3.6</v>
      </c>
      <c r="G786" s="379">
        <v>92</v>
      </c>
      <c r="H786" s="379">
        <v>1033.2</v>
      </c>
      <c r="I786" s="379">
        <v>6308</v>
      </c>
      <c r="J786" s="379">
        <v>0</v>
      </c>
      <c r="K786" s="379">
        <v>0</v>
      </c>
      <c r="L786" s="379">
        <v>0.2</v>
      </c>
      <c r="M786" s="379">
        <v>152.9</v>
      </c>
      <c r="N786" s="568">
        <v>152.9</v>
      </c>
      <c r="O786" s="569">
        <v>0.53958333333333297</v>
      </c>
      <c r="P786" s="568"/>
      <c r="Q786" s="185" t="str">
        <f t="shared" si="40"/>
        <v/>
      </c>
      <c r="R786" s="574" t="str">
        <f t="shared" si="39"/>
        <v/>
      </c>
      <c r="S786" s="581">
        <v>8.6999999999999993</v>
      </c>
      <c r="T786" s="257"/>
      <c r="U786" s="576" t="str">
        <f t="shared" si="41"/>
        <v/>
      </c>
      <c r="AR786" s="263"/>
      <c r="AS786" s="263"/>
      <c r="AT786" s="224"/>
      <c r="AU786" s="379"/>
      <c r="AV786" s="379"/>
      <c r="AW786" s="264"/>
    </row>
    <row r="787" spans="2:49" x14ac:dyDescent="0.25">
      <c r="B787" s="379">
        <v>7.9</v>
      </c>
      <c r="C787" s="379">
        <v>97</v>
      </c>
      <c r="D787" s="379">
        <v>7.9</v>
      </c>
      <c r="E787" s="379">
        <v>2.5</v>
      </c>
      <c r="F787" s="379">
        <v>3.6</v>
      </c>
      <c r="G787" s="379">
        <v>102</v>
      </c>
      <c r="H787" s="379">
        <v>1033.3</v>
      </c>
      <c r="I787" s="379">
        <v>5921</v>
      </c>
      <c r="J787" s="379">
        <v>0</v>
      </c>
      <c r="K787" s="379">
        <v>0</v>
      </c>
      <c r="L787" s="379">
        <v>0.2</v>
      </c>
      <c r="M787" s="379">
        <v>152.9</v>
      </c>
      <c r="N787" s="568">
        <v>152.9</v>
      </c>
      <c r="O787" s="569">
        <v>0.54027777777777797</v>
      </c>
      <c r="P787" s="568"/>
      <c r="Q787" s="185" t="str">
        <f t="shared" si="40"/>
        <v/>
      </c>
      <c r="R787" s="574" t="str">
        <f t="shared" si="39"/>
        <v/>
      </c>
      <c r="S787" s="581">
        <v>8.6999999999999993</v>
      </c>
      <c r="T787" s="257"/>
      <c r="U787" s="576" t="str">
        <f t="shared" si="41"/>
        <v/>
      </c>
      <c r="AR787" s="263"/>
      <c r="AS787" s="263"/>
      <c r="AT787" s="224"/>
      <c r="AU787" s="379"/>
      <c r="AV787" s="379"/>
      <c r="AW787" s="264"/>
    </row>
    <row r="788" spans="2:49" x14ac:dyDescent="0.25">
      <c r="B788" s="379">
        <v>8</v>
      </c>
      <c r="C788" s="379">
        <v>97</v>
      </c>
      <c r="D788" s="379">
        <v>8</v>
      </c>
      <c r="E788" s="379">
        <v>1.4</v>
      </c>
      <c r="F788" s="379">
        <v>1.8</v>
      </c>
      <c r="G788" s="379">
        <v>102</v>
      </c>
      <c r="H788" s="379">
        <v>1033.0999999999999</v>
      </c>
      <c r="I788" s="379">
        <v>5704</v>
      </c>
      <c r="J788" s="379">
        <v>0</v>
      </c>
      <c r="K788" s="379">
        <v>0</v>
      </c>
      <c r="L788" s="379">
        <v>0.2</v>
      </c>
      <c r="M788" s="379">
        <v>152.9</v>
      </c>
      <c r="N788" s="568">
        <v>152.9</v>
      </c>
      <c r="O788" s="569">
        <v>0.54097222222222197</v>
      </c>
      <c r="P788" s="568"/>
      <c r="Q788" s="185" t="str">
        <f t="shared" si="40"/>
        <v/>
      </c>
      <c r="R788" s="574" t="str">
        <f t="shared" si="39"/>
        <v/>
      </c>
      <c r="S788" s="581">
        <v>8.6999999999999993</v>
      </c>
      <c r="T788" s="257"/>
      <c r="U788" s="576" t="str">
        <f t="shared" si="41"/>
        <v/>
      </c>
      <c r="AR788" s="263"/>
      <c r="AS788" s="263"/>
      <c r="AT788" s="224"/>
      <c r="AU788" s="379"/>
      <c r="AV788" s="379"/>
      <c r="AW788" s="264"/>
    </row>
    <row r="789" spans="2:49" x14ac:dyDescent="0.25">
      <c r="B789" s="379">
        <v>8</v>
      </c>
      <c r="C789" s="379">
        <v>97</v>
      </c>
      <c r="D789" s="379">
        <v>8</v>
      </c>
      <c r="E789" s="379">
        <v>4</v>
      </c>
      <c r="F789" s="379">
        <v>5.4</v>
      </c>
      <c r="G789" s="379">
        <v>108</v>
      </c>
      <c r="H789" s="379">
        <v>1033.3</v>
      </c>
      <c r="I789" s="379">
        <v>5487</v>
      </c>
      <c r="J789" s="379">
        <v>0</v>
      </c>
      <c r="K789" s="379">
        <v>0</v>
      </c>
      <c r="L789" s="379">
        <v>0.2</v>
      </c>
      <c r="M789" s="379">
        <v>152.9</v>
      </c>
      <c r="N789" s="568">
        <v>152.9</v>
      </c>
      <c r="O789" s="569">
        <v>0.54166666666666696</v>
      </c>
      <c r="P789" s="568"/>
      <c r="Q789" s="185" t="str">
        <f t="shared" si="40"/>
        <v/>
      </c>
      <c r="R789" s="574" t="str">
        <f t="shared" si="39"/>
        <v/>
      </c>
      <c r="S789" s="581">
        <v>8.6999999999999993</v>
      </c>
      <c r="T789" s="257"/>
      <c r="U789" s="576" t="str">
        <f t="shared" si="41"/>
        <v/>
      </c>
      <c r="AR789" s="263"/>
      <c r="AS789" s="263"/>
      <c r="AT789" s="224"/>
      <c r="AU789" s="379"/>
      <c r="AV789" s="379"/>
      <c r="AW789" s="264"/>
    </row>
    <row r="790" spans="2:49" x14ac:dyDescent="0.25">
      <c r="B790" s="379">
        <v>8</v>
      </c>
      <c r="C790" s="379">
        <v>97</v>
      </c>
      <c r="D790" s="379">
        <v>8</v>
      </c>
      <c r="E790" s="379">
        <v>2.2000000000000002</v>
      </c>
      <c r="F790" s="379">
        <v>3.6</v>
      </c>
      <c r="G790" s="379">
        <v>58</v>
      </c>
      <c r="H790" s="379">
        <v>1033.0999999999999</v>
      </c>
      <c r="I790" s="379">
        <v>6262</v>
      </c>
      <c r="J790" s="379">
        <v>0</v>
      </c>
      <c r="K790" s="379">
        <v>0</v>
      </c>
      <c r="L790" s="379">
        <v>0.2</v>
      </c>
      <c r="M790" s="379">
        <v>152.9</v>
      </c>
      <c r="N790" s="568">
        <v>152.9</v>
      </c>
      <c r="O790" s="569">
        <v>0.54236111111111096</v>
      </c>
      <c r="P790" s="568"/>
      <c r="Q790" s="185" t="str">
        <f t="shared" si="40"/>
        <v/>
      </c>
      <c r="R790" s="574" t="str">
        <f t="shared" si="39"/>
        <v/>
      </c>
      <c r="S790" s="581">
        <v>8.6999999999999993</v>
      </c>
      <c r="T790" s="257"/>
      <c r="U790" s="576" t="str">
        <f t="shared" si="41"/>
        <v/>
      </c>
      <c r="AR790" s="263"/>
      <c r="AS790" s="263"/>
      <c r="AT790" s="224"/>
      <c r="AU790" s="379"/>
      <c r="AV790" s="379"/>
      <c r="AW790" s="264"/>
    </row>
    <row r="791" spans="2:49" x14ac:dyDescent="0.25">
      <c r="B791" s="379">
        <v>8</v>
      </c>
      <c r="C791" s="379">
        <v>97</v>
      </c>
      <c r="D791" s="379">
        <v>8</v>
      </c>
      <c r="E791" s="379">
        <v>2.9</v>
      </c>
      <c r="F791" s="379">
        <v>3.6</v>
      </c>
      <c r="G791" s="379">
        <v>59</v>
      </c>
      <c r="H791" s="379">
        <v>1033.2</v>
      </c>
      <c r="I791" s="379">
        <v>9067</v>
      </c>
      <c r="J791" s="379">
        <v>0</v>
      </c>
      <c r="K791" s="379">
        <v>0</v>
      </c>
      <c r="L791" s="379">
        <v>0.2</v>
      </c>
      <c r="M791" s="379">
        <v>152.9</v>
      </c>
      <c r="N791" s="568">
        <v>152.9</v>
      </c>
      <c r="O791" s="569">
        <v>0.54305555555555596</v>
      </c>
      <c r="P791" s="568"/>
      <c r="Q791" s="185">
        <f t="shared" si="40"/>
        <v>60</v>
      </c>
      <c r="R791" s="574" t="str">
        <f t="shared" si="39"/>
        <v/>
      </c>
      <c r="S791" s="581">
        <v>8.8000000000000007</v>
      </c>
      <c r="T791" s="257"/>
      <c r="U791" s="576" t="str">
        <f t="shared" si="41"/>
        <v/>
      </c>
      <c r="AR791" s="263"/>
      <c r="AS791" s="263"/>
      <c r="AT791" s="224"/>
      <c r="AU791" s="379"/>
      <c r="AV791" s="379"/>
      <c r="AW791" s="264"/>
    </row>
    <row r="792" spans="2:49" x14ac:dyDescent="0.25">
      <c r="B792" s="379">
        <v>8</v>
      </c>
      <c r="C792" s="379">
        <v>97</v>
      </c>
      <c r="D792" s="379">
        <v>8</v>
      </c>
      <c r="E792" s="379">
        <v>0.4</v>
      </c>
      <c r="F792" s="379">
        <v>1.8</v>
      </c>
      <c r="G792" s="379">
        <v>44</v>
      </c>
      <c r="H792" s="379">
        <v>1033.0999999999999</v>
      </c>
      <c r="I792" s="379">
        <v>11702</v>
      </c>
      <c r="J792" s="379">
        <v>0</v>
      </c>
      <c r="K792" s="379">
        <v>0</v>
      </c>
      <c r="L792" s="379">
        <v>0.2</v>
      </c>
      <c r="M792" s="379">
        <v>152.9</v>
      </c>
      <c r="N792" s="568">
        <v>152.9</v>
      </c>
      <c r="O792" s="569">
        <v>0.54374999999999996</v>
      </c>
      <c r="P792" s="568"/>
      <c r="Q792" s="185">
        <f t="shared" si="40"/>
        <v>60</v>
      </c>
      <c r="R792" s="574" t="str">
        <f t="shared" si="39"/>
        <v/>
      </c>
      <c r="S792" s="581">
        <v>8.8000000000000007</v>
      </c>
      <c r="T792" s="257"/>
      <c r="U792" s="576" t="str">
        <f t="shared" si="41"/>
        <v/>
      </c>
      <c r="AR792" s="263"/>
      <c r="AS792" s="263"/>
      <c r="AT792" s="224"/>
      <c r="AU792" s="379"/>
      <c r="AV792" s="379"/>
      <c r="AW792" s="264"/>
    </row>
    <row r="793" spans="2:49" x14ac:dyDescent="0.25">
      <c r="B793" s="379">
        <v>8</v>
      </c>
      <c r="C793" s="379">
        <v>97</v>
      </c>
      <c r="D793" s="379">
        <v>8</v>
      </c>
      <c r="E793" s="379">
        <v>0</v>
      </c>
      <c r="F793" s="379">
        <v>0</v>
      </c>
      <c r="G793" s="379">
        <v>88</v>
      </c>
      <c r="H793" s="379">
        <v>1033.2</v>
      </c>
      <c r="I793" s="379">
        <v>9176</v>
      </c>
      <c r="J793" s="379">
        <v>0</v>
      </c>
      <c r="K793" s="379">
        <v>0</v>
      </c>
      <c r="L793" s="379">
        <v>0.2</v>
      </c>
      <c r="M793" s="379">
        <v>152.9</v>
      </c>
      <c r="N793" s="568">
        <v>152.9</v>
      </c>
      <c r="O793" s="569">
        <v>0.54444444444444495</v>
      </c>
      <c r="P793" s="568"/>
      <c r="Q793" s="185">
        <f t="shared" si="40"/>
        <v>60</v>
      </c>
      <c r="R793" s="574" t="str">
        <f t="shared" si="39"/>
        <v/>
      </c>
      <c r="S793" s="581">
        <v>8.8000000000000007</v>
      </c>
      <c r="T793" s="257"/>
      <c r="U793" s="576" t="str">
        <f t="shared" si="41"/>
        <v/>
      </c>
      <c r="AR793" s="263"/>
      <c r="AS793" s="263"/>
      <c r="AT793" s="224"/>
      <c r="AU793" s="379"/>
      <c r="AV793" s="379"/>
      <c r="AW793" s="264"/>
    </row>
    <row r="794" spans="2:49" x14ac:dyDescent="0.25">
      <c r="B794" s="379">
        <v>8</v>
      </c>
      <c r="C794" s="379">
        <v>97</v>
      </c>
      <c r="D794" s="379">
        <v>8</v>
      </c>
      <c r="E794" s="379">
        <v>2.5</v>
      </c>
      <c r="F794" s="379">
        <v>3.6</v>
      </c>
      <c r="G794" s="379">
        <v>105</v>
      </c>
      <c r="H794" s="379">
        <v>1033.2</v>
      </c>
      <c r="I794" s="379">
        <v>11098</v>
      </c>
      <c r="J794" s="379">
        <v>0</v>
      </c>
      <c r="K794" s="379">
        <v>0</v>
      </c>
      <c r="L794" s="379">
        <v>0.2</v>
      </c>
      <c r="M794" s="379">
        <v>152.9</v>
      </c>
      <c r="N794" s="568">
        <v>152.9</v>
      </c>
      <c r="O794" s="569">
        <v>0.54513888888888895</v>
      </c>
      <c r="P794" s="568"/>
      <c r="Q794" s="185">
        <f t="shared" si="40"/>
        <v>60</v>
      </c>
      <c r="R794" s="574" t="str">
        <f t="shared" si="39"/>
        <v/>
      </c>
      <c r="S794" s="581">
        <v>8.9</v>
      </c>
      <c r="T794" s="257"/>
      <c r="U794" s="576" t="str">
        <f t="shared" si="41"/>
        <v/>
      </c>
      <c r="AR794" s="263"/>
      <c r="AS794" s="263"/>
      <c r="AT794" s="224"/>
      <c r="AU794" s="379"/>
      <c r="AV794" s="379"/>
      <c r="AW794" s="264"/>
    </row>
    <row r="795" spans="2:49" x14ac:dyDescent="0.25">
      <c r="B795" s="379">
        <v>8</v>
      </c>
      <c r="C795" s="379">
        <v>97</v>
      </c>
      <c r="D795" s="379">
        <v>8</v>
      </c>
      <c r="E795" s="379">
        <v>2.5</v>
      </c>
      <c r="F795" s="379">
        <v>3.6</v>
      </c>
      <c r="G795" s="379">
        <v>90</v>
      </c>
      <c r="H795" s="379">
        <v>1033.2</v>
      </c>
      <c r="I795" s="379">
        <v>12741</v>
      </c>
      <c r="J795" s="379">
        <v>0</v>
      </c>
      <c r="K795" s="379">
        <v>0</v>
      </c>
      <c r="L795" s="379">
        <v>0.2</v>
      </c>
      <c r="M795" s="379">
        <v>152.9</v>
      </c>
      <c r="N795" s="568">
        <v>152.9</v>
      </c>
      <c r="O795" s="569">
        <v>0.54583333333333295</v>
      </c>
      <c r="P795" s="568"/>
      <c r="Q795" s="185">
        <f t="shared" si="40"/>
        <v>60</v>
      </c>
      <c r="R795" s="574" t="str">
        <f t="shared" si="39"/>
        <v/>
      </c>
      <c r="S795" s="581">
        <v>8.9</v>
      </c>
      <c r="T795" s="257"/>
      <c r="U795" s="576" t="str">
        <f t="shared" si="41"/>
        <v/>
      </c>
      <c r="AR795" s="263"/>
      <c r="AS795" s="263"/>
      <c r="AT795" s="224"/>
      <c r="AU795" s="379"/>
      <c r="AV795" s="379"/>
      <c r="AW795" s="264"/>
    </row>
    <row r="796" spans="2:49" x14ac:dyDescent="0.25">
      <c r="B796" s="379">
        <v>8</v>
      </c>
      <c r="C796" s="379">
        <v>97</v>
      </c>
      <c r="D796" s="379">
        <v>8</v>
      </c>
      <c r="E796" s="379">
        <v>1.8</v>
      </c>
      <c r="F796" s="379">
        <v>3.6</v>
      </c>
      <c r="G796" s="379">
        <v>44</v>
      </c>
      <c r="H796" s="379">
        <v>1033</v>
      </c>
      <c r="I796" s="379">
        <v>12415</v>
      </c>
      <c r="J796" s="379">
        <v>0</v>
      </c>
      <c r="K796" s="379">
        <v>0</v>
      </c>
      <c r="L796" s="379">
        <v>0.2</v>
      </c>
      <c r="M796" s="379">
        <v>152.9</v>
      </c>
      <c r="N796" s="568">
        <v>152.9</v>
      </c>
      <c r="O796" s="569">
        <v>0.54652777777777795</v>
      </c>
      <c r="P796" s="568"/>
      <c r="Q796" s="185">
        <f t="shared" si="40"/>
        <v>60</v>
      </c>
      <c r="R796" s="574" t="str">
        <f t="shared" si="39"/>
        <v/>
      </c>
      <c r="S796" s="581">
        <v>9.1</v>
      </c>
      <c r="T796" s="257"/>
      <c r="U796" s="576">
        <f t="shared" si="41"/>
        <v>60</v>
      </c>
      <c r="AR796" s="263"/>
      <c r="AS796" s="263"/>
      <c r="AT796" s="224"/>
      <c r="AU796" s="379"/>
      <c r="AV796" s="379"/>
      <c r="AW796" s="264"/>
    </row>
    <row r="797" spans="2:49" x14ac:dyDescent="0.25">
      <c r="B797" s="379">
        <v>8</v>
      </c>
      <c r="C797" s="379">
        <v>96</v>
      </c>
      <c r="D797" s="379">
        <v>8</v>
      </c>
      <c r="E797" s="379">
        <v>3.2</v>
      </c>
      <c r="F797" s="379">
        <v>5.4</v>
      </c>
      <c r="G797" s="379">
        <v>335</v>
      </c>
      <c r="H797" s="379">
        <v>1033.2</v>
      </c>
      <c r="I797" s="379">
        <v>12911</v>
      </c>
      <c r="J797" s="379">
        <v>0</v>
      </c>
      <c r="K797" s="379">
        <v>0</v>
      </c>
      <c r="L797" s="379">
        <v>0.2</v>
      </c>
      <c r="M797" s="379">
        <v>152.9</v>
      </c>
      <c r="N797" s="568">
        <v>152.9</v>
      </c>
      <c r="O797" s="569">
        <v>0.54722222222222205</v>
      </c>
      <c r="P797" s="568"/>
      <c r="Q797" s="185">
        <f t="shared" si="40"/>
        <v>60</v>
      </c>
      <c r="R797" s="574" t="str">
        <f t="shared" si="39"/>
        <v/>
      </c>
      <c r="S797" s="581">
        <v>9.1</v>
      </c>
      <c r="T797" s="257"/>
      <c r="U797" s="576">
        <f t="shared" si="41"/>
        <v>60</v>
      </c>
      <c r="AR797" s="263"/>
      <c r="AS797" s="263"/>
      <c r="AT797" s="224"/>
      <c r="AU797" s="379"/>
      <c r="AV797" s="379"/>
      <c r="AW797" s="264"/>
    </row>
    <row r="798" spans="2:49" x14ac:dyDescent="0.25">
      <c r="B798" s="379">
        <v>8.1</v>
      </c>
      <c r="C798" s="379">
        <v>96</v>
      </c>
      <c r="D798" s="379">
        <v>8.1</v>
      </c>
      <c r="E798" s="379">
        <v>0.4</v>
      </c>
      <c r="F798" s="379">
        <v>1.8</v>
      </c>
      <c r="G798" s="379">
        <v>83</v>
      </c>
      <c r="H798" s="379">
        <v>1033.2</v>
      </c>
      <c r="I798" s="379">
        <v>15050</v>
      </c>
      <c r="J798" s="379">
        <v>0</v>
      </c>
      <c r="K798" s="379">
        <v>0</v>
      </c>
      <c r="L798" s="379">
        <v>0.2</v>
      </c>
      <c r="M798" s="379">
        <v>152.9</v>
      </c>
      <c r="N798" s="568">
        <v>152.9</v>
      </c>
      <c r="O798" s="569">
        <v>0.54791666666666705</v>
      </c>
      <c r="P798" s="568"/>
      <c r="Q798" s="185">
        <f t="shared" si="40"/>
        <v>60</v>
      </c>
      <c r="R798" s="574" t="str">
        <f t="shared" si="39"/>
        <v/>
      </c>
      <c r="S798" s="581">
        <v>9.1999999999999993</v>
      </c>
      <c r="T798" s="257"/>
      <c r="U798" s="576">
        <f t="shared" si="41"/>
        <v>60</v>
      </c>
      <c r="AR798" s="263"/>
      <c r="AS798" s="263"/>
      <c r="AT798" s="224"/>
      <c r="AU798" s="379"/>
      <c r="AV798" s="379"/>
      <c r="AW798" s="264"/>
    </row>
    <row r="799" spans="2:49" x14ac:dyDescent="0.25">
      <c r="B799" s="379">
        <v>8.1</v>
      </c>
      <c r="C799" s="379">
        <v>96</v>
      </c>
      <c r="D799" s="379">
        <v>8.1</v>
      </c>
      <c r="E799" s="379">
        <v>4</v>
      </c>
      <c r="F799" s="379">
        <v>7.2</v>
      </c>
      <c r="G799" s="379">
        <v>43</v>
      </c>
      <c r="H799" s="379">
        <v>1033.0999999999999</v>
      </c>
      <c r="I799" s="379">
        <v>14554</v>
      </c>
      <c r="J799" s="379">
        <v>0</v>
      </c>
      <c r="K799" s="379">
        <v>0</v>
      </c>
      <c r="L799" s="379">
        <v>0.2</v>
      </c>
      <c r="M799" s="379">
        <v>152.9</v>
      </c>
      <c r="N799" s="568">
        <v>152.9</v>
      </c>
      <c r="O799" s="569">
        <v>0.54861111111111105</v>
      </c>
      <c r="P799" s="568"/>
      <c r="Q799" s="185">
        <f t="shared" si="40"/>
        <v>60</v>
      </c>
      <c r="R799" s="574" t="str">
        <f t="shared" si="39"/>
        <v/>
      </c>
      <c r="S799" s="581">
        <v>9.3000000000000007</v>
      </c>
      <c r="T799" s="257"/>
      <c r="U799" s="576">
        <f t="shared" si="41"/>
        <v>60</v>
      </c>
      <c r="AR799" s="263"/>
      <c r="AS799" s="263"/>
      <c r="AT799" s="224"/>
      <c r="AU799" s="379"/>
      <c r="AV799" s="379"/>
      <c r="AW799" s="264"/>
    </row>
    <row r="800" spans="2:49" x14ac:dyDescent="0.25">
      <c r="B800" s="379">
        <v>8.1</v>
      </c>
      <c r="C800" s="379">
        <v>96</v>
      </c>
      <c r="D800" s="379">
        <v>8.1</v>
      </c>
      <c r="E800" s="379">
        <v>1.1000000000000001</v>
      </c>
      <c r="F800" s="379">
        <v>1.8</v>
      </c>
      <c r="G800" s="379">
        <v>34</v>
      </c>
      <c r="H800" s="379">
        <v>1033.0999999999999</v>
      </c>
      <c r="I800" s="379">
        <v>14012</v>
      </c>
      <c r="J800" s="379">
        <v>0</v>
      </c>
      <c r="K800" s="379">
        <v>0</v>
      </c>
      <c r="L800" s="379">
        <v>0.2</v>
      </c>
      <c r="M800" s="379">
        <v>152.9</v>
      </c>
      <c r="N800" s="568">
        <v>152.9</v>
      </c>
      <c r="O800" s="569">
        <v>0.54930555555555605</v>
      </c>
      <c r="P800" s="568"/>
      <c r="Q800" s="185">
        <f t="shared" si="40"/>
        <v>60</v>
      </c>
      <c r="R800" s="574" t="str">
        <f t="shared" si="39"/>
        <v/>
      </c>
      <c r="S800" s="581">
        <v>9.4</v>
      </c>
      <c r="T800" s="257"/>
      <c r="U800" s="576">
        <f t="shared" si="41"/>
        <v>60</v>
      </c>
      <c r="AR800" s="263"/>
      <c r="AS800" s="263"/>
      <c r="AT800" s="224"/>
      <c r="AU800" s="379"/>
      <c r="AV800" s="379"/>
      <c r="AW800" s="264"/>
    </row>
    <row r="801" spans="2:49" x14ac:dyDescent="0.25">
      <c r="B801" s="379">
        <v>8.1</v>
      </c>
      <c r="C801" s="379">
        <v>96</v>
      </c>
      <c r="D801" s="379">
        <v>8.1</v>
      </c>
      <c r="E801" s="379">
        <v>2.5</v>
      </c>
      <c r="F801" s="379">
        <v>3.6</v>
      </c>
      <c r="G801" s="379">
        <v>58</v>
      </c>
      <c r="H801" s="379">
        <v>1032.9000000000001</v>
      </c>
      <c r="I801" s="379">
        <v>12849</v>
      </c>
      <c r="J801" s="379">
        <v>0</v>
      </c>
      <c r="K801" s="379">
        <v>0</v>
      </c>
      <c r="L801" s="379">
        <v>0.2</v>
      </c>
      <c r="M801" s="379">
        <v>152.9</v>
      </c>
      <c r="N801" s="568">
        <v>152.9</v>
      </c>
      <c r="O801" s="569">
        <v>0.55000000000000004</v>
      </c>
      <c r="P801" s="568"/>
      <c r="Q801" s="185">
        <f t="shared" si="40"/>
        <v>60</v>
      </c>
      <c r="R801" s="574" t="str">
        <f t="shared" si="39"/>
        <v/>
      </c>
      <c r="S801" s="581">
        <v>9.5</v>
      </c>
      <c r="T801" s="257"/>
      <c r="U801" s="576">
        <f t="shared" si="41"/>
        <v>60</v>
      </c>
      <c r="AR801" s="263"/>
      <c r="AS801" s="263"/>
      <c r="AT801" s="224"/>
      <c r="AU801" s="379"/>
      <c r="AV801" s="379"/>
      <c r="AW801" s="264"/>
    </row>
    <row r="802" spans="2:49" x14ac:dyDescent="0.25">
      <c r="B802" s="379">
        <v>8.1</v>
      </c>
      <c r="C802" s="379">
        <v>96</v>
      </c>
      <c r="D802" s="379">
        <v>8.1</v>
      </c>
      <c r="E802" s="379">
        <v>0.4</v>
      </c>
      <c r="F802" s="379">
        <v>1.8</v>
      </c>
      <c r="G802" s="379">
        <v>81</v>
      </c>
      <c r="H802" s="379">
        <v>1033.0999999999999</v>
      </c>
      <c r="I802" s="379">
        <v>14833</v>
      </c>
      <c r="J802" s="379">
        <v>0</v>
      </c>
      <c r="K802" s="379">
        <v>0</v>
      </c>
      <c r="L802" s="379">
        <v>0.2</v>
      </c>
      <c r="M802" s="379">
        <v>152.9</v>
      </c>
      <c r="N802" s="568">
        <v>152.9</v>
      </c>
      <c r="O802" s="569">
        <v>0.55069444444444404</v>
      </c>
      <c r="P802" s="568"/>
      <c r="Q802" s="185">
        <f t="shared" si="40"/>
        <v>60</v>
      </c>
      <c r="R802" s="574" t="str">
        <f t="shared" si="39"/>
        <v/>
      </c>
      <c r="S802" s="581">
        <v>9.6</v>
      </c>
      <c r="T802" s="257"/>
      <c r="U802" s="576">
        <f t="shared" si="41"/>
        <v>60</v>
      </c>
      <c r="AR802" s="263"/>
      <c r="AS802" s="263"/>
      <c r="AT802" s="224"/>
      <c r="AU802" s="379"/>
      <c r="AV802" s="379"/>
      <c r="AW802" s="264"/>
    </row>
    <row r="803" spans="2:49" x14ac:dyDescent="0.25">
      <c r="B803" s="379">
        <v>8.1</v>
      </c>
      <c r="C803" s="379">
        <v>96</v>
      </c>
      <c r="D803" s="379">
        <v>8.1</v>
      </c>
      <c r="E803" s="379">
        <v>0.7</v>
      </c>
      <c r="F803" s="379">
        <v>1.8</v>
      </c>
      <c r="G803" s="379">
        <v>64</v>
      </c>
      <c r="H803" s="379">
        <v>1033.2</v>
      </c>
      <c r="I803" s="379">
        <v>21545</v>
      </c>
      <c r="J803" s="379">
        <v>0</v>
      </c>
      <c r="K803" s="379">
        <v>0</v>
      </c>
      <c r="L803" s="379">
        <v>0.2</v>
      </c>
      <c r="M803" s="379">
        <v>152.9</v>
      </c>
      <c r="N803" s="568">
        <v>152.9</v>
      </c>
      <c r="O803" s="569">
        <v>0.55138888888888904</v>
      </c>
      <c r="P803" s="568"/>
      <c r="Q803" s="185">
        <f t="shared" si="40"/>
        <v>60</v>
      </c>
      <c r="R803" s="574" t="str">
        <f t="shared" si="39"/>
        <v/>
      </c>
      <c r="S803" s="581">
        <v>9.8000000000000007</v>
      </c>
      <c r="T803" s="257"/>
      <c r="U803" s="576">
        <f t="shared" si="41"/>
        <v>60</v>
      </c>
      <c r="AR803" s="263"/>
      <c r="AS803" s="263"/>
      <c r="AT803" s="224"/>
      <c r="AU803" s="379"/>
      <c r="AV803" s="379"/>
      <c r="AW803" s="264"/>
    </row>
    <row r="804" spans="2:49" x14ac:dyDescent="0.25">
      <c r="B804" s="379">
        <v>8.1</v>
      </c>
      <c r="C804" s="379">
        <v>96</v>
      </c>
      <c r="D804" s="379">
        <v>8.1</v>
      </c>
      <c r="E804" s="379">
        <v>2.5</v>
      </c>
      <c r="F804" s="379">
        <v>3.6</v>
      </c>
      <c r="G804" s="379">
        <v>90</v>
      </c>
      <c r="H804" s="379">
        <v>1033.2</v>
      </c>
      <c r="I804" s="379">
        <v>24893</v>
      </c>
      <c r="J804" s="379">
        <v>0</v>
      </c>
      <c r="K804" s="379">
        <v>0</v>
      </c>
      <c r="L804" s="379">
        <v>0.2</v>
      </c>
      <c r="M804" s="379">
        <v>152.9</v>
      </c>
      <c r="N804" s="568">
        <v>152.9</v>
      </c>
      <c r="O804" s="569">
        <v>0.55208333333333304</v>
      </c>
      <c r="P804" s="568"/>
      <c r="Q804" s="185">
        <f t="shared" si="40"/>
        <v>60</v>
      </c>
      <c r="R804" s="574" t="str">
        <f t="shared" si="39"/>
        <v/>
      </c>
      <c r="S804" s="581">
        <v>10.1</v>
      </c>
      <c r="T804" s="257"/>
      <c r="U804" s="576">
        <f t="shared" si="41"/>
        <v>60</v>
      </c>
      <c r="AR804" s="263"/>
      <c r="AS804" s="263"/>
      <c r="AT804" s="224"/>
      <c r="AU804" s="379"/>
      <c r="AV804" s="379"/>
      <c r="AW804" s="264"/>
    </row>
    <row r="805" spans="2:49" x14ac:dyDescent="0.25">
      <c r="B805" s="379">
        <v>8.1999999999999993</v>
      </c>
      <c r="C805" s="379">
        <v>96</v>
      </c>
      <c r="D805" s="379">
        <v>8.1999999999999993</v>
      </c>
      <c r="E805" s="379">
        <v>1.8</v>
      </c>
      <c r="F805" s="379">
        <v>3.6</v>
      </c>
      <c r="G805" s="379">
        <v>98</v>
      </c>
      <c r="H805" s="379">
        <v>1033.0999999999999</v>
      </c>
      <c r="I805" s="379">
        <v>21374</v>
      </c>
      <c r="J805" s="379">
        <v>0</v>
      </c>
      <c r="K805" s="379">
        <v>0</v>
      </c>
      <c r="L805" s="379">
        <v>0.2</v>
      </c>
      <c r="M805" s="379">
        <v>152.9</v>
      </c>
      <c r="N805" s="568">
        <v>152.9</v>
      </c>
      <c r="O805" s="569">
        <v>0.55277777777777803</v>
      </c>
      <c r="P805" s="568"/>
      <c r="Q805" s="185">
        <f t="shared" si="40"/>
        <v>60</v>
      </c>
      <c r="R805" s="574" t="str">
        <f t="shared" si="39"/>
        <v/>
      </c>
      <c r="S805" s="581">
        <v>10.3</v>
      </c>
      <c r="T805" s="257"/>
      <c r="U805" s="576">
        <f t="shared" si="41"/>
        <v>60</v>
      </c>
      <c r="AR805" s="263"/>
      <c r="AS805" s="263"/>
      <c r="AT805" s="224"/>
      <c r="AU805" s="379"/>
      <c r="AV805" s="379"/>
      <c r="AW805" s="264"/>
    </row>
    <row r="806" spans="2:49" x14ac:dyDescent="0.25">
      <c r="B806" s="379">
        <v>8.3000000000000007</v>
      </c>
      <c r="C806" s="379">
        <v>96</v>
      </c>
      <c r="D806" s="379">
        <v>8.3000000000000007</v>
      </c>
      <c r="E806" s="379">
        <v>2.2000000000000002</v>
      </c>
      <c r="F806" s="379">
        <v>3.6</v>
      </c>
      <c r="G806" s="379">
        <v>123</v>
      </c>
      <c r="H806" s="379">
        <v>1033</v>
      </c>
      <c r="I806" s="379">
        <v>19840</v>
      </c>
      <c r="J806" s="379">
        <v>0</v>
      </c>
      <c r="K806" s="379">
        <v>0</v>
      </c>
      <c r="L806" s="379">
        <v>0.2</v>
      </c>
      <c r="M806" s="379">
        <v>152.9</v>
      </c>
      <c r="N806" s="568">
        <v>152.9</v>
      </c>
      <c r="O806" s="569">
        <v>0.55347222222222203</v>
      </c>
      <c r="P806" s="568"/>
      <c r="Q806" s="185">
        <f t="shared" si="40"/>
        <v>60</v>
      </c>
      <c r="R806" s="574" t="str">
        <f t="shared" si="39"/>
        <v/>
      </c>
      <c r="S806" s="581">
        <v>10.6</v>
      </c>
      <c r="T806" s="257"/>
      <c r="U806" s="576">
        <f t="shared" si="41"/>
        <v>60</v>
      </c>
      <c r="AR806" s="263"/>
      <c r="AS806" s="263"/>
      <c r="AT806" s="224"/>
      <c r="AU806" s="379"/>
      <c r="AV806" s="379"/>
      <c r="AW806" s="264"/>
    </row>
    <row r="807" spans="2:49" x14ac:dyDescent="0.25">
      <c r="B807" s="379">
        <v>8.3000000000000007</v>
      </c>
      <c r="C807" s="379">
        <v>96</v>
      </c>
      <c r="D807" s="379">
        <v>8.3000000000000007</v>
      </c>
      <c r="E807" s="379">
        <v>0</v>
      </c>
      <c r="F807" s="379">
        <v>0</v>
      </c>
      <c r="G807" s="379">
        <v>116</v>
      </c>
      <c r="H807" s="379">
        <v>1033.0999999999999</v>
      </c>
      <c r="I807" s="379">
        <v>25389</v>
      </c>
      <c r="J807" s="379">
        <v>0</v>
      </c>
      <c r="K807" s="379">
        <v>0</v>
      </c>
      <c r="L807" s="379">
        <v>0.2</v>
      </c>
      <c r="M807" s="379">
        <v>152.9</v>
      </c>
      <c r="N807" s="568">
        <v>152.9</v>
      </c>
      <c r="O807" s="569">
        <v>0.55416666666666703</v>
      </c>
      <c r="P807" s="568"/>
      <c r="Q807" s="185">
        <f t="shared" si="40"/>
        <v>60</v>
      </c>
      <c r="R807" s="574" t="str">
        <f t="shared" si="39"/>
        <v/>
      </c>
      <c r="S807" s="581">
        <v>11</v>
      </c>
      <c r="T807" s="257"/>
      <c r="U807" s="576">
        <f t="shared" si="41"/>
        <v>60</v>
      </c>
      <c r="AR807" s="263"/>
      <c r="AS807" s="263"/>
      <c r="AT807" s="224"/>
      <c r="AU807" s="379"/>
      <c r="AV807" s="379"/>
      <c r="AW807" s="264"/>
    </row>
    <row r="808" spans="2:49" x14ac:dyDescent="0.25">
      <c r="B808" s="379">
        <v>8.4</v>
      </c>
      <c r="C808" s="379">
        <v>96</v>
      </c>
      <c r="D808" s="379">
        <v>8.4</v>
      </c>
      <c r="E808" s="379">
        <v>2.5</v>
      </c>
      <c r="F808" s="379">
        <v>3.6</v>
      </c>
      <c r="G808" s="379">
        <v>23</v>
      </c>
      <c r="H808" s="379">
        <v>1033</v>
      </c>
      <c r="I808" s="379">
        <v>27032</v>
      </c>
      <c r="J808" s="379">
        <v>0</v>
      </c>
      <c r="K808" s="379">
        <v>0</v>
      </c>
      <c r="L808" s="379">
        <v>0.2</v>
      </c>
      <c r="M808" s="379">
        <v>152.9</v>
      </c>
      <c r="N808" s="568">
        <v>152.9</v>
      </c>
      <c r="O808" s="569">
        <v>0.55486111111111103</v>
      </c>
      <c r="P808" s="568"/>
      <c r="Q808" s="185">
        <f t="shared" si="40"/>
        <v>60</v>
      </c>
      <c r="R808" s="574" t="str">
        <f t="shared" si="39"/>
        <v/>
      </c>
      <c r="S808" s="581">
        <v>11.3</v>
      </c>
      <c r="T808" s="257"/>
      <c r="U808" s="576">
        <f t="shared" si="41"/>
        <v>60</v>
      </c>
      <c r="AR808" s="263"/>
      <c r="AS808" s="263"/>
      <c r="AT808" s="224"/>
      <c r="AU808" s="379"/>
      <c r="AV808" s="379"/>
      <c r="AW808" s="264"/>
    </row>
    <row r="809" spans="2:49" x14ac:dyDescent="0.25">
      <c r="B809" s="379">
        <v>8.5</v>
      </c>
      <c r="C809" s="379">
        <v>96</v>
      </c>
      <c r="D809" s="379">
        <v>8.5</v>
      </c>
      <c r="E809" s="379">
        <v>3.6</v>
      </c>
      <c r="F809" s="379">
        <v>5.4</v>
      </c>
      <c r="G809" s="379">
        <v>112</v>
      </c>
      <c r="H809" s="379">
        <v>1032.9000000000001</v>
      </c>
      <c r="I809" s="379">
        <v>27481</v>
      </c>
      <c r="J809" s="379">
        <v>0</v>
      </c>
      <c r="K809" s="379">
        <v>0</v>
      </c>
      <c r="L809" s="379">
        <v>0.2</v>
      </c>
      <c r="M809" s="379">
        <v>152.9</v>
      </c>
      <c r="N809" s="568">
        <v>152.9</v>
      </c>
      <c r="O809" s="569">
        <v>0.55555555555555602</v>
      </c>
      <c r="P809" s="568"/>
      <c r="Q809" s="185">
        <f t="shared" si="40"/>
        <v>60</v>
      </c>
      <c r="R809" s="574" t="str">
        <f t="shared" si="39"/>
        <v/>
      </c>
      <c r="S809" s="581">
        <v>11.6</v>
      </c>
      <c r="T809" s="257"/>
      <c r="U809" s="576">
        <f t="shared" si="41"/>
        <v>60</v>
      </c>
      <c r="AR809" s="263"/>
      <c r="AS809" s="263"/>
      <c r="AT809" s="224"/>
      <c r="AU809" s="379"/>
      <c r="AV809" s="379"/>
      <c r="AW809" s="264"/>
    </row>
    <row r="810" spans="2:49" x14ac:dyDescent="0.25">
      <c r="B810" s="379">
        <v>8.6999999999999993</v>
      </c>
      <c r="C810" s="379">
        <v>96</v>
      </c>
      <c r="D810" s="379">
        <v>8.6999999999999993</v>
      </c>
      <c r="E810" s="379">
        <v>2.9</v>
      </c>
      <c r="F810" s="379">
        <v>3.6</v>
      </c>
      <c r="G810" s="379">
        <v>88</v>
      </c>
      <c r="H810" s="379">
        <v>1032.9000000000001</v>
      </c>
      <c r="I810" s="379">
        <v>24071</v>
      </c>
      <c r="J810" s="379">
        <v>0</v>
      </c>
      <c r="K810" s="379">
        <v>0</v>
      </c>
      <c r="L810" s="379">
        <v>0.2</v>
      </c>
      <c r="M810" s="379">
        <v>152.9</v>
      </c>
      <c r="N810" s="568">
        <v>152.9</v>
      </c>
      <c r="O810" s="569">
        <v>0.55625000000000002</v>
      </c>
      <c r="P810" s="568"/>
      <c r="Q810" s="185">
        <f t="shared" si="40"/>
        <v>60</v>
      </c>
      <c r="R810" s="574" t="str">
        <f t="shared" si="39"/>
        <v/>
      </c>
      <c r="S810" s="581">
        <v>11.8</v>
      </c>
      <c r="T810" s="257"/>
      <c r="U810" s="576">
        <f t="shared" si="41"/>
        <v>60</v>
      </c>
      <c r="AR810" s="263"/>
      <c r="AS810" s="263"/>
      <c r="AT810" s="224"/>
      <c r="AU810" s="379"/>
      <c r="AV810" s="379"/>
      <c r="AW810" s="264"/>
    </row>
    <row r="811" spans="2:49" x14ac:dyDescent="0.25">
      <c r="B811" s="379">
        <v>8.8000000000000007</v>
      </c>
      <c r="C811" s="379">
        <v>96</v>
      </c>
      <c r="D811" s="379">
        <v>8.8000000000000007</v>
      </c>
      <c r="E811" s="379">
        <v>2.9</v>
      </c>
      <c r="F811" s="379">
        <v>3.6</v>
      </c>
      <c r="G811" s="379">
        <v>96</v>
      </c>
      <c r="H811" s="379">
        <v>1032.9000000000001</v>
      </c>
      <c r="I811" s="379">
        <v>24784</v>
      </c>
      <c r="J811" s="379">
        <v>0</v>
      </c>
      <c r="K811" s="379">
        <v>0</v>
      </c>
      <c r="L811" s="379">
        <v>0.2</v>
      </c>
      <c r="M811" s="379">
        <v>152.9</v>
      </c>
      <c r="N811" s="568">
        <v>152.9</v>
      </c>
      <c r="O811" s="569">
        <v>0.55694444444444402</v>
      </c>
      <c r="P811" s="568"/>
      <c r="Q811" s="185">
        <f t="shared" si="40"/>
        <v>60</v>
      </c>
      <c r="R811" s="574" t="str">
        <f t="shared" si="39"/>
        <v/>
      </c>
      <c r="S811" s="581">
        <v>12</v>
      </c>
      <c r="T811" s="257"/>
      <c r="U811" s="576">
        <f t="shared" si="41"/>
        <v>60</v>
      </c>
      <c r="AR811" s="263"/>
      <c r="AS811" s="263"/>
      <c r="AT811" s="224"/>
      <c r="AU811" s="379"/>
      <c r="AV811" s="379"/>
      <c r="AW811" s="264"/>
    </row>
    <row r="812" spans="2:49" x14ac:dyDescent="0.25">
      <c r="B812" s="379">
        <v>8.9</v>
      </c>
      <c r="C812" s="379">
        <v>96</v>
      </c>
      <c r="D812" s="379">
        <v>8.9</v>
      </c>
      <c r="E812" s="379">
        <v>1.1000000000000001</v>
      </c>
      <c r="F812" s="379">
        <v>1.8</v>
      </c>
      <c r="G812" s="379">
        <v>82</v>
      </c>
      <c r="H812" s="379">
        <v>1032.9000000000001</v>
      </c>
      <c r="I812" s="379">
        <v>20878</v>
      </c>
      <c r="J812" s="379">
        <v>0</v>
      </c>
      <c r="K812" s="379">
        <v>0</v>
      </c>
      <c r="L812" s="379">
        <v>0.2</v>
      </c>
      <c r="M812" s="379">
        <v>152.9</v>
      </c>
      <c r="N812" s="568">
        <v>152.9</v>
      </c>
      <c r="O812" s="569">
        <v>0.55763888888888902</v>
      </c>
      <c r="P812" s="568"/>
      <c r="Q812" s="185">
        <f t="shared" si="40"/>
        <v>60</v>
      </c>
      <c r="R812" s="574" t="str">
        <f t="shared" si="39"/>
        <v/>
      </c>
      <c r="S812" s="581">
        <v>12.2</v>
      </c>
      <c r="T812" s="257"/>
      <c r="U812" s="576">
        <f t="shared" si="41"/>
        <v>60</v>
      </c>
      <c r="AR812" s="263"/>
      <c r="AS812" s="263"/>
      <c r="AT812" s="224"/>
      <c r="AU812" s="379"/>
      <c r="AV812" s="379"/>
      <c r="AW812" s="264"/>
    </row>
    <row r="813" spans="2:49" x14ac:dyDescent="0.25">
      <c r="B813" s="379">
        <v>8.9</v>
      </c>
      <c r="C813" s="379">
        <v>96</v>
      </c>
      <c r="D813" s="379">
        <v>8.9</v>
      </c>
      <c r="E813" s="379">
        <v>2.9</v>
      </c>
      <c r="F813" s="379">
        <v>5.4</v>
      </c>
      <c r="G813" s="379">
        <v>84</v>
      </c>
      <c r="H813" s="379">
        <v>1033</v>
      </c>
      <c r="I813" s="379">
        <v>18848</v>
      </c>
      <c r="J813" s="379">
        <v>0</v>
      </c>
      <c r="K813" s="379">
        <v>0</v>
      </c>
      <c r="L813" s="379">
        <v>0.2</v>
      </c>
      <c r="M813" s="379">
        <v>152.9</v>
      </c>
      <c r="N813" s="568">
        <v>152.9</v>
      </c>
      <c r="O813" s="569">
        <v>0.55833333333333302</v>
      </c>
      <c r="P813" s="568"/>
      <c r="Q813" s="185">
        <f t="shared" si="40"/>
        <v>60</v>
      </c>
      <c r="R813" s="574" t="str">
        <f t="shared" si="39"/>
        <v/>
      </c>
      <c r="S813" s="581">
        <v>12.4</v>
      </c>
      <c r="T813" s="257"/>
      <c r="U813" s="576">
        <f t="shared" si="41"/>
        <v>60</v>
      </c>
      <c r="AR813" s="263"/>
      <c r="AS813" s="263"/>
      <c r="AT813" s="224"/>
      <c r="AU813" s="379"/>
      <c r="AV813" s="379"/>
      <c r="AW813" s="264"/>
    </row>
    <row r="814" spans="2:49" x14ac:dyDescent="0.25">
      <c r="B814" s="379">
        <v>8.9</v>
      </c>
      <c r="C814" s="379">
        <v>96</v>
      </c>
      <c r="D814" s="379">
        <v>8.9</v>
      </c>
      <c r="E814" s="379">
        <v>3.6</v>
      </c>
      <c r="F814" s="379">
        <v>5.4</v>
      </c>
      <c r="G814" s="379">
        <v>113</v>
      </c>
      <c r="H814" s="379">
        <v>1033.0999999999999</v>
      </c>
      <c r="I814" s="379">
        <v>20212</v>
      </c>
      <c r="J814" s="379">
        <v>0</v>
      </c>
      <c r="K814" s="379">
        <v>0</v>
      </c>
      <c r="L814" s="379">
        <v>0.2</v>
      </c>
      <c r="M814" s="379">
        <v>152.9</v>
      </c>
      <c r="N814" s="568">
        <v>152.9</v>
      </c>
      <c r="O814" s="569">
        <v>0.55902777777777801</v>
      </c>
      <c r="P814" s="568"/>
      <c r="Q814" s="185">
        <f t="shared" si="40"/>
        <v>60</v>
      </c>
      <c r="R814" s="574" t="str">
        <f t="shared" si="39"/>
        <v/>
      </c>
      <c r="S814" s="581">
        <v>12.7</v>
      </c>
      <c r="T814" s="257"/>
      <c r="U814" s="576">
        <f t="shared" si="41"/>
        <v>60</v>
      </c>
      <c r="AR814" s="263"/>
      <c r="AS814" s="263"/>
      <c r="AT814" s="224"/>
      <c r="AU814" s="379"/>
      <c r="AV814" s="379"/>
      <c r="AW814" s="264"/>
    </row>
    <row r="815" spans="2:49" x14ac:dyDescent="0.25">
      <c r="B815" s="379">
        <v>8.9</v>
      </c>
      <c r="C815" s="379">
        <v>96</v>
      </c>
      <c r="D815" s="379">
        <v>8.9</v>
      </c>
      <c r="E815" s="379">
        <v>2.2000000000000002</v>
      </c>
      <c r="F815" s="379">
        <v>3.6</v>
      </c>
      <c r="G815" s="379">
        <v>139</v>
      </c>
      <c r="H815" s="379">
        <v>1032.8</v>
      </c>
      <c r="I815" s="379">
        <v>27140</v>
      </c>
      <c r="J815" s="379">
        <v>0</v>
      </c>
      <c r="K815" s="379">
        <v>0</v>
      </c>
      <c r="L815" s="379">
        <v>0.2</v>
      </c>
      <c r="M815" s="379">
        <v>152.9</v>
      </c>
      <c r="N815" s="568">
        <v>152.9</v>
      </c>
      <c r="O815" s="569">
        <v>0.55972222222222201</v>
      </c>
      <c r="P815" s="568"/>
      <c r="Q815" s="185">
        <f t="shared" si="40"/>
        <v>60</v>
      </c>
      <c r="R815" s="574" t="str">
        <f t="shared" si="39"/>
        <v/>
      </c>
      <c r="S815" s="581">
        <v>13</v>
      </c>
      <c r="T815" s="257"/>
      <c r="U815" s="576">
        <f t="shared" si="41"/>
        <v>60</v>
      </c>
      <c r="AR815" s="263"/>
      <c r="AS815" s="263"/>
      <c r="AT815" s="224"/>
      <c r="AU815" s="379"/>
      <c r="AV815" s="379"/>
      <c r="AW815" s="264"/>
    </row>
    <row r="816" spans="2:49" x14ac:dyDescent="0.25">
      <c r="B816" s="379">
        <v>8.9</v>
      </c>
      <c r="C816" s="379">
        <v>96</v>
      </c>
      <c r="D816" s="379">
        <v>8.9</v>
      </c>
      <c r="E816" s="379">
        <v>0.7</v>
      </c>
      <c r="F816" s="379">
        <v>1.8</v>
      </c>
      <c r="G816" s="379">
        <v>177</v>
      </c>
      <c r="H816" s="379">
        <v>1032.9000000000001</v>
      </c>
      <c r="I816" s="379">
        <v>23296</v>
      </c>
      <c r="J816" s="379">
        <v>0</v>
      </c>
      <c r="K816" s="379">
        <v>0</v>
      </c>
      <c r="L816" s="379">
        <v>0.2</v>
      </c>
      <c r="M816" s="379">
        <v>152.9</v>
      </c>
      <c r="N816" s="568">
        <v>152.9</v>
      </c>
      <c r="O816" s="569">
        <v>0.56041666666666701</v>
      </c>
      <c r="P816" s="568"/>
      <c r="Q816" s="185">
        <f t="shared" si="40"/>
        <v>60</v>
      </c>
      <c r="R816" s="574" t="str">
        <f t="shared" si="39"/>
        <v/>
      </c>
      <c r="S816" s="581">
        <v>13.2</v>
      </c>
      <c r="T816" s="257"/>
      <c r="U816" s="576">
        <f t="shared" si="41"/>
        <v>60</v>
      </c>
      <c r="AR816" s="263"/>
      <c r="AS816" s="263"/>
      <c r="AT816" s="224"/>
      <c r="AU816" s="379"/>
      <c r="AV816" s="379"/>
      <c r="AW816" s="264"/>
    </row>
    <row r="817" spans="2:49" x14ac:dyDescent="0.25">
      <c r="B817" s="379">
        <v>9</v>
      </c>
      <c r="C817" s="379">
        <v>96</v>
      </c>
      <c r="D817" s="379">
        <v>9</v>
      </c>
      <c r="E817" s="379">
        <v>4.7</v>
      </c>
      <c r="F817" s="379">
        <v>5.4</v>
      </c>
      <c r="G817" s="379">
        <v>95</v>
      </c>
      <c r="H817" s="379">
        <v>1032.9000000000001</v>
      </c>
      <c r="I817" s="379">
        <v>19344</v>
      </c>
      <c r="J817" s="379">
        <v>0</v>
      </c>
      <c r="K817" s="379">
        <v>0</v>
      </c>
      <c r="L817" s="379">
        <v>0.2</v>
      </c>
      <c r="M817" s="379">
        <v>152.9</v>
      </c>
      <c r="N817" s="568">
        <v>152.9</v>
      </c>
      <c r="O817" s="569">
        <v>0.56111111111111101</v>
      </c>
      <c r="P817" s="568"/>
      <c r="Q817" s="185">
        <f t="shared" si="40"/>
        <v>60</v>
      </c>
      <c r="R817" s="574" t="str">
        <f t="shared" si="39"/>
        <v/>
      </c>
      <c r="S817" s="581">
        <v>13.4</v>
      </c>
      <c r="T817" s="257"/>
      <c r="U817" s="576">
        <f t="shared" si="41"/>
        <v>60</v>
      </c>
      <c r="AR817" s="263"/>
      <c r="AS817" s="263"/>
      <c r="AT817" s="224"/>
      <c r="AU817" s="379"/>
      <c r="AV817" s="379"/>
      <c r="AW817" s="264"/>
    </row>
    <row r="818" spans="2:49" x14ac:dyDescent="0.25">
      <c r="B818" s="379">
        <v>8.9</v>
      </c>
      <c r="C818" s="379">
        <v>96</v>
      </c>
      <c r="D818" s="379">
        <v>7.7</v>
      </c>
      <c r="E818" s="379">
        <v>7.9</v>
      </c>
      <c r="F818" s="379">
        <v>9.4</v>
      </c>
      <c r="G818" s="379">
        <v>124</v>
      </c>
      <c r="H818" s="379">
        <v>1033</v>
      </c>
      <c r="I818" s="379">
        <v>18522</v>
      </c>
      <c r="J818" s="379">
        <v>0</v>
      </c>
      <c r="K818" s="379">
        <v>0</v>
      </c>
      <c r="L818" s="379">
        <v>0.2</v>
      </c>
      <c r="M818" s="379">
        <v>152.9</v>
      </c>
      <c r="N818" s="568">
        <v>152.9</v>
      </c>
      <c r="O818" s="569">
        <v>0.561805555555556</v>
      </c>
      <c r="P818" s="568"/>
      <c r="Q818" s="185">
        <f t="shared" si="40"/>
        <v>60</v>
      </c>
      <c r="R818" s="574" t="str">
        <f t="shared" si="39"/>
        <v/>
      </c>
      <c r="S818" s="581">
        <v>13.6</v>
      </c>
      <c r="T818" s="257"/>
      <c r="U818" s="576">
        <f t="shared" si="41"/>
        <v>60</v>
      </c>
      <c r="AR818" s="263"/>
      <c r="AS818" s="263"/>
      <c r="AT818" s="224"/>
      <c r="AU818" s="379"/>
      <c r="AV818" s="379"/>
      <c r="AW818" s="264"/>
    </row>
    <row r="819" spans="2:49" x14ac:dyDescent="0.25">
      <c r="B819" s="379">
        <v>8.9</v>
      </c>
      <c r="C819" s="379">
        <v>96</v>
      </c>
      <c r="D819" s="379">
        <v>8.9</v>
      </c>
      <c r="E819" s="379">
        <v>1.4</v>
      </c>
      <c r="F819" s="379">
        <v>5.4</v>
      </c>
      <c r="G819" s="379">
        <v>96</v>
      </c>
      <c r="H819" s="379">
        <v>1032.9000000000001</v>
      </c>
      <c r="I819" s="379">
        <v>20336</v>
      </c>
      <c r="J819" s="379">
        <v>0</v>
      </c>
      <c r="K819" s="379">
        <v>0</v>
      </c>
      <c r="L819" s="379">
        <v>0.2</v>
      </c>
      <c r="M819" s="379">
        <v>152.9</v>
      </c>
      <c r="N819" s="568">
        <v>152.9</v>
      </c>
      <c r="O819" s="569">
        <v>0.5625</v>
      </c>
      <c r="P819" s="568"/>
      <c r="Q819" s="185">
        <f t="shared" si="40"/>
        <v>60</v>
      </c>
      <c r="R819" s="574" t="str">
        <f t="shared" si="39"/>
        <v/>
      </c>
      <c r="S819" s="581">
        <v>13.9</v>
      </c>
      <c r="T819" s="257"/>
      <c r="U819" s="576">
        <f t="shared" si="41"/>
        <v>60</v>
      </c>
      <c r="AR819" s="263"/>
      <c r="AS819" s="263"/>
      <c r="AT819" s="224"/>
      <c r="AU819" s="379"/>
      <c r="AV819" s="379"/>
      <c r="AW819" s="264"/>
    </row>
    <row r="820" spans="2:49" x14ac:dyDescent="0.25">
      <c r="B820" s="379">
        <v>8.9</v>
      </c>
      <c r="C820" s="379">
        <v>96</v>
      </c>
      <c r="D820" s="379">
        <v>8.9</v>
      </c>
      <c r="E820" s="379">
        <v>1.1000000000000001</v>
      </c>
      <c r="F820" s="379">
        <v>1.8</v>
      </c>
      <c r="G820" s="379">
        <v>71</v>
      </c>
      <c r="H820" s="379">
        <v>1033.0999999999999</v>
      </c>
      <c r="I820" s="379">
        <v>18026</v>
      </c>
      <c r="J820" s="379">
        <v>0</v>
      </c>
      <c r="K820" s="379">
        <v>0</v>
      </c>
      <c r="L820" s="379">
        <v>0.2</v>
      </c>
      <c r="M820" s="379">
        <v>152.9</v>
      </c>
      <c r="N820" s="568">
        <v>152.9</v>
      </c>
      <c r="O820" s="569">
        <v>0.563194444444444</v>
      </c>
      <c r="P820" s="568"/>
      <c r="Q820" s="185">
        <f t="shared" si="40"/>
        <v>60</v>
      </c>
      <c r="R820" s="574" t="str">
        <f t="shared" si="39"/>
        <v/>
      </c>
      <c r="S820" s="581">
        <v>14.3</v>
      </c>
      <c r="T820" s="257"/>
      <c r="U820" s="576">
        <f t="shared" si="41"/>
        <v>60</v>
      </c>
      <c r="AR820" s="263"/>
      <c r="AS820" s="263"/>
      <c r="AT820" s="224"/>
      <c r="AU820" s="379"/>
      <c r="AV820" s="379"/>
      <c r="AW820" s="264"/>
    </row>
    <row r="821" spans="2:49" x14ac:dyDescent="0.25">
      <c r="B821" s="379">
        <v>8.9</v>
      </c>
      <c r="C821" s="379">
        <v>96</v>
      </c>
      <c r="D821" s="379">
        <v>8.5</v>
      </c>
      <c r="E821" s="379">
        <v>5</v>
      </c>
      <c r="F821" s="379">
        <v>7.2</v>
      </c>
      <c r="G821" s="379">
        <v>99</v>
      </c>
      <c r="H821" s="379">
        <v>1033.0999999999999</v>
      </c>
      <c r="I821" s="379">
        <v>21917</v>
      </c>
      <c r="J821" s="379">
        <v>0</v>
      </c>
      <c r="K821" s="379">
        <v>0</v>
      </c>
      <c r="L821" s="379">
        <v>0.2</v>
      </c>
      <c r="M821" s="379">
        <v>152.9</v>
      </c>
      <c r="N821" s="568">
        <v>152.9</v>
      </c>
      <c r="O821" s="569">
        <v>0.56388888888888899</v>
      </c>
      <c r="P821" s="568"/>
      <c r="Q821" s="185">
        <f t="shared" si="40"/>
        <v>60</v>
      </c>
      <c r="R821" s="574" t="str">
        <f t="shared" si="39"/>
        <v/>
      </c>
      <c r="S821" s="581">
        <v>14.8</v>
      </c>
      <c r="T821" s="257"/>
      <c r="U821" s="576">
        <f t="shared" si="41"/>
        <v>60</v>
      </c>
      <c r="AR821" s="263"/>
      <c r="AS821" s="263"/>
      <c r="AT821" s="224"/>
      <c r="AU821" s="379"/>
      <c r="AV821" s="379"/>
      <c r="AW821" s="264"/>
    </row>
    <row r="822" spans="2:49" x14ac:dyDescent="0.25">
      <c r="B822" s="379">
        <v>8.9</v>
      </c>
      <c r="C822" s="379">
        <v>96</v>
      </c>
      <c r="D822" s="379">
        <v>8.9</v>
      </c>
      <c r="E822" s="379">
        <v>2.5</v>
      </c>
      <c r="F822" s="379">
        <v>5.4</v>
      </c>
      <c r="G822" s="379">
        <v>87</v>
      </c>
      <c r="H822" s="379">
        <v>1032.9000000000001</v>
      </c>
      <c r="I822" s="379">
        <v>21204</v>
      </c>
      <c r="J822" s="379">
        <v>0</v>
      </c>
      <c r="K822" s="379">
        <v>0</v>
      </c>
      <c r="L822" s="379">
        <v>0.2</v>
      </c>
      <c r="M822" s="379">
        <v>152.9</v>
      </c>
      <c r="N822" s="568">
        <v>152.9</v>
      </c>
      <c r="O822" s="569">
        <v>0.56458333333333299</v>
      </c>
      <c r="P822" s="568"/>
      <c r="Q822" s="185">
        <f t="shared" si="40"/>
        <v>60</v>
      </c>
      <c r="R822" s="574" t="str">
        <f t="shared" si="39"/>
        <v/>
      </c>
      <c r="S822" s="581">
        <v>14.8</v>
      </c>
      <c r="T822" s="257"/>
      <c r="U822" s="576">
        <f t="shared" si="41"/>
        <v>60</v>
      </c>
      <c r="AR822" s="263"/>
      <c r="AS822" s="263"/>
      <c r="AT822" s="224"/>
      <c r="AU822" s="379"/>
      <c r="AV822" s="379"/>
      <c r="AW822" s="264"/>
    </row>
    <row r="823" spans="2:49" x14ac:dyDescent="0.25">
      <c r="B823" s="379">
        <v>8.9</v>
      </c>
      <c r="C823" s="379">
        <v>96</v>
      </c>
      <c r="D823" s="379">
        <v>8.9</v>
      </c>
      <c r="E823" s="379">
        <v>4</v>
      </c>
      <c r="F823" s="379">
        <v>5.4</v>
      </c>
      <c r="G823" s="379">
        <v>92</v>
      </c>
      <c r="H823" s="379">
        <v>1032.8</v>
      </c>
      <c r="I823" s="379">
        <v>22583</v>
      </c>
      <c r="J823" s="379">
        <v>0</v>
      </c>
      <c r="K823" s="379">
        <v>0</v>
      </c>
      <c r="L823" s="379">
        <v>0.2</v>
      </c>
      <c r="M823" s="379">
        <v>152.9</v>
      </c>
      <c r="N823" s="568">
        <v>152.9</v>
      </c>
      <c r="O823" s="569">
        <v>0.56527777777777799</v>
      </c>
      <c r="P823" s="568"/>
      <c r="Q823" s="185">
        <f t="shared" si="40"/>
        <v>60</v>
      </c>
      <c r="R823" s="574" t="str">
        <f t="shared" si="39"/>
        <v/>
      </c>
      <c r="S823" s="581">
        <v>15.3</v>
      </c>
      <c r="T823" s="257"/>
      <c r="U823" s="576">
        <f t="shared" si="41"/>
        <v>60</v>
      </c>
      <c r="AR823" s="263"/>
      <c r="AS823" s="263"/>
      <c r="AT823" s="224"/>
      <c r="AU823" s="379"/>
      <c r="AV823" s="379"/>
      <c r="AW823" s="264"/>
    </row>
    <row r="824" spans="2:49" x14ac:dyDescent="0.25">
      <c r="B824" s="379">
        <v>8.9</v>
      </c>
      <c r="C824" s="379">
        <v>96</v>
      </c>
      <c r="D824" s="379">
        <v>8.9</v>
      </c>
      <c r="E824" s="379">
        <v>4.7</v>
      </c>
      <c r="F824" s="379">
        <v>5.4</v>
      </c>
      <c r="G824" s="379">
        <v>98</v>
      </c>
      <c r="H824" s="379">
        <v>1032.8</v>
      </c>
      <c r="I824" s="379">
        <v>24180</v>
      </c>
      <c r="J824" s="379">
        <v>0</v>
      </c>
      <c r="K824" s="379">
        <v>0</v>
      </c>
      <c r="L824" s="379">
        <v>0.2</v>
      </c>
      <c r="M824" s="379">
        <v>152.9</v>
      </c>
      <c r="N824" s="568">
        <v>152.9</v>
      </c>
      <c r="O824" s="569">
        <v>0.56597222222222199</v>
      </c>
      <c r="P824" s="568"/>
      <c r="Q824" s="185">
        <f t="shared" si="40"/>
        <v>60</v>
      </c>
      <c r="R824" s="574" t="str">
        <f t="shared" si="39"/>
        <v/>
      </c>
      <c r="S824" s="581">
        <v>15.8</v>
      </c>
      <c r="T824" s="257"/>
      <c r="U824" s="576">
        <f t="shared" si="41"/>
        <v>60</v>
      </c>
      <c r="AR824" s="263"/>
      <c r="AS824" s="263"/>
      <c r="AT824" s="224"/>
      <c r="AU824" s="379"/>
      <c r="AV824" s="379"/>
      <c r="AW824" s="264"/>
    </row>
    <row r="825" spans="2:49" x14ac:dyDescent="0.25">
      <c r="B825" s="379">
        <v>8.9</v>
      </c>
      <c r="C825" s="379">
        <v>96</v>
      </c>
      <c r="D825" s="379">
        <v>8.9</v>
      </c>
      <c r="E825" s="379">
        <v>3.6</v>
      </c>
      <c r="F825" s="379">
        <v>3.6</v>
      </c>
      <c r="G825" s="379">
        <v>137</v>
      </c>
      <c r="H825" s="379">
        <v>1032.9000000000001</v>
      </c>
      <c r="I825" s="379">
        <v>25776</v>
      </c>
      <c r="J825" s="379">
        <v>0</v>
      </c>
      <c r="K825" s="379">
        <v>0</v>
      </c>
      <c r="L825" s="379">
        <v>0.2</v>
      </c>
      <c r="M825" s="379">
        <v>152.9</v>
      </c>
      <c r="N825" s="568">
        <v>152.9</v>
      </c>
      <c r="O825" s="569">
        <v>0.56666666666666698</v>
      </c>
      <c r="P825" s="568"/>
      <c r="Q825" s="185">
        <f t="shared" si="40"/>
        <v>60</v>
      </c>
      <c r="R825" s="574" t="str">
        <f t="shared" si="39"/>
        <v/>
      </c>
      <c r="S825" s="581">
        <v>16.3</v>
      </c>
      <c r="T825" s="257"/>
      <c r="U825" s="576">
        <f t="shared" si="41"/>
        <v>60</v>
      </c>
      <c r="AR825" s="263"/>
      <c r="AS825" s="263"/>
      <c r="AT825" s="224"/>
      <c r="AU825" s="379"/>
      <c r="AV825" s="379"/>
      <c r="AW825" s="264"/>
    </row>
    <row r="826" spans="2:49" x14ac:dyDescent="0.25">
      <c r="B826" s="379">
        <v>8.9</v>
      </c>
      <c r="C826" s="379">
        <v>96</v>
      </c>
      <c r="D826" s="379">
        <v>8.9</v>
      </c>
      <c r="E826" s="379">
        <v>2.9</v>
      </c>
      <c r="F826" s="379">
        <v>3.6</v>
      </c>
      <c r="G826" s="379">
        <v>106</v>
      </c>
      <c r="H826" s="379">
        <v>1032.8</v>
      </c>
      <c r="I826" s="379">
        <v>29946</v>
      </c>
      <c r="J826" s="379">
        <v>0</v>
      </c>
      <c r="K826" s="379">
        <v>0</v>
      </c>
      <c r="L826" s="379">
        <v>0.2</v>
      </c>
      <c r="M826" s="379">
        <v>152.9</v>
      </c>
      <c r="N826" s="568">
        <v>152.9</v>
      </c>
      <c r="O826" s="569">
        <v>0.56736111111111098</v>
      </c>
      <c r="P826" s="568"/>
      <c r="Q826" s="185">
        <f t="shared" si="40"/>
        <v>60</v>
      </c>
      <c r="R826" s="574" t="str">
        <f t="shared" si="39"/>
        <v/>
      </c>
      <c r="S826" s="581">
        <v>16.899999999999999</v>
      </c>
      <c r="T826" s="257"/>
      <c r="U826" s="576">
        <f t="shared" si="41"/>
        <v>60</v>
      </c>
      <c r="AR826" s="263"/>
      <c r="AS826" s="263"/>
      <c r="AT826" s="224"/>
      <c r="AU826" s="379"/>
      <c r="AV826" s="379"/>
      <c r="AW826" s="264"/>
    </row>
    <row r="827" spans="2:49" x14ac:dyDescent="0.25">
      <c r="B827" s="379">
        <v>9</v>
      </c>
      <c r="C827" s="379">
        <v>96</v>
      </c>
      <c r="D827" s="379">
        <v>9</v>
      </c>
      <c r="E827" s="379">
        <v>0.7</v>
      </c>
      <c r="F827" s="379">
        <v>1.8</v>
      </c>
      <c r="G827" s="379">
        <v>69</v>
      </c>
      <c r="H827" s="379">
        <v>1032.8</v>
      </c>
      <c r="I827" s="379">
        <v>30550</v>
      </c>
      <c r="J827" s="379">
        <v>0</v>
      </c>
      <c r="K827" s="379">
        <v>0</v>
      </c>
      <c r="L827" s="379">
        <v>0.2</v>
      </c>
      <c r="M827" s="379">
        <v>152.9</v>
      </c>
      <c r="N827" s="568">
        <v>152.9</v>
      </c>
      <c r="O827" s="569">
        <v>0.56805555555555598</v>
      </c>
      <c r="P827" s="568"/>
      <c r="Q827" s="185">
        <f t="shared" si="40"/>
        <v>60</v>
      </c>
      <c r="R827" s="574" t="str">
        <f t="shared" si="39"/>
        <v/>
      </c>
      <c r="S827" s="581">
        <v>17.3</v>
      </c>
      <c r="T827" s="257"/>
      <c r="U827" s="576">
        <f t="shared" si="41"/>
        <v>60</v>
      </c>
      <c r="AR827" s="263"/>
      <c r="AS827" s="263"/>
      <c r="AT827" s="224"/>
      <c r="AU827" s="379"/>
      <c r="AV827" s="379"/>
      <c r="AW827" s="264"/>
    </row>
    <row r="828" spans="2:49" x14ac:dyDescent="0.25">
      <c r="B828" s="379">
        <v>9.1</v>
      </c>
      <c r="C828" s="379">
        <v>96</v>
      </c>
      <c r="D828" s="379">
        <v>8.6999999999999993</v>
      </c>
      <c r="E828" s="379">
        <v>5</v>
      </c>
      <c r="F828" s="379">
        <v>9.4</v>
      </c>
      <c r="G828" s="379">
        <v>102</v>
      </c>
      <c r="H828" s="379">
        <v>1032.5999999999999</v>
      </c>
      <c r="I828" s="379">
        <v>31046</v>
      </c>
      <c r="J828" s="379">
        <v>0</v>
      </c>
      <c r="K828" s="379">
        <v>0</v>
      </c>
      <c r="L828" s="379">
        <v>0.2</v>
      </c>
      <c r="M828" s="379">
        <v>152.9</v>
      </c>
      <c r="N828" s="568">
        <v>152.9</v>
      </c>
      <c r="O828" s="569">
        <v>0.56874999999999998</v>
      </c>
      <c r="P828" s="568"/>
      <c r="Q828" s="185">
        <f t="shared" si="40"/>
        <v>60</v>
      </c>
      <c r="R828" s="574" t="str">
        <f t="shared" si="39"/>
        <v/>
      </c>
      <c r="S828" s="581">
        <v>17.600000000000001</v>
      </c>
      <c r="T828" s="257"/>
      <c r="U828" s="576">
        <f t="shared" si="41"/>
        <v>60</v>
      </c>
      <c r="AR828" s="263"/>
      <c r="AS828" s="263"/>
      <c r="AT828" s="224"/>
      <c r="AU828" s="379"/>
      <c r="AV828" s="379"/>
      <c r="AW828" s="264"/>
    </row>
    <row r="829" spans="2:49" x14ac:dyDescent="0.25">
      <c r="B829" s="379">
        <v>9</v>
      </c>
      <c r="C829" s="379">
        <v>96</v>
      </c>
      <c r="D829" s="379">
        <v>7.5</v>
      </c>
      <c r="E829" s="379">
        <v>9.6999999999999993</v>
      </c>
      <c r="F829" s="379">
        <v>11.2</v>
      </c>
      <c r="G829" s="379">
        <v>112</v>
      </c>
      <c r="H829" s="379">
        <v>1032.7</v>
      </c>
      <c r="I829" s="379">
        <v>28520</v>
      </c>
      <c r="J829" s="379">
        <v>0</v>
      </c>
      <c r="K829" s="379">
        <v>0</v>
      </c>
      <c r="L829" s="379">
        <v>0.2</v>
      </c>
      <c r="M829" s="379">
        <v>152.9</v>
      </c>
      <c r="N829" s="568">
        <v>152.9</v>
      </c>
      <c r="O829" s="569">
        <v>0.56944444444444398</v>
      </c>
      <c r="P829" s="568"/>
      <c r="Q829" s="185">
        <f t="shared" si="40"/>
        <v>60</v>
      </c>
      <c r="R829" s="574" t="str">
        <f t="shared" si="39"/>
        <v/>
      </c>
      <c r="S829" s="581">
        <v>17.8</v>
      </c>
      <c r="T829" s="257"/>
      <c r="U829" s="576">
        <f t="shared" si="41"/>
        <v>60</v>
      </c>
      <c r="AR829" s="263"/>
      <c r="AS829" s="263"/>
      <c r="AT829" s="224"/>
      <c r="AU829" s="379"/>
      <c r="AV829" s="379"/>
      <c r="AW829" s="264"/>
    </row>
    <row r="830" spans="2:49" x14ac:dyDescent="0.25">
      <c r="B830" s="379">
        <v>9</v>
      </c>
      <c r="C830" s="379">
        <v>96</v>
      </c>
      <c r="D830" s="379">
        <v>9</v>
      </c>
      <c r="E830" s="379">
        <v>2.9</v>
      </c>
      <c r="F830" s="379">
        <v>3.6</v>
      </c>
      <c r="G830" s="379">
        <v>125</v>
      </c>
      <c r="H830" s="379">
        <v>1032.9000000000001</v>
      </c>
      <c r="I830" s="379">
        <v>23792</v>
      </c>
      <c r="J830" s="379">
        <v>0</v>
      </c>
      <c r="K830" s="379">
        <v>0</v>
      </c>
      <c r="L830" s="379">
        <v>0.2</v>
      </c>
      <c r="M830" s="379">
        <v>152.9</v>
      </c>
      <c r="N830" s="568">
        <v>152.9</v>
      </c>
      <c r="O830" s="569">
        <v>0.57013888888888897</v>
      </c>
      <c r="P830" s="568"/>
      <c r="Q830" s="185">
        <f t="shared" si="40"/>
        <v>60</v>
      </c>
      <c r="R830" s="574" t="str">
        <f t="shared" si="39"/>
        <v/>
      </c>
      <c r="S830" s="581">
        <v>17.7</v>
      </c>
      <c r="T830" s="257"/>
      <c r="U830" s="576">
        <f t="shared" si="41"/>
        <v>60</v>
      </c>
      <c r="AR830" s="263"/>
      <c r="AS830" s="263"/>
      <c r="AT830" s="224"/>
      <c r="AU830" s="379"/>
      <c r="AV830" s="379"/>
      <c r="AW830" s="264"/>
    </row>
    <row r="831" spans="2:49" x14ac:dyDescent="0.25">
      <c r="B831" s="379">
        <v>8.9</v>
      </c>
      <c r="C831" s="379">
        <v>96</v>
      </c>
      <c r="D831" s="379">
        <v>8.9</v>
      </c>
      <c r="E831" s="379">
        <v>2.2000000000000002</v>
      </c>
      <c r="F831" s="379">
        <v>3.6</v>
      </c>
      <c r="G831" s="379">
        <v>106</v>
      </c>
      <c r="H831" s="379">
        <v>1032.7</v>
      </c>
      <c r="I831" s="379">
        <v>20599</v>
      </c>
      <c r="J831" s="379">
        <v>0</v>
      </c>
      <c r="K831" s="379">
        <v>0</v>
      </c>
      <c r="L831" s="379">
        <v>0.2</v>
      </c>
      <c r="M831" s="379">
        <v>152.9</v>
      </c>
      <c r="N831" s="568">
        <v>152.9</v>
      </c>
      <c r="O831" s="569">
        <v>0.57083333333333297</v>
      </c>
      <c r="P831" s="568"/>
      <c r="Q831" s="185">
        <f t="shared" si="40"/>
        <v>60</v>
      </c>
      <c r="R831" s="574" t="str">
        <f t="shared" si="39"/>
        <v/>
      </c>
      <c r="S831" s="581">
        <v>17.600000000000001</v>
      </c>
      <c r="T831" s="257"/>
      <c r="U831" s="576">
        <f t="shared" si="41"/>
        <v>60</v>
      </c>
      <c r="AR831" s="263"/>
      <c r="AS831" s="263"/>
      <c r="AT831" s="224"/>
      <c r="AU831" s="379"/>
      <c r="AV831" s="379"/>
      <c r="AW831" s="264"/>
    </row>
    <row r="832" spans="2:49" x14ac:dyDescent="0.25">
      <c r="B832" s="379">
        <v>9</v>
      </c>
      <c r="C832" s="379">
        <v>96</v>
      </c>
      <c r="D832" s="379">
        <v>9</v>
      </c>
      <c r="E832" s="379">
        <v>2.5</v>
      </c>
      <c r="F832" s="379">
        <v>3.6</v>
      </c>
      <c r="G832" s="379">
        <v>140</v>
      </c>
      <c r="H832" s="379">
        <v>1032.7</v>
      </c>
      <c r="I832" s="379">
        <v>20770</v>
      </c>
      <c r="J832" s="379">
        <v>0</v>
      </c>
      <c r="K832" s="379">
        <v>0</v>
      </c>
      <c r="L832" s="379">
        <v>0.2</v>
      </c>
      <c r="M832" s="379">
        <v>152.9</v>
      </c>
      <c r="N832" s="568">
        <v>152.9</v>
      </c>
      <c r="O832" s="569">
        <v>0.57152777777777797</v>
      </c>
      <c r="P832" s="568"/>
      <c r="Q832" s="185">
        <f t="shared" si="40"/>
        <v>60</v>
      </c>
      <c r="R832" s="574" t="str">
        <f t="shared" si="39"/>
        <v/>
      </c>
      <c r="S832" s="581">
        <v>17.5</v>
      </c>
      <c r="T832" s="257"/>
      <c r="U832" s="576">
        <f t="shared" si="41"/>
        <v>60</v>
      </c>
      <c r="AR832" s="263"/>
      <c r="AS832" s="263"/>
      <c r="AT832" s="224"/>
      <c r="AU832" s="379"/>
      <c r="AV832" s="379"/>
      <c r="AW832" s="264"/>
    </row>
    <row r="833" spans="2:49" x14ac:dyDescent="0.25">
      <c r="B833" s="379">
        <v>9</v>
      </c>
      <c r="C833" s="379">
        <v>96</v>
      </c>
      <c r="D833" s="379">
        <v>9</v>
      </c>
      <c r="E833" s="379">
        <v>1.8</v>
      </c>
      <c r="F833" s="379">
        <v>3.6</v>
      </c>
      <c r="G833" s="379">
        <v>116</v>
      </c>
      <c r="H833" s="379">
        <v>1032.9000000000001</v>
      </c>
      <c r="I833" s="379">
        <v>20940</v>
      </c>
      <c r="J833" s="379">
        <v>0</v>
      </c>
      <c r="K833" s="379">
        <v>0</v>
      </c>
      <c r="L833" s="379">
        <v>0.2</v>
      </c>
      <c r="M833" s="379">
        <v>152.9</v>
      </c>
      <c r="N833" s="568">
        <v>152.9</v>
      </c>
      <c r="O833" s="569">
        <v>0.57222222222222197</v>
      </c>
      <c r="P833" s="568"/>
      <c r="Q833" s="185">
        <f t="shared" si="40"/>
        <v>60</v>
      </c>
      <c r="R833" s="574" t="str">
        <f t="shared" si="39"/>
        <v/>
      </c>
      <c r="S833" s="581">
        <v>17.399999999999999</v>
      </c>
      <c r="T833" s="257"/>
      <c r="U833" s="576">
        <f t="shared" si="41"/>
        <v>60</v>
      </c>
      <c r="AR833" s="263"/>
      <c r="AS833" s="263"/>
      <c r="AT833" s="224"/>
      <c r="AU833" s="379"/>
      <c r="AV833" s="379"/>
      <c r="AW833" s="264"/>
    </row>
    <row r="834" spans="2:49" x14ac:dyDescent="0.25">
      <c r="B834" s="379">
        <v>9.1</v>
      </c>
      <c r="C834" s="379">
        <v>96</v>
      </c>
      <c r="D834" s="379">
        <v>9.1</v>
      </c>
      <c r="E834" s="379">
        <v>2.2000000000000002</v>
      </c>
      <c r="F834" s="379">
        <v>3.6</v>
      </c>
      <c r="G834" s="379">
        <v>116</v>
      </c>
      <c r="H834" s="379">
        <v>1032.8</v>
      </c>
      <c r="I834" s="379">
        <v>28458</v>
      </c>
      <c r="J834" s="379">
        <v>0</v>
      </c>
      <c r="K834" s="379">
        <v>0</v>
      </c>
      <c r="L834" s="379">
        <v>0.2</v>
      </c>
      <c r="M834" s="379">
        <v>152.9</v>
      </c>
      <c r="N834" s="568">
        <v>152.9</v>
      </c>
      <c r="O834" s="569">
        <v>0.57291666666666696</v>
      </c>
      <c r="P834" s="568"/>
      <c r="Q834" s="185">
        <f t="shared" si="40"/>
        <v>60</v>
      </c>
      <c r="R834" s="574" t="str">
        <f t="shared" si="39"/>
        <v/>
      </c>
      <c r="S834" s="581">
        <v>17.399999999999999</v>
      </c>
      <c r="T834" s="257"/>
      <c r="U834" s="576">
        <f t="shared" si="41"/>
        <v>60</v>
      </c>
      <c r="AR834" s="263"/>
      <c r="AS834" s="263"/>
      <c r="AT834" s="224"/>
      <c r="AU834" s="379"/>
      <c r="AV834" s="379"/>
      <c r="AW834" s="264"/>
    </row>
    <row r="835" spans="2:49" x14ac:dyDescent="0.25">
      <c r="B835" s="379">
        <v>9.1999999999999993</v>
      </c>
      <c r="C835" s="379">
        <v>96</v>
      </c>
      <c r="D835" s="379">
        <v>8.8000000000000007</v>
      </c>
      <c r="E835" s="379">
        <v>5</v>
      </c>
      <c r="F835" s="379">
        <v>5.4</v>
      </c>
      <c r="G835" s="379">
        <v>102</v>
      </c>
      <c r="H835" s="379">
        <v>1032.7</v>
      </c>
      <c r="I835" s="379">
        <v>22149</v>
      </c>
      <c r="J835" s="379">
        <v>0</v>
      </c>
      <c r="K835" s="379">
        <v>0</v>
      </c>
      <c r="L835" s="379">
        <v>0.2</v>
      </c>
      <c r="M835" s="379">
        <v>152.9</v>
      </c>
      <c r="N835" s="568">
        <v>152.9</v>
      </c>
      <c r="O835" s="569">
        <v>0.57361111111111096</v>
      </c>
      <c r="P835" s="568"/>
      <c r="Q835" s="185">
        <f t="shared" si="40"/>
        <v>60</v>
      </c>
      <c r="R835" s="574" t="str">
        <f t="shared" si="39"/>
        <v/>
      </c>
      <c r="S835" s="581">
        <v>17.3</v>
      </c>
      <c r="T835" s="257"/>
      <c r="U835" s="576">
        <f t="shared" si="41"/>
        <v>60</v>
      </c>
      <c r="AR835" s="263"/>
      <c r="AS835" s="263"/>
      <c r="AT835" s="224"/>
      <c r="AU835" s="379"/>
      <c r="AV835" s="379"/>
      <c r="AW835" s="264"/>
    </row>
    <row r="836" spans="2:49" x14ac:dyDescent="0.25">
      <c r="B836" s="379">
        <v>9.1999999999999993</v>
      </c>
      <c r="C836" s="379">
        <v>96</v>
      </c>
      <c r="D836" s="379">
        <v>8.6</v>
      </c>
      <c r="E836" s="379">
        <v>5.8</v>
      </c>
      <c r="F836" s="379">
        <v>7.2</v>
      </c>
      <c r="G836" s="379">
        <v>124</v>
      </c>
      <c r="H836" s="379">
        <v>1032.5</v>
      </c>
      <c r="I836" s="379">
        <v>22692</v>
      </c>
      <c r="J836" s="379">
        <v>0</v>
      </c>
      <c r="K836" s="379">
        <v>0</v>
      </c>
      <c r="L836" s="379">
        <v>0.2</v>
      </c>
      <c r="M836" s="379">
        <v>152.9</v>
      </c>
      <c r="N836" s="568">
        <v>152.9</v>
      </c>
      <c r="O836" s="569">
        <v>0.57430555555555596</v>
      </c>
      <c r="P836" s="568"/>
      <c r="Q836" s="185">
        <f t="shared" si="40"/>
        <v>60</v>
      </c>
      <c r="R836" s="574" t="str">
        <f t="shared" si="39"/>
        <v/>
      </c>
      <c r="S836" s="581">
        <v>17.100000000000001</v>
      </c>
      <c r="T836" s="257"/>
      <c r="U836" s="576">
        <f t="shared" si="41"/>
        <v>60</v>
      </c>
      <c r="AR836" s="263"/>
      <c r="AS836" s="263"/>
      <c r="AT836" s="224"/>
      <c r="AU836" s="379"/>
      <c r="AV836" s="379"/>
      <c r="AW836" s="264"/>
    </row>
    <row r="837" spans="2:49" x14ac:dyDescent="0.25">
      <c r="B837" s="379">
        <v>9.1</v>
      </c>
      <c r="C837" s="379">
        <v>96</v>
      </c>
      <c r="D837" s="379">
        <v>8.1</v>
      </c>
      <c r="E837" s="379">
        <v>7.2</v>
      </c>
      <c r="F837" s="379">
        <v>7.2</v>
      </c>
      <c r="G837" s="379">
        <v>105</v>
      </c>
      <c r="H837" s="379">
        <v>1032.5999999999999</v>
      </c>
      <c r="I837" s="379">
        <v>18243</v>
      </c>
      <c r="J837" s="379">
        <v>0</v>
      </c>
      <c r="K837" s="379">
        <v>0</v>
      </c>
      <c r="L837" s="379">
        <v>0.2</v>
      </c>
      <c r="M837" s="379">
        <v>152.9</v>
      </c>
      <c r="N837" s="568">
        <v>152.9</v>
      </c>
      <c r="O837" s="569">
        <v>0.57499999999999996</v>
      </c>
      <c r="P837" s="568"/>
      <c r="Q837" s="185">
        <f t="shared" si="40"/>
        <v>60</v>
      </c>
      <c r="R837" s="574" t="str">
        <f t="shared" si="39"/>
        <v/>
      </c>
      <c r="S837" s="581">
        <v>16.8</v>
      </c>
      <c r="T837" s="257"/>
      <c r="U837" s="576">
        <f t="shared" si="41"/>
        <v>60</v>
      </c>
      <c r="AR837" s="263"/>
      <c r="AS837" s="263"/>
      <c r="AT837" s="224"/>
      <c r="AU837" s="379"/>
      <c r="AV837" s="379"/>
      <c r="AW837" s="264"/>
    </row>
    <row r="838" spans="2:49" x14ac:dyDescent="0.25">
      <c r="B838" s="379">
        <v>8.9</v>
      </c>
      <c r="C838" s="379">
        <v>96</v>
      </c>
      <c r="D838" s="379">
        <v>8</v>
      </c>
      <c r="E838" s="379">
        <v>6.5</v>
      </c>
      <c r="F838" s="379">
        <v>9.4</v>
      </c>
      <c r="G838" s="379">
        <v>92</v>
      </c>
      <c r="H838" s="379">
        <v>1032.8</v>
      </c>
      <c r="I838" s="379">
        <v>22258</v>
      </c>
      <c r="J838" s="379">
        <v>0</v>
      </c>
      <c r="K838" s="379">
        <v>0</v>
      </c>
      <c r="L838" s="379">
        <v>0.2</v>
      </c>
      <c r="M838" s="379">
        <v>152.9</v>
      </c>
      <c r="N838" s="568">
        <v>152.9</v>
      </c>
      <c r="O838" s="569">
        <v>0.57569444444444495</v>
      </c>
      <c r="P838" s="568"/>
      <c r="Q838" s="185">
        <f t="shared" si="40"/>
        <v>60</v>
      </c>
      <c r="R838" s="574" t="str">
        <f t="shared" si="39"/>
        <v/>
      </c>
      <c r="S838" s="581">
        <v>16.5</v>
      </c>
      <c r="T838" s="257"/>
      <c r="U838" s="576">
        <f t="shared" si="41"/>
        <v>60</v>
      </c>
      <c r="AR838" s="263"/>
      <c r="AS838" s="263"/>
      <c r="AT838" s="224"/>
      <c r="AU838" s="379"/>
      <c r="AV838" s="379"/>
      <c r="AW838" s="264"/>
    </row>
    <row r="839" spans="2:49" x14ac:dyDescent="0.25">
      <c r="B839" s="379">
        <v>8.9</v>
      </c>
      <c r="C839" s="379">
        <v>95</v>
      </c>
      <c r="D839" s="379">
        <v>8.9</v>
      </c>
      <c r="E839" s="379">
        <v>4.7</v>
      </c>
      <c r="F839" s="379">
        <v>5.4</v>
      </c>
      <c r="G839" s="379">
        <v>80</v>
      </c>
      <c r="H839" s="379">
        <v>1032.8</v>
      </c>
      <c r="I839" s="379">
        <v>19607</v>
      </c>
      <c r="J839" s="379">
        <v>0</v>
      </c>
      <c r="K839" s="379">
        <v>0</v>
      </c>
      <c r="L839" s="379">
        <v>0.2</v>
      </c>
      <c r="M839" s="379">
        <v>152.9</v>
      </c>
      <c r="N839" s="568">
        <v>152.9</v>
      </c>
      <c r="O839" s="569">
        <v>0.57638888888888895</v>
      </c>
      <c r="P839" s="568"/>
      <c r="Q839" s="185">
        <f t="shared" si="40"/>
        <v>60</v>
      </c>
      <c r="R839" s="574" t="str">
        <f t="shared" si="39"/>
        <v/>
      </c>
      <c r="S839" s="581">
        <v>16.100000000000001</v>
      </c>
      <c r="T839" s="257"/>
      <c r="U839" s="576">
        <f t="shared" si="41"/>
        <v>60</v>
      </c>
      <c r="AR839" s="263"/>
      <c r="AS839" s="263"/>
      <c r="AT839" s="224"/>
      <c r="AU839" s="379"/>
      <c r="AV839" s="379"/>
      <c r="AW839" s="264"/>
    </row>
    <row r="840" spans="2:49" x14ac:dyDescent="0.25">
      <c r="B840" s="379">
        <v>8.9</v>
      </c>
      <c r="C840" s="379">
        <v>96</v>
      </c>
      <c r="D840" s="379">
        <v>8.9</v>
      </c>
      <c r="E840" s="379">
        <v>4.7</v>
      </c>
      <c r="F840" s="379">
        <v>5.4</v>
      </c>
      <c r="G840" s="379">
        <v>105</v>
      </c>
      <c r="H840" s="379">
        <v>1032.9000000000001</v>
      </c>
      <c r="I840" s="379">
        <v>18073</v>
      </c>
      <c r="J840" s="379">
        <v>0</v>
      </c>
      <c r="K840" s="379">
        <v>0</v>
      </c>
      <c r="L840" s="379">
        <v>0.2</v>
      </c>
      <c r="M840" s="379">
        <v>152.9</v>
      </c>
      <c r="N840" s="568">
        <v>152.9</v>
      </c>
      <c r="O840" s="569">
        <v>0.57708333333333295</v>
      </c>
      <c r="P840" s="568"/>
      <c r="Q840" s="185">
        <f t="shared" si="40"/>
        <v>60</v>
      </c>
      <c r="R840" s="574" t="str">
        <f t="shared" si="39"/>
        <v/>
      </c>
      <c r="S840" s="581">
        <v>15.8</v>
      </c>
      <c r="T840" s="257"/>
      <c r="U840" s="576">
        <f t="shared" si="41"/>
        <v>60</v>
      </c>
      <c r="AR840" s="263"/>
      <c r="AS840" s="263"/>
      <c r="AT840" s="224"/>
      <c r="AU840" s="379"/>
      <c r="AV840" s="379"/>
      <c r="AW840" s="264"/>
    </row>
    <row r="841" spans="2:49" x14ac:dyDescent="0.25">
      <c r="B841" s="379">
        <v>8.9</v>
      </c>
      <c r="C841" s="379">
        <v>96</v>
      </c>
      <c r="D841" s="379">
        <v>8.9</v>
      </c>
      <c r="E841" s="379">
        <v>2.2000000000000002</v>
      </c>
      <c r="F841" s="379">
        <v>3.6</v>
      </c>
      <c r="G841" s="379">
        <v>108</v>
      </c>
      <c r="H841" s="379">
        <v>1032.8</v>
      </c>
      <c r="I841" s="379">
        <v>17251</v>
      </c>
      <c r="J841" s="379">
        <v>0</v>
      </c>
      <c r="K841" s="379">
        <v>0</v>
      </c>
      <c r="L841" s="379">
        <v>0.2</v>
      </c>
      <c r="M841" s="379">
        <v>152.9</v>
      </c>
      <c r="N841" s="568">
        <v>152.9</v>
      </c>
      <c r="O841" s="569">
        <v>0.57777777777777795</v>
      </c>
      <c r="P841" s="568"/>
      <c r="Q841" s="185">
        <f t="shared" si="40"/>
        <v>60</v>
      </c>
      <c r="R841" s="574" t="str">
        <f t="shared" ref="R841:R904" si="42">IF(J841&gt;0,60,"")</f>
        <v/>
      </c>
      <c r="S841" s="581">
        <v>15.5</v>
      </c>
      <c r="T841" s="257"/>
      <c r="U841" s="576">
        <f t="shared" si="41"/>
        <v>60</v>
      </c>
      <c r="AR841" s="263"/>
      <c r="AS841" s="263"/>
      <c r="AT841" s="224"/>
      <c r="AU841" s="379"/>
      <c r="AV841" s="379"/>
      <c r="AW841" s="264"/>
    </row>
    <row r="842" spans="2:49" x14ac:dyDescent="0.25">
      <c r="B842" s="379">
        <v>9</v>
      </c>
      <c r="C842" s="379">
        <v>95</v>
      </c>
      <c r="D842" s="379">
        <v>8.5</v>
      </c>
      <c r="E842" s="379">
        <v>5.4</v>
      </c>
      <c r="F842" s="379">
        <v>9.4</v>
      </c>
      <c r="G842" s="379">
        <v>129</v>
      </c>
      <c r="H842" s="379">
        <v>1032.7</v>
      </c>
      <c r="I842" s="379">
        <v>16476</v>
      </c>
      <c r="J842" s="379">
        <v>0</v>
      </c>
      <c r="K842" s="379">
        <v>0</v>
      </c>
      <c r="L842" s="379">
        <v>0.2</v>
      </c>
      <c r="M842" s="379">
        <v>152.9</v>
      </c>
      <c r="N842" s="568">
        <v>152.9</v>
      </c>
      <c r="O842" s="569">
        <v>0.57847222222222205</v>
      </c>
      <c r="P842" s="568"/>
      <c r="Q842" s="185">
        <f t="shared" si="40"/>
        <v>60</v>
      </c>
      <c r="R842" s="574" t="str">
        <f t="shared" si="42"/>
        <v/>
      </c>
      <c r="S842" s="581">
        <v>15.2</v>
      </c>
      <c r="T842" s="257"/>
      <c r="U842" s="576">
        <f t="shared" si="41"/>
        <v>60</v>
      </c>
      <c r="AR842" s="263"/>
      <c r="AS842" s="263"/>
      <c r="AT842" s="224"/>
      <c r="AU842" s="379"/>
      <c r="AV842" s="379"/>
      <c r="AW842" s="264"/>
    </row>
    <row r="843" spans="2:49" x14ac:dyDescent="0.25">
      <c r="B843" s="379">
        <v>9</v>
      </c>
      <c r="C843" s="379">
        <v>95</v>
      </c>
      <c r="D843" s="379">
        <v>9</v>
      </c>
      <c r="E843" s="379">
        <v>3.6</v>
      </c>
      <c r="F843" s="379">
        <v>3.6</v>
      </c>
      <c r="G843" s="379">
        <v>109</v>
      </c>
      <c r="H843" s="379">
        <v>1032.8</v>
      </c>
      <c r="I843" s="379">
        <v>19282</v>
      </c>
      <c r="J843" s="379">
        <v>0</v>
      </c>
      <c r="K843" s="379">
        <v>0</v>
      </c>
      <c r="L843" s="379">
        <v>0.2</v>
      </c>
      <c r="M843" s="379">
        <v>152.9</v>
      </c>
      <c r="N843" s="568">
        <v>152.9</v>
      </c>
      <c r="O843" s="569">
        <v>0.57916666666666705</v>
      </c>
      <c r="P843" s="568"/>
      <c r="Q843" s="185">
        <f t="shared" ref="Q843:Q906" si="43">IF(I843&gt;9000,60,"")</f>
        <v>60</v>
      </c>
      <c r="R843" s="574" t="str">
        <f t="shared" si="42"/>
        <v/>
      </c>
      <c r="S843" s="581">
        <v>14.9</v>
      </c>
      <c r="T843" s="257"/>
      <c r="U843" s="576">
        <f t="shared" ref="U843:U906" si="44">IF(S843&gt;B843+1,60,"")</f>
        <v>60</v>
      </c>
      <c r="AR843" s="263"/>
      <c r="AS843" s="263"/>
      <c r="AT843" s="224"/>
      <c r="AU843" s="379"/>
      <c r="AV843" s="379"/>
      <c r="AW843" s="264"/>
    </row>
    <row r="844" spans="2:49" x14ac:dyDescent="0.25">
      <c r="B844" s="379">
        <v>8.9</v>
      </c>
      <c r="C844" s="379">
        <v>95</v>
      </c>
      <c r="D844" s="379">
        <v>8.9</v>
      </c>
      <c r="E844" s="379">
        <v>3.6</v>
      </c>
      <c r="F844" s="379">
        <v>5.4</v>
      </c>
      <c r="G844" s="379">
        <v>104</v>
      </c>
      <c r="H844" s="379">
        <v>1032.7</v>
      </c>
      <c r="I844" s="379">
        <v>17313</v>
      </c>
      <c r="J844" s="379">
        <v>0</v>
      </c>
      <c r="K844" s="379">
        <v>0</v>
      </c>
      <c r="L844" s="379">
        <v>0.2</v>
      </c>
      <c r="M844" s="379">
        <v>152.9</v>
      </c>
      <c r="N844" s="568">
        <v>152.9</v>
      </c>
      <c r="O844" s="569">
        <v>0.57986111111111105</v>
      </c>
      <c r="P844" s="568"/>
      <c r="Q844" s="185">
        <f t="shared" si="43"/>
        <v>60</v>
      </c>
      <c r="R844" s="574" t="str">
        <f t="shared" si="42"/>
        <v/>
      </c>
      <c r="S844" s="581">
        <v>14.7</v>
      </c>
      <c r="T844" s="257"/>
      <c r="U844" s="576">
        <f t="shared" si="44"/>
        <v>60</v>
      </c>
      <c r="AR844" s="263"/>
      <c r="AS844" s="263"/>
      <c r="AT844" s="224"/>
      <c r="AU844" s="379"/>
      <c r="AV844" s="379"/>
      <c r="AW844" s="264"/>
    </row>
    <row r="845" spans="2:49" x14ac:dyDescent="0.25">
      <c r="B845" s="379">
        <v>8.9</v>
      </c>
      <c r="C845" s="379">
        <v>95</v>
      </c>
      <c r="D845" s="379">
        <v>8.4</v>
      </c>
      <c r="E845" s="379">
        <v>5.4</v>
      </c>
      <c r="F845" s="379">
        <v>7.2</v>
      </c>
      <c r="G845" s="379">
        <v>99</v>
      </c>
      <c r="H845" s="379">
        <v>1032.7</v>
      </c>
      <c r="I845" s="379">
        <v>15655</v>
      </c>
      <c r="J845" s="379">
        <v>0</v>
      </c>
      <c r="K845" s="379">
        <v>0</v>
      </c>
      <c r="L845" s="379">
        <v>0.2</v>
      </c>
      <c r="M845" s="379">
        <v>152.9</v>
      </c>
      <c r="N845" s="568">
        <v>152.9</v>
      </c>
      <c r="O845" s="569">
        <v>0.58055555555555605</v>
      </c>
      <c r="P845" s="568"/>
      <c r="Q845" s="185">
        <f t="shared" si="43"/>
        <v>60</v>
      </c>
      <c r="R845" s="574" t="str">
        <f t="shared" si="42"/>
        <v/>
      </c>
      <c r="S845" s="581">
        <v>14.4</v>
      </c>
      <c r="T845" s="257"/>
      <c r="U845" s="576">
        <f t="shared" si="44"/>
        <v>60</v>
      </c>
      <c r="AR845" s="263"/>
      <c r="AS845" s="263"/>
      <c r="AT845" s="224"/>
      <c r="AU845" s="379"/>
      <c r="AV845" s="379"/>
      <c r="AW845" s="264"/>
    </row>
    <row r="846" spans="2:49" x14ac:dyDescent="0.25">
      <c r="B846" s="379">
        <v>8.9</v>
      </c>
      <c r="C846" s="379">
        <v>95</v>
      </c>
      <c r="D846" s="379">
        <v>8.9</v>
      </c>
      <c r="E846" s="379">
        <v>2.5</v>
      </c>
      <c r="F846" s="379">
        <v>3.6</v>
      </c>
      <c r="G846" s="379">
        <v>121</v>
      </c>
      <c r="H846" s="379">
        <v>1032.5999999999999</v>
      </c>
      <c r="I846" s="379">
        <v>10602</v>
      </c>
      <c r="J846" s="379">
        <v>0</v>
      </c>
      <c r="K846" s="379">
        <v>0</v>
      </c>
      <c r="L846" s="379">
        <v>0.2</v>
      </c>
      <c r="M846" s="379">
        <v>152.9</v>
      </c>
      <c r="N846" s="568">
        <v>152.9</v>
      </c>
      <c r="O846" s="569">
        <v>0.58125000000000004</v>
      </c>
      <c r="P846" s="568"/>
      <c r="Q846" s="185">
        <f t="shared" si="43"/>
        <v>60</v>
      </c>
      <c r="R846" s="574" t="str">
        <f t="shared" si="42"/>
        <v/>
      </c>
      <c r="S846" s="581">
        <v>14.1</v>
      </c>
      <c r="T846" s="257"/>
      <c r="U846" s="576">
        <f t="shared" si="44"/>
        <v>60</v>
      </c>
      <c r="AR846" s="263"/>
      <c r="AS846" s="263"/>
      <c r="AT846" s="224"/>
      <c r="AU846" s="379"/>
      <c r="AV846" s="379"/>
      <c r="AW846" s="264"/>
    </row>
    <row r="847" spans="2:49" x14ac:dyDescent="0.25">
      <c r="B847" s="379">
        <v>8.9</v>
      </c>
      <c r="C847" s="379">
        <v>95</v>
      </c>
      <c r="D847" s="379">
        <v>8.9</v>
      </c>
      <c r="E847" s="379">
        <v>1.8</v>
      </c>
      <c r="F847" s="379">
        <v>1.8</v>
      </c>
      <c r="G847" s="379">
        <v>104</v>
      </c>
      <c r="H847" s="379">
        <v>1032.5</v>
      </c>
      <c r="I847" s="379">
        <v>14508</v>
      </c>
      <c r="J847" s="379">
        <v>0</v>
      </c>
      <c r="K847" s="379">
        <v>0</v>
      </c>
      <c r="L847" s="379">
        <v>0.2</v>
      </c>
      <c r="M847" s="379">
        <v>152.9</v>
      </c>
      <c r="N847" s="568">
        <v>152.9</v>
      </c>
      <c r="O847" s="569">
        <v>0.58194444444444404</v>
      </c>
      <c r="P847" s="568"/>
      <c r="Q847" s="185">
        <f t="shared" si="43"/>
        <v>60</v>
      </c>
      <c r="R847" s="574" t="str">
        <f t="shared" si="42"/>
        <v/>
      </c>
      <c r="S847" s="581">
        <v>13.9</v>
      </c>
      <c r="T847" s="257"/>
      <c r="U847" s="576">
        <f t="shared" si="44"/>
        <v>60</v>
      </c>
      <c r="AR847" s="263"/>
      <c r="AS847" s="263"/>
      <c r="AT847" s="224"/>
      <c r="AU847" s="379"/>
      <c r="AV847" s="379"/>
      <c r="AW847" s="264"/>
    </row>
    <row r="848" spans="2:49" x14ac:dyDescent="0.25">
      <c r="B848" s="379">
        <v>8.9</v>
      </c>
      <c r="C848" s="379">
        <v>95</v>
      </c>
      <c r="D848" s="379">
        <v>7.7</v>
      </c>
      <c r="E848" s="379">
        <v>7.9</v>
      </c>
      <c r="F848" s="379">
        <v>13</v>
      </c>
      <c r="G848" s="379">
        <v>101</v>
      </c>
      <c r="H848" s="379">
        <v>1032.7</v>
      </c>
      <c r="I848" s="379">
        <v>12524</v>
      </c>
      <c r="J848" s="379">
        <v>0</v>
      </c>
      <c r="K848" s="379">
        <v>0</v>
      </c>
      <c r="L848" s="379">
        <v>0.2</v>
      </c>
      <c r="M848" s="379">
        <v>152.9</v>
      </c>
      <c r="N848" s="568">
        <v>152.9</v>
      </c>
      <c r="O848" s="569">
        <v>0.58263888888888904</v>
      </c>
      <c r="P848" s="568"/>
      <c r="Q848" s="185">
        <f t="shared" si="43"/>
        <v>60</v>
      </c>
      <c r="R848" s="574" t="str">
        <f t="shared" si="42"/>
        <v/>
      </c>
      <c r="S848" s="581">
        <v>13.6</v>
      </c>
      <c r="T848" s="257"/>
      <c r="U848" s="576">
        <f t="shared" si="44"/>
        <v>60</v>
      </c>
      <c r="AR848" s="263"/>
      <c r="AS848" s="263"/>
      <c r="AT848" s="224"/>
      <c r="AU848" s="379"/>
      <c r="AV848" s="379"/>
      <c r="AW848" s="264"/>
    </row>
    <row r="849" spans="2:49" x14ac:dyDescent="0.25">
      <c r="B849" s="379">
        <v>8.9</v>
      </c>
      <c r="C849" s="379">
        <v>95</v>
      </c>
      <c r="D849" s="379">
        <v>8</v>
      </c>
      <c r="E849" s="379">
        <v>6.5</v>
      </c>
      <c r="F849" s="379">
        <v>9.4</v>
      </c>
      <c r="G849" s="379">
        <v>120</v>
      </c>
      <c r="H849" s="379">
        <v>1032.5999999999999</v>
      </c>
      <c r="I849" s="379">
        <v>14012</v>
      </c>
      <c r="J849" s="379">
        <v>0</v>
      </c>
      <c r="K849" s="379">
        <v>0</v>
      </c>
      <c r="L849" s="379">
        <v>0.2</v>
      </c>
      <c r="M849" s="379">
        <v>152.9</v>
      </c>
      <c r="N849" s="568">
        <v>152.9</v>
      </c>
      <c r="O849" s="569">
        <v>0.58333333333333304</v>
      </c>
      <c r="P849" s="568"/>
      <c r="Q849" s="185">
        <f t="shared" si="43"/>
        <v>60</v>
      </c>
      <c r="R849" s="574" t="str">
        <f t="shared" si="42"/>
        <v/>
      </c>
      <c r="S849" s="581">
        <v>13.4</v>
      </c>
      <c r="T849" s="257"/>
      <c r="U849" s="576">
        <f t="shared" si="44"/>
        <v>60</v>
      </c>
      <c r="AR849" s="263"/>
      <c r="AS849" s="263"/>
      <c r="AT849" s="224"/>
      <c r="AU849" s="379"/>
      <c r="AV849" s="379"/>
      <c r="AW849" s="264"/>
    </row>
    <row r="850" spans="2:49" x14ac:dyDescent="0.25">
      <c r="B850" s="379">
        <v>8.8000000000000007</v>
      </c>
      <c r="C850" s="379">
        <v>95</v>
      </c>
      <c r="D850" s="379">
        <v>8.8000000000000007</v>
      </c>
      <c r="E850" s="379">
        <v>2.9</v>
      </c>
      <c r="F850" s="379">
        <v>3.6</v>
      </c>
      <c r="G850" s="379">
        <v>123</v>
      </c>
      <c r="H850" s="379">
        <v>1032.5999999999999</v>
      </c>
      <c r="I850" s="379">
        <v>12803</v>
      </c>
      <c r="J850" s="379">
        <v>0</v>
      </c>
      <c r="K850" s="379">
        <v>0</v>
      </c>
      <c r="L850" s="379">
        <v>0.2</v>
      </c>
      <c r="M850" s="379">
        <v>152.9</v>
      </c>
      <c r="N850" s="568">
        <v>152.9</v>
      </c>
      <c r="O850" s="569">
        <v>0.58402777777777803</v>
      </c>
      <c r="P850" s="568"/>
      <c r="Q850" s="185">
        <f t="shared" si="43"/>
        <v>60</v>
      </c>
      <c r="R850" s="574" t="str">
        <f t="shared" si="42"/>
        <v/>
      </c>
      <c r="S850" s="581">
        <v>13.2</v>
      </c>
      <c r="T850" s="257"/>
      <c r="U850" s="576">
        <f t="shared" si="44"/>
        <v>60</v>
      </c>
      <c r="AR850" s="263"/>
      <c r="AS850" s="263"/>
      <c r="AT850" s="224"/>
      <c r="AU850" s="379"/>
      <c r="AV850" s="379"/>
      <c r="AW850" s="264"/>
    </row>
    <row r="851" spans="2:49" x14ac:dyDescent="0.25">
      <c r="B851" s="379">
        <v>8.8000000000000007</v>
      </c>
      <c r="C851" s="379">
        <v>95</v>
      </c>
      <c r="D851" s="379">
        <v>8.8000000000000007</v>
      </c>
      <c r="E851" s="379">
        <v>1.1000000000000001</v>
      </c>
      <c r="F851" s="379">
        <v>3.6</v>
      </c>
      <c r="G851" s="379">
        <v>112</v>
      </c>
      <c r="H851" s="379">
        <v>1032.7</v>
      </c>
      <c r="I851" s="379">
        <v>9672</v>
      </c>
      <c r="J851" s="379">
        <v>0</v>
      </c>
      <c r="K851" s="379">
        <v>0</v>
      </c>
      <c r="L851" s="379">
        <v>0.2</v>
      </c>
      <c r="M851" s="379">
        <v>152.9</v>
      </c>
      <c r="N851" s="568">
        <v>152.9</v>
      </c>
      <c r="O851" s="569">
        <v>0.58472222222222203</v>
      </c>
      <c r="P851" s="568"/>
      <c r="Q851" s="185">
        <f t="shared" si="43"/>
        <v>60</v>
      </c>
      <c r="R851" s="574" t="str">
        <f t="shared" si="42"/>
        <v/>
      </c>
      <c r="S851" s="581">
        <v>13</v>
      </c>
      <c r="T851" s="257"/>
      <c r="U851" s="576">
        <f t="shared" si="44"/>
        <v>60</v>
      </c>
      <c r="AR851" s="263"/>
      <c r="AS851" s="263"/>
      <c r="AT851" s="224"/>
      <c r="AU851" s="379"/>
      <c r="AV851" s="379"/>
      <c r="AW851" s="264"/>
    </row>
    <row r="852" spans="2:49" x14ac:dyDescent="0.25">
      <c r="B852" s="379">
        <v>8.8000000000000007</v>
      </c>
      <c r="C852" s="379">
        <v>95</v>
      </c>
      <c r="D852" s="379">
        <v>7.7</v>
      </c>
      <c r="E852" s="379">
        <v>7.6</v>
      </c>
      <c r="F852" s="379">
        <v>9.4</v>
      </c>
      <c r="G852" s="379">
        <v>105</v>
      </c>
      <c r="H852" s="379">
        <v>1032.9000000000001</v>
      </c>
      <c r="I852" s="379">
        <v>9222</v>
      </c>
      <c r="J852" s="379">
        <v>0</v>
      </c>
      <c r="K852" s="379">
        <v>0</v>
      </c>
      <c r="L852" s="379">
        <v>0.2</v>
      </c>
      <c r="M852" s="379">
        <v>152.9</v>
      </c>
      <c r="N852" s="568">
        <v>152.9</v>
      </c>
      <c r="O852" s="569">
        <v>0.58541666666666703</v>
      </c>
      <c r="P852" s="568"/>
      <c r="Q852" s="185">
        <f t="shared" si="43"/>
        <v>60</v>
      </c>
      <c r="R852" s="574" t="str">
        <f t="shared" si="42"/>
        <v/>
      </c>
      <c r="S852" s="581">
        <v>12.7</v>
      </c>
      <c r="T852" s="257"/>
      <c r="U852" s="576">
        <f t="shared" si="44"/>
        <v>60</v>
      </c>
      <c r="AR852" s="263"/>
      <c r="AS852" s="263"/>
      <c r="AT852" s="224"/>
      <c r="AU852" s="379"/>
      <c r="AV852" s="379"/>
      <c r="AW852" s="264"/>
    </row>
    <row r="853" spans="2:49" x14ac:dyDescent="0.25">
      <c r="B853" s="379">
        <v>8.6</v>
      </c>
      <c r="C853" s="379">
        <v>95</v>
      </c>
      <c r="D853" s="379">
        <v>8</v>
      </c>
      <c r="E853" s="379">
        <v>5.4</v>
      </c>
      <c r="F853" s="379">
        <v>7.2</v>
      </c>
      <c r="G853" s="379">
        <v>116</v>
      </c>
      <c r="H853" s="379">
        <v>1032.8</v>
      </c>
      <c r="I853" s="379">
        <v>7471</v>
      </c>
      <c r="J853" s="379">
        <v>0</v>
      </c>
      <c r="K853" s="379">
        <v>0</v>
      </c>
      <c r="L853" s="379">
        <v>0.2</v>
      </c>
      <c r="M853" s="379">
        <v>152.9</v>
      </c>
      <c r="N853" s="568">
        <v>152.9</v>
      </c>
      <c r="O853" s="569">
        <v>0.58611111111111103</v>
      </c>
      <c r="P853" s="568"/>
      <c r="Q853" s="185" t="str">
        <f t="shared" si="43"/>
        <v/>
      </c>
      <c r="R853" s="574" t="str">
        <f t="shared" si="42"/>
        <v/>
      </c>
      <c r="S853" s="581">
        <v>12.5</v>
      </c>
      <c r="T853" s="257"/>
      <c r="U853" s="576">
        <f t="shared" si="44"/>
        <v>60</v>
      </c>
      <c r="AR853" s="263"/>
      <c r="AS853" s="263"/>
      <c r="AT853" s="224"/>
      <c r="AU853" s="379"/>
      <c r="AV853" s="379"/>
      <c r="AW853" s="264"/>
    </row>
    <row r="854" spans="2:49" x14ac:dyDescent="0.25">
      <c r="B854" s="379">
        <v>8.6</v>
      </c>
      <c r="C854" s="379">
        <v>95</v>
      </c>
      <c r="D854" s="379">
        <v>8.6</v>
      </c>
      <c r="E854" s="379">
        <v>4.7</v>
      </c>
      <c r="F854" s="379">
        <v>5.4</v>
      </c>
      <c r="G854" s="379">
        <v>103</v>
      </c>
      <c r="H854" s="379">
        <v>1032.5999999999999</v>
      </c>
      <c r="I854" s="379">
        <v>7409</v>
      </c>
      <c r="J854" s="379">
        <v>0</v>
      </c>
      <c r="K854" s="379">
        <v>0</v>
      </c>
      <c r="L854" s="379">
        <v>0.2</v>
      </c>
      <c r="M854" s="379">
        <v>152.9</v>
      </c>
      <c r="N854" s="568">
        <v>152.9</v>
      </c>
      <c r="O854" s="569">
        <v>0.58680555555555602</v>
      </c>
      <c r="P854" s="568"/>
      <c r="Q854" s="185" t="str">
        <f t="shared" si="43"/>
        <v/>
      </c>
      <c r="R854" s="574" t="str">
        <f t="shared" si="42"/>
        <v/>
      </c>
      <c r="S854" s="581">
        <v>12.4</v>
      </c>
      <c r="T854" s="257"/>
      <c r="U854" s="576">
        <f t="shared" si="44"/>
        <v>60</v>
      </c>
      <c r="AR854" s="263"/>
      <c r="AS854" s="263"/>
      <c r="AT854" s="224"/>
      <c r="AU854" s="379"/>
      <c r="AV854" s="379"/>
      <c r="AW854" s="264"/>
    </row>
    <row r="855" spans="2:49" x14ac:dyDescent="0.25">
      <c r="B855" s="379">
        <v>8.6</v>
      </c>
      <c r="C855" s="379">
        <v>95</v>
      </c>
      <c r="D855" s="379">
        <v>8.6</v>
      </c>
      <c r="E855" s="379">
        <v>4</v>
      </c>
      <c r="F855" s="379">
        <v>5.4</v>
      </c>
      <c r="G855" s="379">
        <v>127</v>
      </c>
      <c r="H855" s="379">
        <v>1032.7</v>
      </c>
      <c r="I855" s="379">
        <v>8401</v>
      </c>
      <c r="J855" s="379">
        <v>0</v>
      </c>
      <c r="K855" s="379">
        <v>0</v>
      </c>
      <c r="L855" s="379">
        <v>0.2</v>
      </c>
      <c r="M855" s="379">
        <v>152.9</v>
      </c>
      <c r="N855" s="568">
        <v>152.9</v>
      </c>
      <c r="O855" s="569">
        <v>0.58750000000000002</v>
      </c>
      <c r="P855" s="568"/>
      <c r="Q855" s="185" t="str">
        <f t="shared" si="43"/>
        <v/>
      </c>
      <c r="R855" s="574" t="str">
        <f t="shared" si="42"/>
        <v/>
      </c>
      <c r="S855" s="581">
        <v>12.2</v>
      </c>
      <c r="T855" s="257"/>
      <c r="U855" s="576">
        <f t="shared" si="44"/>
        <v>60</v>
      </c>
      <c r="AR855" s="263"/>
      <c r="AS855" s="263"/>
      <c r="AT855" s="224"/>
      <c r="AU855" s="379"/>
      <c r="AV855" s="379"/>
      <c r="AW855" s="264"/>
    </row>
    <row r="856" spans="2:49" x14ac:dyDescent="0.25">
      <c r="B856" s="379">
        <v>8.6</v>
      </c>
      <c r="C856" s="379">
        <v>95</v>
      </c>
      <c r="D856" s="379">
        <v>8.6</v>
      </c>
      <c r="E856" s="379">
        <v>4.3</v>
      </c>
      <c r="F856" s="379">
        <v>5.4</v>
      </c>
      <c r="G856" s="379">
        <v>130</v>
      </c>
      <c r="H856" s="379">
        <v>1032.5999999999999</v>
      </c>
      <c r="I856" s="379">
        <v>8726</v>
      </c>
      <c r="J856" s="379">
        <v>0</v>
      </c>
      <c r="K856" s="379">
        <v>0</v>
      </c>
      <c r="L856" s="379">
        <v>0.2</v>
      </c>
      <c r="M856" s="379">
        <v>152.9</v>
      </c>
      <c r="N856" s="568">
        <v>152.9</v>
      </c>
      <c r="O856" s="569">
        <v>0.58819444444444402</v>
      </c>
      <c r="P856" s="568"/>
      <c r="Q856" s="185" t="str">
        <f t="shared" si="43"/>
        <v/>
      </c>
      <c r="R856" s="574" t="str">
        <f t="shared" si="42"/>
        <v/>
      </c>
      <c r="S856" s="581">
        <v>12</v>
      </c>
      <c r="T856" s="257"/>
      <c r="U856" s="576">
        <f t="shared" si="44"/>
        <v>60</v>
      </c>
      <c r="AR856" s="263"/>
      <c r="AS856" s="263"/>
      <c r="AT856" s="224"/>
      <c r="AU856" s="379"/>
      <c r="AV856" s="379"/>
      <c r="AW856" s="264"/>
    </row>
    <row r="857" spans="2:49" x14ac:dyDescent="0.25">
      <c r="B857" s="379">
        <v>8.6</v>
      </c>
      <c r="C857" s="379">
        <v>95</v>
      </c>
      <c r="D857" s="379">
        <v>8.6</v>
      </c>
      <c r="E857" s="379">
        <v>2.9</v>
      </c>
      <c r="F857" s="379">
        <v>3.6</v>
      </c>
      <c r="G857" s="379">
        <v>116</v>
      </c>
      <c r="H857" s="379">
        <v>1032.8</v>
      </c>
      <c r="I857" s="379">
        <v>9889</v>
      </c>
      <c r="J857" s="379">
        <v>0</v>
      </c>
      <c r="K857" s="379">
        <v>0</v>
      </c>
      <c r="L857" s="379">
        <v>0.2</v>
      </c>
      <c r="M857" s="379">
        <v>152.9</v>
      </c>
      <c r="N857" s="568">
        <v>152.9</v>
      </c>
      <c r="O857" s="569">
        <v>0.58888888888888902</v>
      </c>
      <c r="P857" s="568"/>
      <c r="Q857" s="185">
        <f t="shared" si="43"/>
        <v>60</v>
      </c>
      <c r="R857" s="574" t="str">
        <f t="shared" si="42"/>
        <v/>
      </c>
      <c r="S857" s="581">
        <v>11.8</v>
      </c>
      <c r="T857" s="257"/>
      <c r="U857" s="576">
        <f t="shared" si="44"/>
        <v>60</v>
      </c>
      <c r="AR857" s="263"/>
      <c r="AS857" s="263"/>
      <c r="AT857" s="224"/>
      <c r="AU857" s="379"/>
      <c r="AV857" s="379"/>
      <c r="AW857" s="264"/>
    </row>
    <row r="858" spans="2:49" x14ac:dyDescent="0.25">
      <c r="B858" s="379">
        <v>8.6</v>
      </c>
      <c r="C858" s="379">
        <v>95</v>
      </c>
      <c r="D858" s="379">
        <v>7.9</v>
      </c>
      <c r="E858" s="379">
        <v>6.1</v>
      </c>
      <c r="F858" s="379">
        <v>9.4</v>
      </c>
      <c r="G858" s="379">
        <v>113</v>
      </c>
      <c r="H858" s="379">
        <v>1032.5</v>
      </c>
      <c r="I858" s="379">
        <v>10927</v>
      </c>
      <c r="J858" s="379">
        <v>0</v>
      </c>
      <c r="K858" s="379">
        <v>0</v>
      </c>
      <c r="L858" s="379">
        <v>0.2</v>
      </c>
      <c r="M858" s="379">
        <v>152.9</v>
      </c>
      <c r="N858" s="568">
        <v>152.9</v>
      </c>
      <c r="O858" s="569">
        <v>0.58958333333333302</v>
      </c>
      <c r="P858" s="568"/>
      <c r="Q858" s="185">
        <f t="shared" si="43"/>
        <v>60</v>
      </c>
      <c r="R858" s="574" t="str">
        <f t="shared" si="42"/>
        <v/>
      </c>
      <c r="S858" s="581">
        <v>11.7</v>
      </c>
      <c r="T858" s="257"/>
      <c r="U858" s="576">
        <f t="shared" si="44"/>
        <v>60</v>
      </c>
      <c r="AR858" s="263"/>
      <c r="AS858" s="263"/>
      <c r="AT858" s="224"/>
      <c r="AU858" s="379"/>
      <c r="AV858" s="379"/>
      <c r="AW858" s="264"/>
    </row>
    <row r="859" spans="2:49" x14ac:dyDescent="0.25">
      <c r="B859" s="379">
        <v>8.6</v>
      </c>
      <c r="C859" s="379">
        <v>95</v>
      </c>
      <c r="D859" s="379">
        <v>8.6</v>
      </c>
      <c r="E859" s="379">
        <v>4</v>
      </c>
      <c r="F859" s="379">
        <v>7.2</v>
      </c>
      <c r="G859" s="379">
        <v>120</v>
      </c>
      <c r="H859" s="379">
        <v>1032.7</v>
      </c>
      <c r="I859" s="379">
        <v>11485</v>
      </c>
      <c r="J859" s="379">
        <v>0</v>
      </c>
      <c r="K859" s="379">
        <v>0</v>
      </c>
      <c r="L859" s="379">
        <v>0.2</v>
      </c>
      <c r="M859" s="379">
        <v>152.9</v>
      </c>
      <c r="N859" s="568">
        <v>152.9</v>
      </c>
      <c r="O859" s="569">
        <v>0.59027777777777801</v>
      </c>
      <c r="P859" s="568"/>
      <c r="Q859" s="185">
        <f t="shared" si="43"/>
        <v>60</v>
      </c>
      <c r="R859" s="574" t="str">
        <f t="shared" si="42"/>
        <v/>
      </c>
      <c r="S859" s="581">
        <v>11.6</v>
      </c>
      <c r="T859" s="257"/>
      <c r="U859" s="576">
        <f t="shared" si="44"/>
        <v>60</v>
      </c>
      <c r="AR859" s="263"/>
      <c r="AS859" s="263"/>
      <c r="AT859" s="224"/>
      <c r="AU859" s="379"/>
      <c r="AV859" s="379"/>
      <c r="AW859" s="264"/>
    </row>
    <row r="860" spans="2:49" x14ac:dyDescent="0.25">
      <c r="B860" s="379">
        <v>8.6</v>
      </c>
      <c r="C860" s="379">
        <v>95</v>
      </c>
      <c r="D860" s="379">
        <v>8.6</v>
      </c>
      <c r="E860" s="379">
        <v>4</v>
      </c>
      <c r="F860" s="379">
        <v>5.4</v>
      </c>
      <c r="G860" s="379">
        <v>111</v>
      </c>
      <c r="H860" s="379">
        <v>1032.5999999999999</v>
      </c>
      <c r="I860" s="379">
        <v>9439</v>
      </c>
      <c r="J860" s="379">
        <v>0</v>
      </c>
      <c r="K860" s="379">
        <v>0</v>
      </c>
      <c r="L860" s="379">
        <v>0.2</v>
      </c>
      <c r="M860" s="379">
        <v>152.9</v>
      </c>
      <c r="N860" s="568">
        <v>152.9</v>
      </c>
      <c r="O860" s="569">
        <v>0.59097222222222201</v>
      </c>
      <c r="P860" s="568"/>
      <c r="Q860" s="185">
        <f t="shared" si="43"/>
        <v>60</v>
      </c>
      <c r="R860" s="574" t="str">
        <f t="shared" si="42"/>
        <v/>
      </c>
      <c r="S860" s="581">
        <v>11.4</v>
      </c>
      <c r="T860" s="257"/>
      <c r="U860" s="576">
        <f t="shared" si="44"/>
        <v>60</v>
      </c>
      <c r="AR860" s="263"/>
      <c r="AS860" s="263"/>
      <c r="AT860" s="224"/>
      <c r="AU860" s="379"/>
      <c r="AV860" s="379"/>
      <c r="AW860" s="264"/>
    </row>
    <row r="861" spans="2:49" x14ac:dyDescent="0.25">
      <c r="B861" s="379">
        <v>8.6</v>
      </c>
      <c r="C861" s="379">
        <v>95</v>
      </c>
      <c r="D861" s="379">
        <v>7.9</v>
      </c>
      <c r="E861" s="379">
        <v>6.1</v>
      </c>
      <c r="F861" s="379">
        <v>9.4</v>
      </c>
      <c r="G861" s="379">
        <v>91</v>
      </c>
      <c r="H861" s="379">
        <v>1032.5999999999999</v>
      </c>
      <c r="I861" s="379">
        <v>11144</v>
      </c>
      <c r="J861" s="379">
        <v>0</v>
      </c>
      <c r="K861" s="379">
        <v>0</v>
      </c>
      <c r="L861" s="379">
        <v>0.2</v>
      </c>
      <c r="M861" s="379">
        <v>152.9</v>
      </c>
      <c r="N861" s="568">
        <v>152.9</v>
      </c>
      <c r="O861" s="569">
        <v>0.59166666666666701</v>
      </c>
      <c r="P861" s="568"/>
      <c r="Q861" s="185">
        <f t="shared" si="43"/>
        <v>60</v>
      </c>
      <c r="R861" s="574" t="str">
        <f t="shared" si="42"/>
        <v/>
      </c>
      <c r="S861" s="581">
        <v>11.4</v>
      </c>
      <c r="T861" s="257"/>
      <c r="U861" s="576">
        <f t="shared" si="44"/>
        <v>60</v>
      </c>
      <c r="AR861" s="263"/>
      <c r="AS861" s="263"/>
      <c r="AT861" s="224"/>
      <c r="AU861" s="379"/>
      <c r="AV861" s="379"/>
      <c r="AW861" s="264"/>
    </row>
    <row r="862" spans="2:49" x14ac:dyDescent="0.25">
      <c r="B862" s="379">
        <v>8.5</v>
      </c>
      <c r="C862" s="379">
        <v>95</v>
      </c>
      <c r="D862" s="379">
        <v>7.8</v>
      </c>
      <c r="E862" s="379">
        <v>5.8</v>
      </c>
      <c r="F862" s="379">
        <v>7.2</v>
      </c>
      <c r="G862" s="379">
        <v>107</v>
      </c>
      <c r="H862" s="379">
        <v>1032.8</v>
      </c>
      <c r="I862" s="379">
        <v>9176</v>
      </c>
      <c r="J862" s="379">
        <v>0</v>
      </c>
      <c r="K862" s="379">
        <v>0</v>
      </c>
      <c r="L862" s="379">
        <v>0.2</v>
      </c>
      <c r="M862" s="379">
        <v>152.9</v>
      </c>
      <c r="N862" s="568">
        <v>152.9</v>
      </c>
      <c r="O862" s="569">
        <v>0.59236111111111101</v>
      </c>
      <c r="P862" s="568"/>
      <c r="Q862" s="185">
        <f t="shared" si="43"/>
        <v>60</v>
      </c>
      <c r="R862" s="574" t="str">
        <f t="shared" si="42"/>
        <v/>
      </c>
      <c r="S862" s="581">
        <v>11.2</v>
      </c>
      <c r="T862" s="257"/>
      <c r="U862" s="576">
        <f t="shared" si="44"/>
        <v>60</v>
      </c>
      <c r="AR862" s="263"/>
      <c r="AS862" s="263"/>
      <c r="AT862" s="224"/>
      <c r="AU862" s="379"/>
      <c r="AV862" s="379"/>
      <c r="AW862" s="264"/>
    </row>
    <row r="863" spans="2:49" x14ac:dyDescent="0.25">
      <c r="B863" s="379">
        <v>8.5</v>
      </c>
      <c r="C863" s="379">
        <v>95</v>
      </c>
      <c r="D863" s="379">
        <v>8.5</v>
      </c>
      <c r="E863" s="379">
        <v>4</v>
      </c>
      <c r="F863" s="379">
        <v>5.4</v>
      </c>
      <c r="G863" s="379">
        <v>94</v>
      </c>
      <c r="H863" s="379">
        <v>1032.9000000000001</v>
      </c>
      <c r="I863" s="379">
        <v>9501</v>
      </c>
      <c r="J863" s="379">
        <v>0</v>
      </c>
      <c r="K863" s="379">
        <v>0</v>
      </c>
      <c r="L863" s="379">
        <v>0.2</v>
      </c>
      <c r="M863" s="379">
        <v>152.9</v>
      </c>
      <c r="N863" s="568">
        <v>152.9</v>
      </c>
      <c r="O863" s="569">
        <v>0.593055555555556</v>
      </c>
      <c r="P863" s="568"/>
      <c r="Q863" s="185">
        <f t="shared" si="43"/>
        <v>60</v>
      </c>
      <c r="R863" s="574" t="str">
        <f t="shared" si="42"/>
        <v/>
      </c>
      <c r="S863" s="581">
        <v>11.1</v>
      </c>
      <c r="T863" s="257"/>
      <c r="U863" s="576">
        <f t="shared" si="44"/>
        <v>60</v>
      </c>
      <c r="AR863" s="263"/>
      <c r="AS863" s="263"/>
      <c r="AT863" s="224"/>
      <c r="AU863" s="379"/>
      <c r="AV863" s="379"/>
      <c r="AW863" s="264"/>
    </row>
    <row r="864" spans="2:49" x14ac:dyDescent="0.25">
      <c r="B864" s="379">
        <v>8.5</v>
      </c>
      <c r="C864" s="379">
        <v>95</v>
      </c>
      <c r="D864" s="379">
        <v>8.5</v>
      </c>
      <c r="E864" s="379">
        <v>2.2000000000000002</v>
      </c>
      <c r="F864" s="379">
        <v>3.6</v>
      </c>
      <c r="G864" s="379">
        <v>80</v>
      </c>
      <c r="H864" s="379">
        <v>1032.5</v>
      </c>
      <c r="I864" s="379">
        <v>8184</v>
      </c>
      <c r="J864" s="379">
        <v>0</v>
      </c>
      <c r="K864" s="379">
        <v>0</v>
      </c>
      <c r="L864" s="379">
        <v>0.2</v>
      </c>
      <c r="M864" s="379">
        <v>152.9</v>
      </c>
      <c r="N864" s="568">
        <v>152.9</v>
      </c>
      <c r="O864" s="569">
        <v>0.59375</v>
      </c>
      <c r="P864" s="568"/>
      <c r="Q864" s="185" t="str">
        <f t="shared" si="43"/>
        <v/>
      </c>
      <c r="R864" s="574" t="str">
        <f t="shared" si="42"/>
        <v/>
      </c>
      <c r="S864" s="581">
        <v>11</v>
      </c>
      <c r="T864" s="257"/>
      <c r="U864" s="576">
        <f t="shared" si="44"/>
        <v>60</v>
      </c>
      <c r="AR864" s="263"/>
      <c r="AS864" s="263"/>
      <c r="AT864" s="224"/>
      <c r="AU864" s="379"/>
      <c r="AV864" s="379"/>
      <c r="AW864" s="264"/>
    </row>
    <row r="865" spans="2:49" x14ac:dyDescent="0.25">
      <c r="B865" s="379">
        <v>8.5</v>
      </c>
      <c r="C865" s="379">
        <v>95</v>
      </c>
      <c r="D865" s="379">
        <v>8.5</v>
      </c>
      <c r="E865" s="379">
        <v>2.9</v>
      </c>
      <c r="F865" s="379">
        <v>3.6</v>
      </c>
      <c r="G865" s="379">
        <v>88</v>
      </c>
      <c r="H865" s="379">
        <v>1032.5</v>
      </c>
      <c r="I865" s="379">
        <v>9331</v>
      </c>
      <c r="J865" s="379">
        <v>0</v>
      </c>
      <c r="K865" s="379">
        <v>0</v>
      </c>
      <c r="L865" s="379">
        <v>0.2</v>
      </c>
      <c r="M865" s="379">
        <v>152.9</v>
      </c>
      <c r="N865" s="568">
        <v>152.9</v>
      </c>
      <c r="O865" s="569">
        <v>0.594444444444444</v>
      </c>
      <c r="P865" s="568"/>
      <c r="Q865" s="185">
        <f t="shared" si="43"/>
        <v>60</v>
      </c>
      <c r="R865" s="574" t="str">
        <f t="shared" si="42"/>
        <v/>
      </c>
      <c r="S865" s="581">
        <v>11</v>
      </c>
      <c r="T865" s="257"/>
      <c r="U865" s="576">
        <f t="shared" si="44"/>
        <v>60</v>
      </c>
      <c r="AR865" s="263"/>
      <c r="AS865" s="263"/>
      <c r="AT865" s="224"/>
      <c r="AU865" s="379"/>
      <c r="AV865" s="379"/>
      <c r="AW865" s="264"/>
    </row>
    <row r="866" spans="2:49" x14ac:dyDescent="0.25">
      <c r="B866" s="379">
        <v>8.5</v>
      </c>
      <c r="C866" s="379">
        <v>95</v>
      </c>
      <c r="D866" s="379">
        <v>8.5</v>
      </c>
      <c r="E866" s="379">
        <v>2.2000000000000002</v>
      </c>
      <c r="F866" s="379">
        <v>3.6</v>
      </c>
      <c r="G866" s="379">
        <v>126</v>
      </c>
      <c r="H866" s="379">
        <v>1032.5999999999999</v>
      </c>
      <c r="I866" s="379">
        <v>10168</v>
      </c>
      <c r="J866" s="379">
        <v>0</v>
      </c>
      <c r="K866" s="379">
        <v>0</v>
      </c>
      <c r="L866" s="379">
        <v>0.2</v>
      </c>
      <c r="M866" s="379">
        <v>152.9</v>
      </c>
      <c r="N866" s="568">
        <v>152.9</v>
      </c>
      <c r="O866" s="569">
        <v>0.59513888888888899</v>
      </c>
      <c r="P866" s="568"/>
      <c r="Q866" s="185">
        <f t="shared" si="43"/>
        <v>60</v>
      </c>
      <c r="R866" s="574" t="str">
        <f t="shared" si="42"/>
        <v/>
      </c>
      <c r="S866" s="581">
        <v>11</v>
      </c>
      <c r="T866" s="257"/>
      <c r="U866" s="576">
        <f t="shared" si="44"/>
        <v>60</v>
      </c>
      <c r="AR866" s="263"/>
      <c r="AS866" s="263"/>
      <c r="AT866" s="224"/>
      <c r="AU866" s="379"/>
      <c r="AV866" s="379"/>
      <c r="AW866" s="264"/>
    </row>
    <row r="867" spans="2:49" x14ac:dyDescent="0.25">
      <c r="B867" s="379">
        <v>8.6</v>
      </c>
      <c r="C867" s="379">
        <v>95</v>
      </c>
      <c r="D867" s="379">
        <v>8.6</v>
      </c>
      <c r="E867" s="379">
        <v>1.8</v>
      </c>
      <c r="F867" s="379">
        <v>3.6</v>
      </c>
      <c r="G867" s="379">
        <v>129</v>
      </c>
      <c r="H867" s="379">
        <v>1032.5999999999999</v>
      </c>
      <c r="I867" s="379">
        <v>11206</v>
      </c>
      <c r="J867" s="379">
        <v>0</v>
      </c>
      <c r="K867" s="379">
        <v>0</v>
      </c>
      <c r="L867" s="379">
        <v>0.2</v>
      </c>
      <c r="M867" s="379">
        <v>152.9</v>
      </c>
      <c r="N867" s="568">
        <v>152.9</v>
      </c>
      <c r="O867" s="569">
        <v>0.59583333333333299</v>
      </c>
      <c r="P867" s="568"/>
      <c r="Q867" s="185">
        <f t="shared" si="43"/>
        <v>60</v>
      </c>
      <c r="R867" s="574" t="str">
        <f t="shared" si="42"/>
        <v/>
      </c>
      <c r="S867" s="581">
        <v>10.9</v>
      </c>
      <c r="T867" s="257"/>
      <c r="U867" s="576">
        <f t="shared" si="44"/>
        <v>60</v>
      </c>
      <c r="AR867" s="263"/>
      <c r="AS867" s="263"/>
      <c r="AT867" s="224"/>
      <c r="AU867" s="379"/>
      <c r="AV867" s="379"/>
      <c r="AW867" s="264"/>
    </row>
    <row r="868" spans="2:49" x14ac:dyDescent="0.25">
      <c r="B868" s="379">
        <v>8.6</v>
      </c>
      <c r="C868" s="379">
        <v>95</v>
      </c>
      <c r="D868" s="379">
        <v>8.6</v>
      </c>
      <c r="E868" s="379">
        <v>2.9</v>
      </c>
      <c r="F868" s="379">
        <v>3.6</v>
      </c>
      <c r="G868" s="379">
        <v>102</v>
      </c>
      <c r="H868" s="379">
        <v>1032.7</v>
      </c>
      <c r="I868" s="379">
        <v>10540</v>
      </c>
      <c r="J868" s="379">
        <v>0</v>
      </c>
      <c r="K868" s="379">
        <v>0</v>
      </c>
      <c r="L868" s="379">
        <v>0.2</v>
      </c>
      <c r="M868" s="379">
        <v>152.9</v>
      </c>
      <c r="N868" s="568">
        <v>152.9</v>
      </c>
      <c r="O868" s="569">
        <v>0.59652777777777799</v>
      </c>
      <c r="P868" s="568"/>
      <c r="Q868" s="185">
        <f t="shared" si="43"/>
        <v>60</v>
      </c>
      <c r="R868" s="574" t="str">
        <f t="shared" si="42"/>
        <v/>
      </c>
      <c r="S868" s="581">
        <v>10.8</v>
      </c>
      <c r="T868" s="257"/>
      <c r="U868" s="576">
        <f t="shared" si="44"/>
        <v>60</v>
      </c>
      <c r="AR868" s="263"/>
      <c r="AS868" s="263"/>
      <c r="AT868" s="224"/>
      <c r="AU868" s="379"/>
      <c r="AV868" s="379"/>
      <c r="AW868" s="264"/>
    </row>
    <row r="869" spans="2:49" x14ac:dyDescent="0.25">
      <c r="B869" s="379">
        <v>8.6</v>
      </c>
      <c r="C869" s="379">
        <v>95</v>
      </c>
      <c r="D869" s="379">
        <v>8.6</v>
      </c>
      <c r="E869" s="379">
        <v>1.1000000000000001</v>
      </c>
      <c r="F869" s="379">
        <v>1.8</v>
      </c>
      <c r="G869" s="379">
        <v>119</v>
      </c>
      <c r="H869" s="379">
        <v>1032.8</v>
      </c>
      <c r="I869" s="379">
        <v>9439</v>
      </c>
      <c r="J869" s="379">
        <v>0</v>
      </c>
      <c r="K869" s="379">
        <v>0</v>
      </c>
      <c r="L869" s="379">
        <v>0.2</v>
      </c>
      <c r="M869" s="379">
        <v>152.9</v>
      </c>
      <c r="N869" s="568">
        <v>152.9</v>
      </c>
      <c r="O869" s="569">
        <v>0.59722222222222199</v>
      </c>
      <c r="P869" s="568"/>
      <c r="Q869" s="185">
        <f t="shared" si="43"/>
        <v>60</v>
      </c>
      <c r="R869" s="574" t="str">
        <f t="shared" si="42"/>
        <v/>
      </c>
      <c r="S869" s="581">
        <v>10.8</v>
      </c>
      <c r="T869" s="257"/>
      <c r="U869" s="576">
        <f t="shared" si="44"/>
        <v>60</v>
      </c>
      <c r="AR869" s="263"/>
      <c r="AS869" s="263"/>
      <c r="AT869" s="224"/>
      <c r="AU869" s="379"/>
      <c r="AV869" s="379"/>
      <c r="AW869" s="264"/>
    </row>
    <row r="870" spans="2:49" x14ac:dyDescent="0.25">
      <c r="B870" s="379">
        <v>8.6999999999999993</v>
      </c>
      <c r="C870" s="379">
        <v>95</v>
      </c>
      <c r="D870" s="379">
        <v>8.6999999999999993</v>
      </c>
      <c r="E870" s="379">
        <v>2.9</v>
      </c>
      <c r="F870" s="379">
        <v>3.6</v>
      </c>
      <c r="G870" s="379">
        <v>130</v>
      </c>
      <c r="H870" s="379">
        <v>1032.5999999999999</v>
      </c>
      <c r="I870" s="379">
        <v>9827</v>
      </c>
      <c r="J870" s="379">
        <v>0</v>
      </c>
      <c r="K870" s="379">
        <v>0</v>
      </c>
      <c r="L870" s="379">
        <v>0.2</v>
      </c>
      <c r="M870" s="379">
        <v>152.9</v>
      </c>
      <c r="N870" s="568">
        <v>152.9</v>
      </c>
      <c r="O870" s="569">
        <v>0.59791666666666698</v>
      </c>
      <c r="P870" s="568"/>
      <c r="Q870" s="185">
        <f t="shared" si="43"/>
        <v>60</v>
      </c>
      <c r="R870" s="574" t="str">
        <f t="shared" si="42"/>
        <v/>
      </c>
      <c r="S870" s="581">
        <v>10.8</v>
      </c>
      <c r="T870" s="257"/>
      <c r="U870" s="576">
        <f t="shared" si="44"/>
        <v>60</v>
      </c>
      <c r="AR870" s="263"/>
      <c r="AS870" s="263"/>
      <c r="AT870" s="224"/>
      <c r="AU870" s="379"/>
      <c r="AV870" s="379"/>
      <c r="AW870" s="264"/>
    </row>
    <row r="871" spans="2:49" x14ac:dyDescent="0.25">
      <c r="B871" s="379">
        <v>8.6999999999999993</v>
      </c>
      <c r="C871" s="379">
        <v>95</v>
      </c>
      <c r="D871" s="379">
        <v>8.6999999999999993</v>
      </c>
      <c r="E871" s="379">
        <v>2.2000000000000002</v>
      </c>
      <c r="F871" s="379">
        <v>3.6</v>
      </c>
      <c r="G871" s="379">
        <v>97</v>
      </c>
      <c r="H871" s="379">
        <v>1032.7</v>
      </c>
      <c r="I871" s="379">
        <v>13345</v>
      </c>
      <c r="J871" s="379">
        <v>0</v>
      </c>
      <c r="K871" s="379">
        <v>0</v>
      </c>
      <c r="L871" s="379">
        <v>0.2</v>
      </c>
      <c r="M871" s="379">
        <v>152.9</v>
      </c>
      <c r="N871" s="568">
        <v>152.9</v>
      </c>
      <c r="O871" s="569">
        <v>0.59861111111111098</v>
      </c>
      <c r="P871" s="568"/>
      <c r="Q871" s="185">
        <f t="shared" si="43"/>
        <v>60</v>
      </c>
      <c r="R871" s="574" t="str">
        <f t="shared" si="42"/>
        <v/>
      </c>
      <c r="S871" s="581">
        <v>10.8</v>
      </c>
      <c r="T871" s="257"/>
      <c r="U871" s="576">
        <f t="shared" si="44"/>
        <v>60</v>
      </c>
      <c r="AR871" s="263"/>
      <c r="AS871" s="263"/>
      <c r="AT871" s="224"/>
      <c r="AU871" s="379"/>
      <c r="AV871" s="379"/>
      <c r="AW871" s="264"/>
    </row>
    <row r="872" spans="2:49" x14ac:dyDescent="0.25">
      <c r="B872" s="379">
        <v>8.8000000000000007</v>
      </c>
      <c r="C872" s="379">
        <v>95</v>
      </c>
      <c r="D872" s="379">
        <v>8.1</v>
      </c>
      <c r="E872" s="379">
        <v>5.8</v>
      </c>
      <c r="F872" s="379">
        <v>7.2</v>
      </c>
      <c r="G872" s="379">
        <v>96</v>
      </c>
      <c r="H872" s="379">
        <v>1032.5</v>
      </c>
      <c r="I872" s="379">
        <v>13733</v>
      </c>
      <c r="J872" s="379">
        <v>0</v>
      </c>
      <c r="K872" s="379">
        <v>0</v>
      </c>
      <c r="L872" s="379">
        <v>0.2</v>
      </c>
      <c r="M872" s="379">
        <v>152.9</v>
      </c>
      <c r="N872" s="568">
        <v>152.9</v>
      </c>
      <c r="O872" s="569">
        <v>0.59930555555555598</v>
      </c>
      <c r="P872" s="568"/>
      <c r="Q872" s="185">
        <f t="shared" si="43"/>
        <v>60</v>
      </c>
      <c r="R872" s="574" t="str">
        <f t="shared" si="42"/>
        <v/>
      </c>
      <c r="S872" s="581">
        <v>10.7</v>
      </c>
      <c r="T872" s="257"/>
      <c r="U872" s="576">
        <f t="shared" si="44"/>
        <v>60</v>
      </c>
      <c r="AR872" s="263"/>
      <c r="AS872" s="263"/>
      <c r="AT872" s="224"/>
      <c r="AU872" s="379"/>
      <c r="AV872" s="379"/>
      <c r="AW872" s="264"/>
    </row>
    <row r="873" spans="2:49" x14ac:dyDescent="0.25">
      <c r="B873" s="379">
        <v>8.8000000000000007</v>
      </c>
      <c r="C873" s="379">
        <v>95</v>
      </c>
      <c r="D873" s="379">
        <v>8.8000000000000007</v>
      </c>
      <c r="E873" s="379">
        <v>0.4</v>
      </c>
      <c r="F873" s="379">
        <v>1.8</v>
      </c>
      <c r="G873" s="379">
        <v>116</v>
      </c>
      <c r="H873" s="379">
        <v>1032.5999999999999</v>
      </c>
      <c r="I873" s="379">
        <v>13903</v>
      </c>
      <c r="J873" s="379">
        <v>0</v>
      </c>
      <c r="K873" s="379">
        <v>0</v>
      </c>
      <c r="L873" s="379">
        <v>0.2</v>
      </c>
      <c r="M873" s="379">
        <v>152.9</v>
      </c>
      <c r="N873" s="568">
        <v>152.9</v>
      </c>
      <c r="O873" s="569">
        <v>0.6</v>
      </c>
      <c r="P873" s="568"/>
      <c r="Q873" s="185">
        <f t="shared" si="43"/>
        <v>60</v>
      </c>
      <c r="R873" s="574" t="str">
        <f t="shared" si="42"/>
        <v/>
      </c>
      <c r="S873" s="581">
        <v>10.7</v>
      </c>
      <c r="T873" s="257"/>
      <c r="U873" s="576">
        <f t="shared" si="44"/>
        <v>60</v>
      </c>
      <c r="AR873" s="263"/>
      <c r="AS873" s="263"/>
      <c r="AT873" s="224"/>
      <c r="AU873" s="379"/>
      <c r="AV873" s="379"/>
      <c r="AW873" s="264"/>
    </row>
    <row r="874" spans="2:49" x14ac:dyDescent="0.25">
      <c r="B874" s="379">
        <v>8.8000000000000007</v>
      </c>
      <c r="C874" s="379">
        <v>95</v>
      </c>
      <c r="D874" s="379">
        <v>8.8000000000000007</v>
      </c>
      <c r="E874" s="379">
        <v>3.6</v>
      </c>
      <c r="F874" s="379">
        <v>5.4</v>
      </c>
      <c r="G874" s="379">
        <v>128</v>
      </c>
      <c r="H874" s="379">
        <v>1032.7</v>
      </c>
      <c r="I874" s="379">
        <v>11749</v>
      </c>
      <c r="J874" s="379">
        <v>0</v>
      </c>
      <c r="K874" s="379">
        <v>0</v>
      </c>
      <c r="L874" s="379">
        <v>0.2</v>
      </c>
      <c r="M874" s="379">
        <v>152.9</v>
      </c>
      <c r="N874" s="568">
        <v>152.9</v>
      </c>
      <c r="O874" s="569">
        <v>0.60069444444444398</v>
      </c>
      <c r="P874" s="568"/>
      <c r="Q874" s="185">
        <f t="shared" si="43"/>
        <v>60</v>
      </c>
      <c r="R874" s="574" t="str">
        <f t="shared" si="42"/>
        <v/>
      </c>
      <c r="S874" s="581">
        <v>10.7</v>
      </c>
      <c r="T874" s="257"/>
      <c r="U874" s="576">
        <f t="shared" si="44"/>
        <v>60</v>
      </c>
      <c r="AR874" s="263"/>
      <c r="AS874" s="263"/>
      <c r="AT874" s="224"/>
      <c r="AU874" s="379"/>
      <c r="AV874" s="379"/>
      <c r="AW874" s="264"/>
    </row>
    <row r="875" spans="2:49" x14ac:dyDescent="0.25">
      <c r="B875" s="379">
        <v>8.9</v>
      </c>
      <c r="C875" s="379">
        <v>95</v>
      </c>
      <c r="D875" s="379">
        <v>8.9</v>
      </c>
      <c r="E875" s="379">
        <v>2.9</v>
      </c>
      <c r="F875" s="379">
        <v>3.6</v>
      </c>
      <c r="G875" s="379">
        <v>134</v>
      </c>
      <c r="H875" s="379">
        <v>1032.5999999999999</v>
      </c>
      <c r="I875" s="379">
        <v>12694</v>
      </c>
      <c r="J875" s="379">
        <v>0</v>
      </c>
      <c r="K875" s="379">
        <v>0</v>
      </c>
      <c r="L875" s="379">
        <v>0.2</v>
      </c>
      <c r="M875" s="379">
        <v>152.9</v>
      </c>
      <c r="N875" s="568">
        <v>152.9</v>
      </c>
      <c r="O875" s="569">
        <v>0.60138888888888897</v>
      </c>
      <c r="P875" s="568"/>
      <c r="Q875" s="185">
        <f t="shared" si="43"/>
        <v>60</v>
      </c>
      <c r="R875" s="574" t="str">
        <f t="shared" si="42"/>
        <v/>
      </c>
      <c r="S875" s="581">
        <v>10.7</v>
      </c>
      <c r="T875" s="257"/>
      <c r="U875" s="576">
        <f t="shared" si="44"/>
        <v>60</v>
      </c>
      <c r="AR875" s="263"/>
      <c r="AS875" s="263"/>
      <c r="AT875" s="224"/>
      <c r="AU875" s="379"/>
      <c r="AV875" s="379"/>
      <c r="AW875" s="264"/>
    </row>
    <row r="876" spans="2:49" x14ac:dyDescent="0.25">
      <c r="B876" s="379">
        <v>8.9</v>
      </c>
      <c r="C876" s="379">
        <v>95</v>
      </c>
      <c r="D876" s="379">
        <v>8.9</v>
      </c>
      <c r="E876" s="379">
        <v>1.1000000000000001</v>
      </c>
      <c r="F876" s="379">
        <v>1.8</v>
      </c>
      <c r="G876" s="379">
        <v>131</v>
      </c>
      <c r="H876" s="379">
        <v>1032.7</v>
      </c>
      <c r="I876" s="379">
        <v>12090</v>
      </c>
      <c r="J876" s="379">
        <v>0</v>
      </c>
      <c r="K876" s="379">
        <v>0</v>
      </c>
      <c r="L876" s="379">
        <v>0.2</v>
      </c>
      <c r="M876" s="379">
        <v>152.9</v>
      </c>
      <c r="N876" s="568">
        <v>152.9</v>
      </c>
      <c r="O876" s="569">
        <v>0.60208333333333297</v>
      </c>
      <c r="P876" s="568"/>
      <c r="Q876" s="185">
        <f t="shared" si="43"/>
        <v>60</v>
      </c>
      <c r="R876" s="574" t="str">
        <f t="shared" si="42"/>
        <v/>
      </c>
      <c r="S876" s="581">
        <v>10.7</v>
      </c>
      <c r="T876" s="257"/>
      <c r="U876" s="576">
        <f t="shared" si="44"/>
        <v>60</v>
      </c>
      <c r="AR876" s="263"/>
      <c r="AS876" s="263"/>
      <c r="AT876" s="224"/>
      <c r="AU876" s="379"/>
      <c r="AV876" s="379"/>
      <c r="AW876" s="264"/>
    </row>
    <row r="877" spans="2:49" x14ac:dyDescent="0.25">
      <c r="B877" s="379">
        <v>8.9</v>
      </c>
      <c r="C877" s="379">
        <v>95</v>
      </c>
      <c r="D877" s="379">
        <v>8.9</v>
      </c>
      <c r="E877" s="379">
        <v>2.9</v>
      </c>
      <c r="F877" s="379">
        <v>3.6</v>
      </c>
      <c r="G877" s="379">
        <v>129</v>
      </c>
      <c r="H877" s="379">
        <v>1032.7</v>
      </c>
      <c r="I877" s="379">
        <v>11144</v>
      </c>
      <c r="J877" s="379">
        <v>0</v>
      </c>
      <c r="K877" s="379">
        <v>0</v>
      </c>
      <c r="L877" s="379">
        <v>0.2</v>
      </c>
      <c r="M877" s="379">
        <v>152.9</v>
      </c>
      <c r="N877" s="568">
        <v>152.9</v>
      </c>
      <c r="O877" s="569">
        <v>0.60277777777777797</v>
      </c>
      <c r="P877" s="568"/>
      <c r="Q877" s="185">
        <f t="shared" si="43"/>
        <v>60</v>
      </c>
      <c r="R877" s="574" t="str">
        <f t="shared" si="42"/>
        <v/>
      </c>
      <c r="S877" s="581">
        <v>10.7</v>
      </c>
      <c r="T877" s="257"/>
      <c r="U877" s="576">
        <f t="shared" si="44"/>
        <v>60</v>
      </c>
      <c r="AR877" s="263"/>
      <c r="AS877" s="263"/>
      <c r="AT877" s="224"/>
      <c r="AU877" s="379"/>
      <c r="AV877" s="379"/>
      <c r="AW877" s="264"/>
    </row>
    <row r="878" spans="2:49" x14ac:dyDescent="0.25">
      <c r="B878" s="379">
        <v>8.9</v>
      </c>
      <c r="C878" s="379">
        <v>95</v>
      </c>
      <c r="D878" s="379">
        <v>8.9</v>
      </c>
      <c r="E878" s="379">
        <v>2.2000000000000002</v>
      </c>
      <c r="F878" s="379">
        <v>3.6</v>
      </c>
      <c r="G878" s="379">
        <v>120</v>
      </c>
      <c r="H878" s="379">
        <v>1032.7</v>
      </c>
      <c r="I878" s="379">
        <v>11532</v>
      </c>
      <c r="J878" s="379">
        <v>0</v>
      </c>
      <c r="K878" s="379">
        <v>0</v>
      </c>
      <c r="L878" s="379">
        <v>0.2</v>
      </c>
      <c r="M878" s="379">
        <v>152.9</v>
      </c>
      <c r="N878" s="568">
        <v>152.9</v>
      </c>
      <c r="O878" s="569">
        <v>0.60347222222222197</v>
      </c>
      <c r="P878" s="568"/>
      <c r="Q878" s="185">
        <f t="shared" si="43"/>
        <v>60</v>
      </c>
      <c r="R878" s="574" t="str">
        <f t="shared" si="42"/>
        <v/>
      </c>
      <c r="S878" s="581">
        <v>10.7</v>
      </c>
      <c r="T878" s="257"/>
      <c r="U878" s="576">
        <f t="shared" si="44"/>
        <v>60</v>
      </c>
      <c r="AR878" s="263"/>
      <c r="AS878" s="263"/>
      <c r="AT878" s="224"/>
      <c r="AU878" s="379"/>
      <c r="AV878" s="379"/>
      <c r="AW878" s="264"/>
    </row>
    <row r="879" spans="2:49" x14ac:dyDescent="0.25">
      <c r="B879" s="379">
        <v>8.9</v>
      </c>
      <c r="C879" s="379">
        <v>95</v>
      </c>
      <c r="D879" s="379">
        <v>8.9</v>
      </c>
      <c r="E879" s="379">
        <v>3.6</v>
      </c>
      <c r="F879" s="379">
        <v>3.6</v>
      </c>
      <c r="G879" s="379">
        <v>109</v>
      </c>
      <c r="H879" s="379">
        <v>1032.5999999999999</v>
      </c>
      <c r="I879" s="379">
        <v>10044</v>
      </c>
      <c r="J879" s="379">
        <v>0</v>
      </c>
      <c r="K879" s="379">
        <v>0</v>
      </c>
      <c r="L879" s="379">
        <v>0.2</v>
      </c>
      <c r="M879" s="379">
        <v>152.9</v>
      </c>
      <c r="N879" s="568">
        <v>152.9</v>
      </c>
      <c r="O879" s="569">
        <v>0.60416666666666696</v>
      </c>
      <c r="P879" s="568"/>
      <c r="Q879" s="185">
        <f t="shared" si="43"/>
        <v>60</v>
      </c>
      <c r="R879" s="574" t="str">
        <f t="shared" si="42"/>
        <v/>
      </c>
      <c r="S879" s="581">
        <v>10.7</v>
      </c>
      <c r="T879" s="257"/>
      <c r="U879" s="576">
        <f t="shared" si="44"/>
        <v>60</v>
      </c>
      <c r="AR879" s="263"/>
      <c r="AS879" s="263"/>
      <c r="AT879" s="224"/>
      <c r="AU879" s="379"/>
      <c r="AV879" s="379"/>
      <c r="AW879" s="264"/>
    </row>
    <row r="880" spans="2:49" x14ac:dyDescent="0.25">
      <c r="B880" s="379">
        <v>8.9</v>
      </c>
      <c r="C880" s="379">
        <v>95</v>
      </c>
      <c r="D880" s="379">
        <v>8.9</v>
      </c>
      <c r="E880" s="379">
        <v>0.4</v>
      </c>
      <c r="F880" s="379">
        <v>1.8</v>
      </c>
      <c r="G880" s="379">
        <v>129</v>
      </c>
      <c r="H880" s="379">
        <v>1032.5</v>
      </c>
      <c r="I880" s="379">
        <v>9501</v>
      </c>
      <c r="J880" s="379">
        <v>0</v>
      </c>
      <c r="K880" s="379">
        <v>0</v>
      </c>
      <c r="L880" s="379">
        <v>0.2</v>
      </c>
      <c r="M880" s="379">
        <v>152.9</v>
      </c>
      <c r="N880" s="568">
        <v>152.9</v>
      </c>
      <c r="O880" s="569">
        <v>0.60486111111111096</v>
      </c>
      <c r="P880" s="568"/>
      <c r="Q880" s="185">
        <f t="shared" si="43"/>
        <v>60</v>
      </c>
      <c r="R880" s="574" t="str">
        <f t="shared" si="42"/>
        <v/>
      </c>
      <c r="S880" s="581">
        <v>10.7</v>
      </c>
      <c r="T880" s="257"/>
      <c r="U880" s="576">
        <f t="shared" si="44"/>
        <v>60</v>
      </c>
      <c r="AR880" s="263"/>
      <c r="AS880" s="263"/>
      <c r="AT880" s="224"/>
      <c r="AU880" s="379"/>
      <c r="AV880" s="379"/>
      <c r="AW880" s="264"/>
    </row>
    <row r="881" spans="2:49" x14ac:dyDescent="0.25">
      <c r="B881" s="379">
        <v>8.9</v>
      </c>
      <c r="C881" s="379">
        <v>95</v>
      </c>
      <c r="D881" s="379">
        <v>8.5</v>
      </c>
      <c r="E881" s="379">
        <v>5</v>
      </c>
      <c r="F881" s="379">
        <v>7.2</v>
      </c>
      <c r="G881" s="379">
        <v>146</v>
      </c>
      <c r="H881" s="379">
        <v>1032.5</v>
      </c>
      <c r="I881" s="379">
        <v>9067</v>
      </c>
      <c r="J881" s="379">
        <v>0</v>
      </c>
      <c r="K881" s="379">
        <v>0</v>
      </c>
      <c r="L881" s="379">
        <v>0.2</v>
      </c>
      <c r="M881" s="379">
        <v>152.9</v>
      </c>
      <c r="N881" s="568">
        <v>152.9</v>
      </c>
      <c r="O881" s="569">
        <v>0.60555555555555596</v>
      </c>
      <c r="P881" s="568"/>
      <c r="Q881" s="185">
        <f t="shared" si="43"/>
        <v>60</v>
      </c>
      <c r="R881" s="574" t="str">
        <f t="shared" si="42"/>
        <v/>
      </c>
      <c r="S881" s="581">
        <v>10.6</v>
      </c>
      <c r="T881" s="257"/>
      <c r="U881" s="576">
        <f t="shared" si="44"/>
        <v>60</v>
      </c>
      <c r="AR881" s="263"/>
      <c r="AS881" s="263"/>
      <c r="AT881" s="224"/>
      <c r="AU881" s="379"/>
      <c r="AV881" s="379"/>
      <c r="AW881" s="264"/>
    </row>
    <row r="882" spans="2:49" x14ac:dyDescent="0.25">
      <c r="B882" s="379">
        <v>8.9</v>
      </c>
      <c r="C882" s="379">
        <v>95</v>
      </c>
      <c r="D882" s="379">
        <v>8.9</v>
      </c>
      <c r="E882" s="379">
        <v>4.3</v>
      </c>
      <c r="F882" s="379">
        <v>5.4</v>
      </c>
      <c r="G882" s="379">
        <v>75</v>
      </c>
      <c r="H882" s="379">
        <v>1032.5</v>
      </c>
      <c r="I882" s="379">
        <v>6804</v>
      </c>
      <c r="J882" s="379">
        <v>0</v>
      </c>
      <c r="K882" s="379">
        <v>0</v>
      </c>
      <c r="L882" s="379">
        <v>0.2</v>
      </c>
      <c r="M882" s="379">
        <v>152.9</v>
      </c>
      <c r="N882" s="568">
        <v>152.9</v>
      </c>
      <c r="O882" s="569">
        <v>0.60624999999999996</v>
      </c>
      <c r="P882" s="568"/>
      <c r="Q882" s="185" t="str">
        <f t="shared" si="43"/>
        <v/>
      </c>
      <c r="R882" s="574" t="str">
        <f t="shared" si="42"/>
        <v/>
      </c>
      <c r="S882" s="581">
        <v>10.6</v>
      </c>
      <c r="T882" s="257"/>
      <c r="U882" s="576">
        <f t="shared" si="44"/>
        <v>60</v>
      </c>
      <c r="AR882" s="263"/>
      <c r="AS882" s="263"/>
      <c r="AT882" s="224"/>
      <c r="AU882" s="379"/>
      <c r="AV882" s="379"/>
      <c r="AW882" s="264"/>
    </row>
    <row r="883" spans="2:49" x14ac:dyDescent="0.25">
      <c r="B883" s="379">
        <v>8.9</v>
      </c>
      <c r="C883" s="379">
        <v>95</v>
      </c>
      <c r="D883" s="379">
        <v>8.9</v>
      </c>
      <c r="E883" s="379">
        <v>3.2</v>
      </c>
      <c r="F883" s="379">
        <v>5.4</v>
      </c>
      <c r="G883" s="379">
        <v>131</v>
      </c>
      <c r="H883" s="379">
        <v>1032.4000000000001</v>
      </c>
      <c r="I883" s="379">
        <v>6153</v>
      </c>
      <c r="J883" s="379">
        <v>0</v>
      </c>
      <c r="K883" s="379">
        <v>0</v>
      </c>
      <c r="L883" s="379">
        <v>0.2</v>
      </c>
      <c r="M883" s="379">
        <v>152.9</v>
      </c>
      <c r="N883" s="568">
        <v>152.9</v>
      </c>
      <c r="O883" s="569">
        <v>0.60694444444444495</v>
      </c>
      <c r="P883" s="568"/>
      <c r="Q883" s="185" t="str">
        <f t="shared" si="43"/>
        <v/>
      </c>
      <c r="R883" s="574" t="str">
        <f t="shared" si="42"/>
        <v/>
      </c>
      <c r="S883" s="581">
        <v>10.6</v>
      </c>
      <c r="T883" s="257"/>
      <c r="U883" s="576">
        <f t="shared" si="44"/>
        <v>60</v>
      </c>
      <c r="AR883" s="263"/>
      <c r="AS883" s="263"/>
      <c r="AT883" s="224"/>
      <c r="AU883" s="379"/>
      <c r="AV883" s="379"/>
      <c r="AW883" s="264"/>
    </row>
    <row r="884" spans="2:49" x14ac:dyDescent="0.25">
      <c r="B884" s="379">
        <v>8.8000000000000007</v>
      </c>
      <c r="C884" s="379">
        <v>95</v>
      </c>
      <c r="D884" s="379">
        <v>8.8000000000000007</v>
      </c>
      <c r="E884" s="379">
        <v>0.4</v>
      </c>
      <c r="F884" s="379">
        <v>1.8</v>
      </c>
      <c r="G884" s="379">
        <v>123</v>
      </c>
      <c r="H884" s="379">
        <v>1032.5</v>
      </c>
      <c r="I884" s="379">
        <v>7254</v>
      </c>
      <c r="J884" s="379">
        <v>0</v>
      </c>
      <c r="K884" s="379">
        <v>0</v>
      </c>
      <c r="L884" s="379">
        <v>0.2</v>
      </c>
      <c r="M884" s="379">
        <v>152.9</v>
      </c>
      <c r="N884" s="568">
        <v>152.9</v>
      </c>
      <c r="O884" s="569">
        <v>0.60763888888888895</v>
      </c>
      <c r="P884" s="568"/>
      <c r="Q884" s="185" t="str">
        <f t="shared" si="43"/>
        <v/>
      </c>
      <c r="R884" s="574" t="str">
        <f t="shared" si="42"/>
        <v/>
      </c>
      <c r="S884" s="581">
        <v>10.6</v>
      </c>
      <c r="T884" s="257"/>
      <c r="U884" s="576">
        <f t="shared" si="44"/>
        <v>60</v>
      </c>
      <c r="AR884" s="263"/>
      <c r="AS884" s="263"/>
      <c r="AT884" s="224"/>
      <c r="AU884" s="379"/>
      <c r="AV884" s="379"/>
      <c r="AW884" s="264"/>
    </row>
    <row r="885" spans="2:49" x14ac:dyDescent="0.25">
      <c r="B885" s="379">
        <v>8.8000000000000007</v>
      </c>
      <c r="C885" s="379">
        <v>95</v>
      </c>
      <c r="D885" s="379">
        <v>8.8000000000000007</v>
      </c>
      <c r="E885" s="379">
        <v>1.4</v>
      </c>
      <c r="F885" s="379">
        <v>3.6</v>
      </c>
      <c r="G885" s="379">
        <v>127</v>
      </c>
      <c r="H885" s="379">
        <v>1032.5</v>
      </c>
      <c r="I885" s="379">
        <v>11315</v>
      </c>
      <c r="J885" s="379">
        <v>0</v>
      </c>
      <c r="K885" s="379">
        <v>0</v>
      </c>
      <c r="L885" s="379">
        <v>0.2</v>
      </c>
      <c r="M885" s="379">
        <v>152.9</v>
      </c>
      <c r="N885" s="568">
        <v>152.9</v>
      </c>
      <c r="O885" s="569">
        <v>0.60833333333333295</v>
      </c>
      <c r="P885" s="568"/>
      <c r="Q885" s="185">
        <f t="shared" si="43"/>
        <v>60</v>
      </c>
      <c r="R885" s="574" t="str">
        <f t="shared" si="42"/>
        <v/>
      </c>
      <c r="S885" s="581">
        <v>10.6</v>
      </c>
      <c r="T885" s="257"/>
      <c r="U885" s="576">
        <f t="shared" si="44"/>
        <v>60</v>
      </c>
      <c r="AR885" s="263"/>
      <c r="AS885" s="263"/>
      <c r="AT885" s="224"/>
      <c r="AU885" s="379"/>
      <c r="AV885" s="379"/>
      <c r="AW885" s="264"/>
    </row>
    <row r="886" spans="2:49" x14ac:dyDescent="0.25">
      <c r="B886" s="379">
        <v>8.9</v>
      </c>
      <c r="C886" s="379">
        <v>95</v>
      </c>
      <c r="D886" s="379">
        <v>7.9</v>
      </c>
      <c r="E886" s="379">
        <v>7.2</v>
      </c>
      <c r="F886" s="379">
        <v>9.4</v>
      </c>
      <c r="G886" s="379">
        <v>101</v>
      </c>
      <c r="H886" s="379">
        <v>1032.5</v>
      </c>
      <c r="I886" s="379">
        <v>14012</v>
      </c>
      <c r="J886" s="379">
        <v>0</v>
      </c>
      <c r="K886" s="379">
        <v>0</v>
      </c>
      <c r="L886" s="379">
        <v>0.2</v>
      </c>
      <c r="M886" s="379">
        <v>152.9</v>
      </c>
      <c r="N886" s="568">
        <v>152.9</v>
      </c>
      <c r="O886" s="569">
        <v>0.60902777777777795</v>
      </c>
      <c r="P886" s="568"/>
      <c r="Q886" s="185">
        <f t="shared" si="43"/>
        <v>60</v>
      </c>
      <c r="R886" s="574" t="str">
        <f t="shared" si="42"/>
        <v/>
      </c>
      <c r="S886" s="581">
        <v>10.6</v>
      </c>
      <c r="T886" s="257"/>
      <c r="U886" s="576">
        <f t="shared" si="44"/>
        <v>60</v>
      </c>
      <c r="AR886" s="263"/>
      <c r="AS886" s="263"/>
      <c r="AT886" s="224"/>
      <c r="AU886" s="379"/>
      <c r="AV886" s="379"/>
      <c r="AW886" s="264"/>
    </row>
    <row r="887" spans="2:49" x14ac:dyDescent="0.25">
      <c r="B887" s="379">
        <v>8.9</v>
      </c>
      <c r="C887" s="379">
        <v>95</v>
      </c>
      <c r="D887" s="379">
        <v>8.9</v>
      </c>
      <c r="E887" s="379">
        <v>0.4</v>
      </c>
      <c r="F887" s="379">
        <v>1.8</v>
      </c>
      <c r="G887" s="379">
        <v>93</v>
      </c>
      <c r="H887" s="379">
        <v>1032.5</v>
      </c>
      <c r="I887" s="379">
        <v>14446</v>
      </c>
      <c r="J887" s="379">
        <v>0</v>
      </c>
      <c r="K887" s="379">
        <v>0</v>
      </c>
      <c r="L887" s="379">
        <v>0.2</v>
      </c>
      <c r="M887" s="379">
        <v>152.9</v>
      </c>
      <c r="N887" s="568">
        <v>152.9</v>
      </c>
      <c r="O887" s="569">
        <v>0.60972222222222205</v>
      </c>
      <c r="P887" s="568"/>
      <c r="Q887" s="185">
        <f t="shared" si="43"/>
        <v>60</v>
      </c>
      <c r="R887" s="574" t="str">
        <f t="shared" si="42"/>
        <v/>
      </c>
      <c r="S887" s="581">
        <v>10.6</v>
      </c>
      <c r="T887" s="257"/>
      <c r="U887" s="576">
        <f t="shared" si="44"/>
        <v>60</v>
      </c>
      <c r="AR887" s="263"/>
      <c r="AS887" s="263"/>
      <c r="AT887" s="224"/>
      <c r="AU887" s="379"/>
      <c r="AV887" s="379"/>
      <c r="AW887" s="264"/>
    </row>
    <row r="888" spans="2:49" x14ac:dyDescent="0.25">
      <c r="B888" s="379">
        <v>8.9</v>
      </c>
      <c r="C888" s="379">
        <v>95</v>
      </c>
      <c r="D888" s="379">
        <v>8.9</v>
      </c>
      <c r="E888" s="379">
        <v>1.4</v>
      </c>
      <c r="F888" s="379">
        <v>1.8</v>
      </c>
      <c r="G888" s="379">
        <v>107</v>
      </c>
      <c r="H888" s="379">
        <v>1032.5999999999999</v>
      </c>
      <c r="I888" s="379">
        <v>11036</v>
      </c>
      <c r="J888" s="379">
        <v>0</v>
      </c>
      <c r="K888" s="379">
        <v>0</v>
      </c>
      <c r="L888" s="379">
        <v>0.2</v>
      </c>
      <c r="M888" s="379">
        <v>152.9</v>
      </c>
      <c r="N888" s="568">
        <v>152.9</v>
      </c>
      <c r="O888" s="569">
        <v>0.61041666666666705</v>
      </c>
      <c r="P888" s="568"/>
      <c r="Q888" s="185">
        <f t="shared" si="43"/>
        <v>60</v>
      </c>
      <c r="R888" s="574" t="str">
        <f t="shared" si="42"/>
        <v/>
      </c>
      <c r="S888" s="581">
        <v>10.6</v>
      </c>
      <c r="T888" s="257"/>
      <c r="U888" s="576">
        <f t="shared" si="44"/>
        <v>60</v>
      </c>
      <c r="AR888" s="263"/>
      <c r="AS888" s="263"/>
      <c r="AT888" s="224"/>
      <c r="AU888" s="379"/>
      <c r="AV888" s="379"/>
      <c r="AW888" s="264"/>
    </row>
    <row r="889" spans="2:49" x14ac:dyDescent="0.25">
      <c r="B889" s="379">
        <v>8.9</v>
      </c>
      <c r="C889" s="379">
        <v>95</v>
      </c>
      <c r="D889" s="379">
        <v>8.9</v>
      </c>
      <c r="E889" s="379">
        <v>1.4</v>
      </c>
      <c r="F889" s="379">
        <v>1.8</v>
      </c>
      <c r="G889" s="379">
        <v>123</v>
      </c>
      <c r="H889" s="379">
        <v>1032.5</v>
      </c>
      <c r="I889" s="379">
        <v>9827</v>
      </c>
      <c r="J889" s="379">
        <v>0</v>
      </c>
      <c r="K889" s="379">
        <v>0</v>
      </c>
      <c r="L889" s="379">
        <v>0.2</v>
      </c>
      <c r="M889" s="379">
        <v>152.9</v>
      </c>
      <c r="N889" s="568">
        <v>152.9</v>
      </c>
      <c r="O889" s="569">
        <v>0.61111111111111105</v>
      </c>
      <c r="P889" s="568"/>
      <c r="Q889" s="185">
        <f t="shared" si="43"/>
        <v>60</v>
      </c>
      <c r="R889" s="574" t="str">
        <f t="shared" si="42"/>
        <v/>
      </c>
      <c r="S889" s="581">
        <v>10.5</v>
      </c>
      <c r="T889" s="257"/>
      <c r="U889" s="576">
        <f t="shared" si="44"/>
        <v>60</v>
      </c>
      <c r="AR889" s="263"/>
      <c r="AS889" s="263"/>
      <c r="AT889" s="224"/>
      <c r="AU889" s="379"/>
      <c r="AV889" s="379"/>
      <c r="AW889" s="264"/>
    </row>
    <row r="890" spans="2:49" x14ac:dyDescent="0.25">
      <c r="B890" s="379">
        <v>8.9</v>
      </c>
      <c r="C890" s="379">
        <v>95</v>
      </c>
      <c r="D890" s="379">
        <v>8.9</v>
      </c>
      <c r="E890" s="379">
        <v>2.2000000000000002</v>
      </c>
      <c r="F890" s="379">
        <v>3.6</v>
      </c>
      <c r="G890" s="379">
        <v>110</v>
      </c>
      <c r="H890" s="379">
        <v>1032.5999999999999</v>
      </c>
      <c r="I890" s="379">
        <v>9718</v>
      </c>
      <c r="J890" s="379">
        <v>0</v>
      </c>
      <c r="K890" s="379">
        <v>0</v>
      </c>
      <c r="L890" s="379">
        <v>0.2</v>
      </c>
      <c r="M890" s="379">
        <v>152.9</v>
      </c>
      <c r="N890" s="568">
        <v>152.9</v>
      </c>
      <c r="O890" s="569">
        <v>0.61180555555555605</v>
      </c>
      <c r="P890" s="568"/>
      <c r="Q890" s="185">
        <f t="shared" si="43"/>
        <v>60</v>
      </c>
      <c r="R890" s="574" t="str">
        <f t="shared" si="42"/>
        <v/>
      </c>
      <c r="S890" s="581">
        <v>10.5</v>
      </c>
      <c r="T890" s="257"/>
      <c r="U890" s="576">
        <f t="shared" si="44"/>
        <v>60</v>
      </c>
      <c r="AR890" s="263"/>
      <c r="AS890" s="263"/>
      <c r="AT890" s="224"/>
      <c r="AU890" s="379"/>
      <c r="AV890" s="379"/>
      <c r="AW890" s="264"/>
    </row>
    <row r="891" spans="2:49" x14ac:dyDescent="0.25">
      <c r="B891" s="379">
        <v>8.8000000000000007</v>
      </c>
      <c r="C891" s="379">
        <v>95</v>
      </c>
      <c r="D891" s="379">
        <v>8.8000000000000007</v>
      </c>
      <c r="E891" s="379">
        <v>3.2</v>
      </c>
      <c r="F891" s="379">
        <v>3.6</v>
      </c>
      <c r="G891" s="379">
        <v>138</v>
      </c>
      <c r="H891" s="379">
        <v>1032.5999999999999</v>
      </c>
      <c r="I891" s="379">
        <v>7083</v>
      </c>
      <c r="J891" s="379">
        <v>0</v>
      </c>
      <c r="K891" s="379">
        <v>0</v>
      </c>
      <c r="L891" s="379">
        <v>0.2</v>
      </c>
      <c r="M891" s="379">
        <v>152.9</v>
      </c>
      <c r="N891" s="568">
        <v>152.9</v>
      </c>
      <c r="O891" s="569">
        <v>0.61250000000000004</v>
      </c>
      <c r="P891" s="568"/>
      <c r="Q891" s="185" t="str">
        <f t="shared" si="43"/>
        <v/>
      </c>
      <c r="R891" s="574" t="str">
        <f t="shared" si="42"/>
        <v/>
      </c>
      <c r="S891" s="581">
        <v>10.5</v>
      </c>
      <c r="T891" s="257"/>
      <c r="U891" s="576">
        <f t="shared" si="44"/>
        <v>60</v>
      </c>
      <c r="AR891" s="263"/>
      <c r="AS891" s="263"/>
      <c r="AT891" s="224"/>
      <c r="AU891" s="379"/>
      <c r="AV891" s="379"/>
      <c r="AW891" s="264"/>
    </row>
    <row r="892" spans="2:49" x14ac:dyDescent="0.25">
      <c r="B892" s="379">
        <v>8.8000000000000007</v>
      </c>
      <c r="C892" s="379">
        <v>95</v>
      </c>
      <c r="D892" s="379">
        <v>8.8000000000000007</v>
      </c>
      <c r="E892" s="379">
        <v>2.2000000000000002</v>
      </c>
      <c r="F892" s="379">
        <v>3.6</v>
      </c>
      <c r="G892" s="379">
        <v>114</v>
      </c>
      <c r="H892" s="379">
        <v>1032.5</v>
      </c>
      <c r="I892" s="379">
        <v>5595</v>
      </c>
      <c r="J892" s="379">
        <v>0</v>
      </c>
      <c r="K892" s="379">
        <v>0</v>
      </c>
      <c r="L892" s="379">
        <v>0.2</v>
      </c>
      <c r="M892" s="379">
        <v>152.9</v>
      </c>
      <c r="N892" s="568">
        <v>152.9</v>
      </c>
      <c r="O892" s="569">
        <v>0.61319444444444404</v>
      </c>
      <c r="P892" s="568"/>
      <c r="Q892" s="185" t="str">
        <f t="shared" si="43"/>
        <v/>
      </c>
      <c r="R892" s="574" t="str">
        <f t="shared" si="42"/>
        <v/>
      </c>
      <c r="S892" s="581">
        <v>10.5</v>
      </c>
      <c r="T892" s="257"/>
      <c r="U892" s="576">
        <f t="shared" si="44"/>
        <v>60</v>
      </c>
      <c r="AR892" s="263"/>
      <c r="AS892" s="263"/>
      <c r="AT892" s="224"/>
      <c r="AU892" s="379"/>
      <c r="AV892" s="379"/>
      <c r="AW892" s="264"/>
    </row>
    <row r="893" spans="2:49" x14ac:dyDescent="0.25">
      <c r="B893" s="379">
        <v>8.8000000000000007</v>
      </c>
      <c r="C893" s="379">
        <v>95</v>
      </c>
      <c r="D893" s="379">
        <v>8.8000000000000007</v>
      </c>
      <c r="E893" s="379">
        <v>2.5</v>
      </c>
      <c r="F893" s="379">
        <v>3.6</v>
      </c>
      <c r="G893" s="379">
        <v>120</v>
      </c>
      <c r="H893" s="379">
        <v>1032.5999999999999</v>
      </c>
      <c r="I893" s="379">
        <v>8075</v>
      </c>
      <c r="J893" s="379">
        <v>0</v>
      </c>
      <c r="K893" s="379">
        <v>0</v>
      </c>
      <c r="L893" s="379">
        <v>0.2</v>
      </c>
      <c r="M893" s="379">
        <v>152.9</v>
      </c>
      <c r="N893" s="568">
        <v>152.9</v>
      </c>
      <c r="O893" s="569">
        <v>0.61388888888888904</v>
      </c>
      <c r="P893" s="568"/>
      <c r="Q893" s="185" t="str">
        <f t="shared" si="43"/>
        <v/>
      </c>
      <c r="R893" s="574" t="str">
        <f t="shared" si="42"/>
        <v/>
      </c>
      <c r="S893" s="581">
        <v>10.4</v>
      </c>
      <c r="T893" s="257"/>
      <c r="U893" s="576">
        <f t="shared" si="44"/>
        <v>60</v>
      </c>
      <c r="AR893" s="263"/>
      <c r="AS893" s="263"/>
      <c r="AT893" s="224"/>
      <c r="AU893" s="379"/>
      <c r="AV893" s="379"/>
      <c r="AW893" s="264"/>
    </row>
    <row r="894" spans="2:49" x14ac:dyDescent="0.25">
      <c r="B894" s="379">
        <v>8.6999999999999993</v>
      </c>
      <c r="C894" s="379">
        <v>95</v>
      </c>
      <c r="D894" s="379">
        <v>8.6999999999999993</v>
      </c>
      <c r="E894" s="379">
        <v>2.5</v>
      </c>
      <c r="F894" s="379">
        <v>3.6</v>
      </c>
      <c r="G894" s="379">
        <v>157</v>
      </c>
      <c r="H894" s="379">
        <v>1032.5999999999999</v>
      </c>
      <c r="I894" s="379">
        <v>7626</v>
      </c>
      <c r="J894" s="379">
        <v>0</v>
      </c>
      <c r="K894" s="379">
        <v>0</v>
      </c>
      <c r="L894" s="379">
        <v>0.2</v>
      </c>
      <c r="M894" s="379">
        <v>152.9</v>
      </c>
      <c r="N894" s="568">
        <v>152.9</v>
      </c>
      <c r="O894" s="569">
        <v>0.61458333333333304</v>
      </c>
      <c r="P894" s="568"/>
      <c r="Q894" s="185" t="str">
        <f t="shared" si="43"/>
        <v/>
      </c>
      <c r="R894" s="574" t="str">
        <f t="shared" si="42"/>
        <v/>
      </c>
      <c r="S894" s="581">
        <v>10.4</v>
      </c>
      <c r="T894" s="257"/>
      <c r="U894" s="576">
        <f t="shared" si="44"/>
        <v>60</v>
      </c>
      <c r="AR894" s="263"/>
      <c r="AS894" s="263"/>
      <c r="AT894" s="224"/>
      <c r="AU894" s="379"/>
      <c r="AV894" s="379"/>
      <c r="AW894" s="264"/>
    </row>
    <row r="895" spans="2:49" x14ac:dyDescent="0.25">
      <c r="B895" s="379">
        <v>8.6999999999999993</v>
      </c>
      <c r="C895" s="379">
        <v>95</v>
      </c>
      <c r="D895" s="379">
        <v>8.6999999999999993</v>
      </c>
      <c r="E895" s="379">
        <v>4</v>
      </c>
      <c r="F895" s="379">
        <v>5.4</v>
      </c>
      <c r="G895" s="379">
        <v>89</v>
      </c>
      <c r="H895" s="379">
        <v>1032.4000000000001</v>
      </c>
      <c r="I895" s="379">
        <v>8680</v>
      </c>
      <c r="J895" s="379">
        <v>0</v>
      </c>
      <c r="K895" s="379">
        <v>0</v>
      </c>
      <c r="L895" s="379">
        <v>0.2</v>
      </c>
      <c r="M895" s="379">
        <v>152.9</v>
      </c>
      <c r="N895" s="568">
        <v>152.9</v>
      </c>
      <c r="O895" s="569">
        <v>0.61527777777777803</v>
      </c>
      <c r="P895" s="568"/>
      <c r="Q895" s="185" t="str">
        <f t="shared" si="43"/>
        <v/>
      </c>
      <c r="R895" s="574" t="str">
        <f t="shared" si="42"/>
        <v/>
      </c>
      <c r="S895" s="581">
        <v>10.3</v>
      </c>
      <c r="T895" s="257"/>
      <c r="U895" s="576">
        <f t="shared" si="44"/>
        <v>60</v>
      </c>
      <c r="AR895" s="263"/>
      <c r="AS895" s="263"/>
      <c r="AT895" s="224"/>
      <c r="AU895" s="379"/>
      <c r="AV895" s="379"/>
      <c r="AW895" s="264"/>
    </row>
    <row r="896" spans="2:49" x14ac:dyDescent="0.25">
      <c r="B896" s="379">
        <v>8.6999999999999993</v>
      </c>
      <c r="C896" s="379">
        <v>95</v>
      </c>
      <c r="D896" s="379">
        <v>8.6999999999999993</v>
      </c>
      <c r="E896" s="379">
        <v>2.2000000000000002</v>
      </c>
      <c r="F896" s="379">
        <v>3.6</v>
      </c>
      <c r="G896" s="379">
        <v>112</v>
      </c>
      <c r="H896" s="379">
        <v>1032.5999999999999</v>
      </c>
      <c r="I896" s="379">
        <v>8401</v>
      </c>
      <c r="J896" s="379">
        <v>0</v>
      </c>
      <c r="K896" s="379">
        <v>0</v>
      </c>
      <c r="L896" s="379">
        <v>0.2</v>
      </c>
      <c r="M896" s="379">
        <v>152.9</v>
      </c>
      <c r="N896" s="568">
        <v>152.9</v>
      </c>
      <c r="O896" s="569">
        <v>0.61597222222222203</v>
      </c>
      <c r="P896" s="568"/>
      <c r="Q896" s="185" t="str">
        <f t="shared" si="43"/>
        <v/>
      </c>
      <c r="R896" s="574" t="str">
        <f t="shared" si="42"/>
        <v/>
      </c>
      <c r="S896" s="581">
        <v>10.3</v>
      </c>
      <c r="T896" s="257"/>
      <c r="U896" s="576">
        <f t="shared" si="44"/>
        <v>60</v>
      </c>
      <c r="AR896" s="263"/>
      <c r="AS896" s="263"/>
      <c r="AT896" s="224"/>
      <c r="AU896" s="379"/>
      <c r="AV896" s="379"/>
      <c r="AW896" s="264"/>
    </row>
    <row r="897" spans="2:49" x14ac:dyDescent="0.25">
      <c r="B897" s="379">
        <v>8.6999999999999993</v>
      </c>
      <c r="C897" s="379">
        <v>95</v>
      </c>
      <c r="D897" s="379">
        <v>8.3000000000000007</v>
      </c>
      <c r="E897" s="379">
        <v>5</v>
      </c>
      <c r="F897" s="379">
        <v>5.4</v>
      </c>
      <c r="G897" s="379">
        <v>86</v>
      </c>
      <c r="H897" s="379">
        <v>1032.5999999999999</v>
      </c>
      <c r="I897" s="379">
        <v>8463</v>
      </c>
      <c r="J897" s="379">
        <v>0</v>
      </c>
      <c r="K897" s="379">
        <v>0</v>
      </c>
      <c r="L897" s="379">
        <v>0.2</v>
      </c>
      <c r="M897" s="379">
        <v>152.9</v>
      </c>
      <c r="N897" s="568">
        <v>152.9</v>
      </c>
      <c r="O897" s="569">
        <v>0.61666666666666703</v>
      </c>
      <c r="P897" s="568"/>
      <c r="Q897" s="185" t="str">
        <f t="shared" si="43"/>
        <v/>
      </c>
      <c r="R897" s="574" t="str">
        <f t="shared" si="42"/>
        <v/>
      </c>
      <c r="S897" s="581">
        <v>10.199999999999999</v>
      </c>
      <c r="T897" s="257"/>
      <c r="U897" s="576">
        <f t="shared" si="44"/>
        <v>60</v>
      </c>
      <c r="AR897" s="263"/>
      <c r="AS897" s="263"/>
      <c r="AT897" s="224"/>
      <c r="AU897" s="379"/>
      <c r="AV897" s="379"/>
      <c r="AW897" s="264"/>
    </row>
    <row r="898" spans="2:49" x14ac:dyDescent="0.25">
      <c r="B898" s="379">
        <v>8.6999999999999993</v>
      </c>
      <c r="C898" s="379">
        <v>95</v>
      </c>
      <c r="D898" s="379">
        <v>8.6999999999999993</v>
      </c>
      <c r="E898" s="379">
        <v>4.7</v>
      </c>
      <c r="F898" s="379">
        <v>5.4</v>
      </c>
      <c r="G898" s="379">
        <v>91</v>
      </c>
      <c r="H898" s="379">
        <v>1032.4000000000001</v>
      </c>
      <c r="I898" s="379">
        <v>10276</v>
      </c>
      <c r="J898" s="379">
        <v>0</v>
      </c>
      <c r="K898" s="379">
        <v>0</v>
      </c>
      <c r="L898" s="379">
        <v>0.2</v>
      </c>
      <c r="M898" s="379">
        <v>152.9</v>
      </c>
      <c r="N898" s="568">
        <v>152.9</v>
      </c>
      <c r="O898" s="569">
        <v>0.61736111111111103</v>
      </c>
      <c r="P898" s="568"/>
      <c r="Q898" s="185">
        <f t="shared" si="43"/>
        <v>60</v>
      </c>
      <c r="R898" s="574" t="str">
        <f t="shared" si="42"/>
        <v/>
      </c>
      <c r="S898" s="581">
        <v>10.199999999999999</v>
      </c>
      <c r="T898" s="257"/>
      <c r="U898" s="576">
        <f t="shared" si="44"/>
        <v>60</v>
      </c>
      <c r="AR898" s="263"/>
      <c r="AS898" s="263"/>
      <c r="AT898" s="224"/>
      <c r="AU898" s="379"/>
      <c r="AV898" s="379"/>
      <c r="AW898" s="264"/>
    </row>
    <row r="899" spans="2:49" x14ac:dyDescent="0.25">
      <c r="B899" s="379">
        <v>8.6999999999999993</v>
      </c>
      <c r="C899" s="379">
        <v>95</v>
      </c>
      <c r="D899" s="379">
        <v>8.6999999999999993</v>
      </c>
      <c r="E899" s="379">
        <v>3.6</v>
      </c>
      <c r="F899" s="379">
        <v>3.6</v>
      </c>
      <c r="G899" s="379">
        <v>104</v>
      </c>
      <c r="H899" s="379">
        <v>1032.3</v>
      </c>
      <c r="I899" s="379">
        <v>10106</v>
      </c>
      <c r="J899" s="379">
        <v>0</v>
      </c>
      <c r="K899" s="379">
        <v>0</v>
      </c>
      <c r="L899" s="379">
        <v>0.2</v>
      </c>
      <c r="M899" s="379">
        <v>152.9</v>
      </c>
      <c r="N899" s="568">
        <v>152.9</v>
      </c>
      <c r="O899" s="569">
        <v>0.61805555555555602</v>
      </c>
      <c r="P899" s="568"/>
      <c r="Q899" s="185">
        <f t="shared" si="43"/>
        <v>60</v>
      </c>
      <c r="R899" s="574" t="str">
        <f t="shared" si="42"/>
        <v/>
      </c>
      <c r="S899" s="581">
        <v>10.199999999999999</v>
      </c>
      <c r="T899" s="257"/>
      <c r="U899" s="576">
        <f t="shared" si="44"/>
        <v>60</v>
      </c>
      <c r="AR899" s="263"/>
      <c r="AS899" s="263"/>
      <c r="AT899" s="224"/>
      <c r="AU899" s="379"/>
      <c r="AV899" s="379"/>
      <c r="AW899" s="264"/>
    </row>
    <row r="900" spans="2:49" x14ac:dyDescent="0.25">
      <c r="B900" s="379">
        <v>8.6999999999999993</v>
      </c>
      <c r="C900" s="379">
        <v>95</v>
      </c>
      <c r="D900" s="379">
        <v>8.6999999999999993</v>
      </c>
      <c r="E900" s="379">
        <v>2.2000000000000002</v>
      </c>
      <c r="F900" s="379">
        <v>3.6</v>
      </c>
      <c r="G900" s="379">
        <v>129</v>
      </c>
      <c r="H900" s="379">
        <v>1032.4000000000001</v>
      </c>
      <c r="I900" s="379">
        <v>9222</v>
      </c>
      <c r="J900" s="379">
        <v>0</v>
      </c>
      <c r="K900" s="379">
        <v>0</v>
      </c>
      <c r="L900" s="379">
        <v>0.2</v>
      </c>
      <c r="M900" s="379">
        <v>152.9</v>
      </c>
      <c r="N900" s="568">
        <v>152.9</v>
      </c>
      <c r="O900" s="569">
        <v>0.61875000000000002</v>
      </c>
      <c r="P900" s="568"/>
      <c r="Q900" s="185">
        <f t="shared" si="43"/>
        <v>60</v>
      </c>
      <c r="R900" s="574" t="str">
        <f t="shared" si="42"/>
        <v/>
      </c>
      <c r="S900" s="581">
        <v>10.199999999999999</v>
      </c>
      <c r="T900" s="257"/>
      <c r="U900" s="576">
        <f t="shared" si="44"/>
        <v>60</v>
      </c>
      <c r="AR900" s="263"/>
      <c r="AS900" s="263"/>
      <c r="AT900" s="224"/>
      <c r="AU900" s="379"/>
      <c r="AV900" s="379"/>
      <c r="AW900" s="264"/>
    </row>
    <row r="901" spans="2:49" x14ac:dyDescent="0.25">
      <c r="B901" s="379">
        <v>8.6999999999999993</v>
      </c>
      <c r="C901" s="379">
        <v>95</v>
      </c>
      <c r="D901" s="379">
        <v>8.6999999999999993</v>
      </c>
      <c r="E901" s="379">
        <v>3.6</v>
      </c>
      <c r="F901" s="379">
        <v>5.4</v>
      </c>
      <c r="G901" s="379">
        <v>88</v>
      </c>
      <c r="H901" s="379">
        <v>1032.4000000000001</v>
      </c>
      <c r="I901" s="379">
        <v>8230</v>
      </c>
      <c r="J901" s="379">
        <v>0</v>
      </c>
      <c r="K901" s="379">
        <v>0</v>
      </c>
      <c r="L901" s="379">
        <v>0.2</v>
      </c>
      <c r="M901" s="379">
        <v>152.9</v>
      </c>
      <c r="N901" s="568">
        <v>152.9</v>
      </c>
      <c r="O901" s="569">
        <v>0.61944444444444402</v>
      </c>
      <c r="P901" s="568"/>
      <c r="Q901" s="185" t="str">
        <f t="shared" si="43"/>
        <v/>
      </c>
      <c r="R901" s="574" t="str">
        <f t="shared" si="42"/>
        <v/>
      </c>
      <c r="S901" s="581">
        <v>10.199999999999999</v>
      </c>
      <c r="T901" s="257"/>
      <c r="U901" s="576">
        <f t="shared" si="44"/>
        <v>60</v>
      </c>
      <c r="AR901" s="263"/>
      <c r="AS901" s="263"/>
      <c r="AT901" s="224"/>
      <c r="AU901" s="379"/>
      <c r="AV901" s="379"/>
      <c r="AW901" s="264"/>
    </row>
    <row r="902" spans="2:49" x14ac:dyDescent="0.25">
      <c r="B902" s="379">
        <v>8.6999999999999993</v>
      </c>
      <c r="C902" s="379">
        <v>95</v>
      </c>
      <c r="D902" s="379">
        <v>8.6999999999999993</v>
      </c>
      <c r="E902" s="379">
        <v>1.4</v>
      </c>
      <c r="F902" s="379">
        <v>3.6</v>
      </c>
      <c r="G902" s="379">
        <v>139</v>
      </c>
      <c r="H902" s="379">
        <v>1032.7</v>
      </c>
      <c r="I902" s="379">
        <v>9935</v>
      </c>
      <c r="J902" s="379">
        <v>0</v>
      </c>
      <c r="K902" s="379">
        <v>0</v>
      </c>
      <c r="L902" s="379">
        <v>0.2</v>
      </c>
      <c r="M902" s="379">
        <v>152.9</v>
      </c>
      <c r="N902" s="568">
        <v>152.9</v>
      </c>
      <c r="O902" s="569">
        <v>0.62013888888888902</v>
      </c>
      <c r="P902" s="568"/>
      <c r="Q902" s="185">
        <f t="shared" si="43"/>
        <v>60</v>
      </c>
      <c r="R902" s="574" t="str">
        <f t="shared" si="42"/>
        <v/>
      </c>
      <c r="S902" s="581">
        <v>10.199999999999999</v>
      </c>
      <c r="T902" s="257"/>
      <c r="U902" s="576">
        <f t="shared" si="44"/>
        <v>60</v>
      </c>
      <c r="AR902" s="263"/>
      <c r="AS902" s="263"/>
      <c r="AT902" s="224"/>
      <c r="AU902" s="379"/>
      <c r="AV902" s="379"/>
      <c r="AW902" s="264"/>
    </row>
    <row r="903" spans="2:49" x14ac:dyDescent="0.25">
      <c r="B903" s="379">
        <v>8.6999999999999993</v>
      </c>
      <c r="C903" s="379">
        <v>95</v>
      </c>
      <c r="D903" s="379">
        <v>8.6999999999999993</v>
      </c>
      <c r="E903" s="379">
        <v>2.2000000000000002</v>
      </c>
      <c r="F903" s="379">
        <v>3.6</v>
      </c>
      <c r="G903" s="379">
        <v>113</v>
      </c>
      <c r="H903" s="379">
        <v>1032.5</v>
      </c>
      <c r="I903" s="379">
        <v>9393</v>
      </c>
      <c r="J903" s="379">
        <v>0</v>
      </c>
      <c r="K903" s="379">
        <v>0</v>
      </c>
      <c r="L903" s="379">
        <v>0.2</v>
      </c>
      <c r="M903" s="379">
        <v>152.9</v>
      </c>
      <c r="N903" s="568">
        <v>152.9</v>
      </c>
      <c r="O903" s="569">
        <v>0.62083333333333302</v>
      </c>
      <c r="P903" s="568"/>
      <c r="Q903" s="185">
        <f t="shared" si="43"/>
        <v>60</v>
      </c>
      <c r="R903" s="574" t="str">
        <f t="shared" si="42"/>
        <v/>
      </c>
      <c r="S903" s="581">
        <v>10.1</v>
      </c>
      <c r="T903" s="257"/>
      <c r="U903" s="576">
        <f t="shared" si="44"/>
        <v>60</v>
      </c>
      <c r="AR903" s="263"/>
      <c r="AS903" s="263"/>
      <c r="AT903" s="224"/>
      <c r="AU903" s="379"/>
      <c r="AV903" s="379"/>
      <c r="AW903" s="264"/>
    </row>
    <row r="904" spans="2:49" x14ac:dyDescent="0.25">
      <c r="B904" s="379">
        <v>8.6999999999999993</v>
      </c>
      <c r="C904" s="379">
        <v>95</v>
      </c>
      <c r="D904" s="379">
        <v>8.6999999999999993</v>
      </c>
      <c r="E904" s="379">
        <v>1.8</v>
      </c>
      <c r="F904" s="379">
        <v>1.8</v>
      </c>
      <c r="G904" s="379">
        <v>145</v>
      </c>
      <c r="H904" s="379">
        <v>1032.4000000000001</v>
      </c>
      <c r="I904" s="379">
        <v>11098</v>
      </c>
      <c r="J904" s="379">
        <v>0</v>
      </c>
      <c r="K904" s="379">
        <v>0</v>
      </c>
      <c r="L904" s="379">
        <v>0.2</v>
      </c>
      <c r="M904" s="379">
        <v>152.9</v>
      </c>
      <c r="N904" s="568">
        <v>152.9</v>
      </c>
      <c r="O904" s="569">
        <v>0.62152777777777801</v>
      </c>
      <c r="P904" s="568"/>
      <c r="Q904" s="185">
        <f t="shared" si="43"/>
        <v>60</v>
      </c>
      <c r="R904" s="574" t="str">
        <f t="shared" si="42"/>
        <v/>
      </c>
      <c r="S904" s="581">
        <v>10.1</v>
      </c>
      <c r="T904" s="257"/>
      <c r="U904" s="576">
        <f t="shared" si="44"/>
        <v>60</v>
      </c>
      <c r="AR904" s="263"/>
      <c r="AS904" s="263"/>
      <c r="AT904" s="224"/>
      <c r="AU904" s="379"/>
      <c r="AV904" s="379"/>
      <c r="AW904" s="264"/>
    </row>
    <row r="905" spans="2:49" x14ac:dyDescent="0.25">
      <c r="B905" s="379">
        <v>8.6999999999999993</v>
      </c>
      <c r="C905" s="379">
        <v>95</v>
      </c>
      <c r="D905" s="379">
        <v>8.6999999999999993</v>
      </c>
      <c r="E905" s="379">
        <v>2.2000000000000002</v>
      </c>
      <c r="F905" s="379">
        <v>3.6</v>
      </c>
      <c r="G905" s="379">
        <v>143</v>
      </c>
      <c r="H905" s="379">
        <v>1032.5999999999999</v>
      </c>
      <c r="I905" s="379">
        <v>9331</v>
      </c>
      <c r="J905" s="379">
        <v>0</v>
      </c>
      <c r="K905" s="379">
        <v>0</v>
      </c>
      <c r="L905" s="379">
        <v>0.2</v>
      </c>
      <c r="M905" s="379">
        <v>152.9</v>
      </c>
      <c r="N905" s="568">
        <v>152.9</v>
      </c>
      <c r="O905" s="569">
        <v>0.62222222222222201</v>
      </c>
      <c r="P905" s="568"/>
      <c r="Q905" s="185">
        <f t="shared" si="43"/>
        <v>60</v>
      </c>
      <c r="R905" s="574" t="str">
        <f t="shared" ref="R905:R968" si="45">IF(J905&gt;0,60,"")</f>
        <v/>
      </c>
      <c r="S905" s="581">
        <v>10.1</v>
      </c>
      <c r="T905" s="257"/>
      <c r="U905" s="576">
        <f t="shared" si="44"/>
        <v>60</v>
      </c>
      <c r="AR905" s="263"/>
      <c r="AS905" s="263"/>
      <c r="AT905" s="224"/>
      <c r="AU905" s="379"/>
      <c r="AV905" s="379"/>
      <c r="AW905" s="264"/>
    </row>
    <row r="906" spans="2:49" x14ac:dyDescent="0.25">
      <c r="B906" s="379">
        <v>8.6999999999999993</v>
      </c>
      <c r="C906" s="379">
        <v>95</v>
      </c>
      <c r="D906" s="379">
        <v>8.6999999999999993</v>
      </c>
      <c r="E906" s="379">
        <v>2.9</v>
      </c>
      <c r="F906" s="379">
        <v>3.6</v>
      </c>
      <c r="G906" s="379">
        <v>142</v>
      </c>
      <c r="H906" s="379">
        <v>1032.4000000000001</v>
      </c>
      <c r="I906" s="379">
        <v>9827</v>
      </c>
      <c r="J906" s="379">
        <v>0</v>
      </c>
      <c r="K906" s="379">
        <v>0</v>
      </c>
      <c r="L906" s="379">
        <v>0.2</v>
      </c>
      <c r="M906" s="379">
        <v>152.9</v>
      </c>
      <c r="N906" s="568">
        <v>152.9</v>
      </c>
      <c r="O906" s="569">
        <v>0.62291666666666701</v>
      </c>
      <c r="P906" s="568"/>
      <c r="Q906" s="185">
        <f t="shared" si="43"/>
        <v>60</v>
      </c>
      <c r="R906" s="574" t="str">
        <f t="shared" si="45"/>
        <v/>
      </c>
      <c r="S906" s="581">
        <v>10.1</v>
      </c>
      <c r="T906" s="257"/>
      <c r="U906" s="576">
        <f t="shared" si="44"/>
        <v>60</v>
      </c>
      <c r="AR906" s="263"/>
      <c r="AS906" s="263"/>
      <c r="AT906" s="224"/>
      <c r="AU906" s="379"/>
      <c r="AV906" s="379"/>
      <c r="AW906" s="264"/>
    </row>
    <row r="907" spans="2:49" x14ac:dyDescent="0.25">
      <c r="B907" s="379">
        <v>8.6999999999999993</v>
      </c>
      <c r="C907" s="379">
        <v>95</v>
      </c>
      <c r="D907" s="379">
        <v>8.6999999999999993</v>
      </c>
      <c r="E907" s="379">
        <v>4.3</v>
      </c>
      <c r="F907" s="379">
        <v>5.4</v>
      </c>
      <c r="G907" s="379">
        <v>112</v>
      </c>
      <c r="H907" s="379">
        <v>1032.3</v>
      </c>
      <c r="I907" s="379">
        <v>8959</v>
      </c>
      <c r="J907" s="379">
        <v>0</v>
      </c>
      <c r="K907" s="379">
        <v>0</v>
      </c>
      <c r="L907" s="379">
        <v>0.2</v>
      </c>
      <c r="M907" s="379">
        <v>152.9</v>
      </c>
      <c r="N907" s="568">
        <v>152.9</v>
      </c>
      <c r="O907" s="569">
        <v>0.62361111111111101</v>
      </c>
      <c r="P907" s="568"/>
      <c r="Q907" s="185" t="str">
        <f t="shared" ref="Q907:Q970" si="46">IF(I907&gt;9000,60,"")</f>
        <v/>
      </c>
      <c r="R907" s="574" t="str">
        <f t="shared" si="45"/>
        <v/>
      </c>
      <c r="S907" s="581">
        <v>10.1</v>
      </c>
      <c r="T907" s="257"/>
      <c r="U907" s="576">
        <f t="shared" ref="U907:U970" si="47">IF(S907&gt;B907+1,60,"")</f>
        <v>60</v>
      </c>
      <c r="AR907" s="263"/>
      <c r="AS907" s="263"/>
      <c r="AT907" s="224"/>
      <c r="AU907" s="379"/>
      <c r="AV907" s="379"/>
      <c r="AW907" s="264"/>
    </row>
    <row r="908" spans="2:49" x14ac:dyDescent="0.25">
      <c r="B908" s="379">
        <v>8.6</v>
      </c>
      <c r="C908" s="379">
        <v>95</v>
      </c>
      <c r="D908" s="379">
        <v>8.6</v>
      </c>
      <c r="E908" s="379">
        <v>1.4</v>
      </c>
      <c r="F908" s="379">
        <v>3.6</v>
      </c>
      <c r="G908" s="379">
        <v>109</v>
      </c>
      <c r="H908" s="379">
        <v>1032.3</v>
      </c>
      <c r="I908" s="379">
        <v>10431</v>
      </c>
      <c r="J908" s="379">
        <v>0</v>
      </c>
      <c r="K908" s="379">
        <v>0</v>
      </c>
      <c r="L908" s="379">
        <v>0.2</v>
      </c>
      <c r="M908" s="379">
        <v>152.9</v>
      </c>
      <c r="N908" s="568">
        <v>152.9</v>
      </c>
      <c r="O908" s="569">
        <v>0.624305555555556</v>
      </c>
      <c r="P908" s="568"/>
      <c r="Q908" s="185">
        <f t="shared" si="46"/>
        <v>60</v>
      </c>
      <c r="R908" s="574" t="str">
        <f t="shared" si="45"/>
        <v/>
      </c>
      <c r="S908" s="581">
        <v>10.1</v>
      </c>
      <c r="T908" s="257"/>
      <c r="U908" s="576">
        <f t="shared" si="47"/>
        <v>60</v>
      </c>
      <c r="AR908" s="263"/>
      <c r="AS908" s="263"/>
      <c r="AT908" s="224"/>
      <c r="AU908" s="379"/>
      <c r="AV908" s="379"/>
      <c r="AW908" s="264"/>
    </row>
    <row r="909" spans="2:49" x14ac:dyDescent="0.25">
      <c r="B909" s="379">
        <v>8.6</v>
      </c>
      <c r="C909" s="379">
        <v>95</v>
      </c>
      <c r="D909" s="379">
        <v>8.6</v>
      </c>
      <c r="E909" s="379">
        <v>2.9</v>
      </c>
      <c r="F909" s="379">
        <v>3.6</v>
      </c>
      <c r="G909" s="379">
        <v>107</v>
      </c>
      <c r="H909" s="379">
        <v>1032.4000000000001</v>
      </c>
      <c r="I909" s="379">
        <v>10493</v>
      </c>
      <c r="J909" s="379">
        <v>0</v>
      </c>
      <c r="K909" s="379">
        <v>0</v>
      </c>
      <c r="L909" s="379">
        <v>0.2</v>
      </c>
      <c r="M909" s="379">
        <v>152.9</v>
      </c>
      <c r="N909" s="568">
        <v>152.9</v>
      </c>
      <c r="O909" s="569">
        <v>0.625</v>
      </c>
      <c r="P909" s="568"/>
      <c r="Q909" s="185">
        <f t="shared" si="46"/>
        <v>60</v>
      </c>
      <c r="R909" s="574" t="str">
        <f t="shared" si="45"/>
        <v/>
      </c>
      <c r="S909" s="581">
        <v>10.1</v>
      </c>
      <c r="T909" s="257"/>
      <c r="U909" s="576">
        <f t="shared" si="47"/>
        <v>60</v>
      </c>
      <c r="AR909" s="263"/>
      <c r="AS909" s="263"/>
      <c r="AT909" s="224"/>
      <c r="AU909" s="379"/>
      <c r="AV909" s="379"/>
      <c r="AW909" s="264"/>
    </row>
    <row r="910" spans="2:49" x14ac:dyDescent="0.25">
      <c r="B910" s="379">
        <v>8.6</v>
      </c>
      <c r="C910" s="379">
        <v>95</v>
      </c>
      <c r="D910" s="379">
        <v>8.6</v>
      </c>
      <c r="E910" s="379">
        <v>2.9</v>
      </c>
      <c r="F910" s="379">
        <v>5.4</v>
      </c>
      <c r="G910" s="379">
        <v>127</v>
      </c>
      <c r="H910" s="379">
        <v>1032.5999999999999</v>
      </c>
      <c r="I910" s="379">
        <v>9935</v>
      </c>
      <c r="J910" s="379">
        <v>0</v>
      </c>
      <c r="K910" s="379">
        <v>0</v>
      </c>
      <c r="L910" s="379">
        <v>0.2</v>
      </c>
      <c r="M910" s="379">
        <v>152.9</v>
      </c>
      <c r="N910" s="568">
        <v>152.9</v>
      </c>
      <c r="O910" s="569">
        <v>0.625694444444444</v>
      </c>
      <c r="P910" s="568"/>
      <c r="Q910" s="185">
        <f t="shared" si="46"/>
        <v>60</v>
      </c>
      <c r="R910" s="574" t="str">
        <f t="shared" si="45"/>
        <v/>
      </c>
      <c r="S910" s="581">
        <v>10.1</v>
      </c>
      <c r="T910" s="257"/>
      <c r="U910" s="576">
        <f t="shared" si="47"/>
        <v>60</v>
      </c>
      <c r="AR910" s="263"/>
      <c r="AS910" s="263"/>
      <c r="AT910" s="224"/>
      <c r="AU910" s="379"/>
      <c r="AV910" s="379"/>
      <c r="AW910" s="264"/>
    </row>
    <row r="911" spans="2:49" x14ac:dyDescent="0.25">
      <c r="B911" s="379">
        <v>8.6</v>
      </c>
      <c r="C911" s="379">
        <v>95</v>
      </c>
      <c r="D911" s="379">
        <v>8.6</v>
      </c>
      <c r="E911" s="379">
        <v>2.2000000000000002</v>
      </c>
      <c r="F911" s="379">
        <v>3.6</v>
      </c>
      <c r="G911" s="379">
        <v>129</v>
      </c>
      <c r="H911" s="379">
        <v>1032.4000000000001</v>
      </c>
      <c r="I911" s="379">
        <v>8959</v>
      </c>
      <c r="J911" s="379">
        <v>0</v>
      </c>
      <c r="K911" s="379">
        <v>0</v>
      </c>
      <c r="L911" s="379">
        <v>0.2</v>
      </c>
      <c r="M911" s="379">
        <v>152.9</v>
      </c>
      <c r="N911" s="568">
        <v>152.9</v>
      </c>
      <c r="O911" s="569">
        <v>0.62638888888888899</v>
      </c>
      <c r="P911" s="568"/>
      <c r="Q911" s="185" t="str">
        <f t="shared" si="46"/>
        <v/>
      </c>
      <c r="R911" s="574" t="str">
        <f t="shared" si="45"/>
        <v/>
      </c>
      <c r="S911" s="581">
        <v>10.1</v>
      </c>
      <c r="T911" s="257"/>
      <c r="U911" s="576">
        <f t="shared" si="47"/>
        <v>60</v>
      </c>
      <c r="AR911" s="263"/>
      <c r="AS911" s="263"/>
      <c r="AT911" s="224"/>
      <c r="AU911" s="379"/>
      <c r="AV911" s="379"/>
      <c r="AW911" s="264"/>
    </row>
    <row r="912" spans="2:49" x14ac:dyDescent="0.25">
      <c r="B912" s="379">
        <v>8.6</v>
      </c>
      <c r="C912" s="379">
        <v>95</v>
      </c>
      <c r="D912" s="379">
        <v>8.6</v>
      </c>
      <c r="E912" s="379">
        <v>2.2000000000000002</v>
      </c>
      <c r="F912" s="379">
        <v>3.6</v>
      </c>
      <c r="G912" s="379">
        <v>142</v>
      </c>
      <c r="H912" s="379">
        <v>1032.5</v>
      </c>
      <c r="I912" s="379">
        <v>9284</v>
      </c>
      <c r="J912" s="379">
        <v>0</v>
      </c>
      <c r="K912" s="379">
        <v>0</v>
      </c>
      <c r="L912" s="379">
        <v>0.2</v>
      </c>
      <c r="M912" s="379">
        <v>152.9</v>
      </c>
      <c r="N912" s="568">
        <v>152.9</v>
      </c>
      <c r="O912" s="569">
        <v>0.62708333333333299</v>
      </c>
      <c r="P912" s="568"/>
      <c r="Q912" s="185">
        <f t="shared" si="46"/>
        <v>60</v>
      </c>
      <c r="R912" s="574" t="str">
        <f t="shared" si="45"/>
        <v/>
      </c>
      <c r="S912" s="581">
        <v>10</v>
      </c>
      <c r="T912" s="257"/>
      <c r="U912" s="576">
        <f t="shared" si="47"/>
        <v>60</v>
      </c>
      <c r="AR912" s="263"/>
      <c r="AS912" s="263"/>
      <c r="AT912" s="224"/>
      <c r="AU912" s="379"/>
      <c r="AV912" s="379"/>
      <c r="AW912" s="264"/>
    </row>
    <row r="913" spans="2:49" x14ac:dyDescent="0.25">
      <c r="B913" s="379">
        <v>8.6</v>
      </c>
      <c r="C913" s="379">
        <v>95</v>
      </c>
      <c r="D913" s="379">
        <v>8.6</v>
      </c>
      <c r="E913" s="379">
        <v>3.2</v>
      </c>
      <c r="F913" s="379">
        <v>3.6</v>
      </c>
      <c r="G913" s="379">
        <v>160</v>
      </c>
      <c r="H913" s="379">
        <v>1032.5</v>
      </c>
      <c r="I913" s="379">
        <v>9331</v>
      </c>
      <c r="J913" s="379">
        <v>0</v>
      </c>
      <c r="K913" s="379">
        <v>0</v>
      </c>
      <c r="L913" s="379">
        <v>0.2</v>
      </c>
      <c r="M913" s="379">
        <v>152.9</v>
      </c>
      <c r="N913" s="568">
        <v>152.9</v>
      </c>
      <c r="O913" s="569">
        <v>0.62777777777777799</v>
      </c>
      <c r="P913" s="568"/>
      <c r="Q913" s="185">
        <f t="shared" si="46"/>
        <v>60</v>
      </c>
      <c r="R913" s="574" t="str">
        <f t="shared" si="45"/>
        <v/>
      </c>
      <c r="S913" s="581">
        <v>10</v>
      </c>
      <c r="T913" s="257"/>
      <c r="U913" s="576">
        <f t="shared" si="47"/>
        <v>60</v>
      </c>
      <c r="AR913" s="263"/>
      <c r="AS913" s="263"/>
      <c r="AT913" s="224"/>
      <c r="AU913" s="379"/>
      <c r="AV913" s="379"/>
      <c r="AW913" s="264"/>
    </row>
    <row r="914" spans="2:49" x14ac:dyDescent="0.25">
      <c r="B914" s="379">
        <v>8.6</v>
      </c>
      <c r="C914" s="379">
        <v>95</v>
      </c>
      <c r="D914" s="379">
        <v>8.6</v>
      </c>
      <c r="E914" s="379">
        <v>1.1000000000000001</v>
      </c>
      <c r="F914" s="379">
        <v>1.8</v>
      </c>
      <c r="G914" s="379">
        <v>170</v>
      </c>
      <c r="H914" s="379">
        <v>1032.3</v>
      </c>
      <c r="I914" s="379">
        <v>8013</v>
      </c>
      <c r="J914" s="379">
        <v>0</v>
      </c>
      <c r="K914" s="379">
        <v>0</v>
      </c>
      <c r="L914" s="379">
        <v>0.2</v>
      </c>
      <c r="M914" s="379">
        <v>152.9</v>
      </c>
      <c r="N914" s="568">
        <v>152.9</v>
      </c>
      <c r="O914" s="569">
        <v>0.62847222222222199</v>
      </c>
      <c r="P914" s="568"/>
      <c r="Q914" s="185" t="str">
        <f t="shared" si="46"/>
        <v/>
      </c>
      <c r="R914" s="574" t="str">
        <f t="shared" si="45"/>
        <v/>
      </c>
      <c r="S914" s="581">
        <v>10</v>
      </c>
      <c r="T914" s="257"/>
      <c r="U914" s="576">
        <f t="shared" si="47"/>
        <v>60</v>
      </c>
      <c r="AR914" s="263"/>
      <c r="AS914" s="263"/>
      <c r="AT914" s="224"/>
      <c r="AU914" s="379"/>
      <c r="AV914" s="379"/>
      <c r="AW914" s="264"/>
    </row>
    <row r="915" spans="2:49" x14ac:dyDescent="0.25">
      <c r="B915" s="379">
        <v>8.6</v>
      </c>
      <c r="C915" s="379">
        <v>95</v>
      </c>
      <c r="D915" s="379">
        <v>8.6</v>
      </c>
      <c r="E915" s="379">
        <v>1.1000000000000001</v>
      </c>
      <c r="F915" s="379">
        <v>1.8</v>
      </c>
      <c r="G915" s="379">
        <v>158</v>
      </c>
      <c r="H915" s="379">
        <v>1032.4000000000001</v>
      </c>
      <c r="I915" s="379">
        <v>6804</v>
      </c>
      <c r="J915" s="379">
        <v>0</v>
      </c>
      <c r="K915" s="379">
        <v>0</v>
      </c>
      <c r="L915" s="379">
        <v>0.2</v>
      </c>
      <c r="M915" s="379">
        <v>152.9</v>
      </c>
      <c r="N915" s="568">
        <v>152.9</v>
      </c>
      <c r="O915" s="569">
        <v>0.62916666666666698</v>
      </c>
      <c r="P915" s="568"/>
      <c r="Q915" s="185" t="str">
        <f t="shared" si="46"/>
        <v/>
      </c>
      <c r="R915" s="574" t="str">
        <f t="shared" si="45"/>
        <v/>
      </c>
      <c r="S915" s="581">
        <v>10</v>
      </c>
      <c r="T915" s="257"/>
      <c r="U915" s="576">
        <f t="shared" si="47"/>
        <v>60</v>
      </c>
      <c r="AR915" s="263"/>
      <c r="AS915" s="263"/>
      <c r="AT915" s="224"/>
      <c r="AU915" s="379"/>
      <c r="AV915" s="379"/>
      <c r="AW915" s="264"/>
    </row>
    <row r="916" spans="2:49" x14ac:dyDescent="0.25">
      <c r="B916" s="379">
        <v>8.6999999999999993</v>
      </c>
      <c r="C916" s="379">
        <v>95</v>
      </c>
      <c r="D916" s="379">
        <v>8.6999999999999993</v>
      </c>
      <c r="E916" s="379">
        <v>1.8</v>
      </c>
      <c r="F916" s="379">
        <v>1.8</v>
      </c>
      <c r="G916" s="379">
        <v>120</v>
      </c>
      <c r="H916" s="379">
        <v>1032.3</v>
      </c>
      <c r="I916" s="379">
        <v>5161</v>
      </c>
      <c r="J916" s="379">
        <v>0</v>
      </c>
      <c r="K916" s="379">
        <v>0</v>
      </c>
      <c r="L916" s="379">
        <v>0.2</v>
      </c>
      <c r="M916" s="379">
        <v>152.9</v>
      </c>
      <c r="N916" s="568">
        <v>152.9</v>
      </c>
      <c r="O916" s="569">
        <v>0.62986111111111098</v>
      </c>
      <c r="P916" s="568"/>
      <c r="Q916" s="185" t="str">
        <f t="shared" si="46"/>
        <v/>
      </c>
      <c r="R916" s="574" t="str">
        <f t="shared" si="45"/>
        <v/>
      </c>
      <c r="S916" s="581">
        <v>10</v>
      </c>
      <c r="T916" s="257"/>
      <c r="U916" s="576">
        <f t="shared" si="47"/>
        <v>60</v>
      </c>
      <c r="AR916" s="263"/>
      <c r="AS916" s="263"/>
      <c r="AT916" s="224"/>
      <c r="AU916" s="379"/>
      <c r="AV916" s="379"/>
      <c r="AW916" s="264"/>
    </row>
    <row r="917" spans="2:49" x14ac:dyDescent="0.25">
      <c r="B917" s="379">
        <v>8.6</v>
      </c>
      <c r="C917" s="379">
        <v>95</v>
      </c>
      <c r="D917" s="379">
        <v>8.6</v>
      </c>
      <c r="E917" s="379">
        <v>1.4</v>
      </c>
      <c r="F917" s="379">
        <v>1.8</v>
      </c>
      <c r="G917" s="379">
        <v>112</v>
      </c>
      <c r="H917" s="379">
        <v>1032.2</v>
      </c>
      <c r="I917" s="379">
        <v>7688</v>
      </c>
      <c r="J917" s="379">
        <v>0</v>
      </c>
      <c r="K917" s="379">
        <v>0</v>
      </c>
      <c r="L917" s="379">
        <v>0.2</v>
      </c>
      <c r="M917" s="379">
        <v>152.9</v>
      </c>
      <c r="N917" s="568">
        <v>152.9</v>
      </c>
      <c r="O917" s="569">
        <v>0.63055555555555598</v>
      </c>
      <c r="P917" s="568"/>
      <c r="Q917" s="185" t="str">
        <f t="shared" si="46"/>
        <v/>
      </c>
      <c r="R917" s="574" t="str">
        <f t="shared" si="45"/>
        <v/>
      </c>
      <c r="S917" s="581">
        <v>9.9</v>
      </c>
      <c r="T917" s="257"/>
      <c r="U917" s="576">
        <f t="shared" si="47"/>
        <v>60</v>
      </c>
      <c r="AR917" s="263"/>
      <c r="AS917" s="263"/>
      <c r="AT917" s="224"/>
      <c r="AU917" s="379"/>
      <c r="AV917" s="379"/>
      <c r="AW917" s="264"/>
    </row>
    <row r="918" spans="2:49" x14ac:dyDescent="0.25">
      <c r="B918" s="379">
        <v>8.6999999999999993</v>
      </c>
      <c r="C918" s="379">
        <v>95</v>
      </c>
      <c r="D918" s="379">
        <v>8.6999999999999993</v>
      </c>
      <c r="E918" s="379">
        <v>0</v>
      </c>
      <c r="F918" s="379">
        <v>0</v>
      </c>
      <c r="G918" s="379">
        <v>157</v>
      </c>
      <c r="H918" s="379">
        <v>1032.3</v>
      </c>
      <c r="I918" s="379">
        <v>7192</v>
      </c>
      <c r="J918" s="379">
        <v>0</v>
      </c>
      <c r="K918" s="379">
        <v>0</v>
      </c>
      <c r="L918" s="379">
        <v>0.2</v>
      </c>
      <c r="M918" s="379">
        <v>152.9</v>
      </c>
      <c r="N918" s="568">
        <v>152.9</v>
      </c>
      <c r="O918" s="569">
        <v>0.63124999999999998</v>
      </c>
      <c r="P918" s="568"/>
      <c r="Q918" s="185" t="str">
        <f t="shared" si="46"/>
        <v/>
      </c>
      <c r="R918" s="574" t="str">
        <f t="shared" si="45"/>
        <v/>
      </c>
      <c r="S918" s="581">
        <v>9.9</v>
      </c>
      <c r="T918" s="257"/>
      <c r="U918" s="576">
        <f t="shared" si="47"/>
        <v>60</v>
      </c>
      <c r="AR918" s="263"/>
      <c r="AS918" s="263"/>
      <c r="AT918" s="224"/>
      <c r="AU918" s="379"/>
      <c r="AV918" s="379"/>
      <c r="AW918" s="264"/>
    </row>
    <row r="919" spans="2:49" x14ac:dyDescent="0.25">
      <c r="B919" s="379">
        <v>8.6999999999999993</v>
      </c>
      <c r="C919" s="379">
        <v>95</v>
      </c>
      <c r="D919" s="379">
        <v>8.6999999999999993</v>
      </c>
      <c r="E919" s="379">
        <v>3.2</v>
      </c>
      <c r="F919" s="379">
        <v>3.6</v>
      </c>
      <c r="G919" s="379">
        <v>144</v>
      </c>
      <c r="H919" s="379">
        <v>1032.3</v>
      </c>
      <c r="I919" s="379">
        <v>7967</v>
      </c>
      <c r="J919" s="379">
        <v>0</v>
      </c>
      <c r="K919" s="379">
        <v>0</v>
      </c>
      <c r="L919" s="379">
        <v>0.2</v>
      </c>
      <c r="M919" s="379">
        <v>152.9</v>
      </c>
      <c r="N919" s="568">
        <v>152.9</v>
      </c>
      <c r="O919" s="569">
        <v>0.63194444444444398</v>
      </c>
      <c r="P919" s="568"/>
      <c r="Q919" s="185" t="str">
        <f t="shared" si="46"/>
        <v/>
      </c>
      <c r="R919" s="574" t="str">
        <f t="shared" si="45"/>
        <v/>
      </c>
      <c r="S919" s="581">
        <v>9.9</v>
      </c>
      <c r="T919" s="257"/>
      <c r="U919" s="576">
        <f t="shared" si="47"/>
        <v>60</v>
      </c>
      <c r="AR919" s="263"/>
      <c r="AS919" s="263"/>
      <c r="AT919" s="224"/>
      <c r="AU919" s="379"/>
      <c r="AV919" s="379"/>
      <c r="AW919" s="264"/>
    </row>
    <row r="920" spans="2:49" x14ac:dyDescent="0.25">
      <c r="B920" s="379">
        <v>8.6999999999999993</v>
      </c>
      <c r="C920" s="379">
        <v>95</v>
      </c>
      <c r="D920" s="379">
        <v>8.6999999999999993</v>
      </c>
      <c r="E920" s="379">
        <v>1.8</v>
      </c>
      <c r="F920" s="379">
        <v>1.8</v>
      </c>
      <c r="G920" s="379">
        <v>148</v>
      </c>
      <c r="H920" s="379">
        <v>1032.3</v>
      </c>
      <c r="I920" s="379">
        <v>9393</v>
      </c>
      <c r="J920" s="379">
        <v>0</v>
      </c>
      <c r="K920" s="379">
        <v>0</v>
      </c>
      <c r="L920" s="379">
        <v>0.2</v>
      </c>
      <c r="M920" s="379">
        <v>152.9</v>
      </c>
      <c r="N920" s="568">
        <v>152.9</v>
      </c>
      <c r="O920" s="569">
        <v>0.63263888888888897</v>
      </c>
      <c r="P920" s="568"/>
      <c r="Q920" s="185">
        <f t="shared" si="46"/>
        <v>60</v>
      </c>
      <c r="R920" s="574" t="str">
        <f t="shared" si="45"/>
        <v/>
      </c>
      <c r="S920" s="581">
        <v>9.9</v>
      </c>
      <c r="T920" s="257"/>
      <c r="U920" s="576">
        <f t="shared" si="47"/>
        <v>60</v>
      </c>
      <c r="AR920" s="263"/>
      <c r="AS920" s="263"/>
      <c r="AT920" s="224"/>
      <c r="AU920" s="379"/>
      <c r="AV920" s="379"/>
      <c r="AW920" s="264"/>
    </row>
    <row r="921" spans="2:49" x14ac:dyDescent="0.25">
      <c r="B921" s="379">
        <v>8.6999999999999993</v>
      </c>
      <c r="C921" s="379">
        <v>95</v>
      </c>
      <c r="D921" s="379">
        <v>8.6999999999999993</v>
      </c>
      <c r="E921" s="379">
        <v>1.8</v>
      </c>
      <c r="F921" s="379">
        <v>3.6</v>
      </c>
      <c r="G921" s="379">
        <v>111</v>
      </c>
      <c r="H921" s="379">
        <v>1032.4000000000001</v>
      </c>
      <c r="I921" s="379">
        <v>8959</v>
      </c>
      <c r="J921" s="379">
        <v>0</v>
      </c>
      <c r="K921" s="379">
        <v>0</v>
      </c>
      <c r="L921" s="379">
        <v>0.2</v>
      </c>
      <c r="M921" s="379">
        <v>152.9</v>
      </c>
      <c r="N921" s="568">
        <v>152.9</v>
      </c>
      <c r="O921" s="569">
        <v>0.63333333333333297</v>
      </c>
      <c r="P921" s="568"/>
      <c r="Q921" s="185" t="str">
        <f t="shared" si="46"/>
        <v/>
      </c>
      <c r="R921" s="574" t="str">
        <f t="shared" si="45"/>
        <v/>
      </c>
      <c r="S921" s="581">
        <v>9.9</v>
      </c>
      <c r="T921" s="257"/>
      <c r="U921" s="576">
        <f t="shared" si="47"/>
        <v>60</v>
      </c>
      <c r="AR921" s="263"/>
      <c r="AS921" s="263"/>
      <c r="AT921" s="224"/>
      <c r="AU921" s="379"/>
      <c r="AV921" s="379"/>
      <c r="AW921" s="264"/>
    </row>
    <row r="922" spans="2:49" x14ac:dyDescent="0.25">
      <c r="B922" s="379">
        <v>8.6</v>
      </c>
      <c r="C922" s="379">
        <v>95</v>
      </c>
      <c r="D922" s="379">
        <v>8.6</v>
      </c>
      <c r="E922" s="379">
        <v>2.9</v>
      </c>
      <c r="F922" s="379">
        <v>3.6</v>
      </c>
      <c r="G922" s="379">
        <v>136</v>
      </c>
      <c r="H922" s="379">
        <v>1032.0999999999999</v>
      </c>
      <c r="I922" s="379">
        <v>8571</v>
      </c>
      <c r="J922" s="379">
        <v>0</v>
      </c>
      <c r="K922" s="379">
        <v>0</v>
      </c>
      <c r="L922" s="379">
        <v>0.2</v>
      </c>
      <c r="M922" s="379">
        <v>152.9</v>
      </c>
      <c r="N922" s="568">
        <v>152.9</v>
      </c>
      <c r="O922" s="569">
        <v>0.63402777777777797</v>
      </c>
      <c r="P922" s="568"/>
      <c r="Q922" s="185" t="str">
        <f t="shared" si="46"/>
        <v/>
      </c>
      <c r="R922" s="574" t="str">
        <f t="shared" si="45"/>
        <v/>
      </c>
      <c r="S922" s="581">
        <v>9.9</v>
      </c>
      <c r="T922" s="257"/>
      <c r="U922" s="576">
        <f t="shared" si="47"/>
        <v>60</v>
      </c>
      <c r="AR922" s="263"/>
      <c r="AS922" s="263"/>
      <c r="AT922" s="224"/>
      <c r="AU922" s="379"/>
      <c r="AV922" s="379"/>
      <c r="AW922" s="264"/>
    </row>
    <row r="923" spans="2:49" x14ac:dyDescent="0.25">
      <c r="B923" s="379">
        <v>8.6</v>
      </c>
      <c r="C923" s="379">
        <v>95</v>
      </c>
      <c r="D923" s="379">
        <v>8.6</v>
      </c>
      <c r="E923" s="379">
        <v>2.2000000000000002</v>
      </c>
      <c r="F923" s="379">
        <v>3.6</v>
      </c>
      <c r="G923" s="379">
        <v>97</v>
      </c>
      <c r="H923" s="379">
        <v>1032.5</v>
      </c>
      <c r="I923" s="379">
        <v>8230</v>
      </c>
      <c r="J923" s="379">
        <v>0</v>
      </c>
      <c r="K923" s="379">
        <v>0</v>
      </c>
      <c r="L923" s="379">
        <v>0.2</v>
      </c>
      <c r="M923" s="379">
        <v>152.9</v>
      </c>
      <c r="N923" s="568">
        <v>152.9</v>
      </c>
      <c r="O923" s="569">
        <v>0.63472222222222197</v>
      </c>
      <c r="P923" s="568"/>
      <c r="Q923" s="185" t="str">
        <f t="shared" si="46"/>
        <v/>
      </c>
      <c r="R923" s="574" t="str">
        <f t="shared" si="45"/>
        <v/>
      </c>
      <c r="S923" s="581">
        <v>9.9</v>
      </c>
      <c r="T923" s="257"/>
      <c r="U923" s="576">
        <f t="shared" si="47"/>
        <v>60</v>
      </c>
      <c r="AR923" s="263"/>
      <c r="AS923" s="263"/>
      <c r="AT923" s="224"/>
      <c r="AU923" s="379"/>
      <c r="AV923" s="379"/>
      <c r="AW923" s="264"/>
    </row>
    <row r="924" spans="2:49" x14ac:dyDescent="0.25">
      <c r="B924" s="379">
        <v>8.6</v>
      </c>
      <c r="C924" s="379">
        <v>95</v>
      </c>
      <c r="D924" s="379">
        <v>8.6</v>
      </c>
      <c r="E924" s="379">
        <v>1.1000000000000001</v>
      </c>
      <c r="F924" s="379">
        <v>1.8</v>
      </c>
      <c r="G924" s="379">
        <v>133</v>
      </c>
      <c r="H924" s="379">
        <v>1032.5</v>
      </c>
      <c r="I924" s="379">
        <v>6479</v>
      </c>
      <c r="J924" s="379">
        <v>0</v>
      </c>
      <c r="K924" s="379">
        <v>0</v>
      </c>
      <c r="L924" s="379">
        <v>0.2</v>
      </c>
      <c r="M924" s="379">
        <v>152.9</v>
      </c>
      <c r="N924" s="568">
        <v>152.9</v>
      </c>
      <c r="O924" s="569">
        <v>0.63541666666666696</v>
      </c>
      <c r="P924" s="568"/>
      <c r="Q924" s="185" t="str">
        <f t="shared" si="46"/>
        <v/>
      </c>
      <c r="R924" s="574" t="str">
        <f t="shared" si="45"/>
        <v/>
      </c>
      <c r="S924" s="581">
        <v>9.9</v>
      </c>
      <c r="T924" s="257"/>
      <c r="U924" s="576">
        <f t="shared" si="47"/>
        <v>60</v>
      </c>
      <c r="AR924" s="263"/>
      <c r="AS924" s="263"/>
      <c r="AT924" s="224"/>
      <c r="AU924" s="379"/>
      <c r="AV924" s="379"/>
      <c r="AW924" s="264"/>
    </row>
    <row r="925" spans="2:49" x14ac:dyDescent="0.25">
      <c r="B925" s="379">
        <v>8.6</v>
      </c>
      <c r="C925" s="379">
        <v>95</v>
      </c>
      <c r="D925" s="379">
        <v>8.6</v>
      </c>
      <c r="E925" s="379">
        <v>1.4</v>
      </c>
      <c r="F925" s="379">
        <v>1.8</v>
      </c>
      <c r="G925" s="379">
        <v>132</v>
      </c>
      <c r="H925" s="379">
        <v>1032.4000000000001</v>
      </c>
      <c r="I925" s="379">
        <v>5874</v>
      </c>
      <c r="J925" s="379">
        <v>0</v>
      </c>
      <c r="K925" s="379">
        <v>0</v>
      </c>
      <c r="L925" s="379">
        <v>0.2</v>
      </c>
      <c r="M925" s="379">
        <v>152.9</v>
      </c>
      <c r="N925" s="568">
        <v>152.9</v>
      </c>
      <c r="O925" s="569">
        <v>0.63611111111111096</v>
      </c>
      <c r="P925" s="568"/>
      <c r="Q925" s="185" t="str">
        <f t="shared" si="46"/>
        <v/>
      </c>
      <c r="R925" s="574" t="str">
        <f t="shared" si="45"/>
        <v/>
      </c>
      <c r="S925" s="581">
        <v>9.8000000000000007</v>
      </c>
      <c r="T925" s="257"/>
      <c r="U925" s="576">
        <f t="shared" si="47"/>
        <v>60</v>
      </c>
      <c r="AR925" s="263"/>
      <c r="AS925" s="263"/>
      <c r="AT925" s="224"/>
      <c r="AU925" s="379"/>
      <c r="AV925" s="379"/>
      <c r="AW925" s="264"/>
    </row>
    <row r="926" spans="2:49" x14ac:dyDescent="0.25">
      <c r="B926" s="379">
        <v>8.6</v>
      </c>
      <c r="C926" s="379">
        <v>95</v>
      </c>
      <c r="D926" s="379">
        <v>8.6</v>
      </c>
      <c r="E926" s="379">
        <v>1.4</v>
      </c>
      <c r="F926" s="379">
        <v>1.8</v>
      </c>
      <c r="G926" s="379">
        <v>146</v>
      </c>
      <c r="H926" s="379">
        <v>1032.2</v>
      </c>
      <c r="I926" s="379">
        <v>6045</v>
      </c>
      <c r="J926" s="379">
        <v>0</v>
      </c>
      <c r="K926" s="379">
        <v>0</v>
      </c>
      <c r="L926" s="379">
        <v>0.2</v>
      </c>
      <c r="M926" s="379">
        <v>152.9</v>
      </c>
      <c r="N926" s="568">
        <v>152.9</v>
      </c>
      <c r="O926" s="569">
        <v>0.63680555555555596</v>
      </c>
      <c r="P926" s="568"/>
      <c r="Q926" s="185" t="str">
        <f t="shared" si="46"/>
        <v/>
      </c>
      <c r="R926" s="574" t="str">
        <f t="shared" si="45"/>
        <v/>
      </c>
      <c r="S926" s="581">
        <v>9.8000000000000007</v>
      </c>
      <c r="T926" s="257"/>
      <c r="U926" s="576">
        <f t="shared" si="47"/>
        <v>60</v>
      </c>
      <c r="AR926" s="263"/>
      <c r="AS926" s="263"/>
      <c r="AT926" s="224"/>
      <c r="AU926" s="379"/>
      <c r="AV926" s="379"/>
      <c r="AW926" s="264"/>
    </row>
    <row r="927" spans="2:49" x14ac:dyDescent="0.25">
      <c r="B927" s="379">
        <v>8.6</v>
      </c>
      <c r="C927" s="379">
        <v>95</v>
      </c>
      <c r="D927" s="379">
        <v>8.6</v>
      </c>
      <c r="E927" s="379">
        <v>2.2000000000000002</v>
      </c>
      <c r="F927" s="379">
        <v>3.6</v>
      </c>
      <c r="G927" s="379">
        <v>105</v>
      </c>
      <c r="H927" s="379">
        <v>1032.3</v>
      </c>
      <c r="I927" s="379">
        <v>5595</v>
      </c>
      <c r="J927" s="379">
        <v>0</v>
      </c>
      <c r="K927" s="379">
        <v>0</v>
      </c>
      <c r="L927" s="379">
        <v>0.2</v>
      </c>
      <c r="M927" s="379">
        <v>152.9</v>
      </c>
      <c r="N927" s="568">
        <v>152.9</v>
      </c>
      <c r="O927" s="569">
        <v>0.63749999999999996</v>
      </c>
      <c r="P927" s="568"/>
      <c r="Q927" s="185" t="str">
        <f t="shared" si="46"/>
        <v/>
      </c>
      <c r="R927" s="574" t="str">
        <f t="shared" si="45"/>
        <v/>
      </c>
      <c r="S927" s="581">
        <v>9.8000000000000007</v>
      </c>
      <c r="T927" s="257"/>
      <c r="U927" s="576">
        <f t="shared" si="47"/>
        <v>60</v>
      </c>
      <c r="AR927" s="263"/>
      <c r="AS927" s="263"/>
      <c r="AT927" s="224"/>
      <c r="AU927" s="379"/>
      <c r="AV927" s="379"/>
      <c r="AW927" s="264"/>
    </row>
    <row r="928" spans="2:49" x14ac:dyDescent="0.25">
      <c r="B928" s="379">
        <v>8.6</v>
      </c>
      <c r="C928" s="379">
        <v>95</v>
      </c>
      <c r="D928" s="379">
        <v>8.1999999999999993</v>
      </c>
      <c r="E928" s="379">
        <v>5</v>
      </c>
      <c r="F928" s="379">
        <v>7.2</v>
      </c>
      <c r="G928" s="379">
        <v>144</v>
      </c>
      <c r="H928" s="379">
        <v>1032.3</v>
      </c>
      <c r="I928" s="379">
        <v>6758</v>
      </c>
      <c r="J928" s="379">
        <v>0</v>
      </c>
      <c r="K928" s="379">
        <v>0</v>
      </c>
      <c r="L928" s="379">
        <v>0.2</v>
      </c>
      <c r="M928" s="379">
        <v>152.9</v>
      </c>
      <c r="N928" s="568">
        <v>152.9</v>
      </c>
      <c r="O928" s="569">
        <v>0.63819444444444495</v>
      </c>
      <c r="P928" s="568"/>
      <c r="Q928" s="185" t="str">
        <f t="shared" si="46"/>
        <v/>
      </c>
      <c r="R928" s="574" t="str">
        <f t="shared" si="45"/>
        <v/>
      </c>
      <c r="S928" s="581">
        <v>9.8000000000000007</v>
      </c>
      <c r="T928" s="257"/>
      <c r="U928" s="576">
        <f t="shared" si="47"/>
        <v>60</v>
      </c>
      <c r="AR928" s="263"/>
      <c r="AS928" s="263"/>
      <c r="AT928" s="224"/>
      <c r="AU928" s="379"/>
      <c r="AV928" s="379"/>
      <c r="AW928" s="264"/>
    </row>
    <row r="929" spans="2:49" x14ac:dyDescent="0.25">
      <c r="B929" s="379">
        <v>8.6</v>
      </c>
      <c r="C929" s="379">
        <v>96</v>
      </c>
      <c r="D929" s="379">
        <v>8.6</v>
      </c>
      <c r="E929" s="379">
        <v>0</v>
      </c>
      <c r="F929" s="379">
        <v>0</v>
      </c>
      <c r="G929" s="379">
        <v>151</v>
      </c>
      <c r="H929" s="379">
        <v>1032.4000000000001</v>
      </c>
      <c r="I929" s="379">
        <v>7254</v>
      </c>
      <c r="J929" s="379">
        <v>0</v>
      </c>
      <c r="K929" s="379">
        <v>0</v>
      </c>
      <c r="L929" s="379">
        <v>0.2</v>
      </c>
      <c r="M929" s="379">
        <v>152.9</v>
      </c>
      <c r="N929" s="568">
        <v>152.9</v>
      </c>
      <c r="O929" s="569">
        <v>0.63888888888888895</v>
      </c>
      <c r="P929" s="568"/>
      <c r="Q929" s="185" t="str">
        <f t="shared" si="46"/>
        <v/>
      </c>
      <c r="R929" s="574" t="str">
        <f t="shared" si="45"/>
        <v/>
      </c>
      <c r="S929" s="581">
        <v>9.8000000000000007</v>
      </c>
      <c r="T929" s="257"/>
      <c r="U929" s="576">
        <f t="shared" si="47"/>
        <v>60</v>
      </c>
      <c r="AR929" s="263"/>
      <c r="AS929" s="263"/>
      <c r="AT929" s="224"/>
      <c r="AU929" s="379"/>
      <c r="AV929" s="379"/>
      <c r="AW929" s="264"/>
    </row>
    <row r="930" spans="2:49" x14ac:dyDescent="0.25">
      <c r="B930" s="379">
        <v>8.6</v>
      </c>
      <c r="C930" s="379">
        <v>96</v>
      </c>
      <c r="D930" s="379">
        <v>8.6</v>
      </c>
      <c r="E930" s="379">
        <v>2.9</v>
      </c>
      <c r="F930" s="379">
        <v>7.2</v>
      </c>
      <c r="G930" s="379">
        <v>201</v>
      </c>
      <c r="H930" s="379">
        <v>1032.2</v>
      </c>
      <c r="I930" s="379">
        <v>6587</v>
      </c>
      <c r="J930" s="379">
        <v>0</v>
      </c>
      <c r="K930" s="379">
        <v>0</v>
      </c>
      <c r="L930" s="379">
        <v>0.2</v>
      </c>
      <c r="M930" s="379">
        <v>152.9</v>
      </c>
      <c r="N930" s="568">
        <v>152.9</v>
      </c>
      <c r="O930" s="569">
        <v>0.63958333333333295</v>
      </c>
      <c r="P930" s="568"/>
      <c r="Q930" s="185" t="str">
        <f t="shared" si="46"/>
        <v/>
      </c>
      <c r="R930" s="574" t="str">
        <f t="shared" si="45"/>
        <v/>
      </c>
      <c r="S930" s="581">
        <v>9.6999999999999993</v>
      </c>
      <c r="T930" s="257"/>
      <c r="U930" s="576">
        <f t="shared" si="47"/>
        <v>60</v>
      </c>
      <c r="AR930" s="263"/>
      <c r="AS930" s="263"/>
      <c r="AT930" s="224"/>
      <c r="AU930" s="379"/>
      <c r="AV930" s="379"/>
      <c r="AW930" s="264"/>
    </row>
    <row r="931" spans="2:49" x14ac:dyDescent="0.25">
      <c r="B931" s="379">
        <v>8.6999999999999993</v>
      </c>
      <c r="C931" s="379">
        <v>96</v>
      </c>
      <c r="D931" s="379">
        <v>8.6999999999999993</v>
      </c>
      <c r="E931" s="379">
        <v>1.1000000000000001</v>
      </c>
      <c r="F931" s="379">
        <v>1.8</v>
      </c>
      <c r="G931" s="379">
        <v>144</v>
      </c>
      <c r="H931" s="379">
        <v>1032.3</v>
      </c>
      <c r="I931" s="379">
        <v>9889</v>
      </c>
      <c r="J931" s="379">
        <v>0</v>
      </c>
      <c r="K931" s="379">
        <v>0</v>
      </c>
      <c r="L931" s="379">
        <v>0.2</v>
      </c>
      <c r="M931" s="379">
        <v>152.9</v>
      </c>
      <c r="N931" s="568">
        <v>152.9</v>
      </c>
      <c r="O931" s="569">
        <v>0.64027777777777795</v>
      </c>
      <c r="P931" s="568"/>
      <c r="Q931" s="185">
        <f t="shared" si="46"/>
        <v>60</v>
      </c>
      <c r="R931" s="574" t="str">
        <f t="shared" si="45"/>
        <v/>
      </c>
      <c r="S931" s="581">
        <v>9.8000000000000007</v>
      </c>
      <c r="T931" s="257"/>
      <c r="U931" s="576">
        <f t="shared" si="47"/>
        <v>60</v>
      </c>
      <c r="AR931" s="263"/>
      <c r="AS931" s="263"/>
      <c r="AT931" s="224"/>
      <c r="AU931" s="379"/>
      <c r="AV931" s="379"/>
      <c r="AW931" s="264"/>
    </row>
    <row r="932" spans="2:49" x14ac:dyDescent="0.25">
      <c r="B932" s="379">
        <v>8.6999999999999993</v>
      </c>
      <c r="C932" s="379">
        <v>96</v>
      </c>
      <c r="D932" s="379">
        <v>8.6999999999999993</v>
      </c>
      <c r="E932" s="379">
        <v>1.4</v>
      </c>
      <c r="F932" s="379">
        <v>1.8</v>
      </c>
      <c r="G932" s="379">
        <v>111</v>
      </c>
      <c r="H932" s="379">
        <v>1032.3</v>
      </c>
      <c r="I932" s="379">
        <v>8726</v>
      </c>
      <c r="J932" s="379">
        <v>0</v>
      </c>
      <c r="K932" s="379">
        <v>0</v>
      </c>
      <c r="L932" s="379">
        <v>0.2</v>
      </c>
      <c r="M932" s="379">
        <v>152.9</v>
      </c>
      <c r="N932" s="568">
        <v>152.9</v>
      </c>
      <c r="O932" s="569">
        <v>0.64097222222222205</v>
      </c>
      <c r="P932" s="568"/>
      <c r="Q932" s="185" t="str">
        <f t="shared" si="46"/>
        <v/>
      </c>
      <c r="R932" s="574" t="str">
        <f t="shared" si="45"/>
        <v/>
      </c>
      <c r="S932" s="581">
        <v>9.6999999999999993</v>
      </c>
      <c r="T932" s="257"/>
      <c r="U932" s="576" t="str">
        <f t="shared" si="47"/>
        <v/>
      </c>
      <c r="AR932" s="263"/>
      <c r="AS932" s="263"/>
      <c r="AT932" s="224"/>
      <c r="AU932" s="379"/>
      <c r="AV932" s="379"/>
      <c r="AW932" s="264"/>
    </row>
    <row r="933" spans="2:49" x14ac:dyDescent="0.25">
      <c r="B933" s="379">
        <v>8.6999999999999993</v>
      </c>
      <c r="C933" s="379">
        <v>96</v>
      </c>
      <c r="D933" s="379">
        <v>8.6999999999999993</v>
      </c>
      <c r="E933" s="379">
        <v>1.1000000000000001</v>
      </c>
      <c r="F933" s="379">
        <v>3.6</v>
      </c>
      <c r="G933" s="379">
        <v>187</v>
      </c>
      <c r="H933" s="379">
        <v>1032.4000000000001</v>
      </c>
      <c r="I933" s="379">
        <v>9780</v>
      </c>
      <c r="J933" s="379">
        <v>0</v>
      </c>
      <c r="K933" s="379">
        <v>0</v>
      </c>
      <c r="L933" s="379">
        <v>0.2</v>
      </c>
      <c r="M933" s="379">
        <v>152.9</v>
      </c>
      <c r="N933" s="568">
        <v>152.9</v>
      </c>
      <c r="O933" s="569">
        <v>0.64166666666666705</v>
      </c>
      <c r="P933" s="568"/>
      <c r="Q933" s="185">
        <f t="shared" si="46"/>
        <v>60</v>
      </c>
      <c r="R933" s="574" t="str">
        <f t="shared" si="45"/>
        <v/>
      </c>
      <c r="S933" s="581">
        <v>9.6999999999999993</v>
      </c>
      <c r="T933" s="257"/>
      <c r="U933" s="576" t="str">
        <f t="shared" si="47"/>
        <v/>
      </c>
      <c r="AR933" s="263"/>
      <c r="AS933" s="263"/>
      <c r="AT933" s="224"/>
      <c r="AU933" s="379"/>
      <c r="AV933" s="379"/>
      <c r="AW933" s="264"/>
    </row>
    <row r="934" spans="2:49" x14ac:dyDescent="0.25">
      <c r="B934" s="379">
        <v>8.8000000000000007</v>
      </c>
      <c r="C934" s="379">
        <v>96</v>
      </c>
      <c r="D934" s="379">
        <v>8.8000000000000007</v>
      </c>
      <c r="E934" s="379">
        <v>2.5</v>
      </c>
      <c r="F934" s="379">
        <v>3.6</v>
      </c>
      <c r="G934" s="379">
        <v>151</v>
      </c>
      <c r="H934" s="379">
        <v>1032.5999999999999</v>
      </c>
      <c r="I934" s="379">
        <v>9393</v>
      </c>
      <c r="J934" s="379">
        <v>0</v>
      </c>
      <c r="K934" s="379">
        <v>0</v>
      </c>
      <c r="L934" s="379">
        <v>0.2</v>
      </c>
      <c r="M934" s="379">
        <v>152.9</v>
      </c>
      <c r="N934" s="568">
        <v>152.9</v>
      </c>
      <c r="O934" s="569">
        <v>0.64236111111111105</v>
      </c>
      <c r="P934" s="568"/>
      <c r="Q934" s="185">
        <f t="shared" si="46"/>
        <v>60</v>
      </c>
      <c r="R934" s="574" t="str">
        <f t="shared" si="45"/>
        <v/>
      </c>
      <c r="S934" s="581">
        <v>9.8000000000000007</v>
      </c>
      <c r="T934" s="257"/>
      <c r="U934" s="576" t="str">
        <f t="shared" si="47"/>
        <v/>
      </c>
      <c r="AR934" s="263"/>
      <c r="AS934" s="263"/>
      <c r="AT934" s="224"/>
      <c r="AU934" s="379"/>
      <c r="AV934" s="379"/>
      <c r="AW934" s="264"/>
    </row>
    <row r="935" spans="2:49" x14ac:dyDescent="0.25">
      <c r="B935" s="379">
        <v>8.8000000000000007</v>
      </c>
      <c r="C935" s="379">
        <v>96</v>
      </c>
      <c r="D935" s="379">
        <v>8.8000000000000007</v>
      </c>
      <c r="E935" s="379">
        <v>1.4</v>
      </c>
      <c r="F935" s="379">
        <v>1.8</v>
      </c>
      <c r="G935" s="379">
        <v>108</v>
      </c>
      <c r="H935" s="379">
        <v>1032.5</v>
      </c>
      <c r="I935" s="379">
        <v>8292</v>
      </c>
      <c r="J935" s="379">
        <v>0</v>
      </c>
      <c r="K935" s="379">
        <v>0</v>
      </c>
      <c r="L935" s="379">
        <v>0.2</v>
      </c>
      <c r="M935" s="379">
        <v>152.9</v>
      </c>
      <c r="N935" s="568">
        <v>152.9</v>
      </c>
      <c r="O935" s="569">
        <v>0.64305555555555605</v>
      </c>
      <c r="P935" s="568"/>
      <c r="Q935" s="185" t="str">
        <f t="shared" si="46"/>
        <v/>
      </c>
      <c r="R935" s="574" t="str">
        <f t="shared" si="45"/>
        <v/>
      </c>
      <c r="S935" s="581">
        <v>9.8000000000000007</v>
      </c>
      <c r="T935" s="257"/>
      <c r="U935" s="576" t="str">
        <f t="shared" si="47"/>
        <v/>
      </c>
      <c r="AR935" s="263"/>
      <c r="AS935" s="263"/>
      <c r="AT935" s="224"/>
      <c r="AU935" s="379"/>
      <c r="AV935" s="379"/>
      <c r="AW935" s="264"/>
    </row>
    <row r="936" spans="2:49" x14ac:dyDescent="0.25">
      <c r="B936" s="379">
        <v>8.8000000000000007</v>
      </c>
      <c r="C936" s="379">
        <v>96</v>
      </c>
      <c r="D936" s="379">
        <v>8.8000000000000007</v>
      </c>
      <c r="E936" s="379">
        <v>2.2000000000000002</v>
      </c>
      <c r="F936" s="379">
        <v>3.6</v>
      </c>
      <c r="G936" s="379">
        <v>99</v>
      </c>
      <c r="H936" s="379">
        <v>1032.4000000000001</v>
      </c>
      <c r="I936" s="379">
        <v>7858</v>
      </c>
      <c r="J936" s="379">
        <v>0</v>
      </c>
      <c r="K936" s="379">
        <v>0</v>
      </c>
      <c r="L936" s="379">
        <v>0.2</v>
      </c>
      <c r="M936" s="379">
        <v>152.9</v>
      </c>
      <c r="N936" s="568">
        <v>152.9</v>
      </c>
      <c r="O936" s="569">
        <v>0.64375000000000004</v>
      </c>
      <c r="P936" s="568"/>
      <c r="Q936" s="185" t="str">
        <f t="shared" si="46"/>
        <v/>
      </c>
      <c r="R936" s="574" t="str">
        <f t="shared" si="45"/>
        <v/>
      </c>
      <c r="S936" s="581">
        <v>9.8000000000000007</v>
      </c>
      <c r="T936" s="257"/>
      <c r="U936" s="576" t="str">
        <f t="shared" si="47"/>
        <v/>
      </c>
      <c r="AR936" s="263"/>
      <c r="AS936" s="263"/>
      <c r="AT936" s="224"/>
      <c r="AU936" s="379"/>
      <c r="AV936" s="379"/>
      <c r="AW936" s="264"/>
    </row>
    <row r="937" spans="2:49" x14ac:dyDescent="0.25">
      <c r="B937" s="379">
        <v>8.8000000000000007</v>
      </c>
      <c r="C937" s="379">
        <v>96</v>
      </c>
      <c r="D937" s="379">
        <v>8.8000000000000007</v>
      </c>
      <c r="E937" s="379">
        <v>3.6</v>
      </c>
      <c r="F937" s="379">
        <v>3.6</v>
      </c>
      <c r="G937" s="379">
        <v>104</v>
      </c>
      <c r="H937" s="379">
        <v>1032.4000000000001</v>
      </c>
      <c r="I937" s="379">
        <v>7409</v>
      </c>
      <c r="J937" s="379">
        <v>0</v>
      </c>
      <c r="K937" s="379">
        <v>0</v>
      </c>
      <c r="L937" s="379">
        <v>0.2</v>
      </c>
      <c r="M937" s="379">
        <v>152.9</v>
      </c>
      <c r="N937" s="568">
        <v>152.9</v>
      </c>
      <c r="O937" s="569">
        <v>0.64444444444444404</v>
      </c>
      <c r="P937" s="568"/>
      <c r="Q937" s="185" t="str">
        <f t="shared" si="46"/>
        <v/>
      </c>
      <c r="R937" s="574" t="str">
        <f t="shared" si="45"/>
        <v/>
      </c>
      <c r="S937" s="581">
        <v>9.8000000000000007</v>
      </c>
      <c r="T937" s="257"/>
      <c r="U937" s="576" t="str">
        <f t="shared" si="47"/>
        <v/>
      </c>
      <c r="AR937" s="263"/>
      <c r="AS937" s="263"/>
      <c r="AT937" s="224"/>
      <c r="AU937" s="379"/>
      <c r="AV937" s="379"/>
      <c r="AW937" s="264"/>
    </row>
    <row r="938" spans="2:49" x14ac:dyDescent="0.25">
      <c r="B938" s="379">
        <v>8.8000000000000007</v>
      </c>
      <c r="C938" s="379">
        <v>96</v>
      </c>
      <c r="D938" s="379">
        <v>8.8000000000000007</v>
      </c>
      <c r="E938" s="379">
        <v>2.2000000000000002</v>
      </c>
      <c r="F938" s="379">
        <v>3.6</v>
      </c>
      <c r="G938" s="379">
        <v>116</v>
      </c>
      <c r="H938" s="379">
        <v>1032.5999999999999</v>
      </c>
      <c r="I938" s="379">
        <v>7362</v>
      </c>
      <c r="J938" s="379">
        <v>0</v>
      </c>
      <c r="K938" s="379">
        <v>0</v>
      </c>
      <c r="L938" s="379">
        <v>0.2</v>
      </c>
      <c r="M938" s="379">
        <v>152.9</v>
      </c>
      <c r="N938" s="568">
        <v>152.9</v>
      </c>
      <c r="O938" s="569">
        <v>0.64513888888888904</v>
      </c>
      <c r="P938" s="568"/>
      <c r="Q938" s="185" t="str">
        <f t="shared" si="46"/>
        <v/>
      </c>
      <c r="R938" s="574" t="str">
        <f t="shared" si="45"/>
        <v/>
      </c>
      <c r="S938" s="581">
        <v>9.8000000000000007</v>
      </c>
      <c r="T938" s="257"/>
      <c r="U938" s="576" t="str">
        <f t="shared" si="47"/>
        <v/>
      </c>
      <c r="AR938" s="263"/>
      <c r="AS938" s="263"/>
      <c r="AT938" s="224"/>
      <c r="AU938" s="379"/>
      <c r="AV938" s="379"/>
      <c r="AW938" s="264"/>
    </row>
    <row r="939" spans="2:49" x14ac:dyDescent="0.25">
      <c r="B939" s="379">
        <v>8.8000000000000007</v>
      </c>
      <c r="C939" s="379">
        <v>96</v>
      </c>
      <c r="D939" s="379">
        <v>8.8000000000000007</v>
      </c>
      <c r="E939" s="379">
        <v>1.8</v>
      </c>
      <c r="F939" s="379">
        <v>1.8</v>
      </c>
      <c r="G939" s="379">
        <v>104</v>
      </c>
      <c r="H939" s="379">
        <v>1032.4000000000001</v>
      </c>
      <c r="I939" s="379">
        <v>6649</v>
      </c>
      <c r="J939" s="379">
        <v>0</v>
      </c>
      <c r="K939" s="379">
        <v>0</v>
      </c>
      <c r="L939" s="379">
        <v>0.2</v>
      </c>
      <c r="M939" s="379">
        <v>152.9</v>
      </c>
      <c r="N939" s="568">
        <v>152.9</v>
      </c>
      <c r="O939" s="569">
        <v>0.64583333333333304</v>
      </c>
      <c r="P939" s="568"/>
      <c r="Q939" s="185" t="str">
        <f t="shared" si="46"/>
        <v/>
      </c>
      <c r="R939" s="574" t="str">
        <f t="shared" si="45"/>
        <v/>
      </c>
      <c r="S939" s="581">
        <v>9.8000000000000007</v>
      </c>
      <c r="T939" s="257"/>
      <c r="U939" s="576" t="str">
        <f t="shared" si="47"/>
        <v/>
      </c>
      <c r="AR939" s="263"/>
      <c r="AS939" s="263"/>
      <c r="AT939" s="224"/>
      <c r="AU939" s="379"/>
      <c r="AV939" s="379"/>
      <c r="AW939" s="264"/>
    </row>
    <row r="940" spans="2:49" x14ac:dyDescent="0.25">
      <c r="B940" s="379">
        <v>8.6999999999999993</v>
      </c>
      <c r="C940" s="379">
        <v>96</v>
      </c>
      <c r="D940" s="379">
        <v>8.6999999999999993</v>
      </c>
      <c r="E940" s="379">
        <v>2.9</v>
      </c>
      <c r="F940" s="379">
        <v>3.6</v>
      </c>
      <c r="G940" s="379">
        <v>114</v>
      </c>
      <c r="H940" s="379">
        <v>1032.4000000000001</v>
      </c>
      <c r="I940" s="379">
        <v>6696</v>
      </c>
      <c r="J940" s="379">
        <v>0</v>
      </c>
      <c r="K940" s="379">
        <v>0</v>
      </c>
      <c r="L940" s="379">
        <v>0.2</v>
      </c>
      <c r="M940" s="379">
        <v>152.9</v>
      </c>
      <c r="N940" s="568">
        <v>152.9</v>
      </c>
      <c r="O940" s="569">
        <v>0.64652777777777803</v>
      </c>
      <c r="P940" s="568"/>
      <c r="Q940" s="185" t="str">
        <f t="shared" si="46"/>
        <v/>
      </c>
      <c r="R940" s="574" t="str">
        <f t="shared" si="45"/>
        <v/>
      </c>
      <c r="S940" s="581">
        <v>9.8000000000000007</v>
      </c>
      <c r="T940" s="257"/>
      <c r="U940" s="576">
        <f t="shared" si="47"/>
        <v>60</v>
      </c>
      <c r="AR940" s="263"/>
      <c r="AS940" s="263"/>
      <c r="AT940" s="224"/>
      <c r="AU940" s="379"/>
      <c r="AV940" s="379"/>
      <c r="AW940" s="264"/>
    </row>
    <row r="941" spans="2:49" x14ac:dyDescent="0.25">
      <c r="B941" s="379">
        <v>8.6999999999999993</v>
      </c>
      <c r="C941" s="379">
        <v>96</v>
      </c>
      <c r="D941" s="379">
        <v>8.6999999999999993</v>
      </c>
      <c r="E941" s="379">
        <v>0.4</v>
      </c>
      <c r="F941" s="379">
        <v>1.8</v>
      </c>
      <c r="G941" s="379">
        <v>76</v>
      </c>
      <c r="H941" s="379">
        <v>1032.3</v>
      </c>
      <c r="I941" s="379">
        <v>6045</v>
      </c>
      <c r="J941" s="379">
        <v>0</v>
      </c>
      <c r="K941" s="379">
        <v>0</v>
      </c>
      <c r="L941" s="379">
        <v>0.2</v>
      </c>
      <c r="M941" s="379">
        <v>152.9</v>
      </c>
      <c r="N941" s="568">
        <v>152.9</v>
      </c>
      <c r="O941" s="569">
        <v>0.64722222222222203</v>
      </c>
      <c r="P941" s="568"/>
      <c r="Q941" s="185" t="str">
        <f t="shared" si="46"/>
        <v/>
      </c>
      <c r="R941" s="574" t="str">
        <f t="shared" si="45"/>
        <v/>
      </c>
      <c r="S941" s="581">
        <v>9.6999999999999993</v>
      </c>
      <c r="T941" s="257"/>
      <c r="U941" s="576" t="str">
        <f t="shared" si="47"/>
        <v/>
      </c>
      <c r="AR941" s="263"/>
      <c r="AS941" s="263"/>
      <c r="AT941" s="224"/>
      <c r="AU941" s="379"/>
      <c r="AV941" s="379"/>
      <c r="AW941" s="264"/>
    </row>
    <row r="942" spans="2:49" x14ac:dyDescent="0.25">
      <c r="B942" s="379">
        <v>8.6999999999999993</v>
      </c>
      <c r="C942" s="379">
        <v>96</v>
      </c>
      <c r="D942" s="379">
        <v>8.6999999999999993</v>
      </c>
      <c r="E942" s="379">
        <v>0</v>
      </c>
      <c r="F942" s="379">
        <v>0</v>
      </c>
      <c r="G942" s="379">
        <v>188</v>
      </c>
      <c r="H942" s="379">
        <v>1032.4000000000001</v>
      </c>
      <c r="I942" s="379">
        <v>5874</v>
      </c>
      <c r="J942" s="379">
        <v>0</v>
      </c>
      <c r="K942" s="379">
        <v>0</v>
      </c>
      <c r="L942" s="379">
        <v>0.2</v>
      </c>
      <c r="M942" s="379">
        <v>152.9</v>
      </c>
      <c r="N942" s="568">
        <v>152.9</v>
      </c>
      <c r="O942" s="569">
        <v>0.64791666666666703</v>
      </c>
      <c r="P942" s="568"/>
      <c r="Q942" s="185" t="str">
        <f t="shared" si="46"/>
        <v/>
      </c>
      <c r="R942" s="574" t="str">
        <f t="shared" si="45"/>
        <v/>
      </c>
      <c r="S942" s="581">
        <v>9.8000000000000007</v>
      </c>
      <c r="T942" s="257"/>
      <c r="U942" s="576">
        <f t="shared" si="47"/>
        <v>60</v>
      </c>
      <c r="AR942" s="263"/>
      <c r="AS942" s="263"/>
      <c r="AT942" s="224"/>
      <c r="AU942" s="379"/>
      <c r="AV942" s="379"/>
      <c r="AW942" s="264"/>
    </row>
    <row r="943" spans="2:49" x14ac:dyDescent="0.25">
      <c r="B943" s="379">
        <v>8.6999999999999993</v>
      </c>
      <c r="C943" s="379">
        <v>96</v>
      </c>
      <c r="D943" s="379">
        <v>8.6999999999999993</v>
      </c>
      <c r="E943" s="379">
        <v>0.7</v>
      </c>
      <c r="F943" s="379">
        <v>1.8</v>
      </c>
      <c r="G943" s="379">
        <v>120</v>
      </c>
      <c r="H943" s="379">
        <v>1032.7</v>
      </c>
      <c r="I943" s="379">
        <v>6696</v>
      </c>
      <c r="J943" s="379">
        <v>0</v>
      </c>
      <c r="K943" s="379">
        <v>0</v>
      </c>
      <c r="L943" s="379">
        <v>0.2</v>
      </c>
      <c r="M943" s="379">
        <v>152.9</v>
      </c>
      <c r="N943" s="568">
        <v>152.9</v>
      </c>
      <c r="O943" s="569">
        <v>0.64861111111111103</v>
      </c>
      <c r="P943" s="568"/>
      <c r="Q943" s="185" t="str">
        <f t="shared" si="46"/>
        <v/>
      </c>
      <c r="R943" s="574" t="str">
        <f t="shared" si="45"/>
        <v/>
      </c>
      <c r="S943" s="581">
        <v>9.6999999999999993</v>
      </c>
      <c r="T943" s="257"/>
      <c r="U943" s="576" t="str">
        <f t="shared" si="47"/>
        <v/>
      </c>
      <c r="AR943" s="263"/>
      <c r="AS943" s="263"/>
      <c r="AT943" s="224"/>
      <c r="AU943" s="379"/>
      <c r="AV943" s="379"/>
      <c r="AW943" s="264"/>
    </row>
    <row r="944" spans="2:49" x14ac:dyDescent="0.25">
      <c r="B944" s="379">
        <v>8.6999999999999993</v>
      </c>
      <c r="C944" s="379">
        <v>96</v>
      </c>
      <c r="D944" s="379">
        <v>8.6999999999999993</v>
      </c>
      <c r="E944" s="379">
        <v>0.4</v>
      </c>
      <c r="F944" s="379">
        <v>1.8</v>
      </c>
      <c r="G944" s="379">
        <v>111</v>
      </c>
      <c r="H944" s="379">
        <v>1032.5999999999999</v>
      </c>
      <c r="I944" s="379">
        <v>7130</v>
      </c>
      <c r="J944" s="379">
        <v>0</v>
      </c>
      <c r="K944" s="379">
        <v>0</v>
      </c>
      <c r="L944" s="379">
        <v>0.2</v>
      </c>
      <c r="M944" s="379">
        <v>152.9</v>
      </c>
      <c r="N944" s="568">
        <v>152.9</v>
      </c>
      <c r="O944" s="569">
        <v>0.64930555555555602</v>
      </c>
      <c r="P944" s="568"/>
      <c r="Q944" s="185" t="str">
        <f t="shared" si="46"/>
        <v/>
      </c>
      <c r="R944" s="574" t="str">
        <f t="shared" si="45"/>
        <v/>
      </c>
      <c r="S944" s="581">
        <v>9.6999999999999993</v>
      </c>
      <c r="T944" s="257"/>
      <c r="U944" s="576" t="str">
        <f t="shared" si="47"/>
        <v/>
      </c>
      <c r="AR944" s="263"/>
      <c r="AS944" s="263"/>
      <c r="AT944" s="224"/>
      <c r="AU944" s="379"/>
      <c r="AV944" s="379"/>
      <c r="AW944" s="264"/>
    </row>
    <row r="945" spans="2:49" x14ac:dyDescent="0.25">
      <c r="B945" s="379">
        <v>8.6999999999999993</v>
      </c>
      <c r="C945" s="379">
        <v>96</v>
      </c>
      <c r="D945" s="379">
        <v>8.6999999999999993</v>
      </c>
      <c r="E945" s="379">
        <v>1.4</v>
      </c>
      <c r="F945" s="379">
        <v>3.6</v>
      </c>
      <c r="G945" s="379">
        <v>118</v>
      </c>
      <c r="H945" s="379">
        <v>1032.5999999999999</v>
      </c>
      <c r="I945" s="379">
        <v>7254</v>
      </c>
      <c r="J945" s="379">
        <v>0</v>
      </c>
      <c r="K945" s="379">
        <v>0</v>
      </c>
      <c r="L945" s="379">
        <v>0.2</v>
      </c>
      <c r="M945" s="379">
        <v>152.9</v>
      </c>
      <c r="N945" s="568">
        <v>152.9</v>
      </c>
      <c r="O945" s="569">
        <v>0.65</v>
      </c>
      <c r="P945" s="568"/>
      <c r="Q945" s="185" t="str">
        <f t="shared" si="46"/>
        <v/>
      </c>
      <c r="R945" s="574" t="str">
        <f t="shared" si="45"/>
        <v/>
      </c>
      <c r="S945" s="581">
        <v>9.6999999999999993</v>
      </c>
      <c r="T945" s="257"/>
      <c r="U945" s="576" t="str">
        <f t="shared" si="47"/>
        <v/>
      </c>
      <c r="AR945" s="263"/>
      <c r="AS945" s="263"/>
      <c r="AT945" s="224"/>
      <c r="AU945" s="379"/>
      <c r="AV945" s="379"/>
      <c r="AW945" s="264"/>
    </row>
    <row r="946" spans="2:49" x14ac:dyDescent="0.25">
      <c r="B946" s="379">
        <v>8.6999999999999993</v>
      </c>
      <c r="C946" s="379">
        <v>96</v>
      </c>
      <c r="D946" s="379">
        <v>8.6999999999999993</v>
      </c>
      <c r="E946" s="379">
        <v>2.9</v>
      </c>
      <c r="F946" s="379">
        <v>3.6</v>
      </c>
      <c r="G946" s="379">
        <v>118</v>
      </c>
      <c r="H946" s="379">
        <v>1032.5</v>
      </c>
      <c r="I946" s="379">
        <v>6758</v>
      </c>
      <c r="J946" s="379">
        <v>0</v>
      </c>
      <c r="K946" s="379">
        <v>0</v>
      </c>
      <c r="L946" s="379">
        <v>0.2</v>
      </c>
      <c r="M946" s="379">
        <v>152.9</v>
      </c>
      <c r="N946" s="568">
        <v>152.9</v>
      </c>
      <c r="O946" s="569">
        <v>0.65069444444444402</v>
      </c>
      <c r="P946" s="568"/>
      <c r="Q946" s="185" t="str">
        <f t="shared" si="46"/>
        <v/>
      </c>
      <c r="R946" s="574" t="str">
        <f t="shared" si="45"/>
        <v/>
      </c>
      <c r="S946" s="581">
        <v>9.6999999999999993</v>
      </c>
      <c r="T946" s="257"/>
      <c r="U946" s="576" t="str">
        <f t="shared" si="47"/>
        <v/>
      </c>
      <c r="AR946" s="263"/>
      <c r="AS946" s="263"/>
      <c r="AT946" s="224"/>
      <c r="AU946" s="379"/>
      <c r="AV946" s="379"/>
      <c r="AW946" s="264"/>
    </row>
    <row r="947" spans="2:49" x14ac:dyDescent="0.25">
      <c r="B947" s="379">
        <v>8.6999999999999993</v>
      </c>
      <c r="C947" s="379">
        <v>96</v>
      </c>
      <c r="D947" s="379">
        <v>8.6999999999999993</v>
      </c>
      <c r="E947" s="379">
        <v>2.2000000000000002</v>
      </c>
      <c r="F947" s="379">
        <v>3.6</v>
      </c>
      <c r="G947" s="379">
        <v>101</v>
      </c>
      <c r="H947" s="379">
        <v>1032.5999999999999</v>
      </c>
      <c r="I947" s="379">
        <v>6370</v>
      </c>
      <c r="J947" s="379">
        <v>0</v>
      </c>
      <c r="K947" s="379">
        <v>0</v>
      </c>
      <c r="L947" s="379">
        <v>0.2</v>
      </c>
      <c r="M947" s="379">
        <v>152.9</v>
      </c>
      <c r="N947" s="568">
        <v>152.9</v>
      </c>
      <c r="O947" s="569">
        <v>0.65138888888888902</v>
      </c>
      <c r="P947" s="568"/>
      <c r="Q947" s="185" t="str">
        <f t="shared" si="46"/>
        <v/>
      </c>
      <c r="R947" s="574" t="str">
        <f t="shared" si="45"/>
        <v/>
      </c>
      <c r="S947" s="581">
        <v>9.6999999999999993</v>
      </c>
      <c r="T947" s="257"/>
      <c r="U947" s="576" t="str">
        <f t="shared" si="47"/>
        <v/>
      </c>
      <c r="AR947" s="263"/>
      <c r="AS947" s="263"/>
      <c r="AT947" s="224"/>
      <c r="AU947" s="379"/>
      <c r="AV947" s="379"/>
      <c r="AW947" s="264"/>
    </row>
    <row r="948" spans="2:49" x14ac:dyDescent="0.25">
      <c r="B948" s="379">
        <v>8.6999999999999993</v>
      </c>
      <c r="C948" s="379">
        <v>96</v>
      </c>
      <c r="D948" s="379">
        <v>8.6999999999999993</v>
      </c>
      <c r="E948" s="379">
        <v>2.9</v>
      </c>
      <c r="F948" s="379">
        <v>3.6</v>
      </c>
      <c r="G948" s="379">
        <v>146</v>
      </c>
      <c r="H948" s="379">
        <v>1032.5</v>
      </c>
      <c r="I948" s="379">
        <v>6262</v>
      </c>
      <c r="J948" s="379">
        <v>0</v>
      </c>
      <c r="K948" s="379">
        <v>0</v>
      </c>
      <c r="L948" s="379">
        <v>0.2</v>
      </c>
      <c r="M948" s="379">
        <v>152.9</v>
      </c>
      <c r="N948" s="568">
        <v>152.9</v>
      </c>
      <c r="O948" s="569">
        <v>0.65208333333333302</v>
      </c>
      <c r="P948" s="568"/>
      <c r="Q948" s="185" t="str">
        <f t="shared" si="46"/>
        <v/>
      </c>
      <c r="R948" s="574" t="str">
        <f t="shared" si="45"/>
        <v/>
      </c>
      <c r="S948" s="581">
        <v>9.6999999999999993</v>
      </c>
      <c r="T948" s="257"/>
      <c r="U948" s="576" t="str">
        <f t="shared" si="47"/>
        <v/>
      </c>
      <c r="AR948" s="263"/>
      <c r="AS948" s="263"/>
      <c r="AT948" s="224"/>
      <c r="AU948" s="379"/>
      <c r="AV948" s="379"/>
      <c r="AW948" s="264"/>
    </row>
    <row r="949" spans="2:49" x14ac:dyDescent="0.25">
      <c r="B949" s="379">
        <v>8.6</v>
      </c>
      <c r="C949" s="379">
        <v>96</v>
      </c>
      <c r="D949" s="379">
        <v>8</v>
      </c>
      <c r="E949" s="379">
        <v>5.4</v>
      </c>
      <c r="F949" s="379">
        <v>7.2</v>
      </c>
      <c r="G949" s="379">
        <v>134</v>
      </c>
      <c r="H949" s="379">
        <v>1032.5999999999999</v>
      </c>
      <c r="I949" s="379">
        <v>5983</v>
      </c>
      <c r="J949" s="379">
        <v>0</v>
      </c>
      <c r="K949" s="379">
        <v>0</v>
      </c>
      <c r="L949" s="379">
        <v>0.2</v>
      </c>
      <c r="M949" s="379">
        <v>152.9</v>
      </c>
      <c r="N949" s="568">
        <v>152.9</v>
      </c>
      <c r="O949" s="569">
        <v>0.65277777777777801</v>
      </c>
      <c r="P949" s="568"/>
      <c r="Q949" s="185" t="str">
        <f t="shared" si="46"/>
        <v/>
      </c>
      <c r="R949" s="574" t="str">
        <f t="shared" si="45"/>
        <v/>
      </c>
      <c r="S949" s="581">
        <v>9.6999999999999993</v>
      </c>
      <c r="T949" s="257"/>
      <c r="U949" s="576">
        <f t="shared" si="47"/>
        <v>60</v>
      </c>
      <c r="AR949" s="263"/>
      <c r="AS949" s="263"/>
      <c r="AT949" s="224"/>
      <c r="AU949" s="379"/>
      <c r="AV949" s="379"/>
      <c r="AW949" s="264"/>
    </row>
    <row r="950" spans="2:49" x14ac:dyDescent="0.25">
      <c r="B950" s="379">
        <v>8.6</v>
      </c>
      <c r="C950" s="379">
        <v>96</v>
      </c>
      <c r="D950" s="379">
        <v>8.6</v>
      </c>
      <c r="E950" s="379">
        <v>1.4</v>
      </c>
      <c r="F950" s="379">
        <v>1.8</v>
      </c>
      <c r="G950" s="379">
        <v>137</v>
      </c>
      <c r="H950" s="379">
        <v>1032.3</v>
      </c>
      <c r="I950" s="379">
        <v>5487</v>
      </c>
      <c r="J950" s="379">
        <v>0</v>
      </c>
      <c r="K950" s="379">
        <v>0</v>
      </c>
      <c r="L950" s="379">
        <v>0.2</v>
      </c>
      <c r="M950" s="379">
        <v>152.9</v>
      </c>
      <c r="N950" s="568">
        <v>152.9</v>
      </c>
      <c r="O950" s="569">
        <v>0.65347222222222201</v>
      </c>
      <c r="P950" s="568"/>
      <c r="Q950" s="185" t="str">
        <f t="shared" si="46"/>
        <v/>
      </c>
      <c r="R950" s="574" t="str">
        <f t="shared" si="45"/>
        <v/>
      </c>
      <c r="S950" s="581">
        <v>9.6999999999999993</v>
      </c>
      <c r="T950" s="257"/>
      <c r="U950" s="576">
        <f t="shared" si="47"/>
        <v>60</v>
      </c>
      <c r="AR950" s="263"/>
      <c r="AS950" s="263"/>
      <c r="AT950" s="224"/>
      <c r="AU950" s="379"/>
      <c r="AV950" s="379"/>
      <c r="AW950" s="264"/>
    </row>
    <row r="951" spans="2:49" x14ac:dyDescent="0.25">
      <c r="B951" s="379">
        <v>8.6</v>
      </c>
      <c r="C951" s="379">
        <v>96</v>
      </c>
      <c r="D951" s="379">
        <v>8.6</v>
      </c>
      <c r="E951" s="379">
        <v>3.6</v>
      </c>
      <c r="F951" s="379">
        <v>5.4</v>
      </c>
      <c r="G951" s="379">
        <v>123</v>
      </c>
      <c r="H951" s="379">
        <v>1032.5</v>
      </c>
      <c r="I951" s="379">
        <v>5440</v>
      </c>
      <c r="J951" s="379">
        <v>0</v>
      </c>
      <c r="K951" s="379">
        <v>0</v>
      </c>
      <c r="L951" s="379">
        <v>0.2</v>
      </c>
      <c r="M951" s="379">
        <v>152.9</v>
      </c>
      <c r="N951" s="568">
        <v>152.9</v>
      </c>
      <c r="O951" s="569">
        <v>0.65416666666666701</v>
      </c>
      <c r="P951" s="568"/>
      <c r="Q951" s="185" t="str">
        <f t="shared" si="46"/>
        <v/>
      </c>
      <c r="R951" s="574" t="str">
        <f t="shared" si="45"/>
        <v/>
      </c>
      <c r="S951" s="581">
        <v>9.6</v>
      </c>
      <c r="T951" s="257"/>
      <c r="U951" s="576" t="str">
        <f t="shared" si="47"/>
        <v/>
      </c>
      <c r="AR951" s="263"/>
      <c r="AS951" s="263"/>
      <c r="AT951" s="224"/>
      <c r="AU951" s="379"/>
      <c r="AV951" s="379"/>
      <c r="AW951" s="264"/>
    </row>
    <row r="952" spans="2:49" x14ac:dyDescent="0.25">
      <c r="B952" s="379">
        <v>8.6</v>
      </c>
      <c r="C952" s="379">
        <v>96</v>
      </c>
      <c r="D952" s="379">
        <v>8.6</v>
      </c>
      <c r="E952" s="379">
        <v>0.4</v>
      </c>
      <c r="F952" s="379">
        <v>1.8</v>
      </c>
      <c r="G952" s="379">
        <v>102</v>
      </c>
      <c r="H952" s="379">
        <v>1032.3</v>
      </c>
      <c r="I952" s="379">
        <v>5316</v>
      </c>
      <c r="J952" s="379">
        <v>0</v>
      </c>
      <c r="K952" s="379">
        <v>0</v>
      </c>
      <c r="L952" s="379">
        <v>0.2</v>
      </c>
      <c r="M952" s="379">
        <v>152.9</v>
      </c>
      <c r="N952" s="568">
        <v>152.9</v>
      </c>
      <c r="O952" s="569">
        <v>0.65486111111111101</v>
      </c>
      <c r="P952" s="568"/>
      <c r="Q952" s="185" t="str">
        <f t="shared" si="46"/>
        <v/>
      </c>
      <c r="R952" s="574" t="str">
        <f t="shared" si="45"/>
        <v/>
      </c>
      <c r="S952" s="581">
        <v>9.6</v>
      </c>
      <c r="T952" s="257"/>
      <c r="U952" s="576" t="str">
        <f t="shared" si="47"/>
        <v/>
      </c>
      <c r="AR952" s="263"/>
      <c r="AS952" s="263"/>
      <c r="AT952" s="224"/>
      <c r="AU952" s="379"/>
      <c r="AV952" s="379"/>
      <c r="AW952" s="264"/>
    </row>
    <row r="953" spans="2:49" x14ac:dyDescent="0.25">
      <c r="B953" s="379">
        <v>8.6</v>
      </c>
      <c r="C953" s="379">
        <v>96</v>
      </c>
      <c r="D953" s="379">
        <v>8.6</v>
      </c>
      <c r="E953" s="379">
        <v>2.2000000000000002</v>
      </c>
      <c r="F953" s="379">
        <v>3.6</v>
      </c>
      <c r="G953" s="379">
        <v>156</v>
      </c>
      <c r="H953" s="379">
        <v>1032.7</v>
      </c>
      <c r="I953" s="379">
        <v>4991</v>
      </c>
      <c r="J953" s="379">
        <v>0</v>
      </c>
      <c r="K953" s="379">
        <v>0</v>
      </c>
      <c r="L953" s="379">
        <v>0.2</v>
      </c>
      <c r="M953" s="379">
        <v>152.9</v>
      </c>
      <c r="N953" s="568">
        <v>152.9</v>
      </c>
      <c r="O953" s="569">
        <v>0.655555555555556</v>
      </c>
      <c r="P953" s="568"/>
      <c r="Q953" s="185" t="str">
        <f t="shared" si="46"/>
        <v/>
      </c>
      <c r="R953" s="574" t="str">
        <f t="shared" si="45"/>
        <v/>
      </c>
      <c r="S953" s="581">
        <v>9.6</v>
      </c>
      <c r="T953" s="257"/>
      <c r="U953" s="576" t="str">
        <f t="shared" si="47"/>
        <v/>
      </c>
      <c r="AR953" s="263"/>
      <c r="AS953" s="263"/>
      <c r="AT953" s="224"/>
      <c r="AU953" s="379"/>
      <c r="AV953" s="379"/>
      <c r="AW953" s="264"/>
    </row>
    <row r="954" spans="2:49" x14ac:dyDescent="0.25">
      <c r="B954" s="379">
        <v>8.6</v>
      </c>
      <c r="C954" s="379">
        <v>96</v>
      </c>
      <c r="D954" s="379">
        <v>8.6</v>
      </c>
      <c r="E954" s="379">
        <v>0</v>
      </c>
      <c r="F954" s="379">
        <v>0</v>
      </c>
      <c r="G954" s="379">
        <v>114</v>
      </c>
      <c r="H954" s="379">
        <v>1032.5999999999999</v>
      </c>
      <c r="I954" s="379">
        <v>5099</v>
      </c>
      <c r="J954" s="379">
        <v>0</v>
      </c>
      <c r="K954" s="379">
        <v>0</v>
      </c>
      <c r="L954" s="379">
        <v>0.2</v>
      </c>
      <c r="M954" s="379">
        <v>152.9</v>
      </c>
      <c r="N954" s="568">
        <v>152.9</v>
      </c>
      <c r="O954" s="569">
        <v>0.65625</v>
      </c>
      <c r="P954" s="568"/>
      <c r="Q954" s="185" t="str">
        <f t="shared" si="46"/>
        <v/>
      </c>
      <c r="R954" s="574" t="str">
        <f t="shared" si="45"/>
        <v/>
      </c>
      <c r="S954" s="581">
        <v>9.6</v>
      </c>
      <c r="T954" s="257"/>
      <c r="U954" s="576" t="str">
        <f t="shared" si="47"/>
        <v/>
      </c>
      <c r="AR954" s="263"/>
      <c r="AS954" s="263"/>
      <c r="AT954" s="224"/>
      <c r="AU954" s="379"/>
      <c r="AV954" s="379"/>
      <c r="AW954" s="264"/>
    </row>
    <row r="955" spans="2:49" x14ac:dyDescent="0.25">
      <c r="B955" s="379">
        <v>8.6</v>
      </c>
      <c r="C955" s="379">
        <v>96</v>
      </c>
      <c r="D955" s="379">
        <v>8.6</v>
      </c>
      <c r="E955" s="379">
        <v>2.2000000000000002</v>
      </c>
      <c r="F955" s="379">
        <v>3.6</v>
      </c>
      <c r="G955" s="379">
        <v>101</v>
      </c>
      <c r="H955" s="379">
        <v>1032.5999999999999</v>
      </c>
      <c r="I955" s="379">
        <v>4991</v>
      </c>
      <c r="J955" s="379">
        <v>0</v>
      </c>
      <c r="K955" s="379">
        <v>0</v>
      </c>
      <c r="L955" s="379">
        <v>0.2</v>
      </c>
      <c r="M955" s="379">
        <v>152.9</v>
      </c>
      <c r="N955" s="568">
        <v>152.9</v>
      </c>
      <c r="O955" s="569">
        <v>0.656944444444444</v>
      </c>
      <c r="P955" s="568"/>
      <c r="Q955" s="185" t="str">
        <f t="shared" si="46"/>
        <v/>
      </c>
      <c r="R955" s="574" t="str">
        <f t="shared" si="45"/>
        <v/>
      </c>
      <c r="S955" s="581">
        <v>9.6</v>
      </c>
      <c r="T955" s="257"/>
      <c r="U955" s="576" t="str">
        <f t="shared" si="47"/>
        <v/>
      </c>
      <c r="AR955" s="263"/>
      <c r="AS955" s="263"/>
      <c r="AT955" s="224"/>
      <c r="AU955" s="379"/>
      <c r="AV955" s="379"/>
      <c r="AW955" s="264"/>
    </row>
    <row r="956" spans="2:49" x14ac:dyDescent="0.25">
      <c r="B956" s="379">
        <v>8.6</v>
      </c>
      <c r="C956" s="379">
        <v>96</v>
      </c>
      <c r="D956" s="379">
        <v>8.6</v>
      </c>
      <c r="E956" s="379">
        <v>1.4</v>
      </c>
      <c r="F956" s="379">
        <v>1.8</v>
      </c>
      <c r="G956" s="379">
        <v>101</v>
      </c>
      <c r="H956" s="379">
        <v>1032.5</v>
      </c>
      <c r="I956" s="379">
        <v>4836</v>
      </c>
      <c r="J956" s="379">
        <v>0</v>
      </c>
      <c r="K956" s="379">
        <v>0</v>
      </c>
      <c r="L956" s="379">
        <v>0.2</v>
      </c>
      <c r="M956" s="379">
        <v>152.9</v>
      </c>
      <c r="N956" s="568">
        <v>152.9</v>
      </c>
      <c r="O956" s="569">
        <v>0.65763888888888899</v>
      </c>
      <c r="P956" s="568"/>
      <c r="Q956" s="185" t="str">
        <f t="shared" si="46"/>
        <v/>
      </c>
      <c r="R956" s="574" t="str">
        <f t="shared" si="45"/>
        <v/>
      </c>
      <c r="S956" s="581">
        <v>9.6</v>
      </c>
      <c r="T956" s="257"/>
      <c r="U956" s="576" t="str">
        <f t="shared" si="47"/>
        <v/>
      </c>
      <c r="AR956" s="263"/>
      <c r="AS956" s="263"/>
      <c r="AT956" s="224"/>
      <c r="AU956" s="379"/>
      <c r="AV956" s="379"/>
      <c r="AW956" s="264"/>
    </row>
    <row r="957" spans="2:49" x14ac:dyDescent="0.25">
      <c r="B957" s="379">
        <v>8.6</v>
      </c>
      <c r="C957" s="379">
        <v>96</v>
      </c>
      <c r="D957" s="379">
        <v>8.6</v>
      </c>
      <c r="E957" s="379">
        <v>2.2000000000000002</v>
      </c>
      <c r="F957" s="379">
        <v>3.6</v>
      </c>
      <c r="G957" s="379">
        <v>120</v>
      </c>
      <c r="H957" s="379">
        <v>1032.4000000000001</v>
      </c>
      <c r="I957" s="379">
        <v>4944</v>
      </c>
      <c r="J957" s="379">
        <v>0</v>
      </c>
      <c r="K957" s="379">
        <v>0</v>
      </c>
      <c r="L957" s="379">
        <v>0.2</v>
      </c>
      <c r="M957" s="379">
        <v>152.9</v>
      </c>
      <c r="N957" s="568">
        <v>152.9</v>
      </c>
      <c r="O957" s="569">
        <v>0.65833333333333299</v>
      </c>
      <c r="P957" s="568"/>
      <c r="Q957" s="185" t="str">
        <f t="shared" si="46"/>
        <v/>
      </c>
      <c r="R957" s="574" t="str">
        <f t="shared" si="45"/>
        <v/>
      </c>
      <c r="S957" s="581">
        <v>9.6</v>
      </c>
      <c r="T957" s="257"/>
      <c r="U957" s="576" t="str">
        <f t="shared" si="47"/>
        <v/>
      </c>
      <c r="AR957" s="263"/>
      <c r="AS957" s="263"/>
      <c r="AT957" s="224"/>
      <c r="AU957" s="379"/>
      <c r="AV957" s="379"/>
      <c r="AW957" s="264"/>
    </row>
    <row r="958" spans="2:49" x14ac:dyDescent="0.25">
      <c r="B958" s="379">
        <v>8.6</v>
      </c>
      <c r="C958" s="379">
        <v>96</v>
      </c>
      <c r="D958" s="379">
        <v>8.1999999999999993</v>
      </c>
      <c r="E958" s="379">
        <v>5</v>
      </c>
      <c r="F958" s="379">
        <v>5.4</v>
      </c>
      <c r="G958" s="379">
        <v>112</v>
      </c>
      <c r="H958" s="379">
        <v>1032.5999999999999</v>
      </c>
      <c r="I958" s="379">
        <v>4991</v>
      </c>
      <c r="J958" s="379">
        <v>0</v>
      </c>
      <c r="K958" s="379">
        <v>0</v>
      </c>
      <c r="L958" s="379">
        <v>0.2</v>
      </c>
      <c r="M958" s="379">
        <v>152.9</v>
      </c>
      <c r="N958" s="568">
        <v>152.9</v>
      </c>
      <c r="O958" s="569">
        <v>0.65902777777777799</v>
      </c>
      <c r="P958" s="568"/>
      <c r="Q958" s="185" t="str">
        <f t="shared" si="46"/>
        <v/>
      </c>
      <c r="R958" s="574" t="str">
        <f t="shared" si="45"/>
        <v/>
      </c>
      <c r="S958" s="581">
        <v>9.5</v>
      </c>
      <c r="T958" s="257"/>
      <c r="U958" s="576" t="str">
        <f t="shared" si="47"/>
        <v/>
      </c>
      <c r="AR958" s="263"/>
      <c r="AS958" s="263"/>
      <c r="AT958" s="224"/>
      <c r="AU958" s="379"/>
      <c r="AV958" s="379"/>
      <c r="AW958" s="264"/>
    </row>
    <row r="959" spans="2:49" x14ac:dyDescent="0.25">
      <c r="B959" s="379">
        <v>8.6</v>
      </c>
      <c r="C959" s="379">
        <v>96</v>
      </c>
      <c r="D959" s="379">
        <v>8.6</v>
      </c>
      <c r="E959" s="379">
        <v>1.1000000000000001</v>
      </c>
      <c r="F959" s="379">
        <v>1.8</v>
      </c>
      <c r="G959" s="379">
        <v>153</v>
      </c>
      <c r="H959" s="379">
        <v>1032.8</v>
      </c>
      <c r="I959" s="379">
        <v>5208</v>
      </c>
      <c r="J959" s="379">
        <v>0</v>
      </c>
      <c r="K959" s="379">
        <v>0</v>
      </c>
      <c r="L959" s="379">
        <v>0.2</v>
      </c>
      <c r="M959" s="379">
        <v>152.9</v>
      </c>
      <c r="N959" s="568">
        <v>152.9</v>
      </c>
      <c r="O959" s="569">
        <v>0.65972222222222199</v>
      </c>
      <c r="P959" s="568"/>
      <c r="Q959" s="185" t="str">
        <f t="shared" si="46"/>
        <v/>
      </c>
      <c r="R959" s="574" t="str">
        <f t="shared" si="45"/>
        <v/>
      </c>
      <c r="S959" s="581">
        <v>9.5</v>
      </c>
      <c r="T959" s="257"/>
      <c r="U959" s="576" t="str">
        <f t="shared" si="47"/>
        <v/>
      </c>
      <c r="AR959" s="263"/>
      <c r="AS959" s="263"/>
      <c r="AT959" s="224"/>
      <c r="AU959" s="379"/>
      <c r="AV959" s="379"/>
      <c r="AW959" s="264"/>
    </row>
    <row r="960" spans="2:49" x14ac:dyDescent="0.25">
      <c r="B960" s="379">
        <v>8.6</v>
      </c>
      <c r="C960" s="379">
        <v>96</v>
      </c>
      <c r="D960" s="379">
        <v>8.6</v>
      </c>
      <c r="E960" s="379">
        <v>1.4</v>
      </c>
      <c r="F960" s="379">
        <v>5.4</v>
      </c>
      <c r="G960" s="379">
        <v>73</v>
      </c>
      <c r="H960" s="379">
        <v>1032.5</v>
      </c>
      <c r="I960" s="379">
        <v>4944</v>
      </c>
      <c r="J960" s="379">
        <v>0</v>
      </c>
      <c r="K960" s="379">
        <v>0</v>
      </c>
      <c r="L960" s="379">
        <v>0.2</v>
      </c>
      <c r="M960" s="379">
        <v>152.9</v>
      </c>
      <c r="N960" s="568">
        <v>152.9</v>
      </c>
      <c r="O960" s="569">
        <v>0.66041666666666698</v>
      </c>
      <c r="P960" s="568"/>
      <c r="Q960" s="185" t="str">
        <f t="shared" si="46"/>
        <v/>
      </c>
      <c r="R960" s="574" t="str">
        <f t="shared" si="45"/>
        <v/>
      </c>
      <c r="S960" s="581">
        <v>9.5</v>
      </c>
      <c r="T960" s="257"/>
      <c r="U960" s="576" t="str">
        <f t="shared" si="47"/>
        <v/>
      </c>
      <c r="AR960" s="263"/>
      <c r="AS960" s="263"/>
      <c r="AT960" s="224"/>
      <c r="AU960" s="379"/>
      <c r="AV960" s="379"/>
      <c r="AW960" s="264"/>
    </row>
    <row r="961" spans="2:49" x14ac:dyDescent="0.25">
      <c r="B961" s="379">
        <v>8.6</v>
      </c>
      <c r="C961" s="379">
        <v>96</v>
      </c>
      <c r="D961" s="379">
        <v>8.6</v>
      </c>
      <c r="E961" s="379">
        <v>0</v>
      </c>
      <c r="F961" s="379">
        <v>0</v>
      </c>
      <c r="G961" s="379">
        <v>198</v>
      </c>
      <c r="H961" s="379">
        <v>1032.7</v>
      </c>
      <c r="I961" s="379">
        <v>4774</v>
      </c>
      <c r="J961" s="379">
        <v>0</v>
      </c>
      <c r="K961" s="379">
        <v>0</v>
      </c>
      <c r="L961" s="379">
        <v>0.2</v>
      </c>
      <c r="M961" s="379">
        <v>152.9</v>
      </c>
      <c r="N961" s="568">
        <v>152.9</v>
      </c>
      <c r="O961" s="569">
        <v>0.66111111111111098</v>
      </c>
      <c r="P961" s="568"/>
      <c r="Q961" s="185" t="str">
        <f t="shared" si="46"/>
        <v/>
      </c>
      <c r="R961" s="574" t="str">
        <f t="shared" si="45"/>
        <v/>
      </c>
      <c r="S961" s="581">
        <v>9.5</v>
      </c>
      <c r="T961" s="257"/>
      <c r="U961" s="576" t="str">
        <f t="shared" si="47"/>
        <v/>
      </c>
      <c r="AR961" s="263"/>
      <c r="AS961" s="263"/>
      <c r="AT961" s="224"/>
      <c r="AU961" s="379"/>
      <c r="AV961" s="379"/>
      <c r="AW961" s="264"/>
    </row>
    <row r="962" spans="2:49" x14ac:dyDescent="0.25">
      <c r="B962" s="379">
        <v>8.6</v>
      </c>
      <c r="C962" s="379">
        <v>96</v>
      </c>
      <c r="D962" s="379">
        <v>8.6</v>
      </c>
      <c r="E962" s="379">
        <v>2.2000000000000002</v>
      </c>
      <c r="F962" s="379">
        <v>3.6</v>
      </c>
      <c r="G962" s="379">
        <v>96</v>
      </c>
      <c r="H962" s="379">
        <v>1032.8</v>
      </c>
      <c r="I962" s="379">
        <v>4836</v>
      </c>
      <c r="J962" s="379">
        <v>0</v>
      </c>
      <c r="K962" s="379">
        <v>0</v>
      </c>
      <c r="L962" s="379">
        <v>0.2</v>
      </c>
      <c r="M962" s="379">
        <v>152.9</v>
      </c>
      <c r="N962" s="568">
        <v>152.9</v>
      </c>
      <c r="O962" s="569">
        <v>0.66180555555555598</v>
      </c>
      <c r="P962" s="568"/>
      <c r="Q962" s="185" t="str">
        <f t="shared" si="46"/>
        <v/>
      </c>
      <c r="R962" s="574" t="str">
        <f t="shared" si="45"/>
        <v/>
      </c>
      <c r="S962" s="581">
        <v>9.5</v>
      </c>
      <c r="T962" s="257"/>
      <c r="U962" s="576" t="str">
        <f t="shared" si="47"/>
        <v/>
      </c>
      <c r="AR962" s="263"/>
      <c r="AS962" s="263"/>
      <c r="AT962" s="224"/>
      <c r="AU962" s="379"/>
      <c r="AV962" s="379"/>
      <c r="AW962" s="264"/>
    </row>
    <row r="963" spans="2:49" x14ac:dyDescent="0.25">
      <c r="B963" s="379">
        <v>8.6999999999999993</v>
      </c>
      <c r="C963" s="379">
        <v>96</v>
      </c>
      <c r="D963" s="379">
        <v>8.6999999999999993</v>
      </c>
      <c r="E963" s="379">
        <v>1.8</v>
      </c>
      <c r="F963" s="379">
        <v>1.8</v>
      </c>
      <c r="G963" s="379">
        <v>104</v>
      </c>
      <c r="H963" s="379">
        <v>1032.5999999999999</v>
      </c>
      <c r="I963" s="379">
        <v>4882</v>
      </c>
      <c r="J963" s="379">
        <v>0</v>
      </c>
      <c r="K963" s="379">
        <v>0</v>
      </c>
      <c r="L963" s="379">
        <v>0.2</v>
      </c>
      <c r="M963" s="379">
        <v>152.9</v>
      </c>
      <c r="N963" s="568">
        <v>152.9</v>
      </c>
      <c r="O963" s="569">
        <v>0.66249999999999998</v>
      </c>
      <c r="P963" s="568"/>
      <c r="Q963" s="185" t="str">
        <f t="shared" si="46"/>
        <v/>
      </c>
      <c r="R963" s="574" t="str">
        <f t="shared" si="45"/>
        <v/>
      </c>
      <c r="S963" s="581">
        <v>9.5</v>
      </c>
      <c r="T963" s="257"/>
      <c r="U963" s="576" t="str">
        <f t="shared" si="47"/>
        <v/>
      </c>
      <c r="AR963" s="263"/>
      <c r="AS963" s="263"/>
      <c r="AT963" s="224"/>
      <c r="AU963" s="379"/>
      <c r="AV963" s="379"/>
      <c r="AW963" s="264"/>
    </row>
    <row r="964" spans="2:49" x14ac:dyDescent="0.25">
      <c r="B964" s="379">
        <v>8.6999999999999993</v>
      </c>
      <c r="C964" s="379">
        <v>96</v>
      </c>
      <c r="D964" s="379">
        <v>8.6999999999999993</v>
      </c>
      <c r="E964" s="379">
        <v>0.4</v>
      </c>
      <c r="F964" s="379">
        <v>1.8</v>
      </c>
      <c r="G964" s="379">
        <v>104</v>
      </c>
      <c r="H964" s="379">
        <v>1032.7</v>
      </c>
      <c r="I964" s="379">
        <v>4665</v>
      </c>
      <c r="J964" s="379">
        <v>0</v>
      </c>
      <c r="K964" s="379">
        <v>0</v>
      </c>
      <c r="L964" s="379">
        <v>0.2</v>
      </c>
      <c r="M964" s="379">
        <v>152.9</v>
      </c>
      <c r="N964" s="568">
        <v>152.9</v>
      </c>
      <c r="O964" s="569">
        <v>0.66319444444444398</v>
      </c>
      <c r="P964" s="568"/>
      <c r="Q964" s="185" t="str">
        <f t="shared" si="46"/>
        <v/>
      </c>
      <c r="R964" s="574" t="str">
        <f t="shared" si="45"/>
        <v/>
      </c>
      <c r="S964" s="581">
        <v>9.5</v>
      </c>
      <c r="T964" s="257"/>
      <c r="U964" s="576" t="str">
        <f t="shared" si="47"/>
        <v/>
      </c>
      <c r="AR964" s="263"/>
      <c r="AS964" s="263"/>
      <c r="AT964" s="224"/>
      <c r="AU964" s="379"/>
      <c r="AV964" s="379"/>
      <c r="AW964" s="264"/>
    </row>
    <row r="965" spans="2:49" x14ac:dyDescent="0.25">
      <c r="B965" s="379">
        <v>8.6999999999999993</v>
      </c>
      <c r="C965" s="379">
        <v>96</v>
      </c>
      <c r="D965" s="379">
        <v>8.6999999999999993</v>
      </c>
      <c r="E965" s="379">
        <v>1.1000000000000001</v>
      </c>
      <c r="F965" s="379">
        <v>1.8</v>
      </c>
      <c r="G965" s="379">
        <v>99</v>
      </c>
      <c r="H965" s="379">
        <v>1032.5</v>
      </c>
      <c r="I965" s="379">
        <v>4169</v>
      </c>
      <c r="J965" s="379">
        <v>0</v>
      </c>
      <c r="K965" s="379">
        <v>0</v>
      </c>
      <c r="L965" s="379">
        <v>0.2</v>
      </c>
      <c r="M965" s="379">
        <v>152.9</v>
      </c>
      <c r="N965" s="568">
        <v>152.9</v>
      </c>
      <c r="O965" s="569">
        <v>0.66388888888888897</v>
      </c>
      <c r="P965" s="568"/>
      <c r="Q965" s="185" t="str">
        <f t="shared" si="46"/>
        <v/>
      </c>
      <c r="R965" s="574" t="str">
        <f t="shared" si="45"/>
        <v/>
      </c>
      <c r="S965" s="581">
        <v>9.5</v>
      </c>
      <c r="T965" s="257"/>
      <c r="U965" s="576" t="str">
        <f t="shared" si="47"/>
        <v/>
      </c>
      <c r="AR965" s="263"/>
      <c r="AS965" s="263"/>
      <c r="AT965" s="224"/>
      <c r="AU965" s="379"/>
      <c r="AV965" s="379"/>
      <c r="AW965" s="264"/>
    </row>
    <row r="966" spans="2:49" x14ac:dyDescent="0.25">
      <c r="B966" s="379">
        <v>8.6999999999999993</v>
      </c>
      <c r="C966" s="379">
        <v>96</v>
      </c>
      <c r="D966" s="379">
        <v>8.6999999999999993</v>
      </c>
      <c r="E966" s="379">
        <v>1.4</v>
      </c>
      <c r="F966" s="379">
        <v>1.8</v>
      </c>
      <c r="G966" s="379">
        <v>124</v>
      </c>
      <c r="H966" s="379">
        <v>1032.5999999999999</v>
      </c>
      <c r="I966" s="379">
        <v>4231</v>
      </c>
      <c r="J966" s="379">
        <v>0</v>
      </c>
      <c r="K966" s="379">
        <v>0</v>
      </c>
      <c r="L966" s="379">
        <v>0.2</v>
      </c>
      <c r="M966" s="379">
        <v>152.9</v>
      </c>
      <c r="N966" s="568">
        <v>152.9</v>
      </c>
      <c r="O966" s="569">
        <v>0.66458333333333297</v>
      </c>
      <c r="P966" s="568"/>
      <c r="Q966" s="185" t="str">
        <f t="shared" si="46"/>
        <v/>
      </c>
      <c r="R966" s="574" t="str">
        <f t="shared" si="45"/>
        <v/>
      </c>
      <c r="S966" s="581">
        <v>9.5</v>
      </c>
      <c r="T966" s="257"/>
      <c r="U966" s="576" t="str">
        <f t="shared" si="47"/>
        <v/>
      </c>
      <c r="AR966" s="263"/>
      <c r="AS966" s="263"/>
      <c r="AT966" s="224"/>
      <c r="AU966" s="379"/>
      <c r="AV966" s="379"/>
      <c r="AW966" s="264"/>
    </row>
    <row r="967" spans="2:49" x14ac:dyDescent="0.25">
      <c r="B967" s="379">
        <v>8.6999999999999993</v>
      </c>
      <c r="C967" s="379">
        <v>96</v>
      </c>
      <c r="D967" s="379">
        <v>8.6999999999999993</v>
      </c>
      <c r="E967" s="379">
        <v>1.1000000000000001</v>
      </c>
      <c r="F967" s="379">
        <v>1.8</v>
      </c>
      <c r="G967" s="379">
        <v>107</v>
      </c>
      <c r="H967" s="379">
        <v>1032.5999999999999</v>
      </c>
      <c r="I967" s="379">
        <v>4774</v>
      </c>
      <c r="J967" s="379">
        <v>0</v>
      </c>
      <c r="K967" s="379">
        <v>0</v>
      </c>
      <c r="L967" s="379">
        <v>0.2</v>
      </c>
      <c r="M967" s="379">
        <v>152.9</v>
      </c>
      <c r="N967" s="568">
        <v>152.9</v>
      </c>
      <c r="O967" s="569">
        <v>0.66527777777777797</v>
      </c>
      <c r="P967" s="568"/>
      <c r="Q967" s="185" t="str">
        <f t="shared" si="46"/>
        <v/>
      </c>
      <c r="R967" s="574" t="str">
        <f t="shared" si="45"/>
        <v/>
      </c>
      <c r="S967" s="581">
        <v>9.4</v>
      </c>
      <c r="T967" s="257"/>
      <c r="U967" s="576" t="str">
        <f t="shared" si="47"/>
        <v/>
      </c>
      <c r="AR967" s="263"/>
      <c r="AS967" s="263"/>
      <c r="AT967" s="224"/>
      <c r="AU967" s="379"/>
      <c r="AV967" s="379"/>
      <c r="AW967" s="264"/>
    </row>
    <row r="968" spans="2:49" x14ac:dyDescent="0.25">
      <c r="B968" s="379">
        <v>8.6999999999999993</v>
      </c>
      <c r="C968" s="379">
        <v>96</v>
      </c>
      <c r="D968" s="379">
        <v>8.3000000000000007</v>
      </c>
      <c r="E968" s="379">
        <v>5</v>
      </c>
      <c r="F968" s="379">
        <v>5.4</v>
      </c>
      <c r="G968" s="379">
        <v>104</v>
      </c>
      <c r="H968" s="379">
        <v>1032.5999999999999</v>
      </c>
      <c r="I968" s="379">
        <v>4774</v>
      </c>
      <c r="J968" s="379">
        <v>0</v>
      </c>
      <c r="K968" s="379">
        <v>0</v>
      </c>
      <c r="L968" s="379">
        <v>0.2</v>
      </c>
      <c r="M968" s="379">
        <v>152.9</v>
      </c>
      <c r="N968" s="568">
        <v>152.9</v>
      </c>
      <c r="O968" s="569">
        <v>0.66597222222222197</v>
      </c>
      <c r="P968" s="568"/>
      <c r="Q968" s="185" t="str">
        <f t="shared" si="46"/>
        <v/>
      </c>
      <c r="R968" s="574" t="str">
        <f t="shared" si="45"/>
        <v/>
      </c>
      <c r="S968" s="581">
        <v>9.4</v>
      </c>
      <c r="T968" s="257"/>
      <c r="U968" s="576" t="str">
        <f t="shared" si="47"/>
        <v/>
      </c>
      <c r="AR968" s="263"/>
      <c r="AS968" s="263"/>
      <c r="AT968" s="224"/>
      <c r="AU968" s="379"/>
      <c r="AV968" s="379"/>
      <c r="AW968" s="264"/>
    </row>
    <row r="969" spans="2:49" x14ac:dyDescent="0.25">
      <c r="B969" s="379">
        <v>8.6999999999999993</v>
      </c>
      <c r="C969" s="379">
        <v>96</v>
      </c>
      <c r="D969" s="379">
        <v>8.6999999999999993</v>
      </c>
      <c r="E969" s="379">
        <v>0.7</v>
      </c>
      <c r="F969" s="379">
        <v>1.8</v>
      </c>
      <c r="G969" s="379">
        <v>112</v>
      </c>
      <c r="H969" s="379">
        <v>1032.5</v>
      </c>
      <c r="I969" s="379">
        <v>4774</v>
      </c>
      <c r="J969" s="379">
        <v>0</v>
      </c>
      <c r="K969" s="379">
        <v>0</v>
      </c>
      <c r="L969" s="379">
        <v>0.2</v>
      </c>
      <c r="M969" s="379">
        <v>152.9</v>
      </c>
      <c r="N969" s="568">
        <v>152.9</v>
      </c>
      <c r="O969" s="569">
        <v>0.66666666666666696</v>
      </c>
      <c r="P969" s="568"/>
      <c r="Q969" s="185" t="str">
        <f t="shared" si="46"/>
        <v/>
      </c>
      <c r="R969" s="574" t="str">
        <f t="shared" ref="R969:R1032" si="48">IF(J969&gt;0,60,"")</f>
        <v/>
      </c>
      <c r="S969" s="581">
        <v>9.4</v>
      </c>
      <c r="T969" s="257"/>
      <c r="U969" s="576" t="str">
        <f t="shared" si="47"/>
        <v/>
      </c>
      <c r="AR969" s="263"/>
      <c r="AS969" s="263"/>
      <c r="AT969" s="224"/>
      <c r="AU969" s="379"/>
      <c r="AV969" s="379"/>
      <c r="AW969" s="264"/>
    </row>
    <row r="970" spans="2:49" x14ac:dyDescent="0.25">
      <c r="B970" s="379">
        <v>8.6999999999999993</v>
      </c>
      <c r="C970" s="379">
        <v>96</v>
      </c>
      <c r="D970" s="379">
        <v>7.8</v>
      </c>
      <c r="E970" s="379">
        <v>6.5</v>
      </c>
      <c r="F970" s="379">
        <v>9.4</v>
      </c>
      <c r="G970" s="379">
        <v>107</v>
      </c>
      <c r="H970" s="379">
        <v>1032.3</v>
      </c>
      <c r="I970" s="379">
        <v>4774</v>
      </c>
      <c r="J970" s="379">
        <v>0</v>
      </c>
      <c r="K970" s="379">
        <v>0</v>
      </c>
      <c r="L970" s="379">
        <v>0.2</v>
      </c>
      <c r="M970" s="379">
        <v>152.9</v>
      </c>
      <c r="N970" s="568">
        <v>152.9</v>
      </c>
      <c r="O970" s="569">
        <v>0.66736111111111096</v>
      </c>
      <c r="P970" s="568"/>
      <c r="Q970" s="185" t="str">
        <f t="shared" si="46"/>
        <v/>
      </c>
      <c r="R970" s="574" t="str">
        <f t="shared" si="48"/>
        <v/>
      </c>
      <c r="S970" s="581">
        <v>9.4</v>
      </c>
      <c r="T970" s="257"/>
      <c r="U970" s="576" t="str">
        <f t="shared" si="47"/>
        <v/>
      </c>
      <c r="AR970" s="263"/>
      <c r="AS970" s="263"/>
      <c r="AT970" s="224"/>
      <c r="AU970" s="379"/>
      <c r="AV970" s="379"/>
      <c r="AW970" s="264"/>
    </row>
    <row r="971" spans="2:49" x14ac:dyDescent="0.25">
      <c r="B971" s="379">
        <v>8.6999999999999993</v>
      </c>
      <c r="C971" s="379">
        <v>96</v>
      </c>
      <c r="D971" s="379">
        <v>8.6999999999999993</v>
      </c>
      <c r="E971" s="379">
        <v>0</v>
      </c>
      <c r="F971" s="379">
        <v>0</v>
      </c>
      <c r="G971" s="379">
        <v>128</v>
      </c>
      <c r="H971" s="379">
        <v>1032.5999999999999</v>
      </c>
      <c r="I971" s="379">
        <v>4495</v>
      </c>
      <c r="J971" s="379">
        <v>0</v>
      </c>
      <c r="K971" s="379">
        <v>0</v>
      </c>
      <c r="L971" s="379">
        <v>0.2</v>
      </c>
      <c r="M971" s="379">
        <v>152.9</v>
      </c>
      <c r="N971" s="568">
        <v>152.9</v>
      </c>
      <c r="O971" s="569">
        <v>0.66805555555555596</v>
      </c>
      <c r="P971" s="568"/>
      <c r="Q971" s="185" t="str">
        <f t="shared" ref="Q971:Q1034" si="49">IF(I971&gt;9000,60,"")</f>
        <v/>
      </c>
      <c r="R971" s="574" t="str">
        <f t="shared" si="48"/>
        <v/>
      </c>
      <c r="S971" s="581">
        <v>9.4</v>
      </c>
      <c r="T971" s="257"/>
      <c r="U971" s="576" t="str">
        <f t="shared" ref="U971:U1034" si="50">IF(S971&gt;B971+1,60,"")</f>
        <v/>
      </c>
      <c r="AR971" s="263"/>
      <c r="AS971" s="263"/>
      <c r="AT971" s="224"/>
      <c r="AU971" s="379"/>
      <c r="AV971" s="379"/>
      <c r="AW971" s="264"/>
    </row>
    <row r="972" spans="2:49" x14ac:dyDescent="0.25">
      <c r="B972" s="379">
        <v>8.6999999999999993</v>
      </c>
      <c r="C972" s="379">
        <v>96</v>
      </c>
      <c r="D972" s="379">
        <v>8.6999999999999993</v>
      </c>
      <c r="E972" s="379">
        <v>1.1000000000000001</v>
      </c>
      <c r="F972" s="379">
        <v>3.6</v>
      </c>
      <c r="G972" s="379">
        <v>82</v>
      </c>
      <c r="H972" s="379">
        <v>1032.4000000000001</v>
      </c>
      <c r="I972" s="379">
        <v>4107</v>
      </c>
      <c r="J972" s="379">
        <v>0</v>
      </c>
      <c r="K972" s="379">
        <v>0</v>
      </c>
      <c r="L972" s="379">
        <v>0.2</v>
      </c>
      <c r="M972" s="379">
        <v>152.9</v>
      </c>
      <c r="N972" s="568">
        <v>152.9</v>
      </c>
      <c r="O972" s="569">
        <v>0.66874999999999996</v>
      </c>
      <c r="P972" s="568"/>
      <c r="Q972" s="185" t="str">
        <f t="shared" si="49"/>
        <v/>
      </c>
      <c r="R972" s="574" t="str">
        <f t="shared" si="48"/>
        <v/>
      </c>
      <c r="S972" s="581">
        <v>9.4</v>
      </c>
      <c r="T972" s="257"/>
      <c r="U972" s="576" t="str">
        <f t="shared" si="50"/>
        <v/>
      </c>
      <c r="AR972" s="263"/>
      <c r="AS972" s="263"/>
      <c r="AT972" s="224"/>
      <c r="AU972" s="379"/>
      <c r="AV972" s="379"/>
      <c r="AW972" s="264"/>
    </row>
    <row r="973" spans="2:49" x14ac:dyDescent="0.25">
      <c r="B973" s="379">
        <v>8.6999999999999993</v>
      </c>
      <c r="C973" s="379">
        <v>96</v>
      </c>
      <c r="D973" s="379">
        <v>8.6999999999999993</v>
      </c>
      <c r="E973" s="379">
        <v>4.7</v>
      </c>
      <c r="F973" s="379">
        <v>5.4</v>
      </c>
      <c r="G973" s="379">
        <v>128</v>
      </c>
      <c r="H973" s="379">
        <v>1032.5999999999999</v>
      </c>
      <c r="I973" s="379">
        <v>3952</v>
      </c>
      <c r="J973" s="379">
        <v>0</v>
      </c>
      <c r="K973" s="379">
        <v>0</v>
      </c>
      <c r="L973" s="379">
        <v>0.2</v>
      </c>
      <c r="M973" s="379">
        <v>152.9</v>
      </c>
      <c r="N973" s="568">
        <v>152.9</v>
      </c>
      <c r="O973" s="569">
        <v>0.66944444444444495</v>
      </c>
      <c r="P973" s="568"/>
      <c r="Q973" s="185" t="str">
        <f t="shared" si="49"/>
        <v/>
      </c>
      <c r="R973" s="574" t="str">
        <f t="shared" si="48"/>
        <v/>
      </c>
      <c r="S973" s="581">
        <v>9.3000000000000007</v>
      </c>
      <c r="T973" s="257"/>
      <c r="U973" s="576" t="str">
        <f t="shared" si="50"/>
        <v/>
      </c>
      <c r="AR973" s="263"/>
      <c r="AS973" s="263"/>
      <c r="AT973" s="224"/>
      <c r="AU973" s="379"/>
      <c r="AV973" s="379"/>
      <c r="AW973" s="264"/>
    </row>
    <row r="974" spans="2:49" x14ac:dyDescent="0.25">
      <c r="B974" s="379">
        <v>8.6999999999999993</v>
      </c>
      <c r="C974" s="379">
        <v>96</v>
      </c>
      <c r="D974" s="379">
        <v>8.6999999999999993</v>
      </c>
      <c r="E974" s="379">
        <v>0</v>
      </c>
      <c r="F974" s="379">
        <v>0</v>
      </c>
      <c r="G974" s="379">
        <v>139</v>
      </c>
      <c r="H974" s="379">
        <v>1032.3</v>
      </c>
      <c r="I974" s="379">
        <v>4169</v>
      </c>
      <c r="J974" s="379">
        <v>0</v>
      </c>
      <c r="K974" s="379">
        <v>0</v>
      </c>
      <c r="L974" s="379">
        <v>0.2</v>
      </c>
      <c r="M974" s="379">
        <v>152.9</v>
      </c>
      <c r="N974" s="568">
        <v>152.9</v>
      </c>
      <c r="O974" s="569">
        <v>0.67013888888888895</v>
      </c>
      <c r="P974" s="568"/>
      <c r="Q974" s="185" t="str">
        <f t="shared" si="49"/>
        <v/>
      </c>
      <c r="R974" s="574" t="str">
        <f t="shared" si="48"/>
        <v/>
      </c>
      <c r="S974" s="581">
        <v>9.4</v>
      </c>
      <c r="T974" s="257"/>
      <c r="U974" s="576" t="str">
        <f t="shared" si="50"/>
        <v/>
      </c>
      <c r="AR974" s="263"/>
      <c r="AS974" s="263"/>
      <c r="AT974" s="224"/>
      <c r="AU974" s="379"/>
      <c r="AV974" s="379"/>
      <c r="AW974" s="264"/>
    </row>
    <row r="975" spans="2:49" x14ac:dyDescent="0.25">
      <c r="B975" s="379">
        <v>8.6999999999999993</v>
      </c>
      <c r="C975" s="379">
        <v>96</v>
      </c>
      <c r="D975" s="379">
        <v>8.6999999999999993</v>
      </c>
      <c r="E975" s="379">
        <v>2.9</v>
      </c>
      <c r="F975" s="379">
        <v>5.4</v>
      </c>
      <c r="G975" s="379">
        <v>124</v>
      </c>
      <c r="H975" s="379">
        <v>1032.5</v>
      </c>
      <c r="I975" s="379">
        <v>3999</v>
      </c>
      <c r="J975" s="379">
        <v>0</v>
      </c>
      <c r="K975" s="379">
        <v>0</v>
      </c>
      <c r="L975" s="379">
        <v>0.2</v>
      </c>
      <c r="M975" s="379">
        <v>152.9</v>
      </c>
      <c r="N975" s="568">
        <v>152.9</v>
      </c>
      <c r="O975" s="569">
        <v>0.67083333333333295</v>
      </c>
      <c r="P975" s="568"/>
      <c r="Q975" s="185" t="str">
        <f t="shared" si="49"/>
        <v/>
      </c>
      <c r="R975" s="574" t="str">
        <f t="shared" si="48"/>
        <v/>
      </c>
      <c r="S975" s="581">
        <v>9.3000000000000007</v>
      </c>
      <c r="T975" s="257"/>
      <c r="U975" s="576" t="str">
        <f t="shared" si="50"/>
        <v/>
      </c>
      <c r="AR975" s="263"/>
      <c r="AS975" s="263"/>
      <c r="AT975" s="224"/>
      <c r="AU975" s="379"/>
      <c r="AV975" s="379"/>
      <c r="AW975" s="264"/>
    </row>
    <row r="976" spans="2:49" x14ac:dyDescent="0.25">
      <c r="B976" s="379">
        <v>8.6999999999999993</v>
      </c>
      <c r="C976" s="379">
        <v>96</v>
      </c>
      <c r="D976" s="379">
        <v>8.1999999999999993</v>
      </c>
      <c r="E976" s="379">
        <v>5.4</v>
      </c>
      <c r="F976" s="379">
        <v>5.4</v>
      </c>
      <c r="G976" s="379">
        <v>105</v>
      </c>
      <c r="H976" s="379">
        <v>1032.3</v>
      </c>
      <c r="I976" s="379">
        <v>4340</v>
      </c>
      <c r="J976" s="379">
        <v>0</v>
      </c>
      <c r="K976" s="379">
        <v>0</v>
      </c>
      <c r="L976" s="379">
        <v>0.2</v>
      </c>
      <c r="M976" s="379">
        <v>152.9</v>
      </c>
      <c r="N976" s="568">
        <v>152.9</v>
      </c>
      <c r="O976" s="569">
        <v>0.67152777777777795</v>
      </c>
      <c r="P976" s="568"/>
      <c r="Q976" s="185" t="str">
        <f t="shared" si="49"/>
        <v/>
      </c>
      <c r="R976" s="574" t="str">
        <f t="shared" si="48"/>
        <v/>
      </c>
      <c r="S976" s="581">
        <v>9.3000000000000007</v>
      </c>
      <c r="T976" s="257"/>
      <c r="U976" s="576" t="str">
        <f t="shared" si="50"/>
        <v/>
      </c>
      <c r="AR976" s="263"/>
      <c r="AS976" s="263"/>
      <c r="AT976" s="224"/>
      <c r="AU976" s="379"/>
      <c r="AV976" s="379"/>
      <c r="AW976" s="264"/>
    </row>
    <row r="977" spans="2:49" x14ac:dyDescent="0.25">
      <c r="B977" s="379">
        <v>8.6</v>
      </c>
      <c r="C977" s="379">
        <v>96</v>
      </c>
      <c r="D977" s="379">
        <v>8.6</v>
      </c>
      <c r="E977" s="379">
        <v>2.9</v>
      </c>
      <c r="F977" s="379">
        <v>3.6</v>
      </c>
      <c r="G977" s="379">
        <v>93</v>
      </c>
      <c r="H977" s="379">
        <v>1032.5</v>
      </c>
      <c r="I977" s="379">
        <v>4774</v>
      </c>
      <c r="J977" s="379">
        <v>0</v>
      </c>
      <c r="K977" s="379">
        <v>0</v>
      </c>
      <c r="L977" s="379">
        <v>0.2</v>
      </c>
      <c r="M977" s="379">
        <v>152.9</v>
      </c>
      <c r="N977" s="568">
        <v>152.9</v>
      </c>
      <c r="O977" s="569">
        <v>0.67222222222222205</v>
      </c>
      <c r="P977" s="568"/>
      <c r="Q977" s="185" t="str">
        <f t="shared" si="49"/>
        <v/>
      </c>
      <c r="R977" s="574" t="str">
        <f t="shared" si="48"/>
        <v/>
      </c>
      <c r="S977" s="581">
        <v>9.3000000000000007</v>
      </c>
      <c r="T977" s="257"/>
      <c r="U977" s="576" t="str">
        <f t="shared" si="50"/>
        <v/>
      </c>
      <c r="AR977" s="263"/>
      <c r="AS977" s="263"/>
      <c r="AT977" s="224"/>
      <c r="AU977" s="379"/>
      <c r="AV977" s="379"/>
      <c r="AW977" s="264"/>
    </row>
    <row r="978" spans="2:49" x14ac:dyDescent="0.25">
      <c r="B978" s="379">
        <v>8.6</v>
      </c>
      <c r="C978" s="379">
        <v>96</v>
      </c>
      <c r="D978" s="379">
        <v>8.6</v>
      </c>
      <c r="E978" s="379">
        <v>2.2000000000000002</v>
      </c>
      <c r="F978" s="379">
        <v>3.6</v>
      </c>
      <c r="G978" s="379">
        <v>105</v>
      </c>
      <c r="H978" s="379">
        <v>1032.3</v>
      </c>
      <c r="I978" s="379">
        <v>4991</v>
      </c>
      <c r="J978" s="379">
        <v>0</v>
      </c>
      <c r="K978" s="379">
        <v>0</v>
      </c>
      <c r="L978" s="379">
        <v>0.2</v>
      </c>
      <c r="M978" s="379">
        <v>152.9</v>
      </c>
      <c r="N978" s="568">
        <v>152.9</v>
      </c>
      <c r="O978" s="569">
        <v>0.67291666666666705</v>
      </c>
      <c r="P978" s="568"/>
      <c r="Q978" s="185" t="str">
        <f t="shared" si="49"/>
        <v/>
      </c>
      <c r="R978" s="574" t="str">
        <f t="shared" si="48"/>
        <v/>
      </c>
      <c r="S978" s="581">
        <v>9.3000000000000007</v>
      </c>
      <c r="T978" s="257"/>
      <c r="U978" s="576" t="str">
        <f t="shared" si="50"/>
        <v/>
      </c>
      <c r="AR978" s="263"/>
      <c r="AS978" s="263"/>
      <c r="AT978" s="224"/>
      <c r="AU978" s="379"/>
      <c r="AV978" s="379"/>
      <c r="AW978" s="264"/>
    </row>
    <row r="979" spans="2:49" x14ac:dyDescent="0.25">
      <c r="B979" s="379">
        <v>8.6</v>
      </c>
      <c r="C979" s="379">
        <v>96</v>
      </c>
      <c r="D979" s="379">
        <v>7.7</v>
      </c>
      <c r="E979" s="379">
        <v>6.5</v>
      </c>
      <c r="F979" s="379">
        <v>7.2</v>
      </c>
      <c r="G979" s="379">
        <v>113</v>
      </c>
      <c r="H979" s="379">
        <v>1032.5</v>
      </c>
      <c r="I979" s="379">
        <v>4882</v>
      </c>
      <c r="J979" s="379">
        <v>0</v>
      </c>
      <c r="K979" s="379">
        <v>0</v>
      </c>
      <c r="L979" s="379">
        <v>0.2</v>
      </c>
      <c r="M979" s="379">
        <v>152.9</v>
      </c>
      <c r="N979" s="568">
        <v>152.9</v>
      </c>
      <c r="O979" s="569">
        <v>0.67361111111111105</v>
      </c>
      <c r="P979" s="568"/>
      <c r="Q979" s="185" t="str">
        <f t="shared" si="49"/>
        <v/>
      </c>
      <c r="R979" s="574" t="str">
        <f t="shared" si="48"/>
        <v/>
      </c>
      <c r="S979" s="581">
        <v>9.3000000000000007</v>
      </c>
      <c r="T979" s="257"/>
      <c r="U979" s="576" t="str">
        <f t="shared" si="50"/>
        <v/>
      </c>
      <c r="AR979" s="263"/>
      <c r="AS979" s="263"/>
      <c r="AT979" s="224"/>
      <c r="AU979" s="379"/>
      <c r="AV979" s="379"/>
      <c r="AW979" s="264"/>
    </row>
    <row r="980" spans="2:49" x14ac:dyDescent="0.25">
      <c r="B980" s="379">
        <v>8.6</v>
      </c>
      <c r="C980" s="379">
        <v>96</v>
      </c>
      <c r="D980" s="379">
        <v>8.6</v>
      </c>
      <c r="E980" s="379">
        <v>2.5</v>
      </c>
      <c r="F980" s="379">
        <v>3.6</v>
      </c>
      <c r="G980" s="379">
        <v>99</v>
      </c>
      <c r="H980" s="379">
        <v>1032.7</v>
      </c>
      <c r="I980" s="379">
        <v>4712</v>
      </c>
      <c r="J980" s="379">
        <v>0</v>
      </c>
      <c r="K980" s="379">
        <v>0</v>
      </c>
      <c r="L980" s="379">
        <v>0.2</v>
      </c>
      <c r="M980" s="379">
        <v>152.9</v>
      </c>
      <c r="N980" s="568">
        <v>152.9</v>
      </c>
      <c r="O980" s="569">
        <v>0.67430555555555605</v>
      </c>
      <c r="P980" s="568"/>
      <c r="Q980" s="185" t="str">
        <f t="shared" si="49"/>
        <v/>
      </c>
      <c r="R980" s="574" t="str">
        <f t="shared" si="48"/>
        <v/>
      </c>
      <c r="S980" s="581">
        <v>9.3000000000000007</v>
      </c>
      <c r="T980" s="257"/>
      <c r="U980" s="576" t="str">
        <f t="shared" si="50"/>
        <v/>
      </c>
      <c r="AR980" s="263"/>
      <c r="AS980" s="263"/>
      <c r="AT980" s="224"/>
      <c r="AU980" s="379"/>
      <c r="AV980" s="379"/>
      <c r="AW980" s="264"/>
    </row>
    <row r="981" spans="2:49" x14ac:dyDescent="0.25">
      <c r="B981" s="379">
        <v>8.6</v>
      </c>
      <c r="C981" s="379">
        <v>96</v>
      </c>
      <c r="D981" s="379">
        <v>8.6</v>
      </c>
      <c r="E981" s="379">
        <v>2.9</v>
      </c>
      <c r="F981" s="379">
        <v>5.4</v>
      </c>
      <c r="G981" s="379">
        <v>94</v>
      </c>
      <c r="H981" s="379">
        <v>1032.7</v>
      </c>
      <c r="I981" s="379">
        <v>4665</v>
      </c>
      <c r="J981" s="379">
        <v>0</v>
      </c>
      <c r="K981" s="379">
        <v>0</v>
      </c>
      <c r="L981" s="379">
        <v>0.2</v>
      </c>
      <c r="M981" s="379">
        <v>152.9</v>
      </c>
      <c r="N981" s="568">
        <v>152.9</v>
      </c>
      <c r="O981" s="569">
        <v>0.67500000000000004</v>
      </c>
      <c r="P981" s="568"/>
      <c r="Q981" s="185" t="str">
        <f t="shared" si="49"/>
        <v/>
      </c>
      <c r="R981" s="574" t="str">
        <f t="shared" si="48"/>
        <v/>
      </c>
      <c r="S981" s="581">
        <v>9.3000000000000007</v>
      </c>
      <c r="T981" s="257"/>
      <c r="U981" s="576" t="str">
        <f t="shared" si="50"/>
        <v/>
      </c>
      <c r="AR981" s="263"/>
      <c r="AS981" s="263"/>
      <c r="AT981" s="224"/>
      <c r="AU981" s="379"/>
      <c r="AV981" s="379"/>
      <c r="AW981" s="264"/>
    </row>
    <row r="982" spans="2:49" x14ac:dyDescent="0.25">
      <c r="B982" s="379">
        <v>8.6999999999999993</v>
      </c>
      <c r="C982" s="379">
        <v>96</v>
      </c>
      <c r="D982" s="379">
        <v>8.6999999999999993</v>
      </c>
      <c r="E982" s="379">
        <v>2.5</v>
      </c>
      <c r="F982" s="379">
        <v>5.4</v>
      </c>
      <c r="G982" s="379">
        <v>94</v>
      </c>
      <c r="H982" s="379">
        <v>1032.5</v>
      </c>
      <c r="I982" s="379">
        <v>4278</v>
      </c>
      <c r="J982" s="379">
        <v>0</v>
      </c>
      <c r="K982" s="379">
        <v>0</v>
      </c>
      <c r="L982" s="379">
        <v>0.2</v>
      </c>
      <c r="M982" s="379">
        <v>152.9</v>
      </c>
      <c r="N982" s="568">
        <v>152.9</v>
      </c>
      <c r="O982" s="569">
        <v>0.67569444444444404</v>
      </c>
      <c r="P982" s="568"/>
      <c r="Q982" s="185" t="str">
        <f t="shared" si="49"/>
        <v/>
      </c>
      <c r="R982" s="574" t="str">
        <f t="shared" si="48"/>
        <v/>
      </c>
      <c r="S982" s="581">
        <v>9.1999999999999993</v>
      </c>
      <c r="T982" s="257"/>
      <c r="U982" s="576" t="str">
        <f t="shared" si="50"/>
        <v/>
      </c>
      <c r="AR982" s="263"/>
      <c r="AS982" s="263"/>
      <c r="AT982" s="224"/>
      <c r="AU982" s="379"/>
      <c r="AV982" s="379"/>
      <c r="AW982" s="264"/>
    </row>
    <row r="983" spans="2:49" x14ac:dyDescent="0.25">
      <c r="B983" s="379">
        <v>8.6999999999999993</v>
      </c>
      <c r="C983" s="379">
        <v>96</v>
      </c>
      <c r="D983" s="379">
        <v>8.6999999999999993</v>
      </c>
      <c r="E983" s="379">
        <v>2.5</v>
      </c>
      <c r="F983" s="379">
        <v>3.6</v>
      </c>
      <c r="G983" s="379">
        <v>102</v>
      </c>
      <c r="H983" s="379">
        <v>1032.5</v>
      </c>
      <c r="I983" s="379">
        <v>4278</v>
      </c>
      <c r="J983" s="379">
        <v>0</v>
      </c>
      <c r="K983" s="379">
        <v>0</v>
      </c>
      <c r="L983" s="379">
        <v>0.2</v>
      </c>
      <c r="M983" s="379">
        <v>152.9</v>
      </c>
      <c r="N983" s="568">
        <v>152.9</v>
      </c>
      <c r="O983" s="569">
        <v>0.67638888888888904</v>
      </c>
      <c r="P983" s="568"/>
      <c r="Q983" s="185" t="str">
        <f t="shared" si="49"/>
        <v/>
      </c>
      <c r="R983" s="574" t="str">
        <f t="shared" si="48"/>
        <v/>
      </c>
      <c r="S983" s="581">
        <v>9.3000000000000007</v>
      </c>
      <c r="T983" s="257"/>
      <c r="U983" s="576" t="str">
        <f t="shared" si="50"/>
        <v/>
      </c>
      <c r="AR983" s="263"/>
      <c r="AS983" s="263"/>
      <c r="AT983" s="224"/>
      <c r="AU983" s="379"/>
      <c r="AV983" s="379"/>
      <c r="AW983" s="264"/>
    </row>
    <row r="984" spans="2:49" x14ac:dyDescent="0.25">
      <c r="B984" s="379">
        <v>8.6999999999999993</v>
      </c>
      <c r="C984" s="379">
        <v>96</v>
      </c>
      <c r="D984" s="379">
        <v>8.6999999999999993</v>
      </c>
      <c r="E984" s="379">
        <v>0</v>
      </c>
      <c r="F984" s="379">
        <v>0</v>
      </c>
      <c r="G984" s="379">
        <v>118</v>
      </c>
      <c r="H984" s="379">
        <v>1032.4000000000001</v>
      </c>
      <c r="I984" s="379">
        <v>3999</v>
      </c>
      <c r="J984" s="379">
        <v>0</v>
      </c>
      <c r="K984" s="379">
        <v>0</v>
      </c>
      <c r="L984" s="379">
        <v>0.2</v>
      </c>
      <c r="M984" s="379">
        <v>152.9</v>
      </c>
      <c r="N984" s="568">
        <v>152.9</v>
      </c>
      <c r="O984" s="569">
        <v>0.67708333333333304</v>
      </c>
      <c r="P984" s="568"/>
      <c r="Q984" s="185" t="str">
        <f t="shared" si="49"/>
        <v/>
      </c>
      <c r="R984" s="574" t="str">
        <f t="shared" si="48"/>
        <v/>
      </c>
      <c r="S984" s="581">
        <v>9.1999999999999993</v>
      </c>
      <c r="T984" s="257"/>
      <c r="U984" s="576" t="str">
        <f t="shared" si="50"/>
        <v/>
      </c>
      <c r="AR984" s="263"/>
      <c r="AS984" s="263"/>
      <c r="AT984" s="224"/>
      <c r="AU984" s="379"/>
      <c r="AV984" s="379"/>
      <c r="AW984" s="264"/>
    </row>
    <row r="985" spans="2:49" x14ac:dyDescent="0.25">
      <c r="B985" s="379">
        <v>8.6999999999999993</v>
      </c>
      <c r="C985" s="379">
        <v>96</v>
      </c>
      <c r="D985" s="379">
        <v>8.6999999999999993</v>
      </c>
      <c r="E985" s="379">
        <v>1.1000000000000001</v>
      </c>
      <c r="F985" s="379">
        <v>1.8</v>
      </c>
      <c r="G985" s="379">
        <v>106</v>
      </c>
      <c r="H985" s="379">
        <v>1032.5</v>
      </c>
      <c r="I985" s="379">
        <v>3735</v>
      </c>
      <c r="J985" s="379">
        <v>0</v>
      </c>
      <c r="K985" s="379">
        <v>0</v>
      </c>
      <c r="L985" s="379">
        <v>0.2</v>
      </c>
      <c r="M985" s="379">
        <v>152.9</v>
      </c>
      <c r="N985" s="568">
        <v>152.9</v>
      </c>
      <c r="O985" s="569">
        <v>0.67777777777777803</v>
      </c>
      <c r="P985" s="568"/>
      <c r="Q985" s="185" t="str">
        <f t="shared" si="49"/>
        <v/>
      </c>
      <c r="R985" s="574" t="str">
        <f t="shared" si="48"/>
        <v/>
      </c>
      <c r="S985" s="581">
        <v>9.1999999999999993</v>
      </c>
      <c r="T985" s="257"/>
      <c r="U985" s="576" t="str">
        <f t="shared" si="50"/>
        <v/>
      </c>
      <c r="AR985" s="263"/>
      <c r="AS985" s="263"/>
      <c r="AT985" s="224"/>
      <c r="AU985" s="379"/>
      <c r="AV985" s="379"/>
      <c r="AW985" s="264"/>
    </row>
    <row r="986" spans="2:49" x14ac:dyDescent="0.25">
      <c r="B986" s="379">
        <v>8.6999999999999993</v>
      </c>
      <c r="C986" s="379">
        <v>96</v>
      </c>
      <c r="D986" s="379">
        <v>7.8</v>
      </c>
      <c r="E986" s="379">
        <v>6.5</v>
      </c>
      <c r="F986" s="379">
        <v>7.2</v>
      </c>
      <c r="G986" s="379">
        <v>112</v>
      </c>
      <c r="H986" s="379">
        <v>1032.3</v>
      </c>
      <c r="I986" s="379">
        <v>3735</v>
      </c>
      <c r="J986" s="379">
        <v>0</v>
      </c>
      <c r="K986" s="379">
        <v>0</v>
      </c>
      <c r="L986" s="379">
        <v>0.2</v>
      </c>
      <c r="M986" s="379">
        <v>152.9</v>
      </c>
      <c r="N986" s="568">
        <v>152.9</v>
      </c>
      <c r="O986" s="569">
        <v>0.67847222222222203</v>
      </c>
      <c r="P986" s="568"/>
      <c r="Q986" s="185" t="str">
        <f t="shared" si="49"/>
        <v/>
      </c>
      <c r="R986" s="574" t="str">
        <f t="shared" si="48"/>
        <v/>
      </c>
      <c r="S986" s="581">
        <v>9.1999999999999993</v>
      </c>
      <c r="T986" s="257"/>
      <c r="U986" s="576" t="str">
        <f t="shared" si="50"/>
        <v/>
      </c>
      <c r="AR986" s="263"/>
      <c r="AS986" s="263"/>
      <c r="AT986" s="224"/>
      <c r="AU986" s="379"/>
      <c r="AV986" s="379"/>
      <c r="AW986" s="264"/>
    </row>
    <row r="987" spans="2:49" x14ac:dyDescent="0.25">
      <c r="B987" s="379">
        <v>8.6999999999999993</v>
      </c>
      <c r="C987" s="379">
        <v>96</v>
      </c>
      <c r="D987" s="379">
        <v>8.6999999999999993</v>
      </c>
      <c r="E987" s="379">
        <v>4</v>
      </c>
      <c r="F987" s="379">
        <v>7.2</v>
      </c>
      <c r="G987" s="379">
        <v>100</v>
      </c>
      <c r="H987" s="379">
        <v>1032.4000000000001</v>
      </c>
      <c r="I987" s="379">
        <v>3735</v>
      </c>
      <c r="J987" s="379">
        <v>0</v>
      </c>
      <c r="K987" s="379">
        <v>0</v>
      </c>
      <c r="L987" s="379">
        <v>0.2</v>
      </c>
      <c r="M987" s="379">
        <v>152.9</v>
      </c>
      <c r="N987" s="568">
        <v>152.9</v>
      </c>
      <c r="O987" s="569">
        <v>0.67916666666666703</v>
      </c>
      <c r="P987" s="568"/>
      <c r="Q987" s="185" t="str">
        <f t="shared" si="49"/>
        <v/>
      </c>
      <c r="R987" s="574" t="str">
        <f t="shared" si="48"/>
        <v/>
      </c>
      <c r="S987" s="581">
        <v>9.1999999999999993</v>
      </c>
      <c r="T987" s="257"/>
      <c r="U987" s="576" t="str">
        <f t="shared" si="50"/>
        <v/>
      </c>
      <c r="AR987" s="263"/>
      <c r="AS987" s="263"/>
      <c r="AT987" s="224"/>
      <c r="AU987" s="379"/>
      <c r="AV987" s="379"/>
      <c r="AW987" s="264"/>
    </row>
    <row r="988" spans="2:49" x14ac:dyDescent="0.25">
      <c r="B988" s="379">
        <v>8.6999999999999993</v>
      </c>
      <c r="C988" s="379">
        <v>96</v>
      </c>
      <c r="D988" s="379">
        <v>8.6999999999999993</v>
      </c>
      <c r="E988" s="379">
        <v>2.2000000000000002</v>
      </c>
      <c r="F988" s="379">
        <v>3.6</v>
      </c>
      <c r="G988" s="379">
        <v>126</v>
      </c>
      <c r="H988" s="379">
        <v>1032.5</v>
      </c>
      <c r="I988" s="379">
        <v>3627</v>
      </c>
      <c r="J988" s="379">
        <v>0</v>
      </c>
      <c r="K988" s="379">
        <v>0</v>
      </c>
      <c r="L988" s="379">
        <v>0.2</v>
      </c>
      <c r="M988" s="379">
        <v>152.9</v>
      </c>
      <c r="N988" s="568">
        <v>152.9</v>
      </c>
      <c r="O988" s="569">
        <v>0.67986111111111103</v>
      </c>
      <c r="P988" s="568"/>
      <c r="Q988" s="185" t="str">
        <f t="shared" si="49"/>
        <v/>
      </c>
      <c r="R988" s="574" t="str">
        <f t="shared" si="48"/>
        <v/>
      </c>
      <c r="S988" s="581">
        <v>9.1999999999999993</v>
      </c>
      <c r="T988" s="257"/>
      <c r="U988" s="576" t="str">
        <f t="shared" si="50"/>
        <v/>
      </c>
      <c r="AR988" s="263"/>
      <c r="AS988" s="263"/>
      <c r="AT988" s="224"/>
      <c r="AU988" s="379"/>
      <c r="AV988" s="379"/>
      <c r="AW988" s="264"/>
    </row>
    <row r="989" spans="2:49" x14ac:dyDescent="0.25">
      <c r="B989" s="379">
        <v>8.6999999999999993</v>
      </c>
      <c r="C989" s="379">
        <v>96</v>
      </c>
      <c r="D989" s="379">
        <v>8.6999999999999993</v>
      </c>
      <c r="E989" s="379">
        <v>1.4</v>
      </c>
      <c r="F989" s="379">
        <v>1.8</v>
      </c>
      <c r="G989" s="379">
        <v>116</v>
      </c>
      <c r="H989" s="379">
        <v>1032.5999999999999</v>
      </c>
      <c r="I989" s="379">
        <v>3348</v>
      </c>
      <c r="J989" s="379">
        <v>0</v>
      </c>
      <c r="K989" s="379">
        <v>0</v>
      </c>
      <c r="L989" s="379">
        <v>0.2</v>
      </c>
      <c r="M989" s="379">
        <v>152.9</v>
      </c>
      <c r="N989" s="568">
        <v>152.9</v>
      </c>
      <c r="O989" s="569">
        <v>0.68055555555555602</v>
      </c>
      <c r="P989" s="568"/>
      <c r="Q989" s="185" t="str">
        <f t="shared" si="49"/>
        <v/>
      </c>
      <c r="R989" s="574" t="str">
        <f t="shared" si="48"/>
        <v/>
      </c>
      <c r="S989" s="581">
        <v>9.1999999999999993</v>
      </c>
      <c r="T989" s="257"/>
      <c r="U989" s="576" t="str">
        <f t="shared" si="50"/>
        <v/>
      </c>
      <c r="AR989" s="263"/>
      <c r="AS989" s="263"/>
      <c r="AT989" s="224"/>
      <c r="AU989" s="379"/>
      <c r="AV989" s="379"/>
      <c r="AW989" s="264"/>
    </row>
    <row r="990" spans="2:49" x14ac:dyDescent="0.25">
      <c r="B990" s="379">
        <v>8.6999999999999993</v>
      </c>
      <c r="C990" s="379">
        <v>96</v>
      </c>
      <c r="D990" s="379">
        <v>8.6999999999999993</v>
      </c>
      <c r="E990" s="379">
        <v>1.8</v>
      </c>
      <c r="F990" s="379">
        <v>1.8</v>
      </c>
      <c r="G990" s="379">
        <v>99</v>
      </c>
      <c r="H990" s="379">
        <v>1032.5</v>
      </c>
      <c r="I990" s="379">
        <v>3394</v>
      </c>
      <c r="J990" s="379">
        <v>0</v>
      </c>
      <c r="K990" s="379">
        <v>0</v>
      </c>
      <c r="L990" s="379">
        <v>0.2</v>
      </c>
      <c r="M990" s="379">
        <v>152.9</v>
      </c>
      <c r="N990" s="568">
        <v>152.9</v>
      </c>
      <c r="O990" s="569">
        <v>0.68125000000000002</v>
      </c>
      <c r="P990" s="568"/>
      <c r="Q990" s="185" t="str">
        <f t="shared" si="49"/>
        <v/>
      </c>
      <c r="R990" s="574" t="str">
        <f t="shared" si="48"/>
        <v/>
      </c>
      <c r="S990" s="581">
        <v>9.1999999999999993</v>
      </c>
      <c r="T990" s="257"/>
      <c r="U990" s="576" t="str">
        <f t="shared" si="50"/>
        <v/>
      </c>
      <c r="AR990" s="263"/>
      <c r="AS990" s="263"/>
      <c r="AT990" s="224"/>
      <c r="AU990" s="379"/>
      <c r="AV990" s="379"/>
      <c r="AW990" s="264"/>
    </row>
    <row r="991" spans="2:49" x14ac:dyDescent="0.25">
      <c r="B991" s="379">
        <v>8.6999999999999993</v>
      </c>
      <c r="C991" s="379">
        <v>96</v>
      </c>
      <c r="D991" s="379">
        <v>8.6999999999999993</v>
      </c>
      <c r="E991" s="379">
        <v>2.2000000000000002</v>
      </c>
      <c r="F991" s="379">
        <v>3.6</v>
      </c>
      <c r="G991" s="379">
        <v>116</v>
      </c>
      <c r="H991" s="379">
        <v>1032.7</v>
      </c>
      <c r="I991" s="379">
        <v>3131</v>
      </c>
      <c r="J991" s="379">
        <v>0</v>
      </c>
      <c r="K991" s="379">
        <v>0</v>
      </c>
      <c r="L991" s="379">
        <v>0.2</v>
      </c>
      <c r="M991" s="379">
        <v>152.9</v>
      </c>
      <c r="N991" s="568">
        <v>152.9</v>
      </c>
      <c r="O991" s="569">
        <v>0.68194444444444402</v>
      </c>
      <c r="P991" s="568"/>
      <c r="Q991" s="185" t="str">
        <f t="shared" si="49"/>
        <v/>
      </c>
      <c r="R991" s="574" t="str">
        <f t="shared" si="48"/>
        <v/>
      </c>
      <c r="S991" s="581">
        <v>9.1999999999999993</v>
      </c>
      <c r="T991" s="257"/>
      <c r="U991" s="576" t="str">
        <f t="shared" si="50"/>
        <v/>
      </c>
      <c r="AR991" s="263"/>
      <c r="AS991" s="263"/>
      <c r="AT991" s="224"/>
      <c r="AU991" s="379"/>
      <c r="AV991" s="379"/>
      <c r="AW991" s="264"/>
    </row>
    <row r="992" spans="2:49" x14ac:dyDescent="0.25">
      <c r="B992" s="379">
        <v>8.6</v>
      </c>
      <c r="C992" s="379">
        <v>96</v>
      </c>
      <c r="D992" s="379">
        <v>8.6</v>
      </c>
      <c r="E992" s="379">
        <v>4.3</v>
      </c>
      <c r="F992" s="379">
        <v>5.4</v>
      </c>
      <c r="G992" s="379">
        <v>110</v>
      </c>
      <c r="H992" s="379">
        <v>1032.4000000000001</v>
      </c>
      <c r="I992" s="379">
        <v>3239</v>
      </c>
      <c r="J992" s="379">
        <v>0</v>
      </c>
      <c r="K992" s="379">
        <v>0</v>
      </c>
      <c r="L992" s="379">
        <v>0.2</v>
      </c>
      <c r="M992" s="379">
        <v>152.9</v>
      </c>
      <c r="N992" s="568">
        <v>152.9</v>
      </c>
      <c r="O992" s="569">
        <v>0.68263888888888902</v>
      </c>
      <c r="P992" s="568"/>
      <c r="Q992" s="185" t="str">
        <f t="shared" si="49"/>
        <v/>
      </c>
      <c r="R992" s="574" t="str">
        <f t="shared" si="48"/>
        <v/>
      </c>
      <c r="S992" s="581">
        <v>9.1999999999999993</v>
      </c>
      <c r="T992" s="257"/>
      <c r="U992" s="576" t="str">
        <f t="shared" si="50"/>
        <v/>
      </c>
      <c r="AR992" s="263"/>
      <c r="AS992" s="263"/>
      <c r="AT992" s="224"/>
      <c r="AU992" s="379"/>
      <c r="AV992" s="379"/>
      <c r="AW992" s="264"/>
    </row>
    <row r="993" spans="2:49" x14ac:dyDescent="0.25">
      <c r="B993" s="379">
        <v>8.6</v>
      </c>
      <c r="C993" s="379">
        <v>96</v>
      </c>
      <c r="D993" s="379">
        <v>8.6</v>
      </c>
      <c r="E993" s="379">
        <v>1.1000000000000001</v>
      </c>
      <c r="F993" s="379">
        <v>1.8</v>
      </c>
      <c r="G993" s="379">
        <v>147</v>
      </c>
      <c r="H993" s="379">
        <v>1032.5999999999999</v>
      </c>
      <c r="I993" s="379">
        <v>3239</v>
      </c>
      <c r="J993" s="379">
        <v>0</v>
      </c>
      <c r="K993" s="379">
        <v>0</v>
      </c>
      <c r="L993" s="379">
        <v>0.2</v>
      </c>
      <c r="M993" s="379">
        <v>152.9</v>
      </c>
      <c r="N993" s="568">
        <v>152.9</v>
      </c>
      <c r="O993" s="569">
        <v>0.68333333333333302</v>
      </c>
      <c r="P993" s="568"/>
      <c r="Q993" s="185" t="str">
        <f t="shared" si="49"/>
        <v/>
      </c>
      <c r="R993" s="574" t="str">
        <f t="shared" si="48"/>
        <v/>
      </c>
      <c r="S993" s="581">
        <v>9.1999999999999993</v>
      </c>
      <c r="T993" s="257"/>
      <c r="U993" s="576" t="str">
        <f t="shared" si="50"/>
        <v/>
      </c>
      <c r="AR993" s="263"/>
      <c r="AS993" s="263"/>
      <c r="AT993" s="224"/>
      <c r="AU993" s="379"/>
      <c r="AV993" s="379"/>
      <c r="AW993" s="264"/>
    </row>
    <row r="994" spans="2:49" x14ac:dyDescent="0.25">
      <c r="B994" s="379">
        <v>8.6</v>
      </c>
      <c r="C994" s="379">
        <v>96</v>
      </c>
      <c r="D994" s="379">
        <v>8.6</v>
      </c>
      <c r="E994" s="379">
        <v>0.4</v>
      </c>
      <c r="F994" s="379">
        <v>1.8</v>
      </c>
      <c r="G994" s="379">
        <v>148</v>
      </c>
      <c r="H994" s="379">
        <v>1032.7</v>
      </c>
      <c r="I994" s="379">
        <v>3286</v>
      </c>
      <c r="J994" s="379">
        <v>0</v>
      </c>
      <c r="K994" s="379">
        <v>0</v>
      </c>
      <c r="L994" s="379">
        <v>0.2</v>
      </c>
      <c r="M994" s="379">
        <v>152.9</v>
      </c>
      <c r="N994" s="568">
        <v>152.9</v>
      </c>
      <c r="O994" s="569">
        <v>0.68402777777777801</v>
      </c>
      <c r="P994" s="568"/>
      <c r="Q994" s="185" t="str">
        <f t="shared" si="49"/>
        <v/>
      </c>
      <c r="R994" s="574" t="str">
        <f t="shared" si="48"/>
        <v/>
      </c>
      <c r="S994" s="581">
        <v>9.1999999999999993</v>
      </c>
      <c r="T994" s="257"/>
      <c r="U994" s="576" t="str">
        <f t="shared" si="50"/>
        <v/>
      </c>
      <c r="AR994" s="263"/>
      <c r="AS994" s="263"/>
      <c r="AT994" s="224"/>
      <c r="AU994" s="379"/>
      <c r="AV994" s="379"/>
      <c r="AW994" s="264"/>
    </row>
    <row r="995" spans="2:49" x14ac:dyDescent="0.25">
      <c r="B995" s="379">
        <v>8.6</v>
      </c>
      <c r="C995" s="379">
        <v>96</v>
      </c>
      <c r="D995" s="379">
        <v>8.6</v>
      </c>
      <c r="E995" s="379">
        <v>1.8</v>
      </c>
      <c r="F995" s="379">
        <v>1.8</v>
      </c>
      <c r="G995" s="379">
        <v>148</v>
      </c>
      <c r="H995" s="379">
        <v>1032.5</v>
      </c>
      <c r="I995" s="379">
        <v>3456</v>
      </c>
      <c r="J995" s="379">
        <v>0</v>
      </c>
      <c r="K995" s="379">
        <v>0</v>
      </c>
      <c r="L995" s="379">
        <v>0.2</v>
      </c>
      <c r="M995" s="379">
        <v>152.9</v>
      </c>
      <c r="N995" s="568">
        <v>152.9</v>
      </c>
      <c r="O995" s="569">
        <v>0.68472222222222201</v>
      </c>
      <c r="P995" s="568"/>
      <c r="Q995" s="185" t="str">
        <f t="shared" si="49"/>
        <v/>
      </c>
      <c r="R995" s="574" t="str">
        <f t="shared" si="48"/>
        <v/>
      </c>
      <c r="S995" s="581">
        <v>9.1</v>
      </c>
      <c r="T995" s="257"/>
      <c r="U995" s="576" t="str">
        <f t="shared" si="50"/>
        <v/>
      </c>
      <c r="AR995" s="263"/>
      <c r="AS995" s="263"/>
      <c r="AT995" s="224"/>
      <c r="AU995" s="379"/>
      <c r="AV995" s="379"/>
      <c r="AW995" s="264"/>
    </row>
    <row r="996" spans="2:49" x14ac:dyDescent="0.25">
      <c r="B996" s="379">
        <v>8.6999999999999993</v>
      </c>
      <c r="C996" s="379">
        <v>96</v>
      </c>
      <c r="D996" s="379">
        <v>8.6999999999999993</v>
      </c>
      <c r="E996" s="379">
        <v>0</v>
      </c>
      <c r="F996" s="379">
        <v>0</v>
      </c>
      <c r="G996" s="379">
        <v>128</v>
      </c>
      <c r="H996" s="379">
        <v>1032.5999999999999</v>
      </c>
      <c r="I996" s="379">
        <v>3131</v>
      </c>
      <c r="J996" s="379">
        <v>0</v>
      </c>
      <c r="K996" s="379">
        <v>0</v>
      </c>
      <c r="L996" s="379">
        <v>0.2</v>
      </c>
      <c r="M996" s="379">
        <v>152.9</v>
      </c>
      <c r="N996" s="568">
        <v>152.9</v>
      </c>
      <c r="O996" s="569">
        <v>0.68541666666666701</v>
      </c>
      <c r="P996" s="568"/>
      <c r="Q996" s="185" t="str">
        <f t="shared" si="49"/>
        <v/>
      </c>
      <c r="R996" s="574" t="str">
        <f t="shared" si="48"/>
        <v/>
      </c>
      <c r="S996" s="581">
        <v>9.1</v>
      </c>
      <c r="T996" s="257"/>
      <c r="U996" s="576" t="str">
        <f t="shared" si="50"/>
        <v/>
      </c>
      <c r="AR996" s="263"/>
      <c r="AS996" s="263"/>
      <c r="AT996" s="224"/>
      <c r="AU996" s="379"/>
      <c r="AV996" s="379"/>
      <c r="AW996" s="264"/>
    </row>
    <row r="997" spans="2:49" x14ac:dyDescent="0.25">
      <c r="B997" s="379">
        <v>8.6999999999999993</v>
      </c>
      <c r="C997" s="379">
        <v>96</v>
      </c>
      <c r="D997" s="379">
        <v>8</v>
      </c>
      <c r="E997" s="379">
        <v>5.8</v>
      </c>
      <c r="F997" s="379">
        <v>9.4</v>
      </c>
      <c r="G997" s="379">
        <v>134</v>
      </c>
      <c r="H997" s="379">
        <v>1032.4000000000001</v>
      </c>
      <c r="I997" s="379">
        <v>2681</v>
      </c>
      <c r="J997" s="379">
        <v>0</v>
      </c>
      <c r="K997" s="379">
        <v>0</v>
      </c>
      <c r="L997" s="379">
        <v>0.2</v>
      </c>
      <c r="M997" s="379">
        <v>152.9</v>
      </c>
      <c r="N997" s="568">
        <v>152.9</v>
      </c>
      <c r="O997" s="569">
        <v>0.68611111111111101</v>
      </c>
      <c r="P997" s="568"/>
      <c r="Q997" s="185" t="str">
        <f t="shared" si="49"/>
        <v/>
      </c>
      <c r="R997" s="574" t="str">
        <f t="shared" si="48"/>
        <v/>
      </c>
      <c r="S997" s="581">
        <v>9.1</v>
      </c>
      <c r="T997" s="257"/>
      <c r="U997" s="576" t="str">
        <f t="shared" si="50"/>
        <v/>
      </c>
      <c r="AR997" s="263"/>
      <c r="AS997" s="263"/>
      <c r="AT997" s="224"/>
      <c r="AU997" s="379"/>
      <c r="AV997" s="379"/>
      <c r="AW997" s="264"/>
    </row>
    <row r="998" spans="2:49" x14ac:dyDescent="0.25">
      <c r="B998" s="379">
        <v>8.6999999999999993</v>
      </c>
      <c r="C998" s="379">
        <v>96</v>
      </c>
      <c r="D998" s="379">
        <v>8.6999999999999993</v>
      </c>
      <c r="E998" s="379">
        <v>2.9</v>
      </c>
      <c r="F998" s="379">
        <v>3.6</v>
      </c>
      <c r="G998" s="379">
        <v>111</v>
      </c>
      <c r="H998" s="379">
        <v>1032.7</v>
      </c>
      <c r="I998" s="379">
        <v>2526</v>
      </c>
      <c r="J998" s="379">
        <v>0</v>
      </c>
      <c r="K998" s="379">
        <v>0</v>
      </c>
      <c r="L998" s="379">
        <v>0.2</v>
      </c>
      <c r="M998" s="379">
        <v>152.9</v>
      </c>
      <c r="N998" s="568">
        <v>152.9</v>
      </c>
      <c r="O998" s="569">
        <v>0.686805555555556</v>
      </c>
      <c r="P998" s="568"/>
      <c r="Q998" s="185" t="str">
        <f t="shared" si="49"/>
        <v/>
      </c>
      <c r="R998" s="574" t="str">
        <f t="shared" si="48"/>
        <v/>
      </c>
      <c r="S998" s="581">
        <v>9.1</v>
      </c>
      <c r="T998" s="257"/>
      <c r="U998" s="576" t="str">
        <f t="shared" si="50"/>
        <v/>
      </c>
      <c r="AR998" s="263"/>
      <c r="AS998" s="263"/>
      <c r="AT998" s="224"/>
      <c r="AU998" s="379"/>
      <c r="AV998" s="379"/>
      <c r="AW998" s="264"/>
    </row>
    <row r="999" spans="2:49" x14ac:dyDescent="0.25">
      <c r="B999" s="379">
        <v>8.6</v>
      </c>
      <c r="C999" s="379">
        <v>96</v>
      </c>
      <c r="D999" s="379">
        <v>8.6</v>
      </c>
      <c r="E999" s="379">
        <v>0.7</v>
      </c>
      <c r="F999" s="379">
        <v>1.8</v>
      </c>
      <c r="G999" s="379">
        <v>146</v>
      </c>
      <c r="H999" s="379">
        <v>1032.5999999999999</v>
      </c>
      <c r="I999" s="379">
        <v>2185</v>
      </c>
      <c r="J999" s="379">
        <v>0</v>
      </c>
      <c r="K999" s="379">
        <v>0</v>
      </c>
      <c r="L999" s="379">
        <v>0.2</v>
      </c>
      <c r="M999" s="379">
        <v>152.9</v>
      </c>
      <c r="N999" s="568">
        <v>152.9</v>
      </c>
      <c r="O999" s="569">
        <v>0.6875</v>
      </c>
      <c r="P999" s="568"/>
      <c r="Q999" s="185" t="str">
        <f t="shared" si="49"/>
        <v/>
      </c>
      <c r="R999" s="574" t="str">
        <f t="shared" si="48"/>
        <v/>
      </c>
      <c r="S999" s="581">
        <v>9.1</v>
      </c>
      <c r="T999" s="257"/>
      <c r="U999" s="576" t="str">
        <f t="shared" si="50"/>
        <v/>
      </c>
      <c r="AR999" s="263"/>
      <c r="AS999" s="263"/>
      <c r="AT999" s="224"/>
      <c r="AU999" s="379"/>
      <c r="AV999" s="379"/>
      <c r="AW999" s="264"/>
    </row>
    <row r="1000" spans="2:49" x14ac:dyDescent="0.25">
      <c r="B1000" s="379">
        <v>8.6</v>
      </c>
      <c r="C1000" s="379">
        <v>96</v>
      </c>
      <c r="D1000" s="379">
        <v>8.6</v>
      </c>
      <c r="E1000" s="379">
        <v>1.1000000000000001</v>
      </c>
      <c r="F1000" s="379">
        <v>1.8</v>
      </c>
      <c r="G1000" s="379">
        <v>145</v>
      </c>
      <c r="H1000" s="379">
        <v>1032.5</v>
      </c>
      <c r="I1000" s="379">
        <v>2139</v>
      </c>
      <c r="J1000" s="379">
        <v>0</v>
      </c>
      <c r="K1000" s="379">
        <v>0</v>
      </c>
      <c r="L1000" s="379">
        <v>0.2</v>
      </c>
      <c r="M1000" s="379">
        <v>152.9</v>
      </c>
      <c r="N1000" s="568">
        <v>152.9</v>
      </c>
      <c r="O1000" s="569">
        <v>0.688194444444444</v>
      </c>
      <c r="P1000" s="568"/>
      <c r="Q1000" s="185" t="str">
        <f t="shared" si="49"/>
        <v/>
      </c>
      <c r="R1000" s="574" t="str">
        <f t="shared" si="48"/>
        <v/>
      </c>
      <c r="S1000" s="581">
        <v>9.1</v>
      </c>
      <c r="T1000" s="257"/>
      <c r="U1000" s="576" t="str">
        <f t="shared" si="50"/>
        <v/>
      </c>
      <c r="AR1000" s="263"/>
      <c r="AS1000" s="263"/>
      <c r="AT1000" s="224"/>
      <c r="AU1000" s="379"/>
      <c r="AV1000" s="379"/>
      <c r="AW1000" s="264"/>
    </row>
    <row r="1001" spans="2:49" x14ac:dyDescent="0.25">
      <c r="B1001" s="379">
        <v>8.6</v>
      </c>
      <c r="C1001" s="379">
        <v>96</v>
      </c>
      <c r="D1001" s="379">
        <v>8.6</v>
      </c>
      <c r="E1001" s="379">
        <v>4</v>
      </c>
      <c r="F1001" s="379">
        <v>5.4</v>
      </c>
      <c r="G1001" s="379">
        <v>111</v>
      </c>
      <c r="H1001" s="379">
        <v>1032.7</v>
      </c>
      <c r="I1001" s="379">
        <v>2247</v>
      </c>
      <c r="J1001" s="379">
        <v>0</v>
      </c>
      <c r="K1001" s="379">
        <v>0</v>
      </c>
      <c r="L1001" s="379">
        <v>0.2</v>
      </c>
      <c r="M1001" s="379">
        <v>152.9</v>
      </c>
      <c r="N1001" s="568">
        <v>152.9</v>
      </c>
      <c r="O1001" s="569">
        <v>0.68888888888888899</v>
      </c>
      <c r="P1001" s="568"/>
      <c r="Q1001" s="185" t="str">
        <f t="shared" si="49"/>
        <v/>
      </c>
      <c r="R1001" s="574" t="str">
        <f t="shared" si="48"/>
        <v/>
      </c>
      <c r="S1001" s="581">
        <v>9.1</v>
      </c>
      <c r="T1001" s="257"/>
      <c r="U1001" s="576" t="str">
        <f t="shared" si="50"/>
        <v/>
      </c>
      <c r="AR1001" s="263"/>
      <c r="AS1001" s="263"/>
      <c r="AT1001" s="224"/>
      <c r="AU1001" s="379"/>
      <c r="AV1001" s="379"/>
      <c r="AW1001" s="264"/>
    </row>
    <row r="1002" spans="2:49" x14ac:dyDescent="0.25">
      <c r="B1002" s="379">
        <v>8.6</v>
      </c>
      <c r="C1002" s="379">
        <v>96</v>
      </c>
      <c r="D1002" s="379">
        <v>8.6</v>
      </c>
      <c r="E1002" s="379">
        <v>3.2</v>
      </c>
      <c r="F1002" s="379">
        <v>9.4</v>
      </c>
      <c r="G1002" s="379">
        <v>92</v>
      </c>
      <c r="H1002" s="379">
        <v>1032.5999999999999</v>
      </c>
      <c r="I1002" s="379">
        <v>2247</v>
      </c>
      <c r="J1002" s="379">
        <v>0</v>
      </c>
      <c r="K1002" s="379">
        <v>0</v>
      </c>
      <c r="L1002" s="379">
        <v>0.2</v>
      </c>
      <c r="M1002" s="379">
        <v>152.9</v>
      </c>
      <c r="N1002" s="568">
        <v>152.9</v>
      </c>
      <c r="O1002" s="569">
        <v>0.68958333333333299</v>
      </c>
      <c r="P1002" s="568"/>
      <c r="Q1002" s="185" t="str">
        <f t="shared" si="49"/>
        <v/>
      </c>
      <c r="R1002" s="574" t="str">
        <f t="shared" si="48"/>
        <v/>
      </c>
      <c r="S1002" s="581">
        <v>9.1</v>
      </c>
      <c r="T1002" s="257"/>
      <c r="U1002" s="576" t="str">
        <f t="shared" si="50"/>
        <v/>
      </c>
      <c r="AR1002" s="263"/>
      <c r="AS1002" s="263"/>
      <c r="AT1002" s="224"/>
      <c r="AU1002" s="379"/>
      <c r="AV1002" s="379"/>
      <c r="AW1002" s="264"/>
    </row>
    <row r="1003" spans="2:49" x14ac:dyDescent="0.25">
      <c r="B1003" s="379">
        <v>8.6</v>
      </c>
      <c r="C1003" s="379">
        <v>96</v>
      </c>
      <c r="D1003" s="379">
        <v>7.4</v>
      </c>
      <c r="E1003" s="379">
        <v>7.6</v>
      </c>
      <c r="F1003" s="379">
        <v>9.4</v>
      </c>
      <c r="G1003" s="379">
        <v>87</v>
      </c>
      <c r="H1003" s="379">
        <v>1032.5</v>
      </c>
      <c r="I1003" s="379">
        <v>2526</v>
      </c>
      <c r="J1003" s="379">
        <v>0</v>
      </c>
      <c r="K1003" s="379">
        <v>0</v>
      </c>
      <c r="L1003" s="379">
        <v>0.2</v>
      </c>
      <c r="M1003" s="379">
        <v>152.9</v>
      </c>
      <c r="N1003" s="568">
        <v>152.9</v>
      </c>
      <c r="O1003" s="569">
        <v>0.69027777777777799</v>
      </c>
      <c r="P1003" s="568"/>
      <c r="Q1003" s="185" t="str">
        <f t="shared" si="49"/>
        <v/>
      </c>
      <c r="R1003" s="574" t="str">
        <f t="shared" si="48"/>
        <v/>
      </c>
      <c r="S1003" s="581">
        <v>9.1</v>
      </c>
      <c r="T1003" s="257"/>
      <c r="U1003" s="576" t="str">
        <f t="shared" si="50"/>
        <v/>
      </c>
      <c r="AR1003" s="263"/>
      <c r="AS1003" s="263"/>
      <c r="AT1003" s="224"/>
      <c r="AU1003" s="379"/>
      <c r="AV1003" s="379"/>
      <c r="AW1003" s="264"/>
    </row>
    <row r="1004" spans="2:49" x14ac:dyDescent="0.25">
      <c r="B1004" s="379">
        <v>8.6</v>
      </c>
      <c r="C1004" s="379">
        <v>96</v>
      </c>
      <c r="D1004" s="379">
        <v>7.9</v>
      </c>
      <c r="E1004" s="379">
        <v>6.1</v>
      </c>
      <c r="F1004" s="379">
        <v>9.4</v>
      </c>
      <c r="G1004" s="379">
        <v>95</v>
      </c>
      <c r="H1004" s="379">
        <v>1032.5999999999999</v>
      </c>
      <c r="I1004" s="379">
        <v>2526</v>
      </c>
      <c r="J1004" s="379">
        <v>0</v>
      </c>
      <c r="K1004" s="379">
        <v>0</v>
      </c>
      <c r="L1004" s="379">
        <v>0.2</v>
      </c>
      <c r="M1004" s="379">
        <v>152.9</v>
      </c>
      <c r="N1004" s="568">
        <v>152.9</v>
      </c>
      <c r="O1004" s="569">
        <v>0.69097222222222199</v>
      </c>
      <c r="P1004" s="568"/>
      <c r="Q1004" s="185" t="str">
        <f t="shared" si="49"/>
        <v/>
      </c>
      <c r="R1004" s="574" t="str">
        <f t="shared" si="48"/>
        <v/>
      </c>
      <c r="S1004" s="581">
        <v>9.1</v>
      </c>
      <c r="T1004" s="257"/>
      <c r="U1004" s="576" t="str">
        <f t="shared" si="50"/>
        <v/>
      </c>
      <c r="AR1004" s="263"/>
      <c r="AS1004" s="263"/>
      <c r="AT1004" s="224"/>
      <c r="AU1004" s="379"/>
      <c r="AV1004" s="379"/>
      <c r="AW1004" s="264"/>
    </row>
    <row r="1005" spans="2:49" x14ac:dyDescent="0.25">
      <c r="B1005" s="379">
        <v>8.6</v>
      </c>
      <c r="C1005" s="379">
        <v>96</v>
      </c>
      <c r="D1005" s="379">
        <v>7.9</v>
      </c>
      <c r="E1005" s="379">
        <v>6.1</v>
      </c>
      <c r="F1005" s="379">
        <v>7.2</v>
      </c>
      <c r="G1005" s="379">
        <v>112</v>
      </c>
      <c r="H1005" s="379">
        <v>1032.5</v>
      </c>
      <c r="I1005" s="379">
        <v>2635</v>
      </c>
      <c r="J1005" s="379">
        <v>0</v>
      </c>
      <c r="K1005" s="379">
        <v>0</v>
      </c>
      <c r="L1005" s="379">
        <v>0.2</v>
      </c>
      <c r="M1005" s="379">
        <v>152.9</v>
      </c>
      <c r="N1005" s="568">
        <v>152.9</v>
      </c>
      <c r="O1005" s="569">
        <v>0.69166666666666698</v>
      </c>
      <c r="P1005" s="568"/>
      <c r="Q1005" s="185" t="str">
        <f t="shared" si="49"/>
        <v/>
      </c>
      <c r="R1005" s="574" t="str">
        <f t="shared" si="48"/>
        <v/>
      </c>
      <c r="S1005" s="581">
        <v>9</v>
      </c>
      <c r="T1005" s="257"/>
      <c r="U1005" s="576" t="str">
        <f t="shared" si="50"/>
        <v/>
      </c>
      <c r="AR1005" s="263"/>
      <c r="AS1005" s="263"/>
      <c r="AT1005" s="224"/>
      <c r="AU1005" s="379"/>
      <c r="AV1005" s="379"/>
      <c r="AW1005" s="264"/>
    </row>
    <row r="1006" spans="2:49" x14ac:dyDescent="0.25">
      <c r="B1006" s="379">
        <v>8.6</v>
      </c>
      <c r="C1006" s="379">
        <v>96</v>
      </c>
      <c r="D1006" s="379">
        <v>7.4</v>
      </c>
      <c r="E1006" s="379">
        <v>7.6</v>
      </c>
      <c r="F1006" s="379">
        <v>9.4</v>
      </c>
      <c r="G1006" s="379">
        <v>122</v>
      </c>
      <c r="H1006" s="379">
        <v>1032.7</v>
      </c>
      <c r="I1006" s="379">
        <v>2294</v>
      </c>
      <c r="J1006" s="379">
        <v>0</v>
      </c>
      <c r="K1006" s="379">
        <v>0</v>
      </c>
      <c r="L1006" s="379">
        <v>0.2</v>
      </c>
      <c r="M1006" s="379">
        <v>152.9</v>
      </c>
      <c r="N1006" s="568">
        <v>152.9</v>
      </c>
      <c r="O1006" s="569">
        <v>0.69236111111111098</v>
      </c>
      <c r="P1006" s="568"/>
      <c r="Q1006" s="185" t="str">
        <f t="shared" si="49"/>
        <v/>
      </c>
      <c r="R1006" s="574" t="str">
        <f t="shared" si="48"/>
        <v/>
      </c>
      <c r="S1006" s="581">
        <v>9</v>
      </c>
      <c r="T1006" s="257"/>
      <c r="U1006" s="576" t="str">
        <f t="shared" si="50"/>
        <v/>
      </c>
      <c r="AR1006" s="263"/>
      <c r="AS1006" s="263"/>
      <c r="AT1006" s="224"/>
      <c r="AU1006" s="379"/>
      <c r="AV1006" s="379"/>
      <c r="AW1006" s="264"/>
    </row>
    <row r="1007" spans="2:49" x14ac:dyDescent="0.25">
      <c r="B1007" s="379">
        <v>8.6</v>
      </c>
      <c r="C1007" s="379">
        <v>96</v>
      </c>
      <c r="D1007" s="379">
        <v>7.7</v>
      </c>
      <c r="E1007" s="379">
        <v>6.5</v>
      </c>
      <c r="F1007" s="379">
        <v>7.2</v>
      </c>
      <c r="G1007" s="379">
        <v>108</v>
      </c>
      <c r="H1007" s="379">
        <v>1032.5</v>
      </c>
      <c r="I1007" s="379">
        <v>2185</v>
      </c>
      <c r="J1007" s="379">
        <v>0</v>
      </c>
      <c r="K1007" s="379">
        <v>0</v>
      </c>
      <c r="L1007" s="379">
        <v>0.2</v>
      </c>
      <c r="M1007" s="379">
        <v>152.9</v>
      </c>
      <c r="N1007" s="568">
        <v>152.9</v>
      </c>
      <c r="O1007" s="569">
        <v>0.69305555555555598</v>
      </c>
      <c r="P1007" s="568"/>
      <c r="Q1007" s="185" t="str">
        <f t="shared" si="49"/>
        <v/>
      </c>
      <c r="R1007" s="574" t="str">
        <f t="shared" si="48"/>
        <v/>
      </c>
      <c r="S1007" s="581">
        <v>9</v>
      </c>
      <c r="T1007" s="257"/>
      <c r="U1007" s="576" t="str">
        <f t="shared" si="50"/>
        <v/>
      </c>
      <c r="AR1007" s="263"/>
      <c r="AS1007" s="263"/>
      <c r="AT1007" s="224"/>
      <c r="AU1007" s="379"/>
      <c r="AV1007" s="379"/>
      <c r="AW1007" s="264"/>
    </row>
    <row r="1008" spans="2:49" x14ac:dyDescent="0.25">
      <c r="B1008" s="379">
        <v>8.6</v>
      </c>
      <c r="C1008" s="379">
        <v>96</v>
      </c>
      <c r="D1008" s="379">
        <v>8.6</v>
      </c>
      <c r="E1008" s="379">
        <v>2.5</v>
      </c>
      <c r="F1008" s="379">
        <v>3.6</v>
      </c>
      <c r="G1008" s="379">
        <v>127</v>
      </c>
      <c r="H1008" s="379">
        <v>1032.7</v>
      </c>
      <c r="I1008" s="379">
        <v>2247</v>
      </c>
      <c r="J1008" s="379">
        <v>0</v>
      </c>
      <c r="K1008" s="379">
        <v>0</v>
      </c>
      <c r="L1008" s="379">
        <v>0.2</v>
      </c>
      <c r="M1008" s="379">
        <v>152.9</v>
      </c>
      <c r="N1008" s="568">
        <v>152.9</v>
      </c>
      <c r="O1008" s="569">
        <v>0.69374999999999998</v>
      </c>
      <c r="P1008" s="568"/>
      <c r="Q1008" s="185" t="str">
        <f t="shared" si="49"/>
        <v/>
      </c>
      <c r="R1008" s="574" t="str">
        <f t="shared" si="48"/>
        <v/>
      </c>
      <c r="S1008" s="581">
        <v>9</v>
      </c>
      <c r="T1008" s="257"/>
      <c r="U1008" s="576" t="str">
        <f t="shared" si="50"/>
        <v/>
      </c>
      <c r="AR1008" s="263"/>
      <c r="AS1008" s="263"/>
      <c r="AT1008" s="224"/>
      <c r="AU1008" s="379"/>
      <c r="AV1008" s="379"/>
      <c r="AW1008" s="264"/>
    </row>
    <row r="1009" spans="2:49" x14ac:dyDescent="0.25">
      <c r="B1009" s="379">
        <v>8.6</v>
      </c>
      <c r="C1009" s="379">
        <v>96</v>
      </c>
      <c r="D1009" s="379">
        <v>8.6</v>
      </c>
      <c r="E1009" s="379">
        <v>4</v>
      </c>
      <c r="F1009" s="379">
        <v>5.4</v>
      </c>
      <c r="G1009" s="379">
        <v>107</v>
      </c>
      <c r="H1009" s="379">
        <v>1032.7</v>
      </c>
      <c r="I1009" s="379">
        <v>2418</v>
      </c>
      <c r="J1009" s="379">
        <v>0</v>
      </c>
      <c r="K1009" s="379">
        <v>0</v>
      </c>
      <c r="L1009" s="379">
        <v>0.2</v>
      </c>
      <c r="M1009" s="379">
        <v>152.9</v>
      </c>
      <c r="N1009" s="568">
        <v>152.9</v>
      </c>
      <c r="O1009" s="569">
        <v>0.69444444444444398</v>
      </c>
      <c r="P1009" s="568"/>
      <c r="Q1009" s="185" t="str">
        <f t="shared" si="49"/>
        <v/>
      </c>
      <c r="R1009" s="574" t="str">
        <f t="shared" si="48"/>
        <v/>
      </c>
      <c r="S1009" s="581">
        <v>9</v>
      </c>
      <c r="T1009" s="257"/>
      <c r="U1009" s="576" t="str">
        <f t="shared" si="50"/>
        <v/>
      </c>
      <c r="AR1009" s="263"/>
      <c r="AS1009" s="263"/>
      <c r="AT1009" s="224"/>
      <c r="AU1009" s="379"/>
      <c r="AV1009" s="379"/>
      <c r="AW1009" s="264"/>
    </row>
    <row r="1010" spans="2:49" x14ac:dyDescent="0.25">
      <c r="B1010" s="379">
        <v>8.6</v>
      </c>
      <c r="C1010" s="379">
        <v>96</v>
      </c>
      <c r="D1010" s="379">
        <v>8</v>
      </c>
      <c r="E1010" s="379">
        <v>5.4</v>
      </c>
      <c r="F1010" s="379">
        <v>7.2</v>
      </c>
      <c r="G1010" s="379">
        <v>135</v>
      </c>
      <c r="H1010" s="379">
        <v>1032.5</v>
      </c>
      <c r="I1010" s="379">
        <v>2077</v>
      </c>
      <c r="J1010" s="379">
        <v>0</v>
      </c>
      <c r="K1010" s="379">
        <v>0</v>
      </c>
      <c r="L1010" s="379">
        <v>0.2</v>
      </c>
      <c r="M1010" s="379">
        <v>152.9</v>
      </c>
      <c r="N1010" s="568">
        <v>152.9</v>
      </c>
      <c r="O1010" s="569">
        <v>0.69513888888888897</v>
      </c>
      <c r="P1010" s="568"/>
      <c r="Q1010" s="185" t="str">
        <f t="shared" si="49"/>
        <v/>
      </c>
      <c r="R1010" s="574" t="str">
        <f t="shared" si="48"/>
        <v/>
      </c>
      <c r="S1010" s="581">
        <v>9</v>
      </c>
      <c r="T1010" s="257"/>
      <c r="U1010" s="576" t="str">
        <f t="shared" si="50"/>
        <v/>
      </c>
      <c r="AR1010" s="263"/>
      <c r="AS1010" s="263"/>
      <c r="AT1010" s="224"/>
      <c r="AU1010" s="379"/>
      <c r="AV1010" s="379"/>
      <c r="AW1010" s="264"/>
    </row>
    <row r="1011" spans="2:49" x14ac:dyDescent="0.25">
      <c r="B1011" s="379">
        <v>8.6</v>
      </c>
      <c r="C1011" s="379">
        <v>96</v>
      </c>
      <c r="D1011" s="379">
        <v>8</v>
      </c>
      <c r="E1011" s="379">
        <v>5.4</v>
      </c>
      <c r="F1011" s="379">
        <v>7.2</v>
      </c>
      <c r="G1011" s="379">
        <v>101</v>
      </c>
      <c r="H1011" s="379">
        <v>1032.3</v>
      </c>
      <c r="I1011" s="379">
        <v>2139</v>
      </c>
      <c r="J1011" s="379">
        <v>0</v>
      </c>
      <c r="K1011" s="379">
        <v>0</v>
      </c>
      <c r="L1011" s="379">
        <v>0.2</v>
      </c>
      <c r="M1011" s="379">
        <v>152.9</v>
      </c>
      <c r="N1011" s="568">
        <v>152.9</v>
      </c>
      <c r="O1011" s="569">
        <v>0.69583333333333297</v>
      </c>
      <c r="P1011" s="568"/>
      <c r="Q1011" s="185" t="str">
        <f t="shared" si="49"/>
        <v/>
      </c>
      <c r="R1011" s="574" t="str">
        <f t="shared" si="48"/>
        <v/>
      </c>
      <c r="S1011" s="581">
        <v>9</v>
      </c>
      <c r="T1011" s="257"/>
      <c r="U1011" s="576" t="str">
        <f t="shared" si="50"/>
        <v/>
      </c>
      <c r="AR1011" s="263"/>
      <c r="AS1011" s="263"/>
      <c r="AT1011" s="224"/>
      <c r="AU1011" s="379"/>
      <c r="AV1011" s="379"/>
      <c r="AW1011" s="264"/>
    </row>
    <row r="1012" spans="2:49" x14ac:dyDescent="0.25">
      <c r="B1012" s="379">
        <v>8.6</v>
      </c>
      <c r="C1012" s="379">
        <v>96</v>
      </c>
      <c r="D1012" s="379">
        <v>8</v>
      </c>
      <c r="E1012" s="379">
        <v>5.4</v>
      </c>
      <c r="F1012" s="379">
        <v>5.4</v>
      </c>
      <c r="G1012" s="379">
        <v>138</v>
      </c>
      <c r="H1012" s="379">
        <v>1032.5999999999999</v>
      </c>
      <c r="I1012" s="379">
        <v>2077</v>
      </c>
      <c r="J1012" s="379">
        <v>0</v>
      </c>
      <c r="K1012" s="379">
        <v>0</v>
      </c>
      <c r="L1012" s="379">
        <v>0.2</v>
      </c>
      <c r="M1012" s="379">
        <v>152.9</v>
      </c>
      <c r="N1012" s="568">
        <v>152.9</v>
      </c>
      <c r="O1012" s="569">
        <v>0.69652777777777797</v>
      </c>
      <c r="P1012" s="568"/>
      <c r="Q1012" s="185" t="str">
        <f t="shared" si="49"/>
        <v/>
      </c>
      <c r="R1012" s="574" t="str">
        <f t="shared" si="48"/>
        <v/>
      </c>
      <c r="S1012" s="581">
        <v>9</v>
      </c>
      <c r="T1012" s="257"/>
      <c r="U1012" s="576" t="str">
        <f t="shared" si="50"/>
        <v/>
      </c>
      <c r="AR1012" s="263"/>
      <c r="AS1012" s="263"/>
      <c r="AT1012" s="224"/>
      <c r="AU1012" s="379"/>
      <c r="AV1012" s="379"/>
      <c r="AW1012" s="264"/>
    </row>
    <row r="1013" spans="2:49" x14ac:dyDescent="0.25">
      <c r="B1013" s="379">
        <v>8.6</v>
      </c>
      <c r="C1013" s="379">
        <v>96</v>
      </c>
      <c r="D1013" s="379">
        <v>7.9</v>
      </c>
      <c r="E1013" s="379">
        <v>5.8</v>
      </c>
      <c r="F1013" s="379">
        <v>9.4</v>
      </c>
      <c r="G1013" s="379">
        <v>124</v>
      </c>
      <c r="H1013" s="379">
        <v>1032.3</v>
      </c>
      <c r="I1013" s="379">
        <v>2030</v>
      </c>
      <c r="J1013" s="379">
        <v>0</v>
      </c>
      <c r="K1013" s="379">
        <v>0</v>
      </c>
      <c r="L1013" s="379">
        <v>0.2</v>
      </c>
      <c r="M1013" s="379">
        <v>152.9</v>
      </c>
      <c r="N1013" s="568">
        <v>152.9</v>
      </c>
      <c r="O1013" s="569">
        <v>0.69722222222222197</v>
      </c>
      <c r="P1013" s="568"/>
      <c r="Q1013" s="185" t="str">
        <f t="shared" si="49"/>
        <v/>
      </c>
      <c r="R1013" s="574" t="str">
        <f t="shared" si="48"/>
        <v/>
      </c>
      <c r="S1013" s="581">
        <v>9</v>
      </c>
      <c r="T1013" s="257"/>
      <c r="U1013" s="576" t="str">
        <f t="shared" si="50"/>
        <v/>
      </c>
      <c r="AR1013" s="263"/>
      <c r="AS1013" s="263"/>
      <c r="AT1013" s="224"/>
      <c r="AU1013" s="379"/>
      <c r="AV1013" s="379"/>
      <c r="AW1013" s="264"/>
    </row>
    <row r="1014" spans="2:49" x14ac:dyDescent="0.25">
      <c r="B1014" s="379">
        <v>8.6</v>
      </c>
      <c r="C1014" s="379">
        <v>96</v>
      </c>
      <c r="D1014" s="379">
        <v>8.6</v>
      </c>
      <c r="E1014" s="379">
        <v>3.6</v>
      </c>
      <c r="F1014" s="379">
        <v>5.4</v>
      </c>
      <c r="G1014" s="379">
        <v>119</v>
      </c>
      <c r="H1014" s="379">
        <v>1032.5</v>
      </c>
      <c r="I1014" s="379">
        <v>1813</v>
      </c>
      <c r="J1014" s="379">
        <v>0</v>
      </c>
      <c r="K1014" s="379">
        <v>0</v>
      </c>
      <c r="L1014" s="379">
        <v>0.2</v>
      </c>
      <c r="M1014" s="379">
        <v>152.9</v>
      </c>
      <c r="N1014" s="568">
        <v>152.9</v>
      </c>
      <c r="O1014" s="569">
        <v>0.69791666666666696</v>
      </c>
      <c r="P1014" s="568"/>
      <c r="Q1014" s="185" t="str">
        <f t="shared" si="49"/>
        <v/>
      </c>
      <c r="R1014" s="574" t="str">
        <f t="shared" si="48"/>
        <v/>
      </c>
      <c r="S1014" s="581">
        <v>9</v>
      </c>
      <c r="T1014" s="257"/>
      <c r="U1014" s="576" t="str">
        <f t="shared" si="50"/>
        <v/>
      </c>
      <c r="AR1014" s="263"/>
      <c r="AS1014" s="263"/>
      <c r="AT1014" s="224"/>
      <c r="AU1014" s="379"/>
      <c r="AV1014" s="379"/>
      <c r="AW1014" s="264"/>
    </row>
    <row r="1015" spans="2:49" x14ac:dyDescent="0.25">
      <c r="B1015" s="379">
        <v>8.6</v>
      </c>
      <c r="C1015" s="379">
        <v>96</v>
      </c>
      <c r="D1015" s="379">
        <v>8.6</v>
      </c>
      <c r="E1015" s="379">
        <v>4.7</v>
      </c>
      <c r="F1015" s="379">
        <v>5.4</v>
      </c>
      <c r="G1015" s="379">
        <v>111</v>
      </c>
      <c r="H1015" s="379">
        <v>1032.3</v>
      </c>
      <c r="I1015" s="379">
        <v>1751</v>
      </c>
      <c r="J1015" s="379">
        <v>0</v>
      </c>
      <c r="K1015" s="379">
        <v>0</v>
      </c>
      <c r="L1015" s="379">
        <v>0.2</v>
      </c>
      <c r="M1015" s="379">
        <v>152.9</v>
      </c>
      <c r="N1015" s="568">
        <v>152.9</v>
      </c>
      <c r="O1015" s="569">
        <v>0.69861111111111096</v>
      </c>
      <c r="P1015" s="568"/>
      <c r="Q1015" s="185" t="str">
        <f t="shared" si="49"/>
        <v/>
      </c>
      <c r="R1015" s="574" t="str">
        <f t="shared" si="48"/>
        <v/>
      </c>
      <c r="S1015" s="581">
        <v>9</v>
      </c>
      <c r="T1015" s="257"/>
      <c r="U1015" s="576" t="str">
        <f t="shared" si="50"/>
        <v/>
      </c>
      <c r="AR1015" s="263"/>
      <c r="AS1015" s="263"/>
      <c r="AT1015" s="224"/>
      <c r="AU1015" s="379"/>
      <c r="AV1015" s="379"/>
      <c r="AW1015" s="264"/>
    </row>
    <row r="1016" spans="2:49" x14ac:dyDescent="0.25">
      <c r="B1016" s="379">
        <v>8.6</v>
      </c>
      <c r="C1016" s="379">
        <v>96</v>
      </c>
      <c r="D1016" s="379">
        <v>8.6</v>
      </c>
      <c r="E1016" s="379">
        <v>4</v>
      </c>
      <c r="F1016" s="379">
        <v>5.4</v>
      </c>
      <c r="G1016" s="379">
        <v>114</v>
      </c>
      <c r="H1016" s="379">
        <v>1032.4000000000001</v>
      </c>
      <c r="I1016" s="379">
        <v>1689</v>
      </c>
      <c r="J1016" s="379">
        <v>0</v>
      </c>
      <c r="K1016" s="379">
        <v>0</v>
      </c>
      <c r="L1016" s="379">
        <v>0.2</v>
      </c>
      <c r="M1016" s="379">
        <v>152.9</v>
      </c>
      <c r="N1016" s="568">
        <v>152.9</v>
      </c>
      <c r="O1016" s="569">
        <v>0.69930555555555596</v>
      </c>
      <c r="P1016" s="568"/>
      <c r="Q1016" s="185" t="str">
        <f t="shared" si="49"/>
        <v/>
      </c>
      <c r="R1016" s="574" t="str">
        <f t="shared" si="48"/>
        <v/>
      </c>
      <c r="S1016" s="581">
        <v>9</v>
      </c>
      <c r="T1016" s="257"/>
      <c r="U1016" s="576" t="str">
        <f t="shared" si="50"/>
        <v/>
      </c>
      <c r="AR1016" s="263"/>
      <c r="AS1016" s="263"/>
      <c r="AT1016" s="224"/>
      <c r="AU1016" s="379"/>
      <c r="AV1016" s="379"/>
      <c r="AW1016" s="264"/>
    </row>
    <row r="1017" spans="2:49" x14ac:dyDescent="0.25">
      <c r="B1017" s="379">
        <v>8.6</v>
      </c>
      <c r="C1017" s="379">
        <v>96</v>
      </c>
      <c r="D1017" s="379">
        <v>8.6</v>
      </c>
      <c r="E1017" s="379">
        <v>1.1000000000000001</v>
      </c>
      <c r="F1017" s="379">
        <v>1.8</v>
      </c>
      <c r="G1017" s="379">
        <v>103</v>
      </c>
      <c r="H1017" s="379">
        <v>1032.5</v>
      </c>
      <c r="I1017" s="379">
        <v>1813</v>
      </c>
      <c r="J1017" s="379">
        <v>0</v>
      </c>
      <c r="K1017" s="379">
        <v>0</v>
      </c>
      <c r="L1017" s="379">
        <v>0.2</v>
      </c>
      <c r="M1017" s="379">
        <v>152.9</v>
      </c>
      <c r="N1017" s="568">
        <v>152.9</v>
      </c>
      <c r="O1017" s="569">
        <v>0.7</v>
      </c>
      <c r="P1017" s="568"/>
      <c r="Q1017" s="185" t="str">
        <f t="shared" si="49"/>
        <v/>
      </c>
      <c r="R1017" s="574" t="str">
        <f t="shared" si="48"/>
        <v/>
      </c>
      <c r="S1017" s="581">
        <v>8.9</v>
      </c>
      <c r="T1017" s="257"/>
      <c r="U1017" s="576" t="str">
        <f t="shared" si="50"/>
        <v/>
      </c>
      <c r="AR1017" s="263"/>
      <c r="AS1017" s="263"/>
      <c r="AT1017" s="224"/>
      <c r="AU1017" s="379"/>
      <c r="AV1017" s="379"/>
      <c r="AW1017" s="264"/>
    </row>
    <row r="1018" spans="2:49" x14ac:dyDescent="0.25">
      <c r="B1018" s="379">
        <v>8.6</v>
      </c>
      <c r="C1018" s="379">
        <v>96</v>
      </c>
      <c r="D1018" s="379">
        <v>8.6</v>
      </c>
      <c r="E1018" s="379">
        <v>2.5</v>
      </c>
      <c r="F1018" s="379">
        <v>3.6</v>
      </c>
      <c r="G1018" s="379">
        <v>107</v>
      </c>
      <c r="H1018" s="379">
        <v>1032.4000000000001</v>
      </c>
      <c r="I1018" s="379">
        <v>1813</v>
      </c>
      <c r="J1018" s="379">
        <v>0</v>
      </c>
      <c r="K1018" s="379">
        <v>0</v>
      </c>
      <c r="L1018" s="379">
        <v>0.2</v>
      </c>
      <c r="M1018" s="379">
        <v>152.9</v>
      </c>
      <c r="N1018" s="568">
        <v>152.9</v>
      </c>
      <c r="O1018" s="569">
        <v>0.70069444444444495</v>
      </c>
      <c r="P1018" s="568"/>
      <c r="Q1018" s="185" t="str">
        <f t="shared" si="49"/>
        <v/>
      </c>
      <c r="R1018" s="574" t="str">
        <f t="shared" si="48"/>
        <v/>
      </c>
      <c r="S1018" s="581">
        <v>8.9</v>
      </c>
      <c r="T1018" s="257"/>
      <c r="U1018" s="576" t="str">
        <f t="shared" si="50"/>
        <v/>
      </c>
      <c r="AR1018" s="263"/>
      <c r="AS1018" s="263"/>
      <c r="AT1018" s="224"/>
      <c r="AU1018" s="379"/>
      <c r="AV1018" s="379"/>
      <c r="AW1018" s="264"/>
    </row>
    <row r="1019" spans="2:49" x14ac:dyDescent="0.25">
      <c r="B1019" s="379">
        <v>8.6</v>
      </c>
      <c r="C1019" s="379">
        <v>96</v>
      </c>
      <c r="D1019" s="379">
        <v>8.6</v>
      </c>
      <c r="E1019" s="379">
        <v>1.8</v>
      </c>
      <c r="F1019" s="379">
        <v>1.8</v>
      </c>
      <c r="G1019" s="379">
        <v>143</v>
      </c>
      <c r="H1019" s="379">
        <v>1032.5</v>
      </c>
      <c r="I1019" s="379">
        <v>1643</v>
      </c>
      <c r="J1019" s="379">
        <v>0</v>
      </c>
      <c r="K1019" s="379">
        <v>0</v>
      </c>
      <c r="L1019" s="379">
        <v>0.2</v>
      </c>
      <c r="M1019" s="379">
        <v>152.9</v>
      </c>
      <c r="N1019" s="568">
        <v>152.9</v>
      </c>
      <c r="O1019" s="569">
        <v>0.70138888888888895</v>
      </c>
      <c r="P1019" s="568"/>
      <c r="Q1019" s="185" t="str">
        <f t="shared" si="49"/>
        <v/>
      </c>
      <c r="R1019" s="574" t="str">
        <f t="shared" si="48"/>
        <v/>
      </c>
      <c r="S1019" s="581">
        <v>8.9</v>
      </c>
      <c r="T1019" s="257"/>
      <c r="U1019" s="576" t="str">
        <f t="shared" si="50"/>
        <v/>
      </c>
      <c r="AR1019" s="263"/>
      <c r="AS1019" s="263"/>
      <c r="AT1019" s="224"/>
      <c r="AU1019" s="379"/>
      <c r="AV1019" s="379"/>
      <c r="AW1019" s="264"/>
    </row>
    <row r="1020" spans="2:49" x14ac:dyDescent="0.25">
      <c r="B1020" s="379">
        <v>8.6</v>
      </c>
      <c r="C1020" s="379">
        <v>96</v>
      </c>
      <c r="D1020" s="379">
        <v>8.6</v>
      </c>
      <c r="E1020" s="379">
        <v>1.8</v>
      </c>
      <c r="F1020" s="379">
        <v>1.8</v>
      </c>
      <c r="G1020" s="379">
        <v>111</v>
      </c>
      <c r="H1020" s="379">
        <v>1032.5</v>
      </c>
      <c r="I1020" s="379">
        <v>1643</v>
      </c>
      <c r="J1020" s="379">
        <v>0</v>
      </c>
      <c r="K1020" s="379">
        <v>0</v>
      </c>
      <c r="L1020" s="379">
        <v>0.2</v>
      </c>
      <c r="M1020" s="379">
        <v>152.9</v>
      </c>
      <c r="N1020" s="568">
        <v>152.9</v>
      </c>
      <c r="O1020" s="569">
        <v>0.70208333333333295</v>
      </c>
      <c r="P1020" s="568"/>
      <c r="Q1020" s="185" t="str">
        <f t="shared" si="49"/>
        <v/>
      </c>
      <c r="R1020" s="574" t="str">
        <f t="shared" si="48"/>
        <v/>
      </c>
      <c r="S1020" s="581">
        <v>8.9</v>
      </c>
      <c r="T1020" s="257"/>
      <c r="U1020" s="576" t="str">
        <f t="shared" si="50"/>
        <v/>
      </c>
      <c r="AR1020" s="263"/>
      <c r="AS1020" s="263"/>
      <c r="AT1020" s="224"/>
      <c r="AU1020" s="379"/>
      <c r="AV1020" s="379"/>
      <c r="AW1020" s="264"/>
    </row>
    <row r="1021" spans="2:49" x14ac:dyDescent="0.25">
      <c r="B1021" s="379">
        <v>8.6</v>
      </c>
      <c r="C1021" s="379">
        <v>96</v>
      </c>
      <c r="D1021" s="379">
        <v>8.6</v>
      </c>
      <c r="E1021" s="379">
        <v>0.7</v>
      </c>
      <c r="F1021" s="379">
        <v>1.8</v>
      </c>
      <c r="G1021" s="379">
        <v>134</v>
      </c>
      <c r="H1021" s="379">
        <v>1032.4000000000001</v>
      </c>
      <c r="I1021" s="379">
        <v>1581</v>
      </c>
      <c r="J1021" s="379">
        <v>0</v>
      </c>
      <c r="K1021" s="379">
        <v>0</v>
      </c>
      <c r="L1021" s="379">
        <v>0.2</v>
      </c>
      <c r="M1021" s="379">
        <v>152.9</v>
      </c>
      <c r="N1021" s="568">
        <v>152.9</v>
      </c>
      <c r="O1021" s="569">
        <v>0.70277777777777795</v>
      </c>
      <c r="P1021" s="568"/>
      <c r="Q1021" s="185" t="str">
        <f t="shared" si="49"/>
        <v/>
      </c>
      <c r="R1021" s="574" t="str">
        <f t="shared" si="48"/>
        <v/>
      </c>
      <c r="S1021" s="581">
        <v>8.9</v>
      </c>
      <c r="T1021" s="257"/>
      <c r="U1021" s="576" t="str">
        <f t="shared" si="50"/>
        <v/>
      </c>
      <c r="AR1021" s="263"/>
      <c r="AS1021" s="263"/>
      <c r="AT1021" s="224"/>
      <c r="AU1021" s="379"/>
      <c r="AV1021" s="379"/>
      <c r="AW1021" s="264"/>
    </row>
    <row r="1022" spans="2:49" x14ac:dyDescent="0.25">
      <c r="B1022" s="379">
        <v>8.6</v>
      </c>
      <c r="C1022" s="379">
        <v>96</v>
      </c>
      <c r="D1022" s="379">
        <v>8.6</v>
      </c>
      <c r="E1022" s="379">
        <v>1.4</v>
      </c>
      <c r="F1022" s="379">
        <v>1.8</v>
      </c>
      <c r="G1022" s="379">
        <v>130</v>
      </c>
      <c r="H1022" s="379">
        <v>1032.5</v>
      </c>
      <c r="I1022" s="379">
        <v>1317</v>
      </c>
      <c r="J1022" s="379">
        <v>0</v>
      </c>
      <c r="K1022" s="379">
        <v>0</v>
      </c>
      <c r="L1022" s="379">
        <v>0.2</v>
      </c>
      <c r="M1022" s="379">
        <v>152.9</v>
      </c>
      <c r="N1022" s="568">
        <v>152.9</v>
      </c>
      <c r="O1022" s="569">
        <v>0.70347222222222205</v>
      </c>
      <c r="P1022" s="568"/>
      <c r="Q1022" s="185" t="str">
        <f t="shared" si="49"/>
        <v/>
      </c>
      <c r="R1022" s="574" t="str">
        <f t="shared" si="48"/>
        <v/>
      </c>
      <c r="S1022" s="581">
        <v>8.9</v>
      </c>
      <c r="T1022" s="257"/>
      <c r="U1022" s="576" t="str">
        <f t="shared" si="50"/>
        <v/>
      </c>
      <c r="AR1022" s="263"/>
      <c r="AS1022" s="263"/>
      <c r="AT1022" s="224"/>
      <c r="AU1022" s="379"/>
      <c r="AV1022" s="379"/>
      <c r="AW1022" s="264"/>
    </row>
    <row r="1023" spans="2:49" x14ac:dyDescent="0.25">
      <c r="B1023" s="379">
        <v>8.6</v>
      </c>
      <c r="C1023" s="379">
        <v>96</v>
      </c>
      <c r="D1023" s="379">
        <v>8.6</v>
      </c>
      <c r="E1023" s="379">
        <v>2.9</v>
      </c>
      <c r="F1023" s="379">
        <v>3.6</v>
      </c>
      <c r="G1023" s="379">
        <v>121</v>
      </c>
      <c r="H1023" s="379">
        <v>1032.5</v>
      </c>
      <c r="I1023" s="379">
        <v>1317</v>
      </c>
      <c r="J1023" s="379">
        <v>0</v>
      </c>
      <c r="K1023" s="379">
        <v>0</v>
      </c>
      <c r="L1023" s="379">
        <v>0.2</v>
      </c>
      <c r="M1023" s="379">
        <v>152.9</v>
      </c>
      <c r="N1023" s="568">
        <v>152.9</v>
      </c>
      <c r="O1023" s="569">
        <v>0.70416666666666705</v>
      </c>
      <c r="P1023" s="568"/>
      <c r="Q1023" s="185" t="str">
        <f t="shared" si="49"/>
        <v/>
      </c>
      <c r="R1023" s="574" t="str">
        <f t="shared" si="48"/>
        <v/>
      </c>
      <c r="S1023" s="581">
        <v>8.9</v>
      </c>
      <c r="T1023" s="257"/>
      <c r="U1023" s="576" t="str">
        <f t="shared" si="50"/>
        <v/>
      </c>
      <c r="AR1023" s="263"/>
      <c r="AS1023" s="263"/>
      <c r="AT1023" s="224"/>
      <c r="AU1023" s="379"/>
      <c r="AV1023" s="379"/>
      <c r="AW1023" s="264"/>
    </row>
    <row r="1024" spans="2:49" x14ac:dyDescent="0.25">
      <c r="B1024" s="379">
        <v>8.6</v>
      </c>
      <c r="C1024" s="379">
        <v>96</v>
      </c>
      <c r="D1024" s="379">
        <v>8.6</v>
      </c>
      <c r="E1024" s="379">
        <v>2.2000000000000002</v>
      </c>
      <c r="F1024" s="379">
        <v>3.6</v>
      </c>
      <c r="G1024" s="379">
        <v>107</v>
      </c>
      <c r="H1024" s="379">
        <v>1032.5999999999999</v>
      </c>
      <c r="I1024" s="379">
        <v>1255</v>
      </c>
      <c r="J1024" s="379">
        <v>0</v>
      </c>
      <c r="K1024" s="379">
        <v>0</v>
      </c>
      <c r="L1024" s="379">
        <v>0.2</v>
      </c>
      <c r="M1024" s="379">
        <v>152.9</v>
      </c>
      <c r="N1024" s="568">
        <v>152.9</v>
      </c>
      <c r="O1024" s="569">
        <v>0.70486111111111105</v>
      </c>
      <c r="P1024" s="568"/>
      <c r="Q1024" s="185" t="str">
        <f t="shared" si="49"/>
        <v/>
      </c>
      <c r="R1024" s="574" t="str">
        <f t="shared" si="48"/>
        <v/>
      </c>
      <c r="S1024" s="581">
        <v>8.9</v>
      </c>
      <c r="T1024" s="257"/>
      <c r="U1024" s="576" t="str">
        <f t="shared" si="50"/>
        <v/>
      </c>
      <c r="AR1024" s="263"/>
      <c r="AS1024" s="263"/>
      <c r="AT1024" s="224"/>
      <c r="AU1024" s="379"/>
      <c r="AV1024" s="379"/>
      <c r="AW1024" s="264"/>
    </row>
    <row r="1025" spans="2:49" x14ac:dyDescent="0.25">
      <c r="B1025" s="379">
        <v>8.6</v>
      </c>
      <c r="C1025" s="379">
        <v>96</v>
      </c>
      <c r="D1025" s="379">
        <v>8.6</v>
      </c>
      <c r="E1025" s="379">
        <v>0.7</v>
      </c>
      <c r="F1025" s="379">
        <v>1.8</v>
      </c>
      <c r="G1025" s="379">
        <v>100</v>
      </c>
      <c r="H1025" s="379">
        <v>1032.5</v>
      </c>
      <c r="I1025" s="379">
        <v>1255</v>
      </c>
      <c r="J1025" s="379">
        <v>0</v>
      </c>
      <c r="K1025" s="379">
        <v>0</v>
      </c>
      <c r="L1025" s="379">
        <v>0.2</v>
      </c>
      <c r="M1025" s="379">
        <v>152.9</v>
      </c>
      <c r="N1025" s="568">
        <v>152.9</v>
      </c>
      <c r="O1025" s="569">
        <v>0.70555555555555605</v>
      </c>
      <c r="P1025" s="568"/>
      <c r="Q1025" s="185" t="str">
        <f t="shared" si="49"/>
        <v/>
      </c>
      <c r="R1025" s="574" t="str">
        <f t="shared" si="48"/>
        <v/>
      </c>
      <c r="S1025" s="581">
        <v>8.9</v>
      </c>
      <c r="T1025" s="257"/>
      <c r="U1025" s="576" t="str">
        <f t="shared" si="50"/>
        <v/>
      </c>
      <c r="AR1025" s="263"/>
      <c r="AS1025" s="263"/>
      <c r="AT1025" s="224"/>
      <c r="AU1025" s="379"/>
      <c r="AV1025" s="379"/>
      <c r="AW1025" s="264"/>
    </row>
    <row r="1026" spans="2:49" x14ac:dyDescent="0.25">
      <c r="B1026" s="379">
        <v>8.6</v>
      </c>
      <c r="C1026" s="379">
        <v>96</v>
      </c>
      <c r="D1026" s="379">
        <v>8.6</v>
      </c>
      <c r="E1026" s="379">
        <v>2.2000000000000002</v>
      </c>
      <c r="F1026" s="379">
        <v>3.6</v>
      </c>
      <c r="G1026" s="379">
        <v>98</v>
      </c>
      <c r="H1026" s="379">
        <v>1032.5</v>
      </c>
      <c r="I1026" s="379">
        <v>1255</v>
      </c>
      <c r="J1026" s="379">
        <v>0</v>
      </c>
      <c r="K1026" s="379">
        <v>0</v>
      </c>
      <c r="L1026" s="379">
        <v>0.2</v>
      </c>
      <c r="M1026" s="379">
        <v>152.9</v>
      </c>
      <c r="N1026" s="568">
        <v>152.9</v>
      </c>
      <c r="O1026" s="569">
        <v>0.70625000000000004</v>
      </c>
      <c r="P1026" s="568"/>
      <c r="Q1026" s="185" t="str">
        <f t="shared" si="49"/>
        <v/>
      </c>
      <c r="R1026" s="574" t="str">
        <f t="shared" si="48"/>
        <v/>
      </c>
      <c r="S1026" s="581">
        <v>8.9</v>
      </c>
      <c r="T1026" s="257"/>
      <c r="U1026" s="576" t="str">
        <f t="shared" si="50"/>
        <v/>
      </c>
      <c r="AR1026" s="263"/>
      <c r="AS1026" s="263"/>
      <c r="AT1026" s="224"/>
      <c r="AU1026" s="379"/>
      <c r="AV1026" s="379"/>
      <c r="AW1026" s="264"/>
    </row>
    <row r="1027" spans="2:49" x14ac:dyDescent="0.25">
      <c r="B1027" s="379">
        <v>8.6</v>
      </c>
      <c r="C1027" s="379">
        <v>96</v>
      </c>
      <c r="D1027" s="379">
        <v>8.6</v>
      </c>
      <c r="E1027" s="379">
        <v>2.5</v>
      </c>
      <c r="F1027" s="379">
        <v>3.6</v>
      </c>
      <c r="G1027" s="379">
        <v>114</v>
      </c>
      <c r="H1027" s="379">
        <v>1032.5</v>
      </c>
      <c r="I1027" s="379">
        <v>1255</v>
      </c>
      <c r="J1027" s="379">
        <v>0</v>
      </c>
      <c r="K1027" s="379">
        <v>0</v>
      </c>
      <c r="L1027" s="379">
        <v>0.2</v>
      </c>
      <c r="M1027" s="379">
        <v>152.9</v>
      </c>
      <c r="N1027" s="568">
        <v>152.9</v>
      </c>
      <c r="O1027" s="569">
        <v>0.70694444444444404</v>
      </c>
      <c r="P1027" s="568"/>
      <c r="Q1027" s="185" t="str">
        <f t="shared" si="49"/>
        <v/>
      </c>
      <c r="R1027" s="574" t="str">
        <f t="shared" si="48"/>
        <v/>
      </c>
      <c r="S1027" s="581">
        <v>8.9</v>
      </c>
      <c r="T1027" s="257"/>
      <c r="U1027" s="576" t="str">
        <f t="shared" si="50"/>
        <v/>
      </c>
      <c r="AR1027" s="263"/>
      <c r="AS1027" s="263"/>
      <c r="AT1027" s="224"/>
      <c r="AU1027" s="379"/>
      <c r="AV1027" s="379"/>
      <c r="AW1027" s="264"/>
    </row>
    <row r="1028" spans="2:49" x14ac:dyDescent="0.25">
      <c r="B1028" s="379">
        <v>8.6</v>
      </c>
      <c r="C1028" s="379">
        <v>96</v>
      </c>
      <c r="D1028" s="379">
        <v>8.6</v>
      </c>
      <c r="E1028" s="379">
        <v>0</v>
      </c>
      <c r="F1028" s="379">
        <v>0</v>
      </c>
      <c r="G1028" s="379">
        <v>149</v>
      </c>
      <c r="H1028" s="379">
        <v>1032.4000000000001</v>
      </c>
      <c r="I1028" s="379">
        <v>976</v>
      </c>
      <c r="J1028" s="379">
        <v>0</v>
      </c>
      <c r="K1028" s="379">
        <v>0</v>
      </c>
      <c r="L1028" s="379">
        <v>0.2</v>
      </c>
      <c r="M1028" s="379">
        <v>152.9</v>
      </c>
      <c r="N1028" s="568">
        <v>152.9</v>
      </c>
      <c r="O1028" s="569">
        <v>0.70763888888888904</v>
      </c>
      <c r="P1028" s="568"/>
      <c r="Q1028" s="185" t="str">
        <f t="shared" si="49"/>
        <v/>
      </c>
      <c r="R1028" s="574" t="str">
        <f t="shared" si="48"/>
        <v/>
      </c>
      <c r="S1028" s="581">
        <v>8.9</v>
      </c>
      <c r="T1028" s="257"/>
      <c r="U1028" s="576" t="str">
        <f t="shared" si="50"/>
        <v/>
      </c>
      <c r="AR1028" s="263"/>
      <c r="AS1028" s="263"/>
      <c r="AT1028" s="224"/>
      <c r="AU1028" s="379"/>
      <c r="AV1028" s="379"/>
      <c r="AW1028" s="264"/>
    </row>
    <row r="1029" spans="2:49" x14ac:dyDescent="0.25">
      <c r="B1029" s="379">
        <v>8.6</v>
      </c>
      <c r="C1029" s="379">
        <v>96</v>
      </c>
      <c r="D1029" s="379">
        <v>8.6</v>
      </c>
      <c r="E1029" s="379">
        <v>2.9</v>
      </c>
      <c r="F1029" s="379">
        <v>3.6</v>
      </c>
      <c r="G1029" s="379">
        <v>90</v>
      </c>
      <c r="H1029" s="379">
        <v>1032.3</v>
      </c>
      <c r="I1029" s="379">
        <v>930</v>
      </c>
      <c r="J1029" s="379">
        <v>0</v>
      </c>
      <c r="K1029" s="379">
        <v>0</v>
      </c>
      <c r="L1029" s="379">
        <v>0.2</v>
      </c>
      <c r="M1029" s="379">
        <v>152.9</v>
      </c>
      <c r="N1029" s="568">
        <v>152.9</v>
      </c>
      <c r="O1029" s="569">
        <v>0.70833333333333304</v>
      </c>
      <c r="P1029" s="568"/>
      <c r="Q1029" s="185" t="str">
        <f t="shared" si="49"/>
        <v/>
      </c>
      <c r="R1029" s="574" t="str">
        <f t="shared" si="48"/>
        <v/>
      </c>
      <c r="S1029" s="581">
        <v>8.9</v>
      </c>
      <c r="T1029" s="257"/>
      <c r="U1029" s="576" t="str">
        <f t="shared" si="50"/>
        <v/>
      </c>
      <c r="AR1029" s="263"/>
      <c r="AS1029" s="263"/>
      <c r="AT1029" s="224"/>
      <c r="AU1029" s="379"/>
      <c r="AV1029" s="379"/>
      <c r="AW1029" s="264"/>
    </row>
    <row r="1030" spans="2:49" x14ac:dyDescent="0.25">
      <c r="B1030" s="379">
        <v>8.6</v>
      </c>
      <c r="C1030" s="379">
        <v>96</v>
      </c>
      <c r="D1030" s="379">
        <v>8.6</v>
      </c>
      <c r="E1030" s="379">
        <v>4.3</v>
      </c>
      <c r="F1030" s="379">
        <v>5.4</v>
      </c>
      <c r="G1030" s="379">
        <v>112</v>
      </c>
      <c r="H1030" s="379">
        <v>1032.5</v>
      </c>
      <c r="I1030" s="379">
        <v>976</v>
      </c>
      <c r="J1030" s="379">
        <v>0</v>
      </c>
      <c r="K1030" s="379">
        <v>0</v>
      </c>
      <c r="L1030" s="379">
        <v>0.2</v>
      </c>
      <c r="M1030" s="379">
        <v>152.9</v>
      </c>
      <c r="N1030" s="568">
        <v>152.9</v>
      </c>
      <c r="O1030" s="569">
        <v>0.70902777777777803</v>
      </c>
      <c r="P1030" s="568"/>
      <c r="Q1030" s="185" t="str">
        <f t="shared" si="49"/>
        <v/>
      </c>
      <c r="R1030" s="574" t="str">
        <f t="shared" si="48"/>
        <v/>
      </c>
      <c r="S1030" s="581">
        <v>8.9</v>
      </c>
      <c r="T1030" s="257"/>
      <c r="U1030" s="576" t="str">
        <f t="shared" si="50"/>
        <v/>
      </c>
      <c r="AR1030" s="263"/>
      <c r="AS1030" s="263"/>
      <c r="AT1030" s="224"/>
      <c r="AU1030" s="379"/>
      <c r="AV1030" s="379"/>
      <c r="AW1030" s="264"/>
    </row>
    <row r="1031" spans="2:49" x14ac:dyDescent="0.25">
      <c r="B1031" s="379">
        <v>8.6</v>
      </c>
      <c r="C1031" s="379">
        <v>96</v>
      </c>
      <c r="D1031" s="379">
        <v>8.6</v>
      </c>
      <c r="E1031" s="379">
        <v>2.9</v>
      </c>
      <c r="F1031" s="379">
        <v>3.6</v>
      </c>
      <c r="G1031" s="379">
        <v>106</v>
      </c>
      <c r="H1031" s="379">
        <v>1032.5</v>
      </c>
      <c r="I1031" s="379">
        <v>930</v>
      </c>
      <c r="J1031" s="379">
        <v>0</v>
      </c>
      <c r="K1031" s="379">
        <v>0</v>
      </c>
      <c r="L1031" s="379">
        <v>0.2</v>
      </c>
      <c r="M1031" s="379">
        <v>152.9</v>
      </c>
      <c r="N1031" s="568">
        <v>152.9</v>
      </c>
      <c r="O1031" s="569">
        <v>0.70972222222222203</v>
      </c>
      <c r="P1031" s="568"/>
      <c r="Q1031" s="185" t="str">
        <f t="shared" si="49"/>
        <v/>
      </c>
      <c r="R1031" s="574" t="str">
        <f t="shared" si="48"/>
        <v/>
      </c>
      <c r="S1031" s="581">
        <v>8.9</v>
      </c>
      <c r="T1031" s="257"/>
      <c r="U1031" s="576" t="str">
        <f t="shared" si="50"/>
        <v/>
      </c>
      <c r="AR1031" s="263"/>
      <c r="AS1031" s="263"/>
      <c r="AT1031" s="224"/>
      <c r="AU1031" s="379"/>
      <c r="AV1031" s="379"/>
      <c r="AW1031" s="264"/>
    </row>
    <row r="1032" spans="2:49" x14ac:dyDescent="0.25">
      <c r="B1032" s="379">
        <v>8.6</v>
      </c>
      <c r="C1032" s="379">
        <v>96</v>
      </c>
      <c r="D1032" s="379">
        <v>8.6</v>
      </c>
      <c r="E1032" s="379">
        <v>2.2000000000000002</v>
      </c>
      <c r="F1032" s="379">
        <v>3.6</v>
      </c>
      <c r="G1032" s="379">
        <v>134</v>
      </c>
      <c r="H1032" s="379">
        <v>1032.4000000000001</v>
      </c>
      <c r="I1032" s="379">
        <v>821</v>
      </c>
      <c r="J1032" s="379">
        <v>0</v>
      </c>
      <c r="K1032" s="379">
        <v>0</v>
      </c>
      <c r="L1032" s="379">
        <v>0.2</v>
      </c>
      <c r="M1032" s="379">
        <v>152.9</v>
      </c>
      <c r="N1032" s="568">
        <v>152.9</v>
      </c>
      <c r="O1032" s="569">
        <v>0.71041666666666703</v>
      </c>
      <c r="P1032" s="568"/>
      <c r="Q1032" s="185" t="str">
        <f t="shared" si="49"/>
        <v/>
      </c>
      <c r="R1032" s="574" t="str">
        <f t="shared" si="48"/>
        <v/>
      </c>
      <c r="S1032" s="581">
        <v>8.9</v>
      </c>
      <c r="T1032" s="257"/>
      <c r="U1032" s="576" t="str">
        <f t="shared" si="50"/>
        <v/>
      </c>
      <c r="AR1032" s="263"/>
      <c r="AS1032" s="263"/>
      <c r="AT1032" s="224"/>
      <c r="AU1032" s="379"/>
      <c r="AV1032" s="379"/>
      <c r="AW1032" s="264"/>
    </row>
    <row r="1033" spans="2:49" x14ac:dyDescent="0.25">
      <c r="B1033" s="379">
        <v>8.6</v>
      </c>
      <c r="C1033" s="379">
        <v>96</v>
      </c>
      <c r="D1033" s="379">
        <v>8.6</v>
      </c>
      <c r="E1033" s="379">
        <v>3.2</v>
      </c>
      <c r="F1033" s="379">
        <v>5.4</v>
      </c>
      <c r="G1033" s="379">
        <v>132</v>
      </c>
      <c r="H1033" s="379">
        <v>1032.5999999999999</v>
      </c>
      <c r="I1033" s="379">
        <v>713</v>
      </c>
      <c r="J1033" s="379">
        <v>0</v>
      </c>
      <c r="K1033" s="379">
        <v>0</v>
      </c>
      <c r="L1033" s="379">
        <v>0.2</v>
      </c>
      <c r="M1033" s="379">
        <v>152.9</v>
      </c>
      <c r="N1033" s="568">
        <v>152.9</v>
      </c>
      <c r="O1033" s="569">
        <v>0.71111111111111103</v>
      </c>
      <c r="P1033" s="568"/>
      <c r="Q1033" s="185" t="str">
        <f t="shared" si="49"/>
        <v/>
      </c>
      <c r="R1033" s="574" t="str">
        <f t="shared" ref="R1033:R1096" si="51">IF(J1033&gt;0,60,"")</f>
        <v/>
      </c>
      <c r="S1033" s="581">
        <v>8.8000000000000007</v>
      </c>
      <c r="T1033" s="257"/>
      <c r="U1033" s="576" t="str">
        <f t="shared" si="50"/>
        <v/>
      </c>
      <c r="AR1033" s="263"/>
      <c r="AS1033" s="263"/>
      <c r="AT1033" s="224"/>
      <c r="AU1033" s="379"/>
      <c r="AV1033" s="379"/>
      <c r="AW1033" s="264"/>
    </row>
    <row r="1034" spans="2:49" x14ac:dyDescent="0.25">
      <c r="B1034" s="379">
        <v>8.6</v>
      </c>
      <c r="C1034" s="379">
        <v>96</v>
      </c>
      <c r="D1034" s="379">
        <v>8.6</v>
      </c>
      <c r="E1034" s="379">
        <v>1.8</v>
      </c>
      <c r="F1034" s="379">
        <v>3.6</v>
      </c>
      <c r="G1034" s="379">
        <v>122</v>
      </c>
      <c r="H1034" s="379">
        <v>1032.5</v>
      </c>
      <c r="I1034" s="379">
        <v>651</v>
      </c>
      <c r="J1034" s="379">
        <v>0</v>
      </c>
      <c r="K1034" s="379">
        <v>0</v>
      </c>
      <c r="L1034" s="379">
        <v>0.2</v>
      </c>
      <c r="M1034" s="379">
        <v>152.9</v>
      </c>
      <c r="N1034" s="568">
        <v>152.9</v>
      </c>
      <c r="O1034" s="569">
        <v>0.71180555555555602</v>
      </c>
      <c r="P1034" s="568"/>
      <c r="Q1034" s="185" t="str">
        <f t="shared" si="49"/>
        <v/>
      </c>
      <c r="R1034" s="574" t="str">
        <f t="shared" si="51"/>
        <v/>
      </c>
      <c r="S1034" s="581">
        <v>8.8000000000000007</v>
      </c>
      <c r="T1034" s="257"/>
      <c r="U1034" s="576" t="str">
        <f t="shared" si="50"/>
        <v/>
      </c>
      <c r="AR1034" s="263"/>
      <c r="AS1034" s="263"/>
      <c r="AT1034" s="224"/>
      <c r="AU1034" s="379"/>
      <c r="AV1034" s="379"/>
      <c r="AW1034" s="264"/>
    </row>
    <row r="1035" spans="2:49" x14ac:dyDescent="0.25">
      <c r="B1035" s="379">
        <v>8.6</v>
      </c>
      <c r="C1035" s="379">
        <v>96</v>
      </c>
      <c r="D1035" s="379">
        <v>8.6</v>
      </c>
      <c r="E1035" s="379">
        <v>1.4</v>
      </c>
      <c r="F1035" s="379">
        <v>3.6</v>
      </c>
      <c r="G1035" s="379">
        <v>90</v>
      </c>
      <c r="H1035" s="379">
        <v>1032.5</v>
      </c>
      <c r="I1035" s="379">
        <v>651</v>
      </c>
      <c r="J1035" s="379">
        <v>0</v>
      </c>
      <c r="K1035" s="379">
        <v>0</v>
      </c>
      <c r="L1035" s="379">
        <v>0.2</v>
      </c>
      <c r="M1035" s="379">
        <v>152.9</v>
      </c>
      <c r="N1035" s="568">
        <v>152.9</v>
      </c>
      <c r="O1035" s="569">
        <v>0.71250000000000002</v>
      </c>
      <c r="P1035" s="568"/>
      <c r="Q1035" s="185" t="str">
        <f t="shared" ref="Q1035:Q1098" si="52">IF(I1035&gt;9000,60,"")</f>
        <v/>
      </c>
      <c r="R1035" s="574" t="str">
        <f t="shared" si="51"/>
        <v/>
      </c>
      <c r="S1035" s="581">
        <v>8.8000000000000007</v>
      </c>
      <c r="T1035" s="257"/>
      <c r="U1035" s="576" t="str">
        <f t="shared" ref="U1035:U1098" si="53">IF(S1035&gt;B1035+1,60,"")</f>
        <v/>
      </c>
      <c r="AR1035" s="263"/>
      <c r="AS1035" s="263"/>
      <c r="AT1035" s="224"/>
      <c r="AU1035" s="379"/>
      <c r="AV1035" s="379"/>
      <c r="AW1035" s="264"/>
    </row>
    <row r="1036" spans="2:49" x14ac:dyDescent="0.25">
      <c r="B1036" s="379">
        <v>8.6</v>
      </c>
      <c r="C1036" s="379">
        <v>96</v>
      </c>
      <c r="D1036" s="379">
        <v>8.6</v>
      </c>
      <c r="E1036" s="379">
        <v>2.2000000000000002</v>
      </c>
      <c r="F1036" s="379">
        <v>3.6</v>
      </c>
      <c r="G1036" s="379">
        <v>151</v>
      </c>
      <c r="H1036" s="379">
        <v>1032.5999999999999</v>
      </c>
      <c r="I1036" s="379">
        <v>480</v>
      </c>
      <c r="J1036" s="379">
        <v>0</v>
      </c>
      <c r="K1036" s="379">
        <v>0</v>
      </c>
      <c r="L1036" s="379">
        <v>0.2</v>
      </c>
      <c r="M1036" s="379">
        <v>152.9</v>
      </c>
      <c r="N1036" s="568">
        <v>152.9</v>
      </c>
      <c r="O1036" s="569">
        <v>0.71319444444444402</v>
      </c>
      <c r="P1036" s="568"/>
      <c r="Q1036" s="185" t="str">
        <f t="shared" si="52"/>
        <v/>
      </c>
      <c r="R1036" s="574" t="str">
        <f t="shared" si="51"/>
        <v/>
      </c>
      <c r="S1036" s="581">
        <v>8.8000000000000007</v>
      </c>
      <c r="T1036" s="257"/>
      <c r="U1036" s="576" t="str">
        <f t="shared" si="53"/>
        <v/>
      </c>
      <c r="AR1036" s="263"/>
      <c r="AS1036" s="263"/>
      <c r="AT1036" s="224"/>
      <c r="AU1036" s="379"/>
      <c r="AV1036" s="379"/>
      <c r="AW1036" s="264"/>
    </row>
    <row r="1037" spans="2:49" x14ac:dyDescent="0.25">
      <c r="B1037" s="379">
        <v>8.6</v>
      </c>
      <c r="C1037" s="379">
        <v>96</v>
      </c>
      <c r="D1037" s="379">
        <v>8.6</v>
      </c>
      <c r="E1037" s="379">
        <v>4.3</v>
      </c>
      <c r="F1037" s="379">
        <v>7.2</v>
      </c>
      <c r="G1037" s="379">
        <v>100</v>
      </c>
      <c r="H1037" s="379">
        <v>1032.5</v>
      </c>
      <c r="I1037" s="379">
        <v>604</v>
      </c>
      <c r="J1037" s="379">
        <v>0</v>
      </c>
      <c r="K1037" s="379">
        <v>0</v>
      </c>
      <c r="L1037" s="379">
        <v>0.2</v>
      </c>
      <c r="M1037" s="379">
        <v>152.9</v>
      </c>
      <c r="N1037" s="568">
        <v>152.9</v>
      </c>
      <c r="O1037" s="569">
        <v>0.71388888888888902</v>
      </c>
      <c r="P1037" s="568"/>
      <c r="Q1037" s="185" t="str">
        <f t="shared" si="52"/>
        <v/>
      </c>
      <c r="R1037" s="574" t="str">
        <f t="shared" si="51"/>
        <v/>
      </c>
      <c r="S1037" s="581">
        <v>8.8000000000000007</v>
      </c>
      <c r="T1037" s="257"/>
      <c r="U1037" s="576" t="str">
        <f t="shared" si="53"/>
        <v/>
      </c>
      <c r="AR1037" s="263"/>
      <c r="AS1037" s="263"/>
      <c r="AT1037" s="224"/>
      <c r="AU1037" s="379"/>
      <c r="AV1037" s="379"/>
      <c r="AW1037" s="264"/>
    </row>
    <row r="1038" spans="2:49" x14ac:dyDescent="0.25">
      <c r="B1038" s="379">
        <v>8.6</v>
      </c>
      <c r="C1038" s="379">
        <v>96</v>
      </c>
      <c r="D1038" s="379">
        <v>8.6</v>
      </c>
      <c r="E1038" s="379">
        <v>2.5</v>
      </c>
      <c r="F1038" s="379">
        <v>5.4</v>
      </c>
      <c r="G1038" s="379">
        <v>118</v>
      </c>
      <c r="H1038" s="379">
        <v>1032.4000000000001</v>
      </c>
      <c r="I1038" s="379">
        <v>542</v>
      </c>
      <c r="J1038" s="379">
        <v>0</v>
      </c>
      <c r="K1038" s="379">
        <v>0</v>
      </c>
      <c r="L1038" s="379">
        <v>0.2</v>
      </c>
      <c r="M1038" s="379">
        <v>152.9</v>
      </c>
      <c r="N1038" s="568">
        <v>152.9</v>
      </c>
      <c r="O1038" s="569">
        <v>0.71458333333333302</v>
      </c>
      <c r="P1038" s="568"/>
      <c r="Q1038" s="185" t="str">
        <f t="shared" si="52"/>
        <v/>
      </c>
      <c r="R1038" s="574" t="str">
        <f t="shared" si="51"/>
        <v/>
      </c>
      <c r="S1038" s="581">
        <v>8.8000000000000007</v>
      </c>
      <c r="T1038" s="257"/>
      <c r="U1038" s="576" t="str">
        <f t="shared" si="53"/>
        <v/>
      </c>
      <c r="AR1038" s="263"/>
      <c r="AS1038" s="263"/>
      <c r="AT1038" s="224"/>
      <c r="AU1038" s="379"/>
      <c r="AV1038" s="379"/>
      <c r="AW1038" s="264"/>
    </row>
    <row r="1039" spans="2:49" x14ac:dyDescent="0.25">
      <c r="B1039" s="379">
        <v>8.6</v>
      </c>
      <c r="C1039" s="379">
        <v>96</v>
      </c>
      <c r="D1039" s="379">
        <v>7.2</v>
      </c>
      <c r="E1039" s="379">
        <v>8.6</v>
      </c>
      <c r="F1039" s="379">
        <v>11.2</v>
      </c>
      <c r="G1039" s="379">
        <v>106</v>
      </c>
      <c r="H1039" s="379">
        <v>1032.5</v>
      </c>
      <c r="I1039" s="379">
        <v>372</v>
      </c>
      <c r="J1039" s="379">
        <v>0</v>
      </c>
      <c r="K1039" s="379">
        <v>0</v>
      </c>
      <c r="L1039" s="379">
        <v>0.2</v>
      </c>
      <c r="M1039" s="379">
        <v>152.9</v>
      </c>
      <c r="N1039" s="568">
        <v>152.9</v>
      </c>
      <c r="O1039" s="569">
        <v>0.71527777777777801</v>
      </c>
      <c r="P1039" s="568"/>
      <c r="Q1039" s="185" t="str">
        <f t="shared" si="52"/>
        <v/>
      </c>
      <c r="R1039" s="574" t="str">
        <f t="shared" si="51"/>
        <v/>
      </c>
      <c r="S1039" s="581">
        <v>8.8000000000000007</v>
      </c>
      <c r="T1039" s="257"/>
      <c r="U1039" s="576" t="str">
        <f t="shared" si="53"/>
        <v/>
      </c>
      <c r="AR1039" s="263"/>
      <c r="AS1039" s="263"/>
      <c r="AT1039" s="224"/>
      <c r="AU1039" s="379"/>
      <c r="AV1039" s="379"/>
      <c r="AW1039" s="264"/>
    </row>
    <row r="1040" spans="2:49" x14ac:dyDescent="0.25">
      <c r="B1040" s="379">
        <v>8.6</v>
      </c>
      <c r="C1040" s="379">
        <v>96</v>
      </c>
      <c r="D1040" s="379">
        <v>7.3</v>
      </c>
      <c r="E1040" s="379">
        <v>7.9</v>
      </c>
      <c r="F1040" s="379">
        <v>9.4</v>
      </c>
      <c r="G1040" s="379">
        <v>128</v>
      </c>
      <c r="H1040" s="379">
        <v>1032.5</v>
      </c>
      <c r="I1040" s="379">
        <v>372</v>
      </c>
      <c r="J1040" s="379">
        <v>0</v>
      </c>
      <c r="K1040" s="379">
        <v>0</v>
      </c>
      <c r="L1040" s="379">
        <v>0.2</v>
      </c>
      <c r="M1040" s="379">
        <v>152.9</v>
      </c>
      <c r="N1040" s="568">
        <v>152.9</v>
      </c>
      <c r="O1040" s="569">
        <v>0.71597222222222201</v>
      </c>
      <c r="P1040" s="568"/>
      <c r="Q1040" s="185" t="str">
        <f t="shared" si="52"/>
        <v/>
      </c>
      <c r="R1040" s="574" t="str">
        <f t="shared" si="51"/>
        <v/>
      </c>
      <c r="S1040" s="581">
        <v>8.8000000000000007</v>
      </c>
      <c r="T1040" s="257"/>
      <c r="U1040" s="576" t="str">
        <f t="shared" si="53"/>
        <v/>
      </c>
      <c r="AR1040" s="263"/>
      <c r="AS1040" s="263"/>
      <c r="AT1040" s="224"/>
      <c r="AU1040" s="379"/>
      <c r="AV1040" s="379"/>
      <c r="AW1040" s="264"/>
    </row>
    <row r="1041" spans="2:49" x14ac:dyDescent="0.25">
      <c r="B1041" s="379">
        <v>8.6</v>
      </c>
      <c r="C1041" s="379">
        <v>96</v>
      </c>
      <c r="D1041" s="379">
        <v>8.6</v>
      </c>
      <c r="E1041" s="379">
        <v>4.7</v>
      </c>
      <c r="F1041" s="379">
        <v>5.4</v>
      </c>
      <c r="G1041" s="379">
        <v>96</v>
      </c>
      <c r="H1041" s="379">
        <v>1032.7</v>
      </c>
      <c r="I1041" s="379">
        <v>325</v>
      </c>
      <c r="J1041" s="379">
        <v>0</v>
      </c>
      <c r="K1041" s="379">
        <v>0</v>
      </c>
      <c r="L1041" s="379">
        <v>0.2</v>
      </c>
      <c r="M1041" s="379">
        <v>152.9</v>
      </c>
      <c r="N1041" s="568">
        <v>152.9</v>
      </c>
      <c r="O1041" s="569">
        <v>0.71666666666666701</v>
      </c>
      <c r="P1041" s="568"/>
      <c r="Q1041" s="185" t="str">
        <f t="shared" si="52"/>
        <v/>
      </c>
      <c r="R1041" s="574" t="str">
        <f t="shared" si="51"/>
        <v/>
      </c>
      <c r="S1041" s="581">
        <v>8.8000000000000007</v>
      </c>
      <c r="T1041" s="257"/>
      <c r="U1041" s="576" t="str">
        <f t="shared" si="53"/>
        <v/>
      </c>
      <c r="AR1041" s="263"/>
      <c r="AS1041" s="263"/>
      <c r="AT1041" s="224"/>
      <c r="AU1041" s="379"/>
      <c r="AV1041" s="379"/>
      <c r="AW1041" s="264"/>
    </row>
    <row r="1042" spans="2:49" x14ac:dyDescent="0.25">
      <c r="B1042" s="379">
        <v>8.6</v>
      </c>
      <c r="C1042" s="379">
        <v>96</v>
      </c>
      <c r="D1042" s="379">
        <v>8.6</v>
      </c>
      <c r="E1042" s="379">
        <v>4.7</v>
      </c>
      <c r="F1042" s="379">
        <v>5.4</v>
      </c>
      <c r="G1042" s="379">
        <v>114</v>
      </c>
      <c r="H1042" s="379">
        <v>1032.7</v>
      </c>
      <c r="I1042" s="379">
        <v>263</v>
      </c>
      <c r="J1042" s="379">
        <v>0</v>
      </c>
      <c r="K1042" s="379">
        <v>0</v>
      </c>
      <c r="L1042" s="379">
        <v>0.2</v>
      </c>
      <c r="M1042" s="379">
        <v>152.9</v>
      </c>
      <c r="N1042" s="568">
        <v>152.9</v>
      </c>
      <c r="O1042" s="569">
        <v>0.71736111111111101</v>
      </c>
      <c r="P1042" s="568"/>
      <c r="Q1042" s="185" t="str">
        <f t="shared" si="52"/>
        <v/>
      </c>
      <c r="R1042" s="574" t="str">
        <f t="shared" si="51"/>
        <v/>
      </c>
      <c r="S1042" s="581">
        <v>8.8000000000000007</v>
      </c>
      <c r="T1042" s="257"/>
      <c r="U1042" s="576" t="str">
        <f t="shared" si="53"/>
        <v/>
      </c>
      <c r="AR1042" s="263"/>
      <c r="AS1042" s="263"/>
      <c r="AT1042" s="224"/>
      <c r="AU1042" s="379"/>
      <c r="AV1042" s="379"/>
      <c r="AW1042" s="264"/>
    </row>
    <row r="1043" spans="2:49" x14ac:dyDescent="0.25">
      <c r="B1043" s="379">
        <v>8.6</v>
      </c>
      <c r="C1043" s="379">
        <v>96</v>
      </c>
      <c r="D1043" s="379">
        <v>8.6</v>
      </c>
      <c r="E1043" s="379">
        <v>1.8</v>
      </c>
      <c r="F1043" s="379">
        <v>1.8</v>
      </c>
      <c r="G1043" s="379">
        <v>137</v>
      </c>
      <c r="H1043" s="379">
        <v>1032.3</v>
      </c>
      <c r="I1043" s="379">
        <v>263</v>
      </c>
      <c r="J1043" s="379">
        <v>0</v>
      </c>
      <c r="K1043" s="379">
        <v>0</v>
      </c>
      <c r="L1043" s="379">
        <v>0.2</v>
      </c>
      <c r="M1043" s="379">
        <v>152.9</v>
      </c>
      <c r="N1043" s="568">
        <v>152.9</v>
      </c>
      <c r="O1043" s="569">
        <v>0.718055555555556</v>
      </c>
      <c r="P1043" s="568"/>
      <c r="Q1043" s="185" t="str">
        <f t="shared" si="52"/>
        <v/>
      </c>
      <c r="R1043" s="574" t="str">
        <f t="shared" si="51"/>
        <v/>
      </c>
      <c r="S1043" s="581">
        <v>8.8000000000000007</v>
      </c>
      <c r="T1043" s="257"/>
      <c r="U1043" s="576" t="str">
        <f t="shared" si="53"/>
        <v/>
      </c>
      <c r="AR1043" s="263"/>
      <c r="AS1043" s="263"/>
      <c r="AT1043" s="224"/>
      <c r="AU1043" s="379"/>
      <c r="AV1043" s="379"/>
      <c r="AW1043" s="264"/>
    </row>
    <row r="1044" spans="2:49" x14ac:dyDescent="0.25">
      <c r="B1044" s="379">
        <v>8.6</v>
      </c>
      <c r="C1044" s="379">
        <v>96</v>
      </c>
      <c r="D1044" s="379">
        <v>8.6</v>
      </c>
      <c r="E1044" s="379">
        <v>1.4</v>
      </c>
      <c r="F1044" s="379">
        <v>3.6</v>
      </c>
      <c r="G1044" s="379">
        <v>90</v>
      </c>
      <c r="H1044" s="379">
        <v>1032.5999999999999</v>
      </c>
      <c r="I1044" s="379">
        <v>325</v>
      </c>
      <c r="J1044" s="379">
        <v>0</v>
      </c>
      <c r="K1044" s="379">
        <v>0</v>
      </c>
      <c r="L1044" s="379">
        <v>0.2</v>
      </c>
      <c r="M1044" s="379">
        <v>152.9</v>
      </c>
      <c r="N1044" s="568">
        <v>152.9</v>
      </c>
      <c r="O1044" s="569">
        <v>0.71875</v>
      </c>
      <c r="P1044" s="568"/>
      <c r="Q1044" s="185" t="str">
        <f t="shared" si="52"/>
        <v/>
      </c>
      <c r="R1044" s="574" t="str">
        <f t="shared" si="51"/>
        <v/>
      </c>
      <c r="S1044" s="581">
        <v>8.8000000000000007</v>
      </c>
      <c r="T1044" s="257"/>
      <c r="U1044" s="576" t="str">
        <f t="shared" si="53"/>
        <v/>
      </c>
      <c r="AR1044" s="263"/>
      <c r="AS1044" s="263"/>
      <c r="AT1044" s="224"/>
      <c r="AU1044" s="379"/>
      <c r="AV1044" s="379"/>
      <c r="AW1044" s="264"/>
    </row>
    <row r="1045" spans="2:49" x14ac:dyDescent="0.25">
      <c r="B1045" s="379">
        <v>8.6</v>
      </c>
      <c r="C1045" s="379">
        <v>96</v>
      </c>
      <c r="D1045" s="379">
        <v>7.9</v>
      </c>
      <c r="E1045" s="379">
        <v>6.1</v>
      </c>
      <c r="F1045" s="379">
        <v>9.4</v>
      </c>
      <c r="G1045" s="379">
        <v>119</v>
      </c>
      <c r="H1045" s="379">
        <v>1032.5</v>
      </c>
      <c r="I1045" s="379">
        <v>46</v>
      </c>
      <c r="J1045" s="379">
        <v>0</v>
      </c>
      <c r="K1045" s="379">
        <v>0</v>
      </c>
      <c r="L1045" s="379">
        <v>0.2</v>
      </c>
      <c r="M1045" s="379">
        <v>152.9</v>
      </c>
      <c r="N1045" s="568">
        <v>152.9</v>
      </c>
      <c r="O1045" s="569">
        <v>0.719444444444444</v>
      </c>
      <c r="P1045" s="568"/>
      <c r="Q1045" s="185" t="str">
        <f t="shared" si="52"/>
        <v/>
      </c>
      <c r="R1045" s="574" t="str">
        <f t="shared" si="51"/>
        <v/>
      </c>
      <c r="S1045" s="581">
        <v>8.6999999999999993</v>
      </c>
      <c r="T1045" s="257"/>
      <c r="U1045" s="576" t="str">
        <f t="shared" si="53"/>
        <v/>
      </c>
      <c r="AR1045" s="263"/>
      <c r="AS1045" s="263"/>
      <c r="AT1045" s="224"/>
      <c r="AU1045" s="379"/>
      <c r="AV1045" s="379"/>
      <c r="AW1045" s="264"/>
    </row>
    <row r="1046" spans="2:49" x14ac:dyDescent="0.25">
      <c r="B1046" s="379">
        <v>8.6</v>
      </c>
      <c r="C1046" s="379">
        <v>96</v>
      </c>
      <c r="D1046" s="379">
        <v>8.6</v>
      </c>
      <c r="E1046" s="379">
        <v>1.4</v>
      </c>
      <c r="F1046" s="379">
        <v>3.6</v>
      </c>
      <c r="G1046" s="379">
        <v>130</v>
      </c>
      <c r="H1046" s="379">
        <v>1032.5999999999999</v>
      </c>
      <c r="I1046" s="379">
        <v>155</v>
      </c>
      <c r="J1046" s="379">
        <v>0</v>
      </c>
      <c r="K1046" s="379">
        <v>0</v>
      </c>
      <c r="L1046" s="379">
        <v>0.2</v>
      </c>
      <c r="M1046" s="379">
        <v>152.9</v>
      </c>
      <c r="N1046" s="568">
        <v>152.9</v>
      </c>
      <c r="O1046" s="569">
        <v>0.72013888888888899</v>
      </c>
      <c r="P1046" s="568"/>
      <c r="Q1046" s="185" t="str">
        <f t="shared" si="52"/>
        <v/>
      </c>
      <c r="R1046" s="574" t="str">
        <f t="shared" si="51"/>
        <v/>
      </c>
      <c r="S1046" s="581">
        <v>8.6999999999999993</v>
      </c>
      <c r="T1046" s="257"/>
      <c r="U1046" s="576" t="str">
        <f t="shared" si="53"/>
        <v/>
      </c>
      <c r="AR1046" s="263"/>
      <c r="AS1046" s="263"/>
      <c r="AT1046" s="224"/>
      <c r="AU1046" s="379"/>
      <c r="AV1046" s="379"/>
      <c r="AW1046" s="264"/>
    </row>
    <row r="1047" spans="2:49" x14ac:dyDescent="0.25">
      <c r="B1047" s="379">
        <v>8.6</v>
      </c>
      <c r="C1047" s="379">
        <v>96</v>
      </c>
      <c r="D1047" s="379">
        <v>8.6</v>
      </c>
      <c r="E1047" s="379">
        <v>4.7</v>
      </c>
      <c r="F1047" s="379">
        <v>7.2</v>
      </c>
      <c r="G1047" s="379">
        <v>91</v>
      </c>
      <c r="H1047" s="379">
        <v>1032.4000000000001</v>
      </c>
      <c r="I1047" s="379">
        <v>108</v>
      </c>
      <c r="J1047" s="379">
        <v>0</v>
      </c>
      <c r="K1047" s="379">
        <v>0</v>
      </c>
      <c r="L1047" s="379">
        <v>0.2</v>
      </c>
      <c r="M1047" s="379">
        <v>152.9</v>
      </c>
      <c r="N1047" s="568">
        <v>152.9</v>
      </c>
      <c r="O1047" s="569">
        <v>0.72083333333333299</v>
      </c>
      <c r="P1047" s="568"/>
      <c r="Q1047" s="185" t="str">
        <f t="shared" si="52"/>
        <v/>
      </c>
      <c r="R1047" s="574" t="str">
        <f t="shared" si="51"/>
        <v/>
      </c>
      <c r="S1047" s="581">
        <v>8.6999999999999993</v>
      </c>
      <c r="T1047" s="257"/>
      <c r="U1047" s="576" t="str">
        <f t="shared" si="53"/>
        <v/>
      </c>
      <c r="AR1047" s="263"/>
      <c r="AS1047" s="263"/>
      <c r="AT1047" s="224"/>
      <c r="AU1047" s="379"/>
      <c r="AV1047" s="379"/>
      <c r="AW1047" s="264"/>
    </row>
    <row r="1048" spans="2:49" x14ac:dyDescent="0.25">
      <c r="B1048" s="379">
        <v>8.6</v>
      </c>
      <c r="C1048" s="379">
        <v>96</v>
      </c>
      <c r="D1048" s="379">
        <v>7.7</v>
      </c>
      <c r="E1048" s="379">
        <v>6.5</v>
      </c>
      <c r="F1048" s="379">
        <v>7.2</v>
      </c>
      <c r="G1048" s="379">
        <v>114</v>
      </c>
      <c r="H1048" s="379">
        <v>1032.7</v>
      </c>
      <c r="I1048" s="379">
        <v>108</v>
      </c>
      <c r="J1048" s="379">
        <v>0</v>
      </c>
      <c r="K1048" s="379">
        <v>0</v>
      </c>
      <c r="L1048" s="379">
        <v>0.2</v>
      </c>
      <c r="M1048" s="379">
        <v>152.9</v>
      </c>
      <c r="N1048" s="568">
        <v>152.9</v>
      </c>
      <c r="O1048" s="569">
        <v>0.72152777777777799</v>
      </c>
      <c r="P1048" s="568"/>
      <c r="Q1048" s="185" t="str">
        <f t="shared" si="52"/>
        <v/>
      </c>
      <c r="R1048" s="574" t="str">
        <f t="shared" si="51"/>
        <v/>
      </c>
      <c r="S1048" s="581">
        <v>8.6999999999999993</v>
      </c>
      <c r="T1048" s="257"/>
      <c r="U1048" s="576" t="str">
        <f t="shared" si="53"/>
        <v/>
      </c>
      <c r="AR1048" s="263"/>
      <c r="AS1048" s="263"/>
      <c r="AT1048" s="224"/>
      <c r="AU1048" s="379"/>
      <c r="AV1048" s="379"/>
      <c r="AW1048" s="264"/>
    </row>
    <row r="1049" spans="2:49" x14ac:dyDescent="0.25">
      <c r="B1049" s="379">
        <v>8.6</v>
      </c>
      <c r="C1049" s="379">
        <v>96</v>
      </c>
      <c r="D1049" s="379">
        <v>8.6</v>
      </c>
      <c r="E1049" s="379">
        <v>4.3</v>
      </c>
      <c r="F1049" s="379">
        <v>7.2</v>
      </c>
      <c r="G1049" s="379">
        <v>98</v>
      </c>
      <c r="H1049" s="379">
        <v>1032.5</v>
      </c>
      <c r="I1049" s="379">
        <v>155</v>
      </c>
      <c r="J1049" s="379">
        <v>0</v>
      </c>
      <c r="K1049" s="379">
        <v>0</v>
      </c>
      <c r="L1049" s="379">
        <v>0.2</v>
      </c>
      <c r="M1049" s="379">
        <v>152.9</v>
      </c>
      <c r="N1049" s="568">
        <v>152.9</v>
      </c>
      <c r="O1049" s="569">
        <v>0.72222222222222199</v>
      </c>
      <c r="P1049" s="568"/>
      <c r="Q1049" s="185" t="str">
        <f t="shared" si="52"/>
        <v/>
      </c>
      <c r="R1049" s="574" t="str">
        <f t="shared" si="51"/>
        <v/>
      </c>
      <c r="S1049" s="581">
        <v>8.6999999999999993</v>
      </c>
      <c r="T1049" s="257"/>
      <c r="U1049" s="576" t="str">
        <f t="shared" si="53"/>
        <v/>
      </c>
      <c r="AR1049" s="263"/>
      <c r="AS1049" s="263"/>
      <c r="AT1049" s="224"/>
      <c r="AU1049" s="379"/>
      <c r="AV1049" s="379"/>
      <c r="AW1049" s="264"/>
    </row>
    <row r="1050" spans="2:49" x14ac:dyDescent="0.25">
      <c r="B1050" s="379">
        <v>8.6</v>
      </c>
      <c r="C1050" s="379">
        <v>96</v>
      </c>
      <c r="D1050" s="379">
        <v>7.1</v>
      </c>
      <c r="E1050" s="379">
        <v>9.4</v>
      </c>
      <c r="F1050" s="379">
        <v>11.2</v>
      </c>
      <c r="G1050" s="379">
        <v>98</v>
      </c>
      <c r="H1050" s="379">
        <v>1032.4000000000001</v>
      </c>
      <c r="I1050" s="379">
        <v>0</v>
      </c>
      <c r="J1050" s="379">
        <v>0</v>
      </c>
      <c r="K1050" s="379">
        <v>0</v>
      </c>
      <c r="L1050" s="379">
        <v>0.2</v>
      </c>
      <c r="M1050" s="379">
        <v>152.9</v>
      </c>
      <c r="N1050" s="568">
        <v>152.9</v>
      </c>
      <c r="O1050" s="569">
        <v>0.72291666666666698</v>
      </c>
      <c r="P1050" s="568"/>
      <c r="Q1050" s="185" t="str">
        <f t="shared" si="52"/>
        <v/>
      </c>
      <c r="R1050" s="574" t="str">
        <f t="shared" si="51"/>
        <v/>
      </c>
      <c r="S1050" s="581">
        <v>8.6999999999999993</v>
      </c>
      <c r="T1050" s="257"/>
      <c r="U1050" s="576" t="str">
        <f t="shared" si="53"/>
        <v/>
      </c>
      <c r="AR1050" s="263"/>
      <c r="AS1050" s="263"/>
      <c r="AT1050" s="224"/>
      <c r="AU1050" s="379"/>
      <c r="AV1050" s="379"/>
      <c r="AW1050" s="264"/>
    </row>
    <row r="1051" spans="2:49" x14ac:dyDescent="0.25">
      <c r="B1051" s="379">
        <v>8.6</v>
      </c>
      <c r="C1051" s="379">
        <v>96</v>
      </c>
      <c r="D1051" s="379">
        <v>8.6</v>
      </c>
      <c r="E1051" s="379">
        <v>4.7</v>
      </c>
      <c r="F1051" s="379">
        <v>7.2</v>
      </c>
      <c r="G1051" s="379">
        <v>116</v>
      </c>
      <c r="H1051" s="379">
        <v>1032.5999999999999</v>
      </c>
      <c r="I1051" s="379">
        <v>108</v>
      </c>
      <c r="J1051" s="379">
        <v>0</v>
      </c>
      <c r="K1051" s="379">
        <v>0</v>
      </c>
      <c r="L1051" s="379">
        <v>0.2</v>
      </c>
      <c r="M1051" s="379">
        <v>152.9</v>
      </c>
      <c r="N1051" s="568">
        <v>152.9</v>
      </c>
      <c r="O1051" s="569">
        <v>0.72361111111111098</v>
      </c>
      <c r="P1051" s="568"/>
      <c r="Q1051" s="185" t="str">
        <f t="shared" si="52"/>
        <v/>
      </c>
      <c r="R1051" s="574" t="str">
        <f t="shared" si="51"/>
        <v/>
      </c>
      <c r="S1051" s="581">
        <v>8.6999999999999993</v>
      </c>
      <c r="T1051" s="257"/>
      <c r="U1051" s="576" t="str">
        <f t="shared" si="53"/>
        <v/>
      </c>
      <c r="AR1051" s="263"/>
      <c r="AS1051" s="263"/>
      <c r="AT1051" s="224"/>
      <c r="AU1051" s="379"/>
      <c r="AV1051" s="379"/>
      <c r="AW1051" s="264"/>
    </row>
    <row r="1052" spans="2:49" x14ac:dyDescent="0.25">
      <c r="B1052" s="379">
        <v>8.6</v>
      </c>
      <c r="C1052" s="379">
        <v>96</v>
      </c>
      <c r="D1052" s="379">
        <v>8.6</v>
      </c>
      <c r="E1052" s="379">
        <v>4.7</v>
      </c>
      <c r="F1052" s="379">
        <v>7.2</v>
      </c>
      <c r="G1052" s="379">
        <v>110</v>
      </c>
      <c r="H1052" s="379">
        <v>1032.7</v>
      </c>
      <c r="I1052" s="379">
        <v>46</v>
      </c>
      <c r="J1052" s="379">
        <v>0</v>
      </c>
      <c r="K1052" s="379">
        <v>0</v>
      </c>
      <c r="L1052" s="379">
        <v>0.2</v>
      </c>
      <c r="M1052" s="379">
        <v>152.9</v>
      </c>
      <c r="N1052" s="568">
        <v>152.9</v>
      </c>
      <c r="O1052" s="569">
        <v>0.72430555555555598</v>
      </c>
      <c r="P1052" s="568"/>
      <c r="Q1052" s="185" t="str">
        <f t="shared" si="52"/>
        <v/>
      </c>
      <c r="R1052" s="574" t="str">
        <f t="shared" si="51"/>
        <v/>
      </c>
      <c r="S1052" s="581">
        <v>8.6999999999999993</v>
      </c>
      <c r="T1052" s="257"/>
      <c r="U1052" s="576" t="str">
        <f t="shared" si="53"/>
        <v/>
      </c>
      <c r="AR1052" s="263"/>
      <c r="AS1052" s="263"/>
      <c r="AT1052" s="224"/>
      <c r="AU1052" s="379"/>
      <c r="AV1052" s="379"/>
      <c r="AW1052" s="264"/>
    </row>
    <row r="1053" spans="2:49" x14ac:dyDescent="0.25">
      <c r="B1053" s="379">
        <v>8.6</v>
      </c>
      <c r="C1053" s="379">
        <v>96</v>
      </c>
      <c r="D1053" s="379">
        <v>7.2</v>
      </c>
      <c r="E1053" s="379">
        <v>9</v>
      </c>
      <c r="F1053" s="379">
        <v>11.2</v>
      </c>
      <c r="G1053" s="379">
        <v>142</v>
      </c>
      <c r="H1053" s="379">
        <v>1032.4000000000001</v>
      </c>
      <c r="I1053" s="379">
        <v>0</v>
      </c>
      <c r="J1053" s="379">
        <v>0</v>
      </c>
      <c r="K1053" s="379">
        <v>0</v>
      </c>
      <c r="L1053" s="379">
        <v>0.2</v>
      </c>
      <c r="M1053" s="379">
        <v>152.9</v>
      </c>
      <c r="N1053" s="568">
        <v>152.9</v>
      </c>
      <c r="O1053" s="569">
        <v>0.72499999999999998</v>
      </c>
      <c r="P1053" s="568"/>
      <c r="Q1053" s="185" t="str">
        <f t="shared" si="52"/>
        <v/>
      </c>
      <c r="R1053" s="574" t="str">
        <f t="shared" si="51"/>
        <v/>
      </c>
      <c r="S1053" s="581">
        <v>8.6999999999999993</v>
      </c>
      <c r="T1053" s="257"/>
      <c r="U1053" s="576" t="str">
        <f t="shared" si="53"/>
        <v/>
      </c>
      <c r="AR1053" s="263"/>
      <c r="AS1053" s="263"/>
      <c r="AT1053" s="224"/>
      <c r="AU1053" s="379"/>
      <c r="AV1053" s="379"/>
      <c r="AW1053" s="264"/>
    </row>
    <row r="1054" spans="2:49" x14ac:dyDescent="0.25">
      <c r="B1054" s="379">
        <v>8.6</v>
      </c>
      <c r="C1054" s="379">
        <v>96</v>
      </c>
      <c r="D1054" s="379">
        <v>8.6</v>
      </c>
      <c r="E1054" s="379">
        <v>4</v>
      </c>
      <c r="F1054" s="379">
        <v>5.4</v>
      </c>
      <c r="G1054" s="379">
        <v>166</v>
      </c>
      <c r="H1054" s="379">
        <v>1032.5</v>
      </c>
      <c r="I1054" s="379">
        <v>46</v>
      </c>
      <c r="J1054" s="379">
        <v>0</v>
      </c>
      <c r="K1054" s="379">
        <v>0</v>
      </c>
      <c r="L1054" s="379">
        <v>0.2</v>
      </c>
      <c r="M1054" s="379">
        <v>152.9</v>
      </c>
      <c r="N1054" s="568">
        <v>152.9</v>
      </c>
      <c r="O1054" s="569">
        <v>0.72569444444444398</v>
      </c>
      <c r="P1054" s="568"/>
      <c r="Q1054" s="185" t="str">
        <f t="shared" si="52"/>
        <v/>
      </c>
      <c r="R1054" s="574" t="str">
        <f t="shared" si="51"/>
        <v/>
      </c>
      <c r="S1054" s="581">
        <v>8.6999999999999993</v>
      </c>
      <c r="T1054" s="257"/>
      <c r="U1054" s="576" t="str">
        <f t="shared" si="53"/>
        <v/>
      </c>
      <c r="AR1054" s="263"/>
      <c r="AS1054" s="263"/>
      <c r="AT1054" s="224"/>
      <c r="AU1054" s="379"/>
      <c r="AV1054" s="379"/>
      <c r="AW1054" s="264"/>
    </row>
    <row r="1055" spans="2:49" x14ac:dyDescent="0.25">
      <c r="B1055" s="379">
        <v>8.6</v>
      </c>
      <c r="C1055" s="379">
        <v>96</v>
      </c>
      <c r="D1055" s="379">
        <v>8</v>
      </c>
      <c r="E1055" s="379">
        <v>5.4</v>
      </c>
      <c r="F1055" s="379">
        <v>7.2</v>
      </c>
      <c r="G1055" s="379">
        <v>347</v>
      </c>
      <c r="H1055" s="379">
        <v>1032.5</v>
      </c>
      <c r="I1055" s="379">
        <v>0</v>
      </c>
      <c r="J1055" s="379">
        <v>0</v>
      </c>
      <c r="K1055" s="379">
        <v>0</v>
      </c>
      <c r="L1055" s="379">
        <v>0.2</v>
      </c>
      <c r="M1055" s="379">
        <v>152.9</v>
      </c>
      <c r="N1055" s="568">
        <v>152.9</v>
      </c>
      <c r="O1055" s="569">
        <v>0.72638888888888897</v>
      </c>
      <c r="P1055" s="568"/>
      <c r="Q1055" s="185" t="str">
        <f t="shared" si="52"/>
        <v/>
      </c>
      <c r="R1055" s="574" t="str">
        <f t="shared" si="51"/>
        <v/>
      </c>
      <c r="S1055" s="581">
        <v>8.6999999999999993</v>
      </c>
      <c r="T1055" s="257"/>
      <c r="U1055" s="576" t="str">
        <f t="shared" si="53"/>
        <v/>
      </c>
      <c r="AR1055" s="263"/>
      <c r="AS1055" s="263"/>
      <c r="AT1055" s="224"/>
      <c r="AU1055" s="379"/>
      <c r="AV1055" s="379"/>
      <c r="AW1055" s="264"/>
    </row>
    <row r="1056" spans="2:49" x14ac:dyDescent="0.25">
      <c r="B1056" s="379">
        <v>8.6</v>
      </c>
      <c r="C1056" s="379">
        <v>96</v>
      </c>
      <c r="D1056" s="379">
        <v>7.4</v>
      </c>
      <c r="E1056" s="379">
        <v>7.6</v>
      </c>
      <c r="F1056" s="379">
        <v>11.2</v>
      </c>
      <c r="G1056" s="379">
        <v>104</v>
      </c>
      <c r="H1056" s="379">
        <v>1032.5</v>
      </c>
      <c r="I1056" s="379">
        <v>0</v>
      </c>
      <c r="J1056" s="379">
        <v>0</v>
      </c>
      <c r="K1056" s="379">
        <v>0</v>
      </c>
      <c r="L1056" s="379">
        <v>0.2</v>
      </c>
      <c r="M1056" s="379">
        <v>152.9</v>
      </c>
      <c r="N1056" s="568">
        <v>152.9</v>
      </c>
      <c r="O1056" s="569">
        <v>0.72708333333333297</v>
      </c>
      <c r="P1056" s="568"/>
      <c r="Q1056" s="185" t="str">
        <f t="shared" si="52"/>
        <v/>
      </c>
      <c r="R1056" s="574" t="str">
        <f t="shared" si="51"/>
        <v/>
      </c>
      <c r="S1056" s="581">
        <v>8.6999999999999993</v>
      </c>
      <c r="T1056" s="257"/>
      <c r="U1056" s="576" t="str">
        <f t="shared" si="53"/>
        <v/>
      </c>
      <c r="AR1056" s="263"/>
      <c r="AS1056" s="263"/>
      <c r="AT1056" s="224"/>
      <c r="AU1056" s="379"/>
      <c r="AV1056" s="379"/>
      <c r="AW1056" s="264"/>
    </row>
    <row r="1057" spans="2:49" x14ac:dyDescent="0.25">
      <c r="B1057" s="379">
        <v>8.6</v>
      </c>
      <c r="C1057" s="379">
        <v>96</v>
      </c>
      <c r="D1057" s="379">
        <v>7.3</v>
      </c>
      <c r="E1057" s="379">
        <v>7.9</v>
      </c>
      <c r="F1057" s="379">
        <v>9.4</v>
      </c>
      <c r="G1057" s="379">
        <v>114</v>
      </c>
      <c r="H1057" s="379">
        <v>1032.3</v>
      </c>
      <c r="I1057" s="379">
        <v>0</v>
      </c>
      <c r="J1057" s="379">
        <v>0</v>
      </c>
      <c r="K1057" s="379">
        <v>0</v>
      </c>
      <c r="L1057" s="379">
        <v>0.2</v>
      </c>
      <c r="M1057" s="379">
        <v>152.9</v>
      </c>
      <c r="N1057" s="568">
        <v>152.9</v>
      </c>
      <c r="O1057" s="569">
        <v>0.72777777777777797</v>
      </c>
      <c r="P1057" s="568"/>
      <c r="Q1057" s="185" t="str">
        <f t="shared" si="52"/>
        <v/>
      </c>
      <c r="R1057" s="574" t="str">
        <f t="shared" si="51"/>
        <v/>
      </c>
      <c r="S1057" s="581">
        <v>8.6999999999999993</v>
      </c>
      <c r="T1057" s="257"/>
      <c r="U1057" s="576" t="str">
        <f t="shared" si="53"/>
        <v/>
      </c>
      <c r="AR1057" s="263"/>
      <c r="AS1057" s="263"/>
      <c r="AT1057" s="224"/>
      <c r="AU1057" s="379"/>
      <c r="AV1057" s="379"/>
      <c r="AW1057" s="264"/>
    </row>
    <row r="1058" spans="2:49" x14ac:dyDescent="0.25">
      <c r="B1058" s="379">
        <v>8.6</v>
      </c>
      <c r="C1058" s="379">
        <v>96</v>
      </c>
      <c r="D1058" s="379">
        <v>8.6</v>
      </c>
      <c r="E1058" s="379">
        <v>3.6</v>
      </c>
      <c r="F1058" s="379">
        <v>3.6</v>
      </c>
      <c r="G1058" s="379">
        <v>93</v>
      </c>
      <c r="H1058" s="379">
        <v>1032.5</v>
      </c>
      <c r="I1058" s="379">
        <v>0</v>
      </c>
      <c r="J1058" s="379">
        <v>0</v>
      </c>
      <c r="K1058" s="379">
        <v>0</v>
      </c>
      <c r="L1058" s="379">
        <v>0.2</v>
      </c>
      <c r="M1058" s="379">
        <v>152.9</v>
      </c>
      <c r="N1058" s="568">
        <v>152.9</v>
      </c>
      <c r="O1058" s="569">
        <v>0.72847222222222197</v>
      </c>
      <c r="P1058" s="568"/>
      <c r="Q1058" s="185" t="str">
        <f t="shared" si="52"/>
        <v/>
      </c>
      <c r="R1058" s="574" t="str">
        <f t="shared" si="51"/>
        <v/>
      </c>
      <c r="S1058" s="581">
        <v>8.6999999999999993</v>
      </c>
      <c r="T1058" s="257"/>
      <c r="U1058" s="576" t="str">
        <f t="shared" si="53"/>
        <v/>
      </c>
      <c r="AR1058" s="263"/>
      <c r="AS1058" s="263"/>
      <c r="AT1058" s="224"/>
      <c r="AU1058" s="379"/>
      <c r="AV1058" s="379"/>
      <c r="AW1058" s="264"/>
    </row>
    <row r="1059" spans="2:49" x14ac:dyDescent="0.25">
      <c r="B1059" s="379">
        <v>8.6</v>
      </c>
      <c r="C1059" s="379">
        <v>96</v>
      </c>
      <c r="D1059" s="379">
        <v>7.3</v>
      </c>
      <c r="E1059" s="379">
        <v>7.9</v>
      </c>
      <c r="F1059" s="379">
        <v>13</v>
      </c>
      <c r="G1059" s="379">
        <v>95</v>
      </c>
      <c r="H1059" s="379">
        <v>1032.5</v>
      </c>
      <c r="I1059" s="379">
        <v>0</v>
      </c>
      <c r="J1059" s="379">
        <v>0</v>
      </c>
      <c r="K1059" s="379">
        <v>0</v>
      </c>
      <c r="L1059" s="379">
        <v>0.2</v>
      </c>
      <c r="M1059" s="379">
        <v>152.9</v>
      </c>
      <c r="N1059" s="568">
        <v>152.9</v>
      </c>
      <c r="O1059" s="569">
        <v>0.72916666666666696</v>
      </c>
      <c r="P1059" s="568"/>
      <c r="Q1059" s="185" t="str">
        <f t="shared" si="52"/>
        <v/>
      </c>
      <c r="R1059" s="574" t="str">
        <f t="shared" si="51"/>
        <v/>
      </c>
      <c r="S1059" s="581">
        <v>8.6999999999999993</v>
      </c>
      <c r="T1059" s="257"/>
      <c r="U1059" s="576" t="str">
        <f t="shared" si="53"/>
        <v/>
      </c>
      <c r="AR1059" s="263"/>
      <c r="AS1059" s="263"/>
      <c r="AT1059" s="224"/>
      <c r="AU1059" s="379"/>
      <c r="AV1059" s="379"/>
      <c r="AW1059" s="264"/>
    </row>
    <row r="1060" spans="2:49" x14ac:dyDescent="0.25">
      <c r="B1060" s="379">
        <v>8.6</v>
      </c>
      <c r="C1060" s="379">
        <v>96</v>
      </c>
      <c r="D1060" s="379">
        <v>7.5</v>
      </c>
      <c r="E1060" s="379">
        <v>7.2</v>
      </c>
      <c r="F1060" s="379">
        <v>9.4</v>
      </c>
      <c r="G1060" s="379">
        <v>102</v>
      </c>
      <c r="H1060" s="379">
        <v>1032.4000000000001</v>
      </c>
      <c r="I1060" s="379">
        <v>0</v>
      </c>
      <c r="J1060" s="379">
        <v>0</v>
      </c>
      <c r="K1060" s="379">
        <v>0</v>
      </c>
      <c r="L1060" s="379">
        <v>0.2</v>
      </c>
      <c r="M1060" s="379">
        <v>152.9</v>
      </c>
      <c r="N1060" s="568">
        <v>152.9</v>
      </c>
      <c r="O1060" s="569">
        <v>0.72986111111111096</v>
      </c>
      <c r="P1060" s="568"/>
      <c r="Q1060" s="185" t="str">
        <f t="shared" si="52"/>
        <v/>
      </c>
      <c r="R1060" s="574" t="str">
        <f t="shared" si="51"/>
        <v/>
      </c>
      <c r="S1060" s="581">
        <v>8.6999999999999993</v>
      </c>
      <c r="T1060" s="257"/>
      <c r="U1060" s="576" t="str">
        <f t="shared" si="53"/>
        <v/>
      </c>
      <c r="AR1060" s="263"/>
      <c r="AS1060" s="263"/>
      <c r="AT1060" s="224"/>
      <c r="AU1060" s="379"/>
      <c r="AV1060" s="379"/>
      <c r="AW1060" s="264"/>
    </row>
    <row r="1061" spans="2:49" x14ac:dyDescent="0.25">
      <c r="B1061" s="379">
        <v>8.6</v>
      </c>
      <c r="C1061" s="379">
        <v>96</v>
      </c>
      <c r="D1061" s="379">
        <v>8.6</v>
      </c>
      <c r="E1061" s="379">
        <v>2.9</v>
      </c>
      <c r="F1061" s="379">
        <v>7.2</v>
      </c>
      <c r="G1061" s="379">
        <v>86</v>
      </c>
      <c r="H1061" s="379">
        <v>1032.4000000000001</v>
      </c>
      <c r="I1061" s="379">
        <v>0</v>
      </c>
      <c r="J1061" s="379">
        <v>0</v>
      </c>
      <c r="K1061" s="379">
        <v>0</v>
      </c>
      <c r="L1061" s="379">
        <v>0.2</v>
      </c>
      <c r="M1061" s="379">
        <v>152.9</v>
      </c>
      <c r="N1061" s="568">
        <v>152.9</v>
      </c>
      <c r="O1061" s="569">
        <v>0.73055555555555596</v>
      </c>
      <c r="P1061" s="568"/>
      <c r="Q1061" s="185" t="str">
        <f t="shared" si="52"/>
        <v/>
      </c>
      <c r="R1061" s="574" t="str">
        <f t="shared" si="51"/>
        <v/>
      </c>
      <c r="S1061" s="581">
        <v>8.6999999999999993</v>
      </c>
      <c r="T1061" s="257"/>
      <c r="U1061" s="576" t="str">
        <f t="shared" si="53"/>
        <v/>
      </c>
      <c r="AR1061" s="263"/>
      <c r="AS1061" s="263"/>
      <c r="AT1061" s="224"/>
      <c r="AU1061" s="379"/>
      <c r="AV1061" s="379"/>
      <c r="AW1061" s="264"/>
    </row>
    <row r="1062" spans="2:49" x14ac:dyDescent="0.25">
      <c r="B1062" s="379">
        <v>8.6</v>
      </c>
      <c r="C1062" s="379">
        <v>96</v>
      </c>
      <c r="D1062" s="379">
        <v>7.3</v>
      </c>
      <c r="E1062" s="379">
        <v>7.9</v>
      </c>
      <c r="F1062" s="379">
        <v>11.2</v>
      </c>
      <c r="G1062" s="379">
        <v>105</v>
      </c>
      <c r="H1062" s="379">
        <v>1032.5999999999999</v>
      </c>
      <c r="I1062" s="379">
        <v>0</v>
      </c>
      <c r="J1062" s="379">
        <v>0</v>
      </c>
      <c r="K1062" s="379">
        <v>0</v>
      </c>
      <c r="L1062" s="379">
        <v>0.2</v>
      </c>
      <c r="M1062" s="379">
        <v>152.9</v>
      </c>
      <c r="N1062" s="568">
        <v>152.9</v>
      </c>
      <c r="O1062" s="569">
        <v>0.73124999999999996</v>
      </c>
      <c r="P1062" s="568"/>
      <c r="Q1062" s="185" t="str">
        <f t="shared" si="52"/>
        <v/>
      </c>
      <c r="R1062" s="574" t="str">
        <f t="shared" si="51"/>
        <v/>
      </c>
      <c r="S1062" s="581">
        <v>8.6999999999999993</v>
      </c>
      <c r="T1062" s="257"/>
      <c r="U1062" s="576" t="str">
        <f t="shared" si="53"/>
        <v/>
      </c>
      <c r="AR1062" s="263"/>
      <c r="AS1062" s="263"/>
      <c r="AT1062" s="224"/>
      <c r="AU1062" s="379"/>
      <c r="AV1062" s="379"/>
      <c r="AW1062" s="264"/>
    </row>
    <row r="1063" spans="2:49" x14ac:dyDescent="0.25">
      <c r="B1063" s="379">
        <v>8.6</v>
      </c>
      <c r="C1063" s="379">
        <v>96</v>
      </c>
      <c r="D1063" s="379">
        <v>8.1999999999999993</v>
      </c>
      <c r="E1063" s="379">
        <v>5</v>
      </c>
      <c r="F1063" s="379">
        <v>11.2</v>
      </c>
      <c r="G1063" s="379">
        <v>103</v>
      </c>
      <c r="H1063" s="379">
        <v>1032.7</v>
      </c>
      <c r="I1063" s="379">
        <v>0</v>
      </c>
      <c r="J1063" s="379">
        <v>0</v>
      </c>
      <c r="K1063" s="379">
        <v>0</v>
      </c>
      <c r="L1063" s="379">
        <v>0.2</v>
      </c>
      <c r="M1063" s="379">
        <v>152.9</v>
      </c>
      <c r="N1063" s="568">
        <v>152.9</v>
      </c>
      <c r="O1063" s="569">
        <v>0.73194444444444495</v>
      </c>
      <c r="P1063" s="568"/>
      <c r="Q1063" s="185" t="str">
        <f t="shared" si="52"/>
        <v/>
      </c>
      <c r="R1063" s="574" t="str">
        <f t="shared" si="51"/>
        <v/>
      </c>
      <c r="S1063" s="581">
        <v>8.6999999999999993</v>
      </c>
      <c r="T1063" s="257"/>
      <c r="U1063" s="576" t="str">
        <f t="shared" si="53"/>
        <v/>
      </c>
      <c r="AR1063" s="263"/>
      <c r="AS1063" s="263"/>
      <c r="AT1063" s="224"/>
      <c r="AU1063" s="379"/>
      <c r="AV1063" s="379"/>
      <c r="AW1063" s="264"/>
    </row>
    <row r="1064" spans="2:49" x14ac:dyDescent="0.25">
      <c r="B1064" s="379">
        <v>8.6</v>
      </c>
      <c r="C1064" s="379">
        <v>96</v>
      </c>
      <c r="D1064" s="379">
        <v>8</v>
      </c>
      <c r="E1064" s="379">
        <v>5.4</v>
      </c>
      <c r="F1064" s="379">
        <v>7.2</v>
      </c>
      <c r="G1064" s="379">
        <v>93</v>
      </c>
      <c r="H1064" s="379">
        <v>1032.5999999999999</v>
      </c>
      <c r="I1064" s="379">
        <v>0</v>
      </c>
      <c r="J1064" s="379">
        <v>0</v>
      </c>
      <c r="K1064" s="379">
        <v>0</v>
      </c>
      <c r="L1064" s="379">
        <v>0.2</v>
      </c>
      <c r="M1064" s="379">
        <v>152.9</v>
      </c>
      <c r="N1064" s="568">
        <v>152.9</v>
      </c>
      <c r="O1064" s="569">
        <v>0.73263888888888895</v>
      </c>
      <c r="P1064" s="568"/>
      <c r="Q1064" s="185" t="str">
        <f t="shared" si="52"/>
        <v/>
      </c>
      <c r="R1064" s="574" t="str">
        <f t="shared" si="51"/>
        <v/>
      </c>
      <c r="S1064" s="581">
        <v>8.6</v>
      </c>
      <c r="T1064" s="257"/>
      <c r="U1064" s="576" t="str">
        <f t="shared" si="53"/>
        <v/>
      </c>
      <c r="AR1064" s="263"/>
      <c r="AS1064" s="263"/>
      <c r="AT1064" s="224"/>
      <c r="AU1064" s="379"/>
      <c r="AV1064" s="379"/>
      <c r="AW1064" s="264"/>
    </row>
    <row r="1065" spans="2:49" x14ac:dyDescent="0.25">
      <c r="B1065" s="379">
        <v>8.6</v>
      </c>
      <c r="C1065" s="379">
        <v>96</v>
      </c>
      <c r="D1065" s="379">
        <v>7.6</v>
      </c>
      <c r="E1065" s="379">
        <v>6.8</v>
      </c>
      <c r="F1065" s="379">
        <v>9.4</v>
      </c>
      <c r="G1065" s="379">
        <v>61</v>
      </c>
      <c r="H1065" s="379">
        <v>1032.7</v>
      </c>
      <c r="I1065" s="379">
        <v>0</v>
      </c>
      <c r="J1065" s="379">
        <v>0</v>
      </c>
      <c r="K1065" s="379">
        <v>0</v>
      </c>
      <c r="L1065" s="379">
        <v>0.2</v>
      </c>
      <c r="M1065" s="379">
        <v>152.9</v>
      </c>
      <c r="N1065" s="568">
        <v>152.9</v>
      </c>
      <c r="O1065" s="569">
        <v>0.73333333333333295</v>
      </c>
      <c r="P1065" s="568"/>
      <c r="Q1065" s="185" t="str">
        <f t="shared" si="52"/>
        <v/>
      </c>
      <c r="R1065" s="574" t="str">
        <f t="shared" si="51"/>
        <v/>
      </c>
      <c r="S1065" s="581">
        <v>8.6999999999999993</v>
      </c>
      <c r="T1065" s="257"/>
      <c r="U1065" s="576" t="str">
        <f t="shared" si="53"/>
        <v/>
      </c>
      <c r="AR1065" s="263"/>
      <c r="AS1065" s="263"/>
      <c r="AT1065" s="224"/>
      <c r="AU1065" s="379"/>
      <c r="AV1065" s="379"/>
      <c r="AW1065" s="264"/>
    </row>
    <row r="1066" spans="2:49" x14ac:dyDescent="0.25">
      <c r="B1066" s="379">
        <v>8.5</v>
      </c>
      <c r="C1066" s="379">
        <v>96</v>
      </c>
      <c r="D1066" s="379">
        <v>8.5</v>
      </c>
      <c r="E1066" s="379">
        <v>4</v>
      </c>
      <c r="F1066" s="379">
        <v>5.4</v>
      </c>
      <c r="G1066" s="379">
        <v>100</v>
      </c>
      <c r="H1066" s="379">
        <v>1032.5999999999999</v>
      </c>
      <c r="I1066" s="379">
        <v>0</v>
      </c>
      <c r="J1066" s="379">
        <v>0</v>
      </c>
      <c r="K1066" s="379">
        <v>0</v>
      </c>
      <c r="L1066" s="379">
        <v>0.2</v>
      </c>
      <c r="M1066" s="379">
        <v>152.9</v>
      </c>
      <c r="N1066" s="568">
        <v>152.9</v>
      </c>
      <c r="O1066" s="569">
        <v>0.73402777777777795</v>
      </c>
      <c r="P1066" s="568"/>
      <c r="Q1066" s="185" t="str">
        <f t="shared" si="52"/>
        <v/>
      </c>
      <c r="R1066" s="574" t="str">
        <f t="shared" si="51"/>
        <v/>
      </c>
      <c r="S1066" s="581">
        <v>8.6999999999999993</v>
      </c>
      <c r="T1066" s="257"/>
      <c r="U1066" s="576" t="str">
        <f t="shared" si="53"/>
        <v/>
      </c>
      <c r="AR1066" s="263"/>
      <c r="AS1066" s="263"/>
      <c r="AT1066" s="224"/>
      <c r="AU1066" s="379"/>
      <c r="AV1066" s="379"/>
      <c r="AW1066" s="264"/>
    </row>
    <row r="1067" spans="2:49" x14ac:dyDescent="0.25">
      <c r="B1067" s="379">
        <v>8.5</v>
      </c>
      <c r="C1067" s="379">
        <v>96</v>
      </c>
      <c r="D1067" s="379">
        <v>8.5</v>
      </c>
      <c r="E1067" s="379">
        <v>4</v>
      </c>
      <c r="F1067" s="379">
        <v>5.4</v>
      </c>
      <c r="G1067" s="379">
        <v>106</v>
      </c>
      <c r="H1067" s="379">
        <v>1032.5999999999999</v>
      </c>
      <c r="I1067" s="379">
        <v>0</v>
      </c>
      <c r="J1067" s="379">
        <v>0</v>
      </c>
      <c r="K1067" s="379">
        <v>0</v>
      </c>
      <c r="L1067" s="379">
        <v>0.2</v>
      </c>
      <c r="M1067" s="379">
        <v>152.9</v>
      </c>
      <c r="N1067" s="568">
        <v>152.9</v>
      </c>
      <c r="O1067" s="569">
        <v>0.73472222222222205</v>
      </c>
      <c r="P1067" s="568"/>
      <c r="Q1067" s="185" t="str">
        <f t="shared" si="52"/>
        <v/>
      </c>
      <c r="R1067" s="574" t="str">
        <f t="shared" si="51"/>
        <v/>
      </c>
      <c r="S1067" s="581">
        <v>8.6999999999999993</v>
      </c>
      <c r="T1067" s="257"/>
      <c r="U1067" s="576" t="str">
        <f t="shared" si="53"/>
        <v/>
      </c>
      <c r="AR1067" s="263"/>
      <c r="AS1067" s="263"/>
      <c r="AT1067" s="224"/>
      <c r="AU1067" s="379"/>
      <c r="AV1067" s="379"/>
      <c r="AW1067" s="264"/>
    </row>
    <row r="1068" spans="2:49" x14ac:dyDescent="0.25">
      <c r="B1068" s="379">
        <v>8.5</v>
      </c>
      <c r="C1068" s="379">
        <v>96</v>
      </c>
      <c r="D1068" s="379">
        <v>7.6</v>
      </c>
      <c r="E1068" s="379">
        <v>6.5</v>
      </c>
      <c r="F1068" s="379">
        <v>9.4</v>
      </c>
      <c r="G1068" s="379">
        <v>107</v>
      </c>
      <c r="H1068" s="379">
        <v>1032.4000000000001</v>
      </c>
      <c r="I1068" s="379">
        <v>0</v>
      </c>
      <c r="J1068" s="379">
        <v>0</v>
      </c>
      <c r="K1068" s="379">
        <v>0</v>
      </c>
      <c r="L1068" s="379">
        <v>0.2</v>
      </c>
      <c r="M1068" s="379">
        <v>152.9</v>
      </c>
      <c r="N1068" s="568">
        <v>152.9</v>
      </c>
      <c r="O1068" s="569">
        <v>0.73541666666666705</v>
      </c>
      <c r="P1068" s="568"/>
      <c r="Q1068" s="185" t="str">
        <f t="shared" si="52"/>
        <v/>
      </c>
      <c r="R1068" s="574" t="str">
        <f t="shared" si="51"/>
        <v/>
      </c>
      <c r="S1068" s="581">
        <v>8.6</v>
      </c>
      <c r="T1068" s="257"/>
      <c r="U1068" s="576" t="str">
        <f t="shared" si="53"/>
        <v/>
      </c>
      <c r="AR1068" s="263"/>
      <c r="AS1068" s="263"/>
      <c r="AT1068" s="224"/>
      <c r="AU1068" s="379"/>
      <c r="AV1068" s="379"/>
      <c r="AW1068" s="264"/>
    </row>
    <row r="1069" spans="2:49" x14ac:dyDescent="0.25">
      <c r="B1069" s="379">
        <v>8.5</v>
      </c>
      <c r="C1069" s="379">
        <v>96</v>
      </c>
      <c r="D1069" s="379">
        <v>8.5</v>
      </c>
      <c r="E1069" s="379">
        <v>4.3</v>
      </c>
      <c r="F1069" s="379">
        <v>7.2</v>
      </c>
      <c r="G1069" s="379">
        <v>104</v>
      </c>
      <c r="H1069" s="379">
        <v>1032.7</v>
      </c>
      <c r="I1069" s="379">
        <v>0</v>
      </c>
      <c r="J1069" s="379">
        <v>0</v>
      </c>
      <c r="K1069" s="379">
        <v>0</v>
      </c>
      <c r="L1069" s="379">
        <v>0.2</v>
      </c>
      <c r="M1069" s="379">
        <v>152.9</v>
      </c>
      <c r="N1069" s="568">
        <v>152.9</v>
      </c>
      <c r="O1069" s="569">
        <v>0.73611111111111105</v>
      </c>
      <c r="P1069" s="568"/>
      <c r="Q1069" s="185" t="str">
        <f t="shared" si="52"/>
        <v/>
      </c>
      <c r="R1069" s="574" t="str">
        <f t="shared" si="51"/>
        <v/>
      </c>
      <c r="S1069" s="581">
        <v>8.6</v>
      </c>
      <c r="T1069" s="257"/>
      <c r="U1069" s="576" t="str">
        <f t="shared" si="53"/>
        <v/>
      </c>
      <c r="AR1069" s="263"/>
      <c r="AS1069" s="263"/>
      <c r="AT1069" s="224"/>
      <c r="AU1069" s="379"/>
      <c r="AV1069" s="379"/>
      <c r="AW1069" s="264"/>
    </row>
    <row r="1070" spans="2:49" x14ac:dyDescent="0.25">
      <c r="B1070" s="379">
        <v>8.5</v>
      </c>
      <c r="C1070" s="379">
        <v>96</v>
      </c>
      <c r="D1070" s="379">
        <v>8.5</v>
      </c>
      <c r="E1070" s="379">
        <v>3.6</v>
      </c>
      <c r="F1070" s="379">
        <v>5.4</v>
      </c>
      <c r="G1070" s="379">
        <v>82</v>
      </c>
      <c r="H1070" s="379">
        <v>1032.4000000000001</v>
      </c>
      <c r="I1070" s="379">
        <v>0</v>
      </c>
      <c r="J1070" s="379">
        <v>0</v>
      </c>
      <c r="K1070" s="379">
        <v>0</v>
      </c>
      <c r="L1070" s="379">
        <v>0.2</v>
      </c>
      <c r="M1070" s="379">
        <v>152.9</v>
      </c>
      <c r="N1070" s="568">
        <v>152.9</v>
      </c>
      <c r="O1070" s="569">
        <v>0.73680555555555605</v>
      </c>
      <c r="P1070" s="568"/>
      <c r="Q1070" s="185" t="str">
        <f t="shared" si="52"/>
        <v/>
      </c>
      <c r="R1070" s="574" t="str">
        <f t="shared" si="51"/>
        <v/>
      </c>
      <c r="S1070" s="581">
        <v>8.6</v>
      </c>
      <c r="T1070" s="257"/>
      <c r="U1070" s="576" t="str">
        <f t="shared" si="53"/>
        <v/>
      </c>
      <c r="AR1070" s="263"/>
      <c r="AS1070" s="263"/>
      <c r="AT1070" s="224"/>
      <c r="AU1070" s="379"/>
      <c r="AV1070" s="379"/>
      <c r="AW1070" s="264"/>
    </row>
    <row r="1071" spans="2:49" x14ac:dyDescent="0.25">
      <c r="B1071" s="379">
        <v>8.5</v>
      </c>
      <c r="C1071" s="379">
        <v>96</v>
      </c>
      <c r="D1071" s="379">
        <v>7.7</v>
      </c>
      <c r="E1071" s="379">
        <v>6.1</v>
      </c>
      <c r="F1071" s="379">
        <v>9.4</v>
      </c>
      <c r="G1071" s="379">
        <v>79</v>
      </c>
      <c r="H1071" s="379">
        <v>1032.5</v>
      </c>
      <c r="I1071" s="379">
        <v>0</v>
      </c>
      <c r="J1071" s="379">
        <v>0</v>
      </c>
      <c r="K1071" s="379">
        <v>0</v>
      </c>
      <c r="L1071" s="379">
        <v>0.2</v>
      </c>
      <c r="M1071" s="379">
        <v>152.9</v>
      </c>
      <c r="N1071" s="568">
        <v>152.9</v>
      </c>
      <c r="O1071" s="569">
        <v>0.73750000000000004</v>
      </c>
      <c r="P1071" s="568"/>
      <c r="Q1071" s="185" t="str">
        <f t="shared" si="52"/>
        <v/>
      </c>
      <c r="R1071" s="574" t="str">
        <f t="shared" si="51"/>
        <v/>
      </c>
      <c r="S1071" s="581">
        <v>8.6</v>
      </c>
      <c r="T1071" s="257"/>
      <c r="U1071" s="576" t="str">
        <f t="shared" si="53"/>
        <v/>
      </c>
      <c r="AR1071" s="263"/>
      <c r="AS1071" s="263"/>
      <c r="AT1071" s="224"/>
      <c r="AU1071" s="379"/>
      <c r="AV1071" s="379"/>
      <c r="AW1071" s="264"/>
    </row>
    <row r="1072" spans="2:49" x14ac:dyDescent="0.25">
      <c r="B1072" s="379">
        <v>8.5</v>
      </c>
      <c r="C1072" s="379">
        <v>96</v>
      </c>
      <c r="D1072" s="379">
        <v>6.9</v>
      </c>
      <c r="E1072" s="379">
        <v>10.1</v>
      </c>
      <c r="F1072" s="379">
        <v>13</v>
      </c>
      <c r="G1072" s="379">
        <v>116</v>
      </c>
      <c r="H1072" s="379">
        <v>1032.7</v>
      </c>
      <c r="I1072" s="379">
        <v>0</v>
      </c>
      <c r="J1072" s="379">
        <v>0</v>
      </c>
      <c r="K1072" s="379">
        <v>0</v>
      </c>
      <c r="L1072" s="379">
        <v>0.2</v>
      </c>
      <c r="M1072" s="379">
        <v>152.9</v>
      </c>
      <c r="N1072" s="568">
        <v>152.9</v>
      </c>
      <c r="O1072" s="569">
        <v>0.73819444444444404</v>
      </c>
      <c r="P1072" s="568"/>
      <c r="Q1072" s="185" t="str">
        <f t="shared" si="52"/>
        <v/>
      </c>
      <c r="R1072" s="574" t="str">
        <f t="shared" si="51"/>
        <v/>
      </c>
      <c r="S1072" s="581">
        <v>8.6</v>
      </c>
      <c r="T1072" s="257"/>
      <c r="U1072" s="576" t="str">
        <f t="shared" si="53"/>
        <v/>
      </c>
      <c r="AR1072" s="263"/>
      <c r="AS1072" s="263"/>
      <c r="AT1072" s="224"/>
      <c r="AU1072" s="379"/>
      <c r="AV1072" s="379"/>
      <c r="AW1072" s="264"/>
    </row>
    <row r="1073" spans="2:49" x14ac:dyDescent="0.25">
      <c r="B1073" s="379">
        <v>8.5</v>
      </c>
      <c r="C1073" s="379">
        <v>96</v>
      </c>
      <c r="D1073" s="379">
        <v>8.5</v>
      </c>
      <c r="E1073" s="379">
        <v>4.7</v>
      </c>
      <c r="F1073" s="379">
        <v>7.2</v>
      </c>
      <c r="G1073" s="379">
        <v>106</v>
      </c>
      <c r="H1073" s="379">
        <v>1032.5999999999999</v>
      </c>
      <c r="I1073" s="379">
        <v>0</v>
      </c>
      <c r="J1073" s="379">
        <v>0</v>
      </c>
      <c r="K1073" s="379">
        <v>0</v>
      </c>
      <c r="L1073" s="379">
        <v>0.2</v>
      </c>
      <c r="M1073" s="379">
        <v>152.9</v>
      </c>
      <c r="N1073" s="568">
        <v>152.9</v>
      </c>
      <c r="O1073" s="569">
        <v>0.73888888888888904</v>
      </c>
      <c r="P1073" s="568"/>
      <c r="Q1073" s="185" t="str">
        <f t="shared" si="52"/>
        <v/>
      </c>
      <c r="R1073" s="574" t="str">
        <f t="shared" si="51"/>
        <v/>
      </c>
      <c r="S1073" s="581">
        <v>8.6</v>
      </c>
      <c r="T1073" s="257"/>
      <c r="U1073" s="576" t="str">
        <f t="shared" si="53"/>
        <v/>
      </c>
      <c r="AR1073" s="263"/>
      <c r="AS1073" s="263"/>
      <c r="AT1073" s="224"/>
      <c r="AU1073" s="379"/>
      <c r="AV1073" s="379"/>
      <c r="AW1073" s="264"/>
    </row>
    <row r="1074" spans="2:49" x14ac:dyDescent="0.25">
      <c r="B1074" s="379">
        <v>8.5</v>
      </c>
      <c r="C1074" s="379">
        <v>97</v>
      </c>
      <c r="D1074" s="379">
        <v>8.5</v>
      </c>
      <c r="E1074" s="379">
        <v>2.2000000000000002</v>
      </c>
      <c r="F1074" s="379">
        <v>7.2</v>
      </c>
      <c r="G1074" s="379">
        <v>91</v>
      </c>
      <c r="H1074" s="379">
        <v>1032.5999999999999</v>
      </c>
      <c r="I1074" s="379">
        <v>0</v>
      </c>
      <c r="J1074" s="379">
        <v>0</v>
      </c>
      <c r="K1074" s="379">
        <v>0</v>
      </c>
      <c r="L1074" s="379">
        <v>0.2</v>
      </c>
      <c r="M1074" s="379">
        <v>152.9</v>
      </c>
      <c r="N1074" s="568">
        <v>152.9</v>
      </c>
      <c r="O1074" s="569">
        <v>0.73958333333333304</v>
      </c>
      <c r="P1074" s="568"/>
      <c r="Q1074" s="185" t="str">
        <f t="shared" si="52"/>
        <v/>
      </c>
      <c r="R1074" s="574" t="str">
        <f t="shared" si="51"/>
        <v/>
      </c>
      <c r="S1074" s="581">
        <v>8.6</v>
      </c>
      <c r="T1074" s="257"/>
      <c r="U1074" s="576" t="str">
        <f t="shared" si="53"/>
        <v/>
      </c>
      <c r="AR1074" s="263"/>
      <c r="AS1074" s="263"/>
      <c r="AT1074" s="224"/>
      <c r="AU1074" s="379"/>
      <c r="AV1074" s="379"/>
      <c r="AW1074" s="264"/>
    </row>
    <row r="1075" spans="2:49" x14ac:dyDescent="0.25">
      <c r="B1075" s="379">
        <v>8.5</v>
      </c>
      <c r="C1075" s="379">
        <v>96</v>
      </c>
      <c r="D1075" s="379">
        <v>8.5</v>
      </c>
      <c r="E1075" s="379">
        <v>4</v>
      </c>
      <c r="F1075" s="379">
        <v>7.2</v>
      </c>
      <c r="G1075" s="379">
        <v>137</v>
      </c>
      <c r="H1075" s="379">
        <v>1032.5999999999999</v>
      </c>
      <c r="I1075" s="379">
        <v>0</v>
      </c>
      <c r="J1075" s="379">
        <v>0</v>
      </c>
      <c r="K1075" s="379">
        <v>0</v>
      </c>
      <c r="L1075" s="379">
        <v>0.2</v>
      </c>
      <c r="M1075" s="379">
        <v>152.9</v>
      </c>
      <c r="N1075" s="568">
        <v>152.9</v>
      </c>
      <c r="O1075" s="569">
        <v>0.74027777777777803</v>
      </c>
      <c r="P1075" s="568"/>
      <c r="Q1075" s="185" t="str">
        <f t="shared" si="52"/>
        <v/>
      </c>
      <c r="R1075" s="574" t="str">
        <f t="shared" si="51"/>
        <v/>
      </c>
      <c r="S1075" s="581">
        <v>8.6</v>
      </c>
      <c r="T1075" s="257"/>
      <c r="U1075" s="576" t="str">
        <f t="shared" si="53"/>
        <v/>
      </c>
      <c r="AR1075" s="263"/>
      <c r="AS1075" s="263"/>
      <c r="AT1075" s="224"/>
      <c r="AU1075" s="379"/>
      <c r="AV1075" s="379"/>
      <c r="AW1075" s="264"/>
    </row>
    <row r="1076" spans="2:49" x14ac:dyDescent="0.25">
      <c r="B1076" s="379">
        <v>8.5</v>
      </c>
      <c r="C1076" s="379">
        <v>96</v>
      </c>
      <c r="D1076" s="379">
        <v>7.8</v>
      </c>
      <c r="E1076" s="379">
        <v>5.8</v>
      </c>
      <c r="F1076" s="379">
        <v>9.4</v>
      </c>
      <c r="G1076" s="379">
        <v>99</v>
      </c>
      <c r="H1076" s="379">
        <v>1032.7</v>
      </c>
      <c r="I1076" s="379">
        <v>0</v>
      </c>
      <c r="J1076" s="379">
        <v>0</v>
      </c>
      <c r="K1076" s="379">
        <v>0</v>
      </c>
      <c r="L1076" s="379">
        <v>0.2</v>
      </c>
      <c r="M1076" s="379">
        <v>152.9</v>
      </c>
      <c r="N1076" s="568">
        <v>152.9</v>
      </c>
      <c r="O1076" s="569">
        <v>0.74097222222222203</v>
      </c>
      <c r="P1076" s="568"/>
      <c r="Q1076" s="185" t="str">
        <f t="shared" si="52"/>
        <v/>
      </c>
      <c r="R1076" s="574" t="str">
        <f t="shared" si="51"/>
        <v/>
      </c>
      <c r="S1076" s="581">
        <v>8.6</v>
      </c>
      <c r="T1076" s="257"/>
      <c r="U1076" s="576" t="str">
        <f t="shared" si="53"/>
        <v/>
      </c>
      <c r="AR1076" s="263"/>
      <c r="AS1076" s="263"/>
      <c r="AT1076" s="224"/>
      <c r="AU1076" s="379"/>
      <c r="AV1076" s="379"/>
      <c r="AW1076" s="264"/>
    </row>
    <row r="1077" spans="2:49" x14ac:dyDescent="0.25">
      <c r="B1077" s="379">
        <v>8.5</v>
      </c>
      <c r="C1077" s="379">
        <v>97</v>
      </c>
      <c r="D1077" s="379">
        <v>7.6</v>
      </c>
      <c r="E1077" s="379">
        <v>6.5</v>
      </c>
      <c r="F1077" s="379">
        <v>9.4</v>
      </c>
      <c r="G1077" s="379">
        <v>92</v>
      </c>
      <c r="H1077" s="379">
        <v>1032.5999999999999</v>
      </c>
      <c r="I1077" s="379">
        <v>0</v>
      </c>
      <c r="J1077" s="379">
        <v>0</v>
      </c>
      <c r="K1077" s="379">
        <v>0</v>
      </c>
      <c r="L1077" s="379">
        <v>0.2</v>
      </c>
      <c r="M1077" s="379">
        <v>152.9</v>
      </c>
      <c r="N1077" s="568">
        <v>152.9</v>
      </c>
      <c r="O1077" s="569">
        <v>0.74166666666666703</v>
      </c>
      <c r="P1077" s="568"/>
      <c r="Q1077" s="185" t="str">
        <f t="shared" si="52"/>
        <v/>
      </c>
      <c r="R1077" s="574" t="str">
        <f t="shared" si="51"/>
        <v/>
      </c>
      <c r="S1077" s="581">
        <v>8.6</v>
      </c>
      <c r="T1077" s="257"/>
      <c r="U1077" s="576" t="str">
        <f t="shared" si="53"/>
        <v/>
      </c>
      <c r="AR1077" s="263"/>
      <c r="AS1077" s="263"/>
      <c r="AT1077" s="224"/>
      <c r="AU1077" s="379"/>
      <c r="AV1077" s="379"/>
      <c r="AW1077" s="264"/>
    </row>
    <row r="1078" spans="2:49" x14ac:dyDescent="0.25">
      <c r="B1078" s="379">
        <v>8.5</v>
      </c>
      <c r="C1078" s="379">
        <v>97</v>
      </c>
      <c r="D1078" s="379">
        <v>6.9</v>
      </c>
      <c r="E1078" s="379">
        <v>9.6999999999999993</v>
      </c>
      <c r="F1078" s="379">
        <v>13</v>
      </c>
      <c r="G1078" s="379">
        <v>108</v>
      </c>
      <c r="H1078" s="379">
        <v>1032.7</v>
      </c>
      <c r="I1078" s="379">
        <v>0</v>
      </c>
      <c r="J1078" s="379">
        <v>0</v>
      </c>
      <c r="K1078" s="379">
        <v>0</v>
      </c>
      <c r="L1078" s="379">
        <v>0.2</v>
      </c>
      <c r="M1078" s="379">
        <v>152.9</v>
      </c>
      <c r="N1078" s="568">
        <v>152.9</v>
      </c>
      <c r="O1078" s="569">
        <v>0.74236111111111103</v>
      </c>
      <c r="P1078" s="568"/>
      <c r="Q1078" s="185" t="str">
        <f t="shared" si="52"/>
        <v/>
      </c>
      <c r="R1078" s="574" t="str">
        <f t="shared" si="51"/>
        <v/>
      </c>
      <c r="S1078" s="581">
        <v>8.6</v>
      </c>
      <c r="T1078" s="257"/>
      <c r="U1078" s="576" t="str">
        <f t="shared" si="53"/>
        <v/>
      </c>
      <c r="AR1078" s="263"/>
      <c r="AS1078" s="263"/>
      <c r="AT1078" s="224"/>
      <c r="AU1078" s="379"/>
      <c r="AV1078" s="379"/>
      <c r="AW1078" s="264"/>
    </row>
    <row r="1079" spans="2:49" x14ac:dyDescent="0.25">
      <c r="B1079" s="379">
        <v>8.5</v>
      </c>
      <c r="C1079" s="379">
        <v>96</v>
      </c>
      <c r="D1079" s="379">
        <v>8.5</v>
      </c>
      <c r="E1079" s="379">
        <v>3.6</v>
      </c>
      <c r="F1079" s="379">
        <v>7.2</v>
      </c>
      <c r="G1079" s="379">
        <v>74</v>
      </c>
      <c r="H1079" s="379">
        <v>1032.7</v>
      </c>
      <c r="I1079" s="379">
        <v>0</v>
      </c>
      <c r="J1079" s="379">
        <v>0</v>
      </c>
      <c r="K1079" s="379">
        <v>0</v>
      </c>
      <c r="L1079" s="379">
        <v>0.2</v>
      </c>
      <c r="M1079" s="379">
        <v>152.9</v>
      </c>
      <c r="N1079" s="568">
        <v>152.9</v>
      </c>
      <c r="O1079" s="569">
        <v>0.74305555555555602</v>
      </c>
      <c r="P1079" s="568"/>
      <c r="Q1079" s="185" t="str">
        <f t="shared" si="52"/>
        <v/>
      </c>
      <c r="R1079" s="574" t="str">
        <f t="shared" si="51"/>
        <v/>
      </c>
      <c r="S1079" s="581">
        <v>8.6</v>
      </c>
      <c r="T1079" s="257"/>
      <c r="U1079" s="576" t="str">
        <f t="shared" si="53"/>
        <v/>
      </c>
      <c r="AR1079" s="263"/>
      <c r="AS1079" s="263"/>
      <c r="AT1079" s="224"/>
      <c r="AU1079" s="379"/>
      <c r="AV1079" s="379"/>
      <c r="AW1079" s="264"/>
    </row>
    <row r="1080" spans="2:49" x14ac:dyDescent="0.25">
      <c r="B1080" s="379">
        <v>8.5</v>
      </c>
      <c r="C1080" s="379">
        <v>96</v>
      </c>
      <c r="D1080" s="379">
        <v>8.5</v>
      </c>
      <c r="E1080" s="379">
        <v>2.9</v>
      </c>
      <c r="F1080" s="379">
        <v>5.4</v>
      </c>
      <c r="G1080" s="379">
        <v>89</v>
      </c>
      <c r="H1080" s="379">
        <v>1032.4000000000001</v>
      </c>
      <c r="I1080" s="379">
        <v>0</v>
      </c>
      <c r="J1080" s="379">
        <v>0</v>
      </c>
      <c r="K1080" s="379">
        <v>0</v>
      </c>
      <c r="L1080" s="379">
        <v>0.2</v>
      </c>
      <c r="M1080" s="379">
        <v>152.9</v>
      </c>
      <c r="N1080" s="568">
        <v>152.9</v>
      </c>
      <c r="O1080" s="569">
        <v>0.74375000000000002</v>
      </c>
      <c r="P1080" s="568"/>
      <c r="Q1080" s="185" t="str">
        <f t="shared" si="52"/>
        <v/>
      </c>
      <c r="R1080" s="574" t="str">
        <f t="shared" si="51"/>
        <v/>
      </c>
      <c r="S1080" s="581">
        <v>8.6</v>
      </c>
      <c r="T1080" s="257"/>
      <c r="U1080" s="576" t="str">
        <f t="shared" si="53"/>
        <v/>
      </c>
      <c r="AR1080" s="263"/>
      <c r="AS1080" s="263"/>
      <c r="AT1080" s="224"/>
      <c r="AU1080" s="379"/>
      <c r="AV1080" s="379"/>
      <c r="AW1080" s="264"/>
    </row>
    <row r="1081" spans="2:49" x14ac:dyDescent="0.25">
      <c r="B1081" s="379">
        <v>8.5</v>
      </c>
      <c r="C1081" s="379">
        <v>97</v>
      </c>
      <c r="D1081" s="379">
        <v>8.5</v>
      </c>
      <c r="E1081" s="379">
        <v>4.7</v>
      </c>
      <c r="F1081" s="379">
        <v>5.4</v>
      </c>
      <c r="G1081" s="379">
        <v>130</v>
      </c>
      <c r="H1081" s="379">
        <v>1032.5999999999999</v>
      </c>
      <c r="I1081" s="379">
        <v>0</v>
      </c>
      <c r="J1081" s="379">
        <v>0</v>
      </c>
      <c r="K1081" s="379">
        <v>0</v>
      </c>
      <c r="L1081" s="379">
        <v>0.2</v>
      </c>
      <c r="M1081" s="379">
        <v>152.9</v>
      </c>
      <c r="N1081" s="568">
        <v>152.9</v>
      </c>
      <c r="O1081" s="569">
        <v>0.74444444444444402</v>
      </c>
      <c r="P1081" s="568"/>
      <c r="Q1081" s="185" t="str">
        <f t="shared" si="52"/>
        <v/>
      </c>
      <c r="R1081" s="574" t="str">
        <f t="shared" si="51"/>
        <v/>
      </c>
      <c r="S1081" s="581">
        <v>8.6</v>
      </c>
      <c r="T1081" s="257"/>
      <c r="U1081" s="576" t="str">
        <f t="shared" si="53"/>
        <v/>
      </c>
      <c r="AR1081" s="263"/>
      <c r="AS1081" s="263"/>
      <c r="AT1081" s="224"/>
      <c r="AU1081" s="379"/>
      <c r="AV1081" s="379"/>
      <c r="AW1081" s="264"/>
    </row>
    <row r="1082" spans="2:49" x14ac:dyDescent="0.25">
      <c r="B1082" s="379">
        <v>8.5</v>
      </c>
      <c r="C1082" s="379">
        <v>97</v>
      </c>
      <c r="D1082" s="379">
        <v>8.5</v>
      </c>
      <c r="E1082" s="379">
        <v>4.7</v>
      </c>
      <c r="F1082" s="379">
        <v>7.2</v>
      </c>
      <c r="G1082" s="379">
        <v>44</v>
      </c>
      <c r="H1082" s="379">
        <v>1032.5</v>
      </c>
      <c r="I1082" s="379">
        <v>0</v>
      </c>
      <c r="J1082" s="379">
        <v>0</v>
      </c>
      <c r="K1082" s="379">
        <v>0</v>
      </c>
      <c r="L1082" s="379">
        <v>0.2</v>
      </c>
      <c r="M1082" s="379">
        <v>152.9</v>
      </c>
      <c r="N1082" s="568">
        <v>152.9</v>
      </c>
      <c r="O1082" s="569">
        <v>0.74513888888888902</v>
      </c>
      <c r="P1082" s="568"/>
      <c r="Q1082" s="185" t="str">
        <f t="shared" si="52"/>
        <v/>
      </c>
      <c r="R1082" s="574" t="str">
        <f t="shared" si="51"/>
        <v/>
      </c>
      <c r="S1082" s="581">
        <v>8.6</v>
      </c>
      <c r="T1082" s="257"/>
      <c r="U1082" s="576" t="str">
        <f t="shared" si="53"/>
        <v/>
      </c>
      <c r="AR1082" s="263"/>
      <c r="AS1082" s="263"/>
      <c r="AT1082" s="224"/>
      <c r="AU1082" s="379"/>
      <c r="AV1082" s="379"/>
      <c r="AW1082" s="264"/>
    </row>
    <row r="1083" spans="2:49" x14ac:dyDescent="0.25">
      <c r="B1083" s="379">
        <v>8.5</v>
      </c>
      <c r="C1083" s="379">
        <v>97</v>
      </c>
      <c r="D1083" s="379">
        <v>8.5</v>
      </c>
      <c r="E1083" s="379">
        <v>4</v>
      </c>
      <c r="F1083" s="379">
        <v>5.4</v>
      </c>
      <c r="G1083" s="379">
        <v>84</v>
      </c>
      <c r="H1083" s="379">
        <v>1032.5999999999999</v>
      </c>
      <c r="I1083" s="379">
        <v>0</v>
      </c>
      <c r="J1083" s="379">
        <v>0</v>
      </c>
      <c r="K1083" s="379">
        <v>0</v>
      </c>
      <c r="L1083" s="379">
        <v>0.2</v>
      </c>
      <c r="M1083" s="379">
        <v>152.9</v>
      </c>
      <c r="N1083" s="568">
        <v>152.9</v>
      </c>
      <c r="O1083" s="569">
        <v>0.74583333333333302</v>
      </c>
      <c r="P1083" s="568"/>
      <c r="Q1083" s="185" t="str">
        <f t="shared" si="52"/>
        <v/>
      </c>
      <c r="R1083" s="574" t="str">
        <f t="shared" si="51"/>
        <v/>
      </c>
      <c r="S1083" s="581">
        <v>8.6</v>
      </c>
      <c r="T1083" s="257"/>
      <c r="U1083" s="576" t="str">
        <f t="shared" si="53"/>
        <v/>
      </c>
      <c r="AR1083" s="263"/>
      <c r="AS1083" s="263"/>
      <c r="AT1083" s="224"/>
      <c r="AU1083" s="379"/>
      <c r="AV1083" s="379"/>
      <c r="AW1083" s="264"/>
    </row>
    <row r="1084" spans="2:49" x14ac:dyDescent="0.25">
      <c r="B1084" s="379">
        <v>8.5</v>
      </c>
      <c r="C1084" s="379">
        <v>97</v>
      </c>
      <c r="D1084" s="379">
        <v>7.4</v>
      </c>
      <c r="E1084" s="379">
        <v>7.2</v>
      </c>
      <c r="F1084" s="379">
        <v>9.4</v>
      </c>
      <c r="G1084" s="379">
        <v>103</v>
      </c>
      <c r="H1084" s="379">
        <v>1032.7</v>
      </c>
      <c r="I1084" s="379">
        <v>0</v>
      </c>
      <c r="J1084" s="379">
        <v>0</v>
      </c>
      <c r="K1084" s="379">
        <v>0</v>
      </c>
      <c r="L1084" s="379">
        <v>0.2</v>
      </c>
      <c r="M1084" s="379">
        <v>152.9</v>
      </c>
      <c r="N1084" s="568">
        <v>152.9</v>
      </c>
      <c r="O1084" s="569">
        <v>0.74652777777777801</v>
      </c>
      <c r="P1084" s="568"/>
      <c r="Q1084" s="185" t="str">
        <f t="shared" si="52"/>
        <v/>
      </c>
      <c r="R1084" s="574" t="str">
        <f t="shared" si="51"/>
        <v/>
      </c>
      <c r="S1084" s="581">
        <v>8.6</v>
      </c>
      <c r="T1084" s="257"/>
      <c r="U1084" s="576" t="str">
        <f t="shared" si="53"/>
        <v/>
      </c>
      <c r="AR1084" s="263"/>
      <c r="AS1084" s="263"/>
      <c r="AT1084" s="224"/>
      <c r="AU1084" s="379"/>
      <c r="AV1084" s="379"/>
      <c r="AW1084" s="264"/>
    </row>
    <row r="1085" spans="2:49" x14ac:dyDescent="0.25">
      <c r="B1085" s="379">
        <v>8.5</v>
      </c>
      <c r="C1085" s="379">
        <v>97</v>
      </c>
      <c r="D1085" s="379">
        <v>8.5</v>
      </c>
      <c r="E1085" s="379">
        <v>4.7</v>
      </c>
      <c r="F1085" s="379">
        <v>7.2</v>
      </c>
      <c r="G1085" s="379">
        <v>120</v>
      </c>
      <c r="H1085" s="379">
        <v>1032.5</v>
      </c>
      <c r="I1085" s="379">
        <v>0</v>
      </c>
      <c r="J1085" s="379">
        <v>0</v>
      </c>
      <c r="K1085" s="379">
        <v>0</v>
      </c>
      <c r="L1085" s="379">
        <v>0.2</v>
      </c>
      <c r="M1085" s="379">
        <v>152.9</v>
      </c>
      <c r="N1085" s="568">
        <v>152.9</v>
      </c>
      <c r="O1085" s="569">
        <v>0.74722222222222201</v>
      </c>
      <c r="P1085" s="568"/>
      <c r="Q1085" s="185" t="str">
        <f t="shared" si="52"/>
        <v/>
      </c>
      <c r="R1085" s="574" t="str">
        <f t="shared" si="51"/>
        <v/>
      </c>
      <c r="S1085" s="581">
        <v>8.5</v>
      </c>
      <c r="T1085" s="257"/>
      <c r="U1085" s="576" t="str">
        <f t="shared" si="53"/>
        <v/>
      </c>
      <c r="AR1085" s="263"/>
      <c r="AS1085" s="263"/>
      <c r="AT1085" s="224"/>
      <c r="AU1085" s="379"/>
      <c r="AV1085" s="379"/>
      <c r="AW1085" s="264"/>
    </row>
    <row r="1086" spans="2:49" x14ac:dyDescent="0.25">
      <c r="B1086" s="379">
        <v>8.5</v>
      </c>
      <c r="C1086" s="379">
        <v>97</v>
      </c>
      <c r="D1086" s="379">
        <v>8.5</v>
      </c>
      <c r="E1086" s="379">
        <v>1.8</v>
      </c>
      <c r="F1086" s="379">
        <v>1.8</v>
      </c>
      <c r="G1086" s="379">
        <v>46</v>
      </c>
      <c r="H1086" s="379">
        <v>1032.9000000000001</v>
      </c>
      <c r="I1086" s="379">
        <v>0</v>
      </c>
      <c r="J1086" s="379">
        <v>0</v>
      </c>
      <c r="K1086" s="379">
        <v>0</v>
      </c>
      <c r="L1086" s="379">
        <v>0.2</v>
      </c>
      <c r="M1086" s="379">
        <v>152.9</v>
      </c>
      <c r="N1086" s="568">
        <v>152.9</v>
      </c>
      <c r="O1086" s="569">
        <v>0.74791666666666701</v>
      </c>
      <c r="P1086" s="568"/>
      <c r="Q1086" s="185" t="str">
        <f t="shared" si="52"/>
        <v/>
      </c>
      <c r="R1086" s="574" t="str">
        <f t="shared" si="51"/>
        <v/>
      </c>
      <c r="S1086" s="581">
        <v>8.5</v>
      </c>
      <c r="T1086" s="257"/>
      <c r="U1086" s="576" t="str">
        <f t="shared" si="53"/>
        <v/>
      </c>
      <c r="AR1086" s="263"/>
      <c r="AS1086" s="263"/>
      <c r="AT1086" s="224"/>
      <c r="AU1086" s="379"/>
      <c r="AV1086" s="379"/>
      <c r="AW1086" s="264"/>
    </row>
    <row r="1087" spans="2:49" x14ac:dyDescent="0.25">
      <c r="B1087" s="379">
        <v>8.5</v>
      </c>
      <c r="C1087" s="379">
        <v>97</v>
      </c>
      <c r="D1087" s="379">
        <v>7.7</v>
      </c>
      <c r="E1087" s="379">
        <v>6.1</v>
      </c>
      <c r="F1087" s="379">
        <v>7.2</v>
      </c>
      <c r="G1087" s="379">
        <v>120</v>
      </c>
      <c r="H1087" s="379">
        <v>1032.7</v>
      </c>
      <c r="I1087" s="379">
        <v>0</v>
      </c>
      <c r="J1087" s="379">
        <v>0</v>
      </c>
      <c r="K1087" s="379">
        <v>0</v>
      </c>
      <c r="L1087" s="379">
        <v>0.2</v>
      </c>
      <c r="M1087" s="379">
        <v>152.9</v>
      </c>
      <c r="N1087" s="568">
        <v>152.9</v>
      </c>
      <c r="O1087" s="569">
        <v>0.74861111111111101</v>
      </c>
      <c r="P1087" s="568"/>
      <c r="Q1087" s="185" t="str">
        <f t="shared" si="52"/>
        <v/>
      </c>
      <c r="R1087" s="574" t="str">
        <f t="shared" si="51"/>
        <v/>
      </c>
      <c r="S1087" s="581">
        <v>8.6</v>
      </c>
      <c r="T1087" s="257"/>
      <c r="U1087" s="576" t="str">
        <f t="shared" si="53"/>
        <v/>
      </c>
      <c r="AR1087" s="263"/>
      <c r="AS1087" s="263"/>
      <c r="AT1087" s="224"/>
      <c r="AU1087" s="379"/>
      <c r="AV1087" s="379"/>
      <c r="AW1087" s="264"/>
    </row>
    <row r="1088" spans="2:49" x14ac:dyDescent="0.25">
      <c r="B1088" s="379">
        <v>8.5</v>
      </c>
      <c r="C1088" s="379">
        <v>97</v>
      </c>
      <c r="D1088" s="379">
        <v>8.5</v>
      </c>
      <c r="E1088" s="379">
        <v>4</v>
      </c>
      <c r="F1088" s="379">
        <v>5.4</v>
      </c>
      <c r="G1088" s="379">
        <v>131</v>
      </c>
      <c r="H1088" s="379">
        <v>1032.7</v>
      </c>
      <c r="I1088" s="379">
        <v>0</v>
      </c>
      <c r="J1088" s="379">
        <v>0</v>
      </c>
      <c r="K1088" s="379">
        <v>0</v>
      </c>
      <c r="L1088" s="379">
        <v>0.2</v>
      </c>
      <c r="M1088" s="379">
        <v>152.9</v>
      </c>
      <c r="N1088" s="568">
        <v>152.9</v>
      </c>
      <c r="O1088" s="569">
        <v>0.749305555555556</v>
      </c>
      <c r="P1088" s="568"/>
      <c r="Q1088" s="185" t="str">
        <f t="shared" si="52"/>
        <v/>
      </c>
      <c r="R1088" s="574" t="str">
        <f t="shared" si="51"/>
        <v/>
      </c>
      <c r="S1088" s="581">
        <v>8.6</v>
      </c>
      <c r="T1088" s="257"/>
      <c r="U1088" s="576" t="str">
        <f t="shared" si="53"/>
        <v/>
      </c>
      <c r="AR1088" s="263"/>
      <c r="AS1088" s="263"/>
      <c r="AT1088" s="224"/>
      <c r="AU1088" s="379"/>
      <c r="AV1088" s="379"/>
      <c r="AW1088" s="264"/>
    </row>
    <row r="1089" spans="2:49" x14ac:dyDescent="0.25">
      <c r="B1089" s="379">
        <v>8.5</v>
      </c>
      <c r="C1089" s="379">
        <v>97</v>
      </c>
      <c r="D1089" s="379">
        <v>8.5</v>
      </c>
      <c r="E1089" s="379">
        <v>2.9</v>
      </c>
      <c r="F1089" s="379">
        <v>3.6</v>
      </c>
      <c r="G1089" s="379">
        <v>131</v>
      </c>
      <c r="H1089" s="379">
        <v>1032.4000000000001</v>
      </c>
      <c r="I1089" s="379">
        <v>0</v>
      </c>
      <c r="J1089" s="379">
        <v>0</v>
      </c>
      <c r="K1089" s="379">
        <v>0</v>
      </c>
      <c r="L1089" s="379">
        <v>0.2</v>
      </c>
      <c r="M1089" s="379">
        <v>152.9</v>
      </c>
      <c r="N1089" s="568">
        <v>152.9</v>
      </c>
      <c r="O1089" s="569">
        <v>0.75</v>
      </c>
      <c r="P1089" s="568"/>
      <c r="Q1089" s="185" t="str">
        <f t="shared" si="52"/>
        <v/>
      </c>
      <c r="R1089" s="574" t="str">
        <f t="shared" si="51"/>
        <v/>
      </c>
      <c r="S1089" s="581">
        <v>8.5</v>
      </c>
      <c r="T1089" s="257"/>
      <c r="U1089" s="576" t="str">
        <f t="shared" si="53"/>
        <v/>
      </c>
      <c r="AR1089" s="263"/>
      <c r="AS1089" s="263"/>
      <c r="AT1089" s="224"/>
      <c r="AU1089" s="379"/>
      <c r="AV1089" s="379"/>
      <c r="AW1089" s="264"/>
    </row>
    <row r="1090" spans="2:49" x14ac:dyDescent="0.25">
      <c r="B1090" s="379">
        <v>8.5</v>
      </c>
      <c r="C1090" s="379">
        <v>97</v>
      </c>
      <c r="D1090" s="379">
        <v>7.2</v>
      </c>
      <c r="E1090" s="379">
        <v>8.3000000000000007</v>
      </c>
      <c r="F1090" s="379">
        <v>11.2</v>
      </c>
      <c r="G1090" s="379">
        <v>106</v>
      </c>
      <c r="H1090" s="379">
        <v>1032.5999999999999</v>
      </c>
      <c r="I1090" s="379">
        <v>0</v>
      </c>
      <c r="J1090" s="379">
        <v>0</v>
      </c>
      <c r="K1090" s="379">
        <v>0</v>
      </c>
      <c r="L1090" s="379">
        <v>0.2</v>
      </c>
      <c r="M1090" s="379">
        <v>152.9</v>
      </c>
      <c r="N1090" s="568">
        <v>152.9</v>
      </c>
      <c r="O1090" s="569">
        <v>0.750694444444444</v>
      </c>
      <c r="P1090" s="568"/>
      <c r="Q1090" s="185" t="str">
        <f t="shared" si="52"/>
        <v/>
      </c>
      <c r="R1090" s="574" t="str">
        <f t="shared" si="51"/>
        <v/>
      </c>
      <c r="S1090" s="581">
        <v>8.6</v>
      </c>
      <c r="T1090" s="257"/>
      <c r="U1090" s="576" t="str">
        <f t="shared" si="53"/>
        <v/>
      </c>
      <c r="AR1090" s="263"/>
      <c r="AS1090" s="263"/>
      <c r="AT1090" s="224"/>
      <c r="AU1090" s="379"/>
      <c r="AV1090" s="379"/>
      <c r="AW1090" s="264"/>
    </row>
    <row r="1091" spans="2:49" x14ac:dyDescent="0.25">
      <c r="B1091" s="379">
        <v>8.5</v>
      </c>
      <c r="C1091" s="379">
        <v>97</v>
      </c>
      <c r="D1091" s="379">
        <v>8.5</v>
      </c>
      <c r="E1091" s="379">
        <v>3.2</v>
      </c>
      <c r="F1091" s="379">
        <v>3.6</v>
      </c>
      <c r="G1091" s="379">
        <v>110</v>
      </c>
      <c r="H1091" s="379">
        <v>1032.5</v>
      </c>
      <c r="I1091" s="379">
        <v>0</v>
      </c>
      <c r="J1091" s="379">
        <v>0</v>
      </c>
      <c r="K1091" s="379">
        <v>0</v>
      </c>
      <c r="L1091" s="379">
        <v>0.2</v>
      </c>
      <c r="M1091" s="379">
        <v>152.9</v>
      </c>
      <c r="N1091" s="568">
        <v>152.9</v>
      </c>
      <c r="O1091" s="569">
        <v>0.75138888888888899</v>
      </c>
      <c r="P1091" s="568"/>
      <c r="Q1091" s="185" t="str">
        <f t="shared" si="52"/>
        <v/>
      </c>
      <c r="R1091" s="574" t="str">
        <f t="shared" si="51"/>
        <v/>
      </c>
      <c r="S1091" s="581">
        <v>8.6</v>
      </c>
      <c r="T1091" s="257"/>
      <c r="U1091" s="576" t="str">
        <f t="shared" si="53"/>
        <v/>
      </c>
      <c r="AR1091" s="263"/>
      <c r="AS1091" s="263"/>
      <c r="AT1091" s="224"/>
      <c r="AU1091" s="379"/>
      <c r="AV1091" s="379"/>
      <c r="AW1091" s="264"/>
    </row>
    <row r="1092" spans="2:49" x14ac:dyDescent="0.25">
      <c r="B1092" s="379">
        <v>8.5</v>
      </c>
      <c r="C1092" s="379">
        <v>97</v>
      </c>
      <c r="D1092" s="379">
        <v>8.1</v>
      </c>
      <c r="E1092" s="379">
        <v>5</v>
      </c>
      <c r="F1092" s="379">
        <v>9.4</v>
      </c>
      <c r="G1092" s="379">
        <v>58</v>
      </c>
      <c r="H1092" s="379">
        <v>1032.5999999999999</v>
      </c>
      <c r="I1092" s="379">
        <v>0</v>
      </c>
      <c r="J1092" s="379">
        <v>0</v>
      </c>
      <c r="K1092" s="379">
        <v>0</v>
      </c>
      <c r="L1092" s="379">
        <v>0.2</v>
      </c>
      <c r="M1092" s="379">
        <v>152.9</v>
      </c>
      <c r="N1092" s="568">
        <v>152.9</v>
      </c>
      <c r="O1092" s="569">
        <v>0.75208333333333299</v>
      </c>
      <c r="P1092" s="568"/>
      <c r="Q1092" s="185" t="str">
        <f t="shared" si="52"/>
        <v/>
      </c>
      <c r="R1092" s="574" t="str">
        <f t="shared" si="51"/>
        <v/>
      </c>
      <c r="S1092" s="581">
        <v>8.5</v>
      </c>
      <c r="T1092" s="257"/>
      <c r="U1092" s="576" t="str">
        <f t="shared" si="53"/>
        <v/>
      </c>
      <c r="AR1092" s="263"/>
      <c r="AS1092" s="263"/>
      <c r="AT1092" s="224"/>
      <c r="AU1092" s="379"/>
      <c r="AV1092" s="379"/>
      <c r="AW1092" s="264"/>
    </row>
    <row r="1093" spans="2:49" x14ac:dyDescent="0.25">
      <c r="B1093" s="379">
        <v>8.5</v>
      </c>
      <c r="C1093" s="379">
        <v>97</v>
      </c>
      <c r="D1093" s="379">
        <v>7.2</v>
      </c>
      <c r="E1093" s="379">
        <v>7.9</v>
      </c>
      <c r="F1093" s="379">
        <v>9.4</v>
      </c>
      <c r="G1093" s="379">
        <v>111</v>
      </c>
      <c r="H1093" s="379">
        <v>1032.5</v>
      </c>
      <c r="I1093" s="379">
        <v>0</v>
      </c>
      <c r="J1093" s="379">
        <v>0</v>
      </c>
      <c r="K1093" s="379">
        <v>0</v>
      </c>
      <c r="L1093" s="379">
        <v>0.2</v>
      </c>
      <c r="M1093" s="379">
        <v>152.9</v>
      </c>
      <c r="N1093" s="568">
        <v>152.9</v>
      </c>
      <c r="O1093" s="569">
        <v>0.75277777777777799</v>
      </c>
      <c r="P1093" s="568"/>
      <c r="Q1093" s="185" t="str">
        <f t="shared" si="52"/>
        <v/>
      </c>
      <c r="R1093" s="574" t="str">
        <f t="shared" si="51"/>
        <v/>
      </c>
      <c r="S1093" s="581">
        <v>8.5</v>
      </c>
      <c r="T1093" s="257"/>
      <c r="U1093" s="576" t="str">
        <f t="shared" si="53"/>
        <v/>
      </c>
      <c r="AR1093" s="263"/>
      <c r="AS1093" s="263"/>
      <c r="AT1093" s="224"/>
      <c r="AU1093" s="379"/>
      <c r="AV1093" s="379"/>
      <c r="AW1093" s="264"/>
    </row>
    <row r="1094" spans="2:49" x14ac:dyDescent="0.25">
      <c r="B1094" s="379">
        <v>8.5</v>
      </c>
      <c r="C1094" s="379">
        <v>97</v>
      </c>
      <c r="D1094" s="379">
        <v>8.5</v>
      </c>
      <c r="E1094" s="379">
        <v>4.7</v>
      </c>
      <c r="F1094" s="379">
        <v>7.2</v>
      </c>
      <c r="G1094" s="379">
        <v>121</v>
      </c>
      <c r="H1094" s="379">
        <v>1032.5999999999999</v>
      </c>
      <c r="I1094" s="379">
        <v>0</v>
      </c>
      <c r="J1094" s="379">
        <v>0</v>
      </c>
      <c r="K1094" s="379">
        <v>0</v>
      </c>
      <c r="L1094" s="379">
        <v>0.2</v>
      </c>
      <c r="M1094" s="379">
        <v>152.9</v>
      </c>
      <c r="N1094" s="568">
        <v>152.9</v>
      </c>
      <c r="O1094" s="569">
        <v>0.75347222222222199</v>
      </c>
      <c r="P1094" s="568"/>
      <c r="Q1094" s="185" t="str">
        <f t="shared" si="52"/>
        <v/>
      </c>
      <c r="R1094" s="574" t="str">
        <f t="shared" si="51"/>
        <v/>
      </c>
      <c r="S1094" s="581">
        <v>8.5</v>
      </c>
      <c r="T1094" s="257"/>
      <c r="U1094" s="576" t="str">
        <f t="shared" si="53"/>
        <v/>
      </c>
      <c r="AR1094" s="263"/>
      <c r="AS1094" s="263"/>
      <c r="AT1094" s="224"/>
      <c r="AU1094" s="379"/>
      <c r="AV1094" s="379"/>
      <c r="AW1094" s="264"/>
    </row>
    <row r="1095" spans="2:49" x14ac:dyDescent="0.25">
      <c r="B1095" s="379">
        <v>8.5</v>
      </c>
      <c r="C1095" s="379">
        <v>97</v>
      </c>
      <c r="D1095" s="379">
        <v>6.9</v>
      </c>
      <c r="E1095" s="379">
        <v>9.6999999999999993</v>
      </c>
      <c r="F1095" s="379">
        <v>11.2</v>
      </c>
      <c r="G1095" s="379">
        <v>102</v>
      </c>
      <c r="H1095" s="379">
        <v>1032.5999999999999</v>
      </c>
      <c r="I1095" s="379">
        <v>0</v>
      </c>
      <c r="J1095" s="379">
        <v>0</v>
      </c>
      <c r="K1095" s="379">
        <v>0</v>
      </c>
      <c r="L1095" s="379">
        <v>0.2</v>
      </c>
      <c r="M1095" s="379">
        <v>152.9</v>
      </c>
      <c r="N1095" s="568">
        <v>152.9</v>
      </c>
      <c r="O1095" s="569">
        <v>0.75416666666666698</v>
      </c>
      <c r="P1095" s="568"/>
      <c r="Q1095" s="185" t="str">
        <f t="shared" si="52"/>
        <v/>
      </c>
      <c r="R1095" s="574" t="str">
        <f t="shared" si="51"/>
        <v/>
      </c>
      <c r="S1095" s="581">
        <v>8.5</v>
      </c>
      <c r="T1095" s="257"/>
      <c r="U1095" s="576" t="str">
        <f t="shared" si="53"/>
        <v/>
      </c>
      <c r="AR1095" s="263"/>
      <c r="AS1095" s="263"/>
      <c r="AT1095" s="224"/>
      <c r="AU1095" s="379"/>
      <c r="AV1095" s="379"/>
      <c r="AW1095" s="264"/>
    </row>
    <row r="1096" spans="2:49" x14ac:dyDescent="0.25">
      <c r="B1096" s="379">
        <v>8.5</v>
      </c>
      <c r="C1096" s="379">
        <v>97</v>
      </c>
      <c r="D1096" s="379">
        <v>7.6</v>
      </c>
      <c r="E1096" s="379">
        <v>6.5</v>
      </c>
      <c r="F1096" s="379">
        <v>9.4</v>
      </c>
      <c r="G1096" s="379">
        <v>98</v>
      </c>
      <c r="H1096" s="379">
        <v>1032.7</v>
      </c>
      <c r="I1096" s="379">
        <v>0</v>
      </c>
      <c r="J1096" s="379">
        <v>0</v>
      </c>
      <c r="K1096" s="379">
        <v>0</v>
      </c>
      <c r="L1096" s="379">
        <v>0.2</v>
      </c>
      <c r="M1096" s="379">
        <v>152.9</v>
      </c>
      <c r="N1096" s="568">
        <v>152.9</v>
      </c>
      <c r="O1096" s="569">
        <v>0.75486111111111098</v>
      </c>
      <c r="P1096" s="568"/>
      <c r="Q1096" s="185" t="str">
        <f t="shared" si="52"/>
        <v/>
      </c>
      <c r="R1096" s="574" t="str">
        <f t="shared" si="51"/>
        <v/>
      </c>
      <c r="S1096" s="581">
        <v>8.5</v>
      </c>
      <c r="T1096" s="257"/>
      <c r="U1096" s="576" t="str">
        <f t="shared" si="53"/>
        <v/>
      </c>
      <c r="AR1096" s="263"/>
      <c r="AS1096" s="263"/>
      <c r="AT1096" s="224"/>
      <c r="AU1096" s="379"/>
      <c r="AV1096" s="379"/>
      <c r="AW1096" s="264"/>
    </row>
    <row r="1097" spans="2:49" x14ac:dyDescent="0.25">
      <c r="B1097" s="379">
        <v>8.6</v>
      </c>
      <c r="C1097" s="379">
        <v>97</v>
      </c>
      <c r="D1097" s="379">
        <v>7.5</v>
      </c>
      <c r="E1097" s="379">
        <v>7.2</v>
      </c>
      <c r="F1097" s="379">
        <v>9.4</v>
      </c>
      <c r="G1097" s="379">
        <v>107</v>
      </c>
      <c r="H1097" s="379">
        <v>1032.5</v>
      </c>
      <c r="I1097" s="379">
        <v>0</v>
      </c>
      <c r="J1097" s="379">
        <v>0</v>
      </c>
      <c r="K1097" s="379">
        <v>0</v>
      </c>
      <c r="L1097" s="379">
        <v>0.2</v>
      </c>
      <c r="M1097" s="379">
        <v>152.9</v>
      </c>
      <c r="N1097" s="568">
        <v>152.9</v>
      </c>
      <c r="O1097" s="569">
        <v>0.75555555555555598</v>
      </c>
      <c r="P1097" s="568"/>
      <c r="Q1097" s="185" t="str">
        <f t="shared" si="52"/>
        <v/>
      </c>
      <c r="R1097" s="574" t="str">
        <f t="shared" ref="R1097:R1160" si="54">IF(J1097&gt;0,60,"")</f>
        <v/>
      </c>
      <c r="S1097" s="581">
        <v>8.6</v>
      </c>
      <c r="T1097" s="257"/>
      <c r="U1097" s="576" t="str">
        <f t="shared" si="53"/>
        <v/>
      </c>
      <c r="AR1097" s="263"/>
      <c r="AS1097" s="263"/>
      <c r="AT1097" s="224"/>
      <c r="AU1097" s="379"/>
      <c r="AV1097" s="379"/>
      <c r="AW1097" s="264"/>
    </row>
    <row r="1098" spans="2:49" x14ac:dyDescent="0.25">
      <c r="B1098" s="379">
        <v>8.6</v>
      </c>
      <c r="C1098" s="379">
        <v>97</v>
      </c>
      <c r="D1098" s="379">
        <v>8.6</v>
      </c>
      <c r="E1098" s="379">
        <v>2.9</v>
      </c>
      <c r="F1098" s="379">
        <v>3.6</v>
      </c>
      <c r="G1098" s="379">
        <v>150</v>
      </c>
      <c r="H1098" s="379">
        <v>1032.5</v>
      </c>
      <c r="I1098" s="379">
        <v>0</v>
      </c>
      <c r="J1098" s="379">
        <v>0</v>
      </c>
      <c r="K1098" s="379">
        <v>0</v>
      </c>
      <c r="L1098" s="379">
        <v>0.2</v>
      </c>
      <c r="M1098" s="379">
        <v>152.9</v>
      </c>
      <c r="N1098" s="568">
        <v>152.9</v>
      </c>
      <c r="O1098" s="569">
        <v>0.75624999999999998</v>
      </c>
      <c r="P1098" s="568"/>
      <c r="Q1098" s="185" t="str">
        <f t="shared" si="52"/>
        <v/>
      </c>
      <c r="R1098" s="574" t="str">
        <f t="shared" si="54"/>
        <v/>
      </c>
      <c r="S1098" s="581">
        <v>8.5</v>
      </c>
      <c r="T1098" s="257"/>
      <c r="U1098" s="576" t="str">
        <f t="shared" si="53"/>
        <v/>
      </c>
      <c r="AR1098" s="263"/>
      <c r="AS1098" s="263"/>
      <c r="AT1098" s="224"/>
      <c r="AU1098" s="379"/>
      <c r="AV1098" s="379"/>
      <c r="AW1098" s="264"/>
    </row>
    <row r="1099" spans="2:49" x14ac:dyDescent="0.25">
      <c r="B1099" s="379">
        <v>8.6</v>
      </c>
      <c r="C1099" s="379">
        <v>97</v>
      </c>
      <c r="D1099" s="379">
        <v>8</v>
      </c>
      <c r="E1099" s="379">
        <v>5.4</v>
      </c>
      <c r="F1099" s="379">
        <v>7.2</v>
      </c>
      <c r="G1099" s="379">
        <v>124</v>
      </c>
      <c r="H1099" s="379">
        <v>1032.5</v>
      </c>
      <c r="I1099" s="379">
        <v>0</v>
      </c>
      <c r="J1099" s="379">
        <v>0</v>
      </c>
      <c r="K1099" s="379">
        <v>0</v>
      </c>
      <c r="L1099" s="379">
        <v>0.2</v>
      </c>
      <c r="M1099" s="379">
        <v>152.9</v>
      </c>
      <c r="N1099" s="568">
        <v>152.9</v>
      </c>
      <c r="O1099" s="569">
        <v>0.75694444444444398</v>
      </c>
      <c r="P1099" s="568"/>
      <c r="Q1099" s="185" t="str">
        <f t="shared" ref="Q1099:Q1162" si="55">IF(I1099&gt;9000,60,"")</f>
        <v/>
      </c>
      <c r="R1099" s="574" t="str">
        <f t="shared" si="54"/>
        <v/>
      </c>
      <c r="S1099" s="581">
        <v>8.6</v>
      </c>
      <c r="T1099" s="257"/>
      <c r="U1099" s="576" t="str">
        <f t="shared" ref="U1099:U1162" si="56">IF(S1099&gt;B1099+1,60,"")</f>
        <v/>
      </c>
      <c r="AR1099" s="263"/>
      <c r="AS1099" s="263"/>
      <c r="AT1099" s="224"/>
      <c r="AU1099" s="379"/>
      <c r="AV1099" s="379"/>
      <c r="AW1099" s="264"/>
    </row>
    <row r="1100" spans="2:49" x14ac:dyDescent="0.25">
      <c r="B1100" s="379">
        <v>8.6</v>
      </c>
      <c r="C1100" s="379">
        <v>97</v>
      </c>
      <c r="D1100" s="379">
        <v>7.7</v>
      </c>
      <c r="E1100" s="379">
        <v>6.5</v>
      </c>
      <c r="F1100" s="379">
        <v>9.4</v>
      </c>
      <c r="G1100" s="379">
        <v>102</v>
      </c>
      <c r="H1100" s="379">
        <v>1032.4000000000001</v>
      </c>
      <c r="I1100" s="379">
        <v>0</v>
      </c>
      <c r="J1100" s="379">
        <v>0</v>
      </c>
      <c r="K1100" s="379">
        <v>0</v>
      </c>
      <c r="L1100" s="379">
        <v>0.2</v>
      </c>
      <c r="M1100" s="379">
        <v>152.9</v>
      </c>
      <c r="N1100" s="568">
        <v>152.9</v>
      </c>
      <c r="O1100" s="569">
        <v>0.75763888888888897</v>
      </c>
      <c r="P1100" s="568"/>
      <c r="Q1100" s="185" t="str">
        <f t="shared" si="55"/>
        <v/>
      </c>
      <c r="R1100" s="574" t="str">
        <f t="shared" si="54"/>
        <v/>
      </c>
      <c r="S1100" s="581">
        <v>8.5</v>
      </c>
      <c r="T1100" s="257"/>
      <c r="U1100" s="576" t="str">
        <f t="shared" si="56"/>
        <v/>
      </c>
      <c r="AR1100" s="263"/>
      <c r="AS1100" s="263"/>
      <c r="AT1100" s="224"/>
      <c r="AU1100" s="379"/>
      <c r="AV1100" s="379"/>
      <c r="AW1100" s="264"/>
    </row>
    <row r="1101" spans="2:49" x14ac:dyDescent="0.25">
      <c r="B1101" s="379">
        <v>8.6</v>
      </c>
      <c r="C1101" s="379">
        <v>97</v>
      </c>
      <c r="D1101" s="379">
        <v>7.9</v>
      </c>
      <c r="E1101" s="379">
        <v>6.1</v>
      </c>
      <c r="F1101" s="379">
        <v>9.4</v>
      </c>
      <c r="G1101" s="379">
        <v>101</v>
      </c>
      <c r="H1101" s="379">
        <v>1032.5999999999999</v>
      </c>
      <c r="I1101" s="379">
        <v>0</v>
      </c>
      <c r="J1101" s="379">
        <v>0</v>
      </c>
      <c r="K1101" s="379">
        <v>0</v>
      </c>
      <c r="L1101" s="379">
        <v>0.2</v>
      </c>
      <c r="M1101" s="379">
        <v>152.9</v>
      </c>
      <c r="N1101" s="568">
        <v>152.9</v>
      </c>
      <c r="O1101" s="569">
        <v>0.75833333333333297</v>
      </c>
      <c r="P1101" s="568"/>
      <c r="Q1101" s="185" t="str">
        <f t="shared" si="55"/>
        <v/>
      </c>
      <c r="R1101" s="574" t="str">
        <f t="shared" si="54"/>
        <v/>
      </c>
      <c r="S1101" s="581">
        <v>8.5</v>
      </c>
      <c r="T1101" s="257"/>
      <c r="U1101" s="576" t="str">
        <f t="shared" si="56"/>
        <v/>
      </c>
      <c r="AR1101" s="263"/>
      <c r="AS1101" s="263"/>
      <c r="AT1101" s="224"/>
      <c r="AU1101" s="379"/>
      <c r="AV1101" s="379"/>
      <c r="AW1101" s="264"/>
    </row>
    <row r="1102" spans="2:49" x14ac:dyDescent="0.25">
      <c r="B1102" s="379">
        <v>8.6</v>
      </c>
      <c r="C1102" s="379">
        <v>97</v>
      </c>
      <c r="D1102" s="379">
        <v>8.6</v>
      </c>
      <c r="E1102" s="379">
        <v>4.7</v>
      </c>
      <c r="F1102" s="379">
        <v>7.2</v>
      </c>
      <c r="G1102" s="379">
        <v>76</v>
      </c>
      <c r="H1102" s="379">
        <v>1032.3</v>
      </c>
      <c r="I1102" s="379">
        <v>0</v>
      </c>
      <c r="J1102" s="379">
        <v>0</v>
      </c>
      <c r="K1102" s="379">
        <v>0</v>
      </c>
      <c r="L1102" s="379">
        <v>0.2</v>
      </c>
      <c r="M1102" s="379">
        <v>152.9</v>
      </c>
      <c r="N1102" s="568">
        <v>152.9</v>
      </c>
      <c r="O1102" s="569">
        <v>0.75902777777777797</v>
      </c>
      <c r="P1102" s="568"/>
      <c r="Q1102" s="185" t="str">
        <f t="shared" si="55"/>
        <v/>
      </c>
      <c r="R1102" s="574" t="str">
        <f t="shared" si="54"/>
        <v/>
      </c>
      <c r="S1102" s="581">
        <v>8.5</v>
      </c>
      <c r="T1102" s="257"/>
      <c r="U1102" s="576" t="str">
        <f t="shared" si="56"/>
        <v/>
      </c>
      <c r="AR1102" s="263"/>
      <c r="AS1102" s="263"/>
      <c r="AT1102" s="224"/>
      <c r="AU1102" s="379"/>
      <c r="AV1102" s="379"/>
      <c r="AW1102" s="264"/>
    </row>
    <row r="1103" spans="2:49" x14ac:dyDescent="0.25">
      <c r="B1103" s="379">
        <v>8.6</v>
      </c>
      <c r="C1103" s="379">
        <v>97</v>
      </c>
      <c r="D1103" s="379">
        <v>8</v>
      </c>
      <c r="E1103" s="379">
        <v>5.4</v>
      </c>
      <c r="F1103" s="379">
        <v>7.2</v>
      </c>
      <c r="G1103" s="379">
        <v>79</v>
      </c>
      <c r="H1103" s="379">
        <v>1032.5</v>
      </c>
      <c r="I1103" s="379">
        <v>0</v>
      </c>
      <c r="J1103" s="379">
        <v>0</v>
      </c>
      <c r="K1103" s="379">
        <v>0</v>
      </c>
      <c r="L1103" s="379">
        <v>0.2</v>
      </c>
      <c r="M1103" s="379">
        <v>152.9</v>
      </c>
      <c r="N1103" s="568">
        <v>152.9</v>
      </c>
      <c r="O1103" s="569">
        <v>0.75972222222222197</v>
      </c>
      <c r="P1103" s="568"/>
      <c r="Q1103" s="185" t="str">
        <f t="shared" si="55"/>
        <v/>
      </c>
      <c r="R1103" s="574" t="str">
        <f t="shared" si="54"/>
        <v/>
      </c>
      <c r="S1103" s="581">
        <v>8.6</v>
      </c>
      <c r="T1103" s="257"/>
      <c r="U1103" s="576" t="str">
        <f t="shared" si="56"/>
        <v/>
      </c>
      <c r="AR1103" s="263"/>
      <c r="AS1103" s="263"/>
      <c r="AT1103" s="224"/>
      <c r="AU1103" s="379"/>
      <c r="AV1103" s="379"/>
      <c r="AW1103" s="264"/>
    </row>
    <row r="1104" spans="2:49" x14ac:dyDescent="0.25">
      <c r="B1104" s="379">
        <v>8.6</v>
      </c>
      <c r="C1104" s="379">
        <v>97</v>
      </c>
      <c r="D1104" s="379">
        <v>8</v>
      </c>
      <c r="E1104" s="379">
        <v>5.4</v>
      </c>
      <c r="F1104" s="379">
        <v>7.2</v>
      </c>
      <c r="G1104" s="379">
        <v>106</v>
      </c>
      <c r="H1104" s="379">
        <v>1032.3</v>
      </c>
      <c r="I1104" s="379">
        <v>0</v>
      </c>
      <c r="J1104" s="379">
        <v>0</v>
      </c>
      <c r="K1104" s="379">
        <v>0</v>
      </c>
      <c r="L1104" s="379">
        <v>0.2</v>
      </c>
      <c r="M1104" s="379">
        <v>152.9</v>
      </c>
      <c r="N1104" s="568">
        <v>152.9</v>
      </c>
      <c r="O1104" s="569">
        <v>0.76041666666666696</v>
      </c>
      <c r="P1104" s="568"/>
      <c r="Q1104" s="185" t="str">
        <f t="shared" si="55"/>
        <v/>
      </c>
      <c r="R1104" s="574" t="str">
        <f t="shared" si="54"/>
        <v/>
      </c>
      <c r="S1104" s="581">
        <v>8.6</v>
      </c>
      <c r="T1104" s="257"/>
      <c r="U1104" s="576" t="str">
        <f t="shared" si="56"/>
        <v/>
      </c>
      <c r="AR1104" s="263"/>
      <c r="AS1104" s="263"/>
      <c r="AT1104" s="224"/>
      <c r="AU1104" s="379"/>
      <c r="AV1104" s="379"/>
      <c r="AW1104" s="264"/>
    </row>
    <row r="1105" spans="2:49" x14ac:dyDescent="0.25">
      <c r="B1105" s="379">
        <v>8.6</v>
      </c>
      <c r="C1105" s="379">
        <v>97</v>
      </c>
      <c r="D1105" s="379">
        <v>8.6</v>
      </c>
      <c r="E1105" s="379">
        <v>4.7</v>
      </c>
      <c r="F1105" s="379">
        <v>7.2</v>
      </c>
      <c r="G1105" s="379">
        <v>70</v>
      </c>
      <c r="H1105" s="379">
        <v>1032.3</v>
      </c>
      <c r="I1105" s="379">
        <v>0</v>
      </c>
      <c r="J1105" s="379">
        <v>0</v>
      </c>
      <c r="K1105" s="379">
        <v>0</v>
      </c>
      <c r="L1105" s="379">
        <v>0.2</v>
      </c>
      <c r="M1105" s="379">
        <v>152.9</v>
      </c>
      <c r="N1105" s="568">
        <v>152.9</v>
      </c>
      <c r="O1105" s="569">
        <v>0.76111111111111096</v>
      </c>
      <c r="P1105" s="568"/>
      <c r="Q1105" s="185" t="str">
        <f t="shared" si="55"/>
        <v/>
      </c>
      <c r="R1105" s="574" t="str">
        <f t="shared" si="54"/>
        <v/>
      </c>
      <c r="S1105" s="581">
        <v>8.6</v>
      </c>
      <c r="T1105" s="257"/>
      <c r="U1105" s="576" t="str">
        <f t="shared" si="56"/>
        <v/>
      </c>
      <c r="AR1105" s="263"/>
      <c r="AS1105" s="263"/>
      <c r="AT1105" s="224"/>
      <c r="AU1105" s="379"/>
      <c r="AV1105" s="379"/>
      <c r="AW1105" s="264"/>
    </row>
    <row r="1106" spans="2:49" x14ac:dyDescent="0.25">
      <c r="B1106" s="379">
        <v>8.6</v>
      </c>
      <c r="C1106" s="379">
        <v>97</v>
      </c>
      <c r="D1106" s="379">
        <v>8</v>
      </c>
      <c r="E1106" s="379">
        <v>5.4</v>
      </c>
      <c r="F1106" s="379">
        <v>7.2</v>
      </c>
      <c r="G1106" s="379">
        <v>102</v>
      </c>
      <c r="H1106" s="379">
        <v>1032.2</v>
      </c>
      <c r="I1106" s="379">
        <v>0</v>
      </c>
      <c r="J1106" s="379">
        <v>0</v>
      </c>
      <c r="K1106" s="379">
        <v>0</v>
      </c>
      <c r="L1106" s="379">
        <v>0.2</v>
      </c>
      <c r="M1106" s="379">
        <v>152.9</v>
      </c>
      <c r="N1106" s="568">
        <v>152.9</v>
      </c>
      <c r="O1106" s="569">
        <v>0.76180555555555596</v>
      </c>
      <c r="P1106" s="568"/>
      <c r="Q1106" s="185" t="str">
        <f t="shared" si="55"/>
        <v/>
      </c>
      <c r="R1106" s="574" t="str">
        <f t="shared" si="54"/>
        <v/>
      </c>
      <c r="S1106" s="581">
        <v>8.6</v>
      </c>
      <c r="T1106" s="257"/>
      <c r="U1106" s="576" t="str">
        <f t="shared" si="56"/>
        <v/>
      </c>
      <c r="AR1106" s="263"/>
      <c r="AS1106" s="263"/>
      <c r="AT1106" s="224"/>
      <c r="AU1106" s="379"/>
      <c r="AV1106" s="379"/>
      <c r="AW1106" s="264"/>
    </row>
    <row r="1107" spans="2:49" x14ac:dyDescent="0.25">
      <c r="B1107" s="379">
        <v>8.5</v>
      </c>
      <c r="C1107" s="379">
        <v>97</v>
      </c>
      <c r="D1107" s="379">
        <v>7.8</v>
      </c>
      <c r="E1107" s="379">
        <v>5.8</v>
      </c>
      <c r="F1107" s="379">
        <v>7.2</v>
      </c>
      <c r="G1107" s="379">
        <v>131</v>
      </c>
      <c r="H1107" s="379">
        <v>1032.4000000000001</v>
      </c>
      <c r="I1107" s="379">
        <v>0</v>
      </c>
      <c r="J1107" s="379">
        <v>0</v>
      </c>
      <c r="K1107" s="379">
        <v>0</v>
      </c>
      <c r="L1107" s="379">
        <v>0.2</v>
      </c>
      <c r="M1107" s="379">
        <v>152.9</v>
      </c>
      <c r="N1107" s="568">
        <v>152.9</v>
      </c>
      <c r="O1107" s="569">
        <v>0.76249999999999996</v>
      </c>
      <c r="P1107" s="568"/>
      <c r="Q1107" s="185" t="str">
        <f t="shared" si="55"/>
        <v/>
      </c>
      <c r="R1107" s="574" t="str">
        <f t="shared" si="54"/>
        <v/>
      </c>
      <c r="S1107" s="581">
        <v>8.5</v>
      </c>
      <c r="T1107" s="257"/>
      <c r="U1107" s="576" t="str">
        <f t="shared" si="56"/>
        <v/>
      </c>
      <c r="AR1107" s="263"/>
      <c r="AS1107" s="263"/>
      <c r="AT1107" s="224"/>
      <c r="AU1107" s="379"/>
      <c r="AV1107" s="379"/>
      <c r="AW1107" s="264"/>
    </row>
    <row r="1108" spans="2:49" x14ac:dyDescent="0.25">
      <c r="B1108" s="379">
        <v>8.5</v>
      </c>
      <c r="C1108" s="379">
        <v>97</v>
      </c>
      <c r="D1108" s="379">
        <v>8.5</v>
      </c>
      <c r="E1108" s="379">
        <v>4</v>
      </c>
      <c r="F1108" s="379">
        <v>5.4</v>
      </c>
      <c r="G1108" s="379">
        <v>147</v>
      </c>
      <c r="H1108" s="379">
        <v>1032.5</v>
      </c>
      <c r="I1108" s="379">
        <v>0</v>
      </c>
      <c r="J1108" s="379">
        <v>0</v>
      </c>
      <c r="K1108" s="379">
        <v>0</v>
      </c>
      <c r="L1108" s="379">
        <v>0.2</v>
      </c>
      <c r="M1108" s="379">
        <v>152.9</v>
      </c>
      <c r="N1108" s="568">
        <v>152.9</v>
      </c>
      <c r="O1108" s="569">
        <v>0.76319444444444495</v>
      </c>
      <c r="P1108" s="568"/>
      <c r="Q1108" s="185" t="str">
        <f t="shared" si="55"/>
        <v/>
      </c>
      <c r="R1108" s="574" t="str">
        <f t="shared" si="54"/>
        <v/>
      </c>
      <c r="S1108" s="581">
        <v>8.6</v>
      </c>
      <c r="T1108" s="257"/>
      <c r="U1108" s="576" t="str">
        <f t="shared" si="56"/>
        <v/>
      </c>
      <c r="AR1108" s="263"/>
      <c r="AS1108" s="263"/>
      <c r="AT1108" s="224"/>
      <c r="AU1108" s="379"/>
      <c r="AV1108" s="379"/>
      <c r="AW1108" s="264"/>
    </row>
    <row r="1109" spans="2:49" x14ac:dyDescent="0.25">
      <c r="B1109" s="379">
        <v>8.6</v>
      </c>
      <c r="C1109" s="379">
        <v>97</v>
      </c>
      <c r="D1109" s="379">
        <v>8.6</v>
      </c>
      <c r="E1109" s="379">
        <v>2.5</v>
      </c>
      <c r="F1109" s="379">
        <v>3.6</v>
      </c>
      <c r="G1109" s="379">
        <v>101</v>
      </c>
      <c r="H1109" s="379">
        <v>1032.2</v>
      </c>
      <c r="I1109" s="379">
        <v>0</v>
      </c>
      <c r="J1109" s="379">
        <v>0</v>
      </c>
      <c r="K1109" s="379">
        <v>0</v>
      </c>
      <c r="L1109" s="379">
        <v>0.2</v>
      </c>
      <c r="M1109" s="379">
        <v>152.9</v>
      </c>
      <c r="N1109" s="568">
        <v>152.9</v>
      </c>
      <c r="O1109" s="569">
        <v>0.76388888888888895</v>
      </c>
      <c r="P1109" s="568"/>
      <c r="Q1109" s="185" t="str">
        <f t="shared" si="55"/>
        <v/>
      </c>
      <c r="R1109" s="574" t="str">
        <f t="shared" si="54"/>
        <v/>
      </c>
      <c r="S1109" s="581">
        <v>8.6</v>
      </c>
      <c r="T1109" s="257"/>
      <c r="U1109" s="576" t="str">
        <f t="shared" si="56"/>
        <v/>
      </c>
      <c r="AR1109" s="263"/>
      <c r="AS1109" s="263"/>
      <c r="AT1109" s="224"/>
      <c r="AU1109" s="379"/>
      <c r="AV1109" s="379"/>
      <c r="AW1109" s="264"/>
    </row>
    <row r="1110" spans="2:49" x14ac:dyDescent="0.25">
      <c r="B1110" s="379">
        <v>8.6</v>
      </c>
      <c r="C1110" s="379">
        <v>97</v>
      </c>
      <c r="D1110" s="379">
        <v>8.6</v>
      </c>
      <c r="E1110" s="379">
        <v>3.6</v>
      </c>
      <c r="F1110" s="379">
        <v>7.2</v>
      </c>
      <c r="G1110" s="379">
        <v>127</v>
      </c>
      <c r="H1110" s="379">
        <v>1032.0999999999999</v>
      </c>
      <c r="I1110" s="379">
        <v>0</v>
      </c>
      <c r="J1110" s="379">
        <v>0</v>
      </c>
      <c r="K1110" s="379">
        <v>0</v>
      </c>
      <c r="L1110" s="379">
        <v>0.2</v>
      </c>
      <c r="M1110" s="379">
        <v>152.9</v>
      </c>
      <c r="N1110" s="568">
        <v>152.9</v>
      </c>
      <c r="O1110" s="569">
        <v>0.76458333333333295</v>
      </c>
      <c r="P1110" s="568"/>
      <c r="Q1110" s="185" t="str">
        <f t="shared" si="55"/>
        <v/>
      </c>
      <c r="R1110" s="574" t="str">
        <f t="shared" si="54"/>
        <v/>
      </c>
      <c r="S1110" s="581">
        <v>8.6</v>
      </c>
      <c r="T1110" s="257"/>
      <c r="U1110" s="576" t="str">
        <f t="shared" si="56"/>
        <v/>
      </c>
      <c r="AR1110" s="263"/>
      <c r="AS1110" s="263"/>
      <c r="AT1110" s="224"/>
      <c r="AU1110" s="379"/>
      <c r="AV1110" s="379"/>
      <c r="AW1110" s="264"/>
    </row>
    <row r="1111" spans="2:49" x14ac:dyDescent="0.25">
      <c r="B1111" s="379">
        <v>8.6</v>
      </c>
      <c r="C1111" s="379">
        <v>97</v>
      </c>
      <c r="D1111" s="379">
        <v>7.9</v>
      </c>
      <c r="E1111" s="379">
        <v>5.8</v>
      </c>
      <c r="F1111" s="379">
        <v>9.4</v>
      </c>
      <c r="G1111" s="379">
        <v>142</v>
      </c>
      <c r="H1111" s="379">
        <v>1032.4000000000001</v>
      </c>
      <c r="I1111" s="379">
        <v>0</v>
      </c>
      <c r="J1111" s="379">
        <v>0</v>
      </c>
      <c r="K1111" s="379">
        <v>0</v>
      </c>
      <c r="L1111" s="379">
        <v>0.2</v>
      </c>
      <c r="M1111" s="379">
        <v>152.9</v>
      </c>
      <c r="N1111" s="568">
        <v>152.9</v>
      </c>
      <c r="O1111" s="569">
        <v>0.76527777777777795</v>
      </c>
      <c r="P1111" s="568"/>
      <c r="Q1111" s="185" t="str">
        <f t="shared" si="55"/>
        <v/>
      </c>
      <c r="R1111" s="574" t="str">
        <f t="shared" si="54"/>
        <v/>
      </c>
      <c r="S1111" s="581">
        <v>8.6</v>
      </c>
      <c r="T1111" s="257"/>
      <c r="U1111" s="576" t="str">
        <f t="shared" si="56"/>
        <v/>
      </c>
      <c r="AR1111" s="263"/>
      <c r="AS1111" s="263"/>
      <c r="AT1111" s="224"/>
      <c r="AU1111" s="379"/>
      <c r="AV1111" s="379"/>
      <c r="AW1111" s="264"/>
    </row>
    <row r="1112" spans="2:49" x14ac:dyDescent="0.25">
      <c r="B1112" s="379">
        <v>8.6</v>
      </c>
      <c r="C1112" s="379">
        <v>97</v>
      </c>
      <c r="D1112" s="379">
        <v>7.9</v>
      </c>
      <c r="E1112" s="379">
        <v>5.8</v>
      </c>
      <c r="F1112" s="379">
        <v>9.4</v>
      </c>
      <c r="G1112" s="379">
        <v>111</v>
      </c>
      <c r="H1112" s="379">
        <v>1032.4000000000001</v>
      </c>
      <c r="I1112" s="379">
        <v>0</v>
      </c>
      <c r="J1112" s="379">
        <v>0</v>
      </c>
      <c r="K1112" s="379">
        <v>0</v>
      </c>
      <c r="L1112" s="379">
        <v>0.2</v>
      </c>
      <c r="M1112" s="379">
        <v>152.9</v>
      </c>
      <c r="N1112" s="568">
        <v>152.9</v>
      </c>
      <c r="O1112" s="569">
        <v>0.76597222222222205</v>
      </c>
      <c r="P1112" s="568"/>
      <c r="Q1112" s="185" t="str">
        <f t="shared" si="55"/>
        <v/>
      </c>
      <c r="R1112" s="574" t="str">
        <f t="shared" si="54"/>
        <v/>
      </c>
      <c r="S1112" s="581">
        <v>8.6</v>
      </c>
      <c r="T1112" s="257"/>
      <c r="U1112" s="576" t="str">
        <f t="shared" si="56"/>
        <v/>
      </c>
      <c r="AR1112" s="263"/>
      <c r="AS1112" s="263"/>
      <c r="AT1112" s="224"/>
      <c r="AU1112" s="379"/>
      <c r="AV1112" s="379"/>
      <c r="AW1112" s="264"/>
    </row>
    <row r="1113" spans="2:49" x14ac:dyDescent="0.25">
      <c r="B1113" s="379">
        <v>8.6</v>
      </c>
      <c r="C1113" s="379">
        <v>97</v>
      </c>
      <c r="D1113" s="379">
        <v>8.6</v>
      </c>
      <c r="E1113" s="379">
        <v>4.7</v>
      </c>
      <c r="F1113" s="379">
        <v>7.2</v>
      </c>
      <c r="G1113" s="379">
        <v>109</v>
      </c>
      <c r="H1113" s="379">
        <v>1032.3</v>
      </c>
      <c r="I1113" s="379">
        <v>0</v>
      </c>
      <c r="J1113" s="379">
        <v>0</v>
      </c>
      <c r="K1113" s="379">
        <v>0</v>
      </c>
      <c r="L1113" s="379">
        <v>0.2</v>
      </c>
      <c r="M1113" s="379">
        <v>152.9</v>
      </c>
      <c r="N1113" s="568">
        <v>152.9</v>
      </c>
      <c r="O1113" s="569">
        <v>0.76666666666666705</v>
      </c>
      <c r="P1113" s="568"/>
      <c r="Q1113" s="185" t="str">
        <f t="shared" si="55"/>
        <v/>
      </c>
      <c r="R1113" s="574" t="str">
        <f t="shared" si="54"/>
        <v/>
      </c>
      <c r="S1113" s="581">
        <v>8.6</v>
      </c>
      <c r="T1113" s="257"/>
      <c r="U1113" s="576" t="str">
        <f t="shared" si="56"/>
        <v/>
      </c>
      <c r="AR1113" s="263"/>
      <c r="AS1113" s="263"/>
      <c r="AT1113" s="224"/>
      <c r="AU1113" s="379"/>
      <c r="AV1113" s="379"/>
      <c r="AW1113" s="264"/>
    </row>
    <row r="1114" spans="2:49" x14ac:dyDescent="0.25">
      <c r="B1114" s="379">
        <v>8.6</v>
      </c>
      <c r="C1114" s="379">
        <v>97</v>
      </c>
      <c r="D1114" s="379">
        <v>8.6</v>
      </c>
      <c r="E1114" s="379">
        <v>2.2000000000000002</v>
      </c>
      <c r="F1114" s="379">
        <v>3.6</v>
      </c>
      <c r="G1114" s="379">
        <v>121</v>
      </c>
      <c r="H1114" s="379">
        <v>1032.3</v>
      </c>
      <c r="I1114" s="379">
        <v>0</v>
      </c>
      <c r="J1114" s="379">
        <v>0</v>
      </c>
      <c r="K1114" s="379">
        <v>0</v>
      </c>
      <c r="L1114" s="379">
        <v>0.2</v>
      </c>
      <c r="M1114" s="379">
        <v>152.9</v>
      </c>
      <c r="N1114" s="568">
        <v>152.9</v>
      </c>
      <c r="O1114" s="569">
        <v>0.76736111111111105</v>
      </c>
      <c r="P1114" s="568"/>
      <c r="Q1114" s="185" t="str">
        <f t="shared" si="55"/>
        <v/>
      </c>
      <c r="R1114" s="574" t="str">
        <f t="shared" si="54"/>
        <v/>
      </c>
      <c r="S1114" s="581">
        <v>8.6</v>
      </c>
      <c r="T1114" s="257"/>
      <c r="U1114" s="576" t="str">
        <f t="shared" si="56"/>
        <v/>
      </c>
      <c r="AR1114" s="263"/>
      <c r="AS1114" s="263"/>
      <c r="AT1114" s="224"/>
      <c r="AU1114" s="379"/>
      <c r="AV1114" s="379"/>
      <c r="AW1114" s="264"/>
    </row>
    <row r="1115" spans="2:49" x14ac:dyDescent="0.25">
      <c r="B1115" s="379">
        <v>8.6</v>
      </c>
      <c r="C1115" s="379">
        <v>97</v>
      </c>
      <c r="D1115" s="379">
        <v>7.7</v>
      </c>
      <c r="E1115" s="379">
        <v>6.5</v>
      </c>
      <c r="F1115" s="379">
        <v>7.2</v>
      </c>
      <c r="G1115" s="379">
        <v>94</v>
      </c>
      <c r="H1115" s="379">
        <v>1032.5</v>
      </c>
      <c r="I1115" s="379">
        <v>0</v>
      </c>
      <c r="J1115" s="379">
        <v>0</v>
      </c>
      <c r="K1115" s="379">
        <v>0</v>
      </c>
      <c r="L1115" s="379">
        <v>0.2</v>
      </c>
      <c r="M1115" s="379">
        <v>152.9</v>
      </c>
      <c r="N1115" s="568">
        <v>152.9</v>
      </c>
      <c r="O1115" s="569">
        <v>0.76805555555555605</v>
      </c>
      <c r="P1115" s="568"/>
      <c r="Q1115" s="185" t="str">
        <f t="shared" si="55"/>
        <v/>
      </c>
      <c r="R1115" s="574" t="str">
        <f t="shared" si="54"/>
        <v/>
      </c>
      <c r="S1115" s="581">
        <v>8.6</v>
      </c>
      <c r="T1115" s="257"/>
      <c r="U1115" s="576" t="str">
        <f t="shared" si="56"/>
        <v/>
      </c>
      <c r="AR1115" s="263"/>
      <c r="AS1115" s="263"/>
      <c r="AT1115" s="224"/>
      <c r="AU1115" s="379"/>
      <c r="AV1115" s="379"/>
      <c r="AW1115" s="264"/>
    </row>
    <row r="1116" spans="2:49" x14ac:dyDescent="0.25">
      <c r="B1116" s="379">
        <v>8.6</v>
      </c>
      <c r="C1116" s="379">
        <v>97</v>
      </c>
      <c r="D1116" s="379">
        <v>8</v>
      </c>
      <c r="E1116" s="379">
        <v>5.4</v>
      </c>
      <c r="F1116" s="379">
        <v>7.2</v>
      </c>
      <c r="G1116" s="379">
        <v>121</v>
      </c>
      <c r="H1116" s="379">
        <v>1032</v>
      </c>
      <c r="I1116" s="379">
        <v>0</v>
      </c>
      <c r="J1116" s="379">
        <v>0</v>
      </c>
      <c r="K1116" s="379">
        <v>0</v>
      </c>
      <c r="L1116" s="379">
        <v>0.2</v>
      </c>
      <c r="M1116" s="379">
        <v>152.9</v>
      </c>
      <c r="N1116" s="568">
        <v>152.9</v>
      </c>
      <c r="O1116" s="569">
        <v>0.76875000000000004</v>
      </c>
      <c r="P1116" s="568"/>
      <c r="Q1116" s="185" t="str">
        <f t="shared" si="55"/>
        <v/>
      </c>
      <c r="R1116" s="574" t="str">
        <f t="shared" si="54"/>
        <v/>
      </c>
      <c r="S1116" s="581">
        <v>8.5</v>
      </c>
      <c r="T1116" s="257"/>
      <c r="U1116" s="576" t="str">
        <f t="shared" si="56"/>
        <v/>
      </c>
      <c r="AR1116" s="263"/>
      <c r="AS1116" s="263"/>
      <c r="AT1116" s="224"/>
      <c r="AU1116" s="379"/>
      <c r="AV1116" s="379"/>
      <c r="AW1116" s="264"/>
    </row>
    <row r="1117" spans="2:49" x14ac:dyDescent="0.25">
      <c r="B1117" s="379">
        <v>8.6</v>
      </c>
      <c r="C1117" s="379">
        <v>97</v>
      </c>
      <c r="D1117" s="379">
        <v>8.6</v>
      </c>
      <c r="E1117" s="379">
        <v>1.4</v>
      </c>
      <c r="F1117" s="379">
        <v>5.4</v>
      </c>
      <c r="G1117" s="379">
        <v>123</v>
      </c>
      <c r="H1117" s="379">
        <v>1032.4000000000001</v>
      </c>
      <c r="I1117" s="379">
        <v>0</v>
      </c>
      <c r="J1117" s="379">
        <v>0</v>
      </c>
      <c r="K1117" s="379">
        <v>0</v>
      </c>
      <c r="L1117" s="379">
        <v>0.2</v>
      </c>
      <c r="M1117" s="379">
        <v>152.9</v>
      </c>
      <c r="N1117" s="568">
        <v>152.9</v>
      </c>
      <c r="O1117" s="569">
        <v>0.76944444444444404</v>
      </c>
      <c r="P1117" s="568"/>
      <c r="Q1117" s="185" t="str">
        <f t="shared" si="55"/>
        <v/>
      </c>
      <c r="R1117" s="574" t="str">
        <f t="shared" si="54"/>
        <v/>
      </c>
      <c r="S1117" s="581">
        <v>8.6</v>
      </c>
      <c r="T1117" s="257"/>
      <c r="U1117" s="576" t="str">
        <f t="shared" si="56"/>
        <v/>
      </c>
      <c r="AR1117" s="263"/>
      <c r="AS1117" s="263"/>
      <c r="AT1117" s="224"/>
      <c r="AU1117" s="379"/>
      <c r="AV1117" s="379"/>
      <c r="AW1117" s="264"/>
    </row>
    <row r="1118" spans="2:49" x14ac:dyDescent="0.25">
      <c r="B1118" s="379">
        <v>8.6</v>
      </c>
      <c r="C1118" s="379">
        <v>97</v>
      </c>
      <c r="D1118" s="379">
        <v>7.9</v>
      </c>
      <c r="E1118" s="379">
        <v>6.1</v>
      </c>
      <c r="F1118" s="379">
        <v>7.2</v>
      </c>
      <c r="G1118" s="379">
        <v>114</v>
      </c>
      <c r="H1118" s="379">
        <v>1032.3</v>
      </c>
      <c r="I1118" s="379">
        <v>0</v>
      </c>
      <c r="J1118" s="379">
        <v>0</v>
      </c>
      <c r="K1118" s="379">
        <v>0</v>
      </c>
      <c r="L1118" s="379">
        <v>0.2</v>
      </c>
      <c r="M1118" s="379">
        <v>152.9</v>
      </c>
      <c r="N1118" s="568">
        <v>152.9</v>
      </c>
      <c r="O1118" s="569">
        <v>0.77013888888888904</v>
      </c>
      <c r="P1118" s="568"/>
      <c r="Q1118" s="185" t="str">
        <f t="shared" si="55"/>
        <v/>
      </c>
      <c r="R1118" s="574" t="str">
        <f t="shared" si="54"/>
        <v/>
      </c>
      <c r="S1118" s="581">
        <v>8.6</v>
      </c>
      <c r="T1118" s="257"/>
      <c r="U1118" s="576" t="str">
        <f t="shared" si="56"/>
        <v/>
      </c>
      <c r="AR1118" s="263"/>
      <c r="AS1118" s="263"/>
      <c r="AT1118" s="224"/>
      <c r="AU1118" s="379"/>
      <c r="AV1118" s="379"/>
      <c r="AW1118" s="264"/>
    </row>
    <row r="1119" spans="2:49" x14ac:dyDescent="0.25">
      <c r="B1119" s="379">
        <v>8.6</v>
      </c>
      <c r="C1119" s="379">
        <v>97</v>
      </c>
      <c r="D1119" s="379">
        <v>7.7</v>
      </c>
      <c r="E1119" s="379">
        <v>6.5</v>
      </c>
      <c r="F1119" s="379">
        <v>9.4</v>
      </c>
      <c r="G1119" s="379">
        <v>114</v>
      </c>
      <c r="H1119" s="379">
        <v>1032.2</v>
      </c>
      <c r="I1119" s="379">
        <v>0</v>
      </c>
      <c r="J1119" s="379">
        <v>0</v>
      </c>
      <c r="K1119" s="379">
        <v>0</v>
      </c>
      <c r="L1119" s="379">
        <v>0.2</v>
      </c>
      <c r="M1119" s="379">
        <v>152.9</v>
      </c>
      <c r="N1119" s="568">
        <v>152.9</v>
      </c>
      <c r="O1119" s="569">
        <v>0.77083333333333304</v>
      </c>
      <c r="P1119" s="568"/>
      <c r="Q1119" s="185" t="str">
        <f t="shared" si="55"/>
        <v/>
      </c>
      <c r="R1119" s="574" t="str">
        <f t="shared" si="54"/>
        <v/>
      </c>
      <c r="S1119" s="581">
        <v>8.6</v>
      </c>
      <c r="T1119" s="257"/>
      <c r="U1119" s="576" t="str">
        <f t="shared" si="56"/>
        <v/>
      </c>
      <c r="AR1119" s="263"/>
      <c r="AS1119" s="263"/>
      <c r="AT1119" s="224"/>
      <c r="AU1119" s="379"/>
      <c r="AV1119" s="379"/>
      <c r="AW1119" s="264"/>
    </row>
    <row r="1120" spans="2:49" x14ac:dyDescent="0.25">
      <c r="B1120" s="379">
        <v>8.6</v>
      </c>
      <c r="C1120" s="379">
        <v>97</v>
      </c>
      <c r="D1120" s="379">
        <v>7.9</v>
      </c>
      <c r="E1120" s="379">
        <v>6.1</v>
      </c>
      <c r="F1120" s="379">
        <v>9.4</v>
      </c>
      <c r="G1120" s="379">
        <v>88</v>
      </c>
      <c r="H1120" s="379">
        <v>1032.3</v>
      </c>
      <c r="I1120" s="379">
        <v>0</v>
      </c>
      <c r="J1120" s="379">
        <v>0</v>
      </c>
      <c r="K1120" s="379">
        <v>0</v>
      </c>
      <c r="L1120" s="379">
        <v>0.2</v>
      </c>
      <c r="M1120" s="379">
        <v>152.9</v>
      </c>
      <c r="N1120" s="568">
        <v>152.9</v>
      </c>
      <c r="O1120" s="569">
        <v>0.77152777777777803</v>
      </c>
      <c r="P1120" s="568"/>
      <c r="Q1120" s="185" t="str">
        <f t="shared" si="55"/>
        <v/>
      </c>
      <c r="R1120" s="574" t="str">
        <f t="shared" si="54"/>
        <v/>
      </c>
      <c r="S1120" s="581">
        <v>8.5</v>
      </c>
      <c r="T1120" s="257"/>
      <c r="U1120" s="576" t="str">
        <f t="shared" si="56"/>
        <v/>
      </c>
      <c r="AR1120" s="263"/>
      <c r="AS1120" s="263"/>
      <c r="AT1120" s="224"/>
      <c r="AU1120" s="379"/>
      <c r="AV1120" s="379"/>
      <c r="AW1120" s="264"/>
    </row>
    <row r="1121" spans="2:49" x14ac:dyDescent="0.25">
      <c r="B1121" s="379">
        <v>8.6</v>
      </c>
      <c r="C1121" s="379">
        <v>97</v>
      </c>
      <c r="D1121" s="379">
        <v>8.6</v>
      </c>
      <c r="E1121" s="379">
        <v>3.2</v>
      </c>
      <c r="F1121" s="379">
        <v>5.4</v>
      </c>
      <c r="G1121" s="379">
        <v>116</v>
      </c>
      <c r="H1121" s="379">
        <v>1032.2</v>
      </c>
      <c r="I1121" s="379">
        <v>0</v>
      </c>
      <c r="J1121" s="379">
        <v>0</v>
      </c>
      <c r="K1121" s="379">
        <v>0</v>
      </c>
      <c r="L1121" s="379">
        <v>0.2</v>
      </c>
      <c r="M1121" s="379">
        <v>152.9</v>
      </c>
      <c r="N1121" s="568">
        <v>152.9</v>
      </c>
      <c r="O1121" s="569">
        <v>0.77222222222222203</v>
      </c>
      <c r="P1121" s="568"/>
      <c r="Q1121" s="185" t="str">
        <f t="shared" si="55"/>
        <v/>
      </c>
      <c r="R1121" s="574" t="str">
        <f t="shared" si="54"/>
        <v/>
      </c>
      <c r="S1121" s="581">
        <v>8.6</v>
      </c>
      <c r="T1121" s="257"/>
      <c r="U1121" s="576" t="str">
        <f t="shared" si="56"/>
        <v/>
      </c>
      <c r="AR1121" s="263"/>
      <c r="AS1121" s="263"/>
      <c r="AT1121" s="224"/>
      <c r="AU1121" s="379"/>
      <c r="AV1121" s="379"/>
      <c r="AW1121" s="264"/>
    </row>
    <row r="1122" spans="2:49" x14ac:dyDescent="0.25">
      <c r="B1122" s="379">
        <v>8.6</v>
      </c>
      <c r="C1122" s="379">
        <v>97</v>
      </c>
      <c r="D1122" s="379">
        <v>8.6</v>
      </c>
      <c r="E1122" s="379">
        <v>3.6</v>
      </c>
      <c r="F1122" s="379">
        <v>5.4</v>
      </c>
      <c r="G1122" s="379">
        <v>111</v>
      </c>
      <c r="H1122" s="379">
        <v>1032.2</v>
      </c>
      <c r="I1122" s="379">
        <v>0</v>
      </c>
      <c r="J1122" s="379">
        <v>0</v>
      </c>
      <c r="K1122" s="379">
        <v>0</v>
      </c>
      <c r="L1122" s="379">
        <v>0.2</v>
      </c>
      <c r="M1122" s="379">
        <v>152.9</v>
      </c>
      <c r="N1122" s="568">
        <v>152.9</v>
      </c>
      <c r="O1122" s="569">
        <v>0.77291666666666703</v>
      </c>
      <c r="P1122" s="568"/>
      <c r="Q1122" s="185" t="str">
        <f t="shared" si="55"/>
        <v/>
      </c>
      <c r="R1122" s="574" t="str">
        <f t="shared" si="54"/>
        <v/>
      </c>
      <c r="S1122" s="581">
        <v>8.6</v>
      </c>
      <c r="T1122" s="257"/>
      <c r="U1122" s="576" t="str">
        <f t="shared" si="56"/>
        <v/>
      </c>
      <c r="AR1122" s="263"/>
      <c r="AS1122" s="263"/>
      <c r="AT1122" s="224"/>
      <c r="AU1122" s="379"/>
      <c r="AV1122" s="379"/>
      <c r="AW1122" s="264"/>
    </row>
    <row r="1123" spans="2:49" x14ac:dyDescent="0.25">
      <c r="B1123" s="379">
        <v>8.6</v>
      </c>
      <c r="C1123" s="379">
        <v>97</v>
      </c>
      <c r="D1123" s="379">
        <v>8.6</v>
      </c>
      <c r="E1123" s="379">
        <v>4</v>
      </c>
      <c r="F1123" s="379">
        <v>7.2</v>
      </c>
      <c r="G1123" s="379">
        <v>116</v>
      </c>
      <c r="H1123" s="379">
        <v>1032.3</v>
      </c>
      <c r="I1123" s="379">
        <v>0</v>
      </c>
      <c r="J1123" s="379">
        <v>0</v>
      </c>
      <c r="K1123" s="379">
        <v>0</v>
      </c>
      <c r="L1123" s="379">
        <v>0.2</v>
      </c>
      <c r="M1123" s="379">
        <v>152.9</v>
      </c>
      <c r="N1123" s="568">
        <v>152.9</v>
      </c>
      <c r="O1123" s="569">
        <v>0.77361111111111103</v>
      </c>
      <c r="P1123" s="568"/>
      <c r="Q1123" s="185" t="str">
        <f t="shared" si="55"/>
        <v/>
      </c>
      <c r="R1123" s="574" t="str">
        <f t="shared" si="54"/>
        <v/>
      </c>
      <c r="S1123" s="581">
        <v>8.6</v>
      </c>
      <c r="T1123" s="257"/>
      <c r="U1123" s="576" t="str">
        <f t="shared" si="56"/>
        <v/>
      </c>
      <c r="AR1123" s="263"/>
      <c r="AS1123" s="263"/>
      <c r="AT1123" s="224"/>
      <c r="AU1123" s="379"/>
      <c r="AV1123" s="379"/>
      <c r="AW1123" s="264"/>
    </row>
    <row r="1124" spans="2:49" x14ac:dyDescent="0.25">
      <c r="B1124" s="379">
        <v>8.6</v>
      </c>
      <c r="C1124" s="379">
        <v>97</v>
      </c>
      <c r="D1124" s="379">
        <v>7.9</v>
      </c>
      <c r="E1124" s="379">
        <v>6.1</v>
      </c>
      <c r="F1124" s="379">
        <v>7.2</v>
      </c>
      <c r="G1124" s="379">
        <v>119</v>
      </c>
      <c r="H1124" s="379">
        <v>1032.3</v>
      </c>
      <c r="I1124" s="379">
        <v>0</v>
      </c>
      <c r="J1124" s="379">
        <v>0</v>
      </c>
      <c r="K1124" s="379">
        <v>0</v>
      </c>
      <c r="L1124" s="379">
        <v>0.2</v>
      </c>
      <c r="M1124" s="379">
        <v>152.9</v>
      </c>
      <c r="N1124" s="568">
        <v>152.9</v>
      </c>
      <c r="O1124" s="569">
        <v>0.77430555555555602</v>
      </c>
      <c r="P1124" s="568"/>
      <c r="Q1124" s="185" t="str">
        <f t="shared" si="55"/>
        <v/>
      </c>
      <c r="R1124" s="574" t="str">
        <f t="shared" si="54"/>
        <v/>
      </c>
      <c r="S1124" s="581">
        <v>8.6</v>
      </c>
      <c r="T1124" s="257"/>
      <c r="U1124" s="576" t="str">
        <f t="shared" si="56"/>
        <v/>
      </c>
      <c r="AR1124" s="263"/>
      <c r="AS1124" s="263"/>
      <c r="AT1124" s="224"/>
      <c r="AU1124" s="379"/>
      <c r="AV1124" s="379"/>
      <c r="AW1124" s="264"/>
    </row>
    <row r="1125" spans="2:49" x14ac:dyDescent="0.25">
      <c r="B1125" s="379">
        <v>8.6</v>
      </c>
      <c r="C1125" s="379">
        <v>97</v>
      </c>
      <c r="D1125" s="379">
        <v>8.6</v>
      </c>
      <c r="E1125" s="379">
        <v>3.6</v>
      </c>
      <c r="F1125" s="379">
        <v>5.4</v>
      </c>
      <c r="G1125" s="379">
        <v>124</v>
      </c>
      <c r="H1125" s="379">
        <v>1032.3</v>
      </c>
      <c r="I1125" s="379">
        <v>0</v>
      </c>
      <c r="J1125" s="379">
        <v>0</v>
      </c>
      <c r="K1125" s="379">
        <v>0</v>
      </c>
      <c r="L1125" s="379">
        <v>0.2</v>
      </c>
      <c r="M1125" s="379">
        <v>152.9</v>
      </c>
      <c r="N1125" s="568">
        <v>152.9</v>
      </c>
      <c r="O1125" s="569">
        <v>0.77500000000000002</v>
      </c>
      <c r="P1125" s="568"/>
      <c r="Q1125" s="185" t="str">
        <f t="shared" si="55"/>
        <v/>
      </c>
      <c r="R1125" s="574" t="str">
        <f t="shared" si="54"/>
        <v/>
      </c>
      <c r="S1125" s="581">
        <v>8.6</v>
      </c>
      <c r="T1125" s="257"/>
      <c r="U1125" s="576" t="str">
        <f t="shared" si="56"/>
        <v/>
      </c>
      <c r="AR1125" s="263"/>
      <c r="AS1125" s="263"/>
      <c r="AT1125" s="224"/>
      <c r="AU1125" s="379"/>
      <c r="AV1125" s="379"/>
      <c r="AW1125" s="264"/>
    </row>
    <row r="1126" spans="2:49" x14ac:dyDescent="0.25">
      <c r="B1126" s="379">
        <v>8.6</v>
      </c>
      <c r="C1126" s="379">
        <v>97</v>
      </c>
      <c r="D1126" s="379">
        <v>6.9</v>
      </c>
      <c r="E1126" s="379">
        <v>10.4</v>
      </c>
      <c r="F1126" s="379">
        <v>13</v>
      </c>
      <c r="G1126" s="379">
        <v>119</v>
      </c>
      <c r="H1126" s="379">
        <v>1032.5</v>
      </c>
      <c r="I1126" s="379">
        <v>0</v>
      </c>
      <c r="J1126" s="379">
        <v>0</v>
      </c>
      <c r="K1126" s="379">
        <v>0</v>
      </c>
      <c r="L1126" s="379">
        <v>0.2</v>
      </c>
      <c r="M1126" s="379">
        <v>152.9</v>
      </c>
      <c r="N1126" s="568">
        <v>152.9</v>
      </c>
      <c r="O1126" s="569">
        <v>0.77569444444444402</v>
      </c>
      <c r="P1126" s="568"/>
      <c r="Q1126" s="185" t="str">
        <f t="shared" si="55"/>
        <v/>
      </c>
      <c r="R1126" s="574" t="str">
        <f t="shared" si="54"/>
        <v/>
      </c>
      <c r="S1126" s="581">
        <v>8.6</v>
      </c>
      <c r="T1126" s="257"/>
      <c r="U1126" s="576" t="str">
        <f t="shared" si="56"/>
        <v/>
      </c>
      <c r="AR1126" s="263"/>
      <c r="AS1126" s="263"/>
      <c r="AT1126" s="224"/>
      <c r="AU1126" s="379"/>
      <c r="AV1126" s="379"/>
      <c r="AW1126" s="264"/>
    </row>
    <row r="1127" spans="2:49" x14ac:dyDescent="0.25">
      <c r="B1127" s="379">
        <v>8.6</v>
      </c>
      <c r="C1127" s="379">
        <v>97</v>
      </c>
      <c r="D1127" s="379">
        <v>8.6</v>
      </c>
      <c r="E1127" s="379">
        <v>4.7</v>
      </c>
      <c r="F1127" s="379">
        <v>7.2</v>
      </c>
      <c r="G1127" s="379">
        <v>73</v>
      </c>
      <c r="H1127" s="379">
        <v>1032.2</v>
      </c>
      <c r="I1127" s="379">
        <v>0</v>
      </c>
      <c r="J1127" s="379">
        <v>0</v>
      </c>
      <c r="K1127" s="379">
        <v>0</v>
      </c>
      <c r="L1127" s="379">
        <v>0.2</v>
      </c>
      <c r="M1127" s="379">
        <v>152.9</v>
      </c>
      <c r="N1127" s="568">
        <v>152.9</v>
      </c>
      <c r="O1127" s="569">
        <v>0.77638888888888902</v>
      </c>
      <c r="P1127" s="568"/>
      <c r="Q1127" s="185" t="str">
        <f t="shared" si="55"/>
        <v/>
      </c>
      <c r="R1127" s="574" t="str">
        <f t="shared" si="54"/>
        <v/>
      </c>
      <c r="S1127" s="581">
        <v>8.6</v>
      </c>
      <c r="T1127" s="257"/>
      <c r="U1127" s="576" t="str">
        <f t="shared" si="56"/>
        <v/>
      </c>
      <c r="AR1127" s="263"/>
      <c r="AS1127" s="263"/>
      <c r="AT1127" s="224"/>
      <c r="AU1127" s="379"/>
      <c r="AV1127" s="379"/>
      <c r="AW1127" s="264"/>
    </row>
    <row r="1128" spans="2:49" x14ac:dyDescent="0.25">
      <c r="B1128" s="379">
        <v>8.6</v>
      </c>
      <c r="C1128" s="379">
        <v>97</v>
      </c>
      <c r="D1128" s="379">
        <v>8.6</v>
      </c>
      <c r="E1128" s="379">
        <v>2.2000000000000002</v>
      </c>
      <c r="F1128" s="379">
        <v>3.6</v>
      </c>
      <c r="G1128" s="379">
        <v>114</v>
      </c>
      <c r="H1128" s="379">
        <v>1032.2</v>
      </c>
      <c r="I1128" s="379">
        <v>0</v>
      </c>
      <c r="J1128" s="379">
        <v>0</v>
      </c>
      <c r="K1128" s="379">
        <v>0</v>
      </c>
      <c r="L1128" s="379">
        <v>0.2</v>
      </c>
      <c r="M1128" s="379">
        <v>152.9</v>
      </c>
      <c r="N1128" s="568">
        <v>152.9</v>
      </c>
      <c r="O1128" s="569">
        <v>0.77708333333333302</v>
      </c>
      <c r="P1128" s="568"/>
      <c r="Q1128" s="185" t="str">
        <f t="shared" si="55"/>
        <v/>
      </c>
      <c r="R1128" s="574" t="str">
        <f t="shared" si="54"/>
        <v/>
      </c>
      <c r="S1128" s="581">
        <v>8.6</v>
      </c>
      <c r="T1128" s="257"/>
      <c r="U1128" s="576" t="str">
        <f t="shared" si="56"/>
        <v/>
      </c>
      <c r="AR1128" s="263"/>
      <c r="AS1128" s="263"/>
      <c r="AT1128" s="224"/>
      <c r="AU1128" s="379"/>
      <c r="AV1128" s="379"/>
      <c r="AW1128" s="264"/>
    </row>
    <row r="1129" spans="2:49" x14ac:dyDescent="0.25">
      <c r="B1129" s="379">
        <v>8.6</v>
      </c>
      <c r="C1129" s="379">
        <v>97</v>
      </c>
      <c r="D1129" s="379">
        <v>8.6</v>
      </c>
      <c r="E1129" s="379">
        <v>3.6</v>
      </c>
      <c r="F1129" s="379">
        <v>5.4</v>
      </c>
      <c r="G1129" s="379">
        <v>111</v>
      </c>
      <c r="H1129" s="379">
        <v>1032.2</v>
      </c>
      <c r="I1129" s="379">
        <v>0</v>
      </c>
      <c r="J1129" s="379">
        <v>0</v>
      </c>
      <c r="K1129" s="379">
        <v>0</v>
      </c>
      <c r="L1129" s="379">
        <v>0.2</v>
      </c>
      <c r="M1129" s="379">
        <v>152.9</v>
      </c>
      <c r="N1129" s="568">
        <v>152.9</v>
      </c>
      <c r="O1129" s="569">
        <v>0.77777777777777801</v>
      </c>
      <c r="P1129" s="568"/>
      <c r="Q1129" s="185" t="str">
        <f t="shared" si="55"/>
        <v/>
      </c>
      <c r="R1129" s="574" t="str">
        <f t="shared" si="54"/>
        <v/>
      </c>
      <c r="S1129" s="581">
        <v>8.6</v>
      </c>
      <c r="T1129" s="257"/>
      <c r="U1129" s="576" t="str">
        <f t="shared" si="56"/>
        <v/>
      </c>
      <c r="AR1129" s="263"/>
      <c r="AS1129" s="263"/>
      <c r="AT1129" s="224"/>
      <c r="AU1129" s="379"/>
      <c r="AV1129" s="379"/>
      <c r="AW1129" s="264"/>
    </row>
    <row r="1130" spans="2:49" x14ac:dyDescent="0.25">
      <c r="B1130" s="379">
        <v>8.6999999999999993</v>
      </c>
      <c r="C1130" s="379">
        <v>97</v>
      </c>
      <c r="D1130" s="379">
        <v>8.6999999999999993</v>
      </c>
      <c r="E1130" s="379">
        <v>3.6</v>
      </c>
      <c r="F1130" s="379">
        <v>5.4</v>
      </c>
      <c r="G1130" s="379">
        <v>84</v>
      </c>
      <c r="H1130" s="379">
        <v>1032.4000000000001</v>
      </c>
      <c r="I1130" s="379">
        <v>0</v>
      </c>
      <c r="J1130" s="379">
        <v>0</v>
      </c>
      <c r="K1130" s="379">
        <v>0</v>
      </c>
      <c r="L1130" s="379">
        <v>0.2</v>
      </c>
      <c r="M1130" s="379">
        <v>152.9</v>
      </c>
      <c r="N1130" s="568">
        <v>152.9</v>
      </c>
      <c r="O1130" s="569">
        <v>0.77847222222222201</v>
      </c>
      <c r="P1130" s="568"/>
      <c r="Q1130" s="185" t="str">
        <f t="shared" si="55"/>
        <v/>
      </c>
      <c r="R1130" s="574" t="str">
        <f t="shared" si="54"/>
        <v/>
      </c>
      <c r="S1130" s="581">
        <v>8.6</v>
      </c>
      <c r="T1130" s="257"/>
      <c r="U1130" s="576" t="str">
        <f t="shared" si="56"/>
        <v/>
      </c>
      <c r="AR1130" s="263"/>
      <c r="AS1130" s="263"/>
      <c r="AT1130" s="224"/>
      <c r="AU1130" s="379"/>
      <c r="AV1130" s="379"/>
      <c r="AW1130" s="264"/>
    </row>
    <row r="1131" spans="2:49" x14ac:dyDescent="0.25">
      <c r="B1131" s="379">
        <v>8.6999999999999993</v>
      </c>
      <c r="C1131" s="379">
        <v>97</v>
      </c>
      <c r="D1131" s="379">
        <v>8.6999999999999993</v>
      </c>
      <c r="E1131" s="379">
        <v>2.2000000000000002</v>
      </c>
      <c r="F1131" s="379">
        <v>3.6</v>
      </c>
      <c r="G1131" s="379">
        <v>130</v>
      </c>
      <c r="H1131" s="379">
        <v>1032.3</v>
      </c>
      <c r="I1131" s="379">
        <v>0</v>
      </c>
      <c r="J1131" s="379">
        <v>0</v>
      </c>
      <c r="K1131" s="379">
        <v>0</v>
      </c>
      <c r="L1131" s="379">
        <v>0.2</v>
      </c>
      <c r="M1131" s="379">
        <v>152.9</v>
      </c>
      <c r="N1131" s="568">
        <v>152.9</v>
      </c>
      <c r="O1131" s="569">
        <v>0.77916666666666701</v>
      </c>
      <c r="P1131" s="568"/>
      <c r="Q1131" s="185" t="str">
        <f t="shared" si="55"/>
        <v/>
      </c>
      <c r="R1131" s="574" t="str">
        <f t="shared" si="54"/>
        <v/>
      </c>
      <c r="S1131" s="581">
        <v>8.6</v>
      </c>
      <c r="T1131" s="257"/>
      <c r="U1131" s="576" t="str">
        <f t="shared" si="56"/>
        <v/>
      </c>
      <c r="AR1131" s="263"/>
      <c r="AS1131" s="263"/>
      <c r="AT1131" s="224"/>
      <c r="AU1131" s="379"/>
      <c r="AV1131" s="379"/>
      <c r="AW1131" s="264"/>
    </row>
    <row r="1132" spans="2:49" x14ac:dyDescent="0.25">
      <c r="B1132" s="379">
        <v>8.6999999999999993</v>
      </c>
      <c r="C1132" s="379">
        <v>97</v>
      </c>
      <c r="D1132" s="379">
        <v>8</v>
      </c>
      <c r="E1132" s="379">
        <v>5.8</v>
      </c>
      <c r="F1132" s="379">
        <v>7.2</v>
      </c>
      <c r="G1132" s="379">
        <v>120</v>
      </c>
      <c r="H1132" s="379">
        <v>1032.0999999999999</v>
      </c>
      <c r="I1132" s="379">
        <v>0</v>
      </c>
      <c r="J1132" s="379">
        <v>0</v>
      </c>
      <c r="K1132" s="379">
        <v>0</v>
      </c>
      <c r="L1132" s="379">
        <v>0.2</v>
      </c>
      <c r="M1132" s="379">
        <v>152.9</v>
      </c>
      <c r="N1132" s="568">
        <v>152.9</v>
      </c>
      <c r="O1132" s="569">
        <v>0.77986111111111101</v>
      </c>
      <c r="P1132" s="568"/>
      <c r="Q1132" s="185" t="str">
        <f t="shared" si="55"/>
        <v/>
      </c>
      <c r="R1132" s="574" t="str">
        <f t="shared" si="54"/>
        <v/>
      </c>
      <c r="S1132" s="581">
        <v>8.6</v>
      </c>
      <c r="T1132" s="257"/>
      <c r="U1132" s="576" t="str">
        <f t="shared" si="56"/>
        <v/>
      </c>
      <c r="AR1132" s="263"/>
      <c r="AS1132" s="263"/>
      <c r="AT1132" s="224"/>
      <c r="AU1132" s="379"/>
      <c r="AV1132" s="379"/>
      <c r="AW1132" s="264"/>
    </row>
    <row r="1133" spans="2:49" x14ac:dyDescent="0.25">
      <c r="B1133" s="379">
        <v>8.6999999999999993</v>
      </c>
      <c r="C1133" s="379">
        <v>97</v>
      </c>
      <c r="D1133" s="379">
        <v>8.6999999999999993</v>
      </c>
      <c r="E1133" s="379">
        <v>1.4</v>
      </c>
      <c r="F1133" s="379">
        <v>3.6</v>
      </c>
      <c r="G1133" s="379">
        <v>121</v>
      </c>
      <c r="H1133" s="379">
        <v>1032.2</v>
      </c>
      <c r="I1133" s="379">
        <v>0</v>
      </c>
      <c r="J1133" s="379">
        <v>0</v>
      </c>
      <c r="K1133" s="379">
        <v>0</v>
      </c>
      <c r="L1133" s="379">
        <v>0.2</v>
      </c>
      <c r="M1133" s="379">
        <v>152.9</v>
      </c>
      <c r="N1133" s="568">
        <v>152.9</v>
      </c>
      <c r="O1133" s="569">
        <v>0.780555555555556</v>
      </c>
      <c r="P1133" s="568"/>
      <c r="Q1133" s="185" t="str">
        <f t="shared" si="55"/>
        <v/>
      </c>
      <c r="R1133" s="574" t="str">
        <f t="shared" si="54"/>
        <v/>
      </c>
      <c r="S1133" s="581">
        <v>8.6</v>
      </c>
      <c r="T1133" s="257"/>
      <c r="U1133" s="576" t="str">
        <f t="shared" si="56"/>
        <v/>
      </c>
      <c r="AR1133" s="263"/>
      <c r="AS1133" s="263"/>
      <c r="AT1133" s="224"/>
      <c r="AU1133" s="379"/>
      <c r="AV1133" s="379"/>
      <c r="AW1133" s="264"/>
    </row>
    <row r="1134" spans="2:49" x14ac:dyDescent="0.25">
      <c r="B1134" s="379">
        <v>8.6999999999999993</v>
      </c>
      <c r="C1134" s="379">
        <v>97</v>
      </c>
      <c r="D1134" s="379">
        <v>8.6999999999999993</v>
      </c>
      <c r="E1134" s="379">
        <v>4</v>
      </c>
      <c r="F1134" s="379">
        <v>5.4</v>
      </c>
      <c r="G1134" s="379">
        <v>107</v>
      </c>
      <c r="H1134" s="379">
        <v>1032.4000000000001</v>
      </c>
      <c r="I1134" s="379">
        <v>0</v>
      </c>
      <c r="J1134" s="379">
        <v>0</v>
      </c>
      <c r="K1134" s="379">
        <v>0</v>
      </c>
      <c r="L1134" s="379">
        <v>0.2</v>
      </c>
      <c r="M1134" s="379">
        <v>152.9</v>
      </c>
      <c r="N1134" s="568">
        <v>152.9</v>
      </c>
      <c r="O1134" s="569">
        <v>0.78125</v>
      </c>
      <c r="P1134" s="568"/>
      <c r="Q1134" s="185" t="str">
        <f t="shared" si="55"/>
        <v/>
      </c>
      <c r="R1134" s="574" t="str">
        <f t="shared" si="54"/>
        <v/>
      </c>
      <c r="S1134" s="581">
        <v>8.6</v>
      </c>
      <c r="T1134" s="257"/>
      <c r="U1134" s="576" t="str">
        <f t="shared" si="56"/>
        <v/>
      </c>
      <c r="AR1134" s="263"/>
      <c r="AS1134" s="263"/>
      <c r="AT1134" s="224"/>
      <c r="AU1134" s="379"/>
      <c r="AV1134" s="379"/>
      <c r="AW1134" s="264"/>
    </row>
    <row r="1135" spans="2:49" x14ac:dyDescent="0.25">
      <c r="B1135" s="379">
        <v>8.6999999999999993</v>
      </c>
      <c r="C1135" s="379">
        <v>97</v>
      </c>
      <c r="D1135" s="379">
        <v>8.6999999999999993</v>
      </c>
      <c r="E1135" s="379">
        <v>3.2</v>
      </c>
      <c r="F1135" s="379">
        <v>3.6</v>
      </c>
      <c r="G1135" s="379">
        <v>104</v>
      </c>
      <c r="H1135" s="379">
        <v>1032.3</v>
      </c>
      <c r="I1135" s="379">
        <v>0</v>
      </c>
      <c r="J1135" s="379">
        <v>0</v>
      </c>
      <c r="K1135" s="379">
        <v>0</v>
      </c>
      <c r="L1135" s="379">
        <v>0.2</v>
      </c>
      <c r="M1135" s="379">
        <v>152.9</v>
      </c>
      <c r="N1135" s="568">
        <v>152.9</v>
      </c>
      <c r="O1135" s="569">
        <v>0.781944444444444</v>
      </c>
      <c r="P1135" s="568"/>
      <c r="Q1135" s="185" t="str">
        <f t="shared" si="55"/>
        <v/>
      </c>
      <c r="R1135" s="574" t="str">
        <f t="shared" si="54"/>
        <v/>
      </c>
      <c r="S1135" s="581">
        <v>8.6</v>
      </c>
      <c r="T1135" s="257"/>
      <c r="U1135" s="576" t="str">
        <f t="shared" si="56"/>
        <v/>
      </c>
      <c r="AR1135" s="263"/>
      <c r="AS1135" s="263"/>
      <c r="AT1135" s="224"/>
      <c r="AU1135" s="379"/>
      <c r="AV1135" s="379"/>
      <c r="AW1135" s="264"/>
    </row>
    <row r="1136" spans="2:49" x14ac:dyDescent="0.25">
      <c r="B1136" s="379">
        <v>8.8000000000000007</v>
      </c>
      <c r="C1136" s="379">
        <v>97</v>
      </c>
      <c r="D1136" s="379">
        <v>8.1</v>
      </c>
      <c r="E1136" s="379">
        <v>5.8</v>
      </c>
      <c r="F1136" s="379">
        <v>7.2</v>
      </c>
      <c r="G1136" s="379">
        <v>123</v>
      </c>
      <c r="H1136" s="379">
        <v>1032.2</v>
      </c>
      <c r="I1136" s="379">
        <v>0</v>
      </c>
      <c r="J1136" s="379">
        <v>0</v>
      </c>
      <c r="K1136" s="379">
        <v>0</v>
      </c>
      <c r="L1136" s="379">
        <v>0.2</v>
      </c>
      <c r="M1136" s="379">
        <v>152.9</v>
      </c>
      <c r="N1136" s="568">
        <v>152.9</v>
      </c>
      <c r="O1136" s="569">
        <v>0.78263888888888899</v>
      </c>
      <c r="P1136" s="568"/>
      <c r="Q1136" s="185" t="str">
        <f t="shared" si="55"/>
        <v/>
      </c>
      <c r="R1136" s="574" t="str">
        <f t="shared" si="54"/>
        <v/>
      </c>
      <c r="S1136" s="581">
        <v>8.6</v>
      </c>
      <c r="T1136" s="257"/>
      <c r="U1136" s="576" t="str">
        <f t="shared" si="56"/>
        <v/>
      </c>
      <c r="AR1136" s="263"/>
      <c r="AS1136" s="263"/>
      <c r="AT1136" s="224"/>
      <c r="AU1136" s="379"/>
      <c r="AV1136" s="379"/>
      <c r="AW1136" s="264"/>
    </row>
    <row r="1137" spans="2:49" x14ac:dyDescent="0.25">
      <c r="B1137" s="379">
        <v>8.8000000000000007</v>
      </c>
      <c r="C1137" s="379">
        <v>97</v>
      </c>
      <c r="D1137" s="379">
        <v>8.8000000000000007</v>
      </c>
      <c r="E1137" s="379">
        <v>4</v>
      </c>
      <c r="F1137" s="379">
        <v>5.4</v>
      </c>
      <c r="G1137" s="379">
        <v>83</v>
      </c>
      <c r="H1137" s="379">
        <v>1032.2</v>
      </c>
      <c r="I1137" s="379">
        <v>0</v>
      </c>
      <c r="J1137" s="379">
        <v>0</v>
      </c>
      <c r="K1137" s="379">
        <v>0</v>
      </c>
      <c r="L1137" s="379">
        <v>0.2</v>
      </c>
      <c r="M1137" s="379">
        <v>152.9</v>
      </c>
      <c r="N1137" s="568">
        <v>152.9</v>
      </c>
      <c r="O1137" s="569">
        <v>0.78333333333333299</v>
      </c>
      <c r="P1137" s="568"/>
      <c r="Q1137" s="185" t="str">
        <f t="shared" si="55"/>
        <v/>
      </c>
      <c r="R1137" s="574" t="str">
        <f t="shared" si="54"/>
        <v/>
      </c>
      <c r="S1137" s="581">
        <v>8.6</v>
      </c>
      <c r="T1137" s="257"/>
      <c r="U1137" s="576" t="str">
        <f t="shared" si="56"/>
        <v/>
      </c>
      <c r="AR1137" s="263"/>
      <c r="AS1137" s="263"/>
      <c r="AT1137" s="224"/>
      <c r="AU1137" s="379"/>
      <c r="AV1137" s="379"/>
      <c r="AW1137" s="264"/>
    </row>
    <row r="1138" spans="2:49" x14ac:dyDescent="0.25">
      <c r="B1138" s="379">
        <v>8.8000000000000007</v>
      </c>
      <c r="C1138" s="379">
        <v>97</v>
      </c>
      <c r="D1138" s="379">
        <v>8.1</v>
      </c>
      <c r="E1138" s="379">
        <v>5.8</v>
      </c>
      <c r="F1138" s="379">
        <v>7.2</v>
      </c>
      <c r="G1138" s="379">
        <v>102</v>
      </c>
      <c r="H1138" s="379">
        <v>1032.4000000000001</v>
      </c>
      <c r="I1138" s="379">
        <v>0</v>
      </c>
      <c r="J1138" s="379">
        <v>0</v>
      </c>
      <c r="K1138" s="379">
        <v>0</v>
      </c>
      <c r="L1138" s="379">
        <v>0.2</v>
      </c>
      <c r="M1138" s="379">
        <v>152.9</v>
      </c>
      <c r="N1138" s="568">
        <v>152.9</v>
      </c>
      <c r="O1138" s="569">
        <v>0.78402777777777799</v>
      </c>
      <c r="P1138" s="568"/>
      <c r="Q1138" s="185" t="str">
        <f t="shared" si="55"/>
        <v/>
      </c>
      <c r="R1138" s="574" t="str">
        <f t="shared" si="54"/>
        <v/>
      </c>
      <c r="S1138" s="581">
        <v>8.6999999999999993</v>
      </c>
      <c r="T1138" s="257"/>
      <c r="U1138" s="576" t="str">
        <f t="shared" si="56"/>
        <v/>
      </c>
      <c r="AR1138" s="263"/>
      <c r="AS1138" s="263"/>
      <c r="AT1138" s="224"/>
      <c r="AU1138" s="379"/>
      <c r="AV1138" s="379"/>
      <c r="AW1138" s="264"/>
    </row>
    <row r="1139" spans="2:49" x14ac:dyDescent="0.25">
      <c r="B1139" s="379">
        <v>8.8000000000000007</v>
      </c>
      <c r="C1139" s="379">
        <v>97</v>
      </c>
      <c r="D1139" s="379">
        <v>8.8000000000000007</v>
      </c>
      <c r="E1139" s="379">
        <v>1.1000000000000001</v>
      </c>
      <c r="F1139" s="379">
        <v>1.8</v>
      </c>
      <c r="G1139" s="379">
        <v>99</v>
      </c>
      <c r="H1139" s="379">
        <v>1032.4000000000001</v>
      </c>
      <c r="I1139" s="379">
        <v>0</v>
      </c>
      <c r="J1139" s="379">
        <v>0</v>
      </c>
      <c r="K1139" s="379">
        <v>0</v>
      </c>
      <c r="L1139" s="379">
        <v>0.2</v>
      </c>
      <c r="M1139" s="379">
        <v>152.9</v>
      </c>
      <c r="N1139" s="568">
        <v>152.9</v>
      </c>
      <c r="O1139" s="569">
        <v>0.78472222222222199</v>
      </c>
      <c r="P1139" s="568"/>
      <c r="Q1139" s="185" t="str">
        <f t="shared" si="55"/>
        <v/>
      </c>
      <c r="R1139" s="574" t="str">
        <f t="shared" si="54"/>
        <v/>
      </c>
      <c r="S1139" s="581">
        <v>8.6999999999999993</v>
      </c>
      <c r="T1139" s="257"/>
      <c r="U1139" s="576" t="str">
        <f t="shared" si="56"/>
        <v/>
      </c>
      <c r="AR1139" s="263"/>
      <c r="AS1139" s="263"/>
      <c r="AT1139" s="224"/>
      <c r="AU1139" s="379"/>
      <c r="AV1139" s="379"/>
      <c r="AW1139" s="264"/>
    </row>
    <row r="1140" spans="2:49" x14ac:dyDescent="0.25">
      <c r="B1140" s="379">
        <v>8.8000000000000007</v>
      </c>
      <c r="C1140" s="379">
        <v>97</v>
      </c>
      <c r="D1140" s="379">
        <v>7.9</v>
      </c>
      <c r="E1140" s="379">
        <v>6.5</v>
      </c>
      <c r="F1140" s="379">
        <v>11.2</v>
      </c>
      <c r="G1140" s="379">
        <v>81</v>
      </c>
      <c r="H1140" s="379">
        <v>1032.2</v>
      </c>
      <c r="I1140" s="379">
        <v>0</v>
      </c>
      <c r="J1140" s="379">
        <v>0</v>
      </c>
      <c r="K1140" s="379">
        <v>0</v>
      </c>
      <c r="L1140" s="379">
        <v>0.2</v>
      </c>
      <c r="M1140" s="379">
        <v>152.9</v>
      </c>
      <c r="N1140" s="568">
        <v>152.9</v>
      </c>
      <c r="O1140" s="569">
        <v>0.78541666666666698</v>
      </c>
      <c r="P1140" s="568"/>
      <c r="Q1140" s="185" t="str">
        <f t="shared" si="55"/>
        <v/>
      </c>
      <c r="R1140" s="574" t="str">
        <f t="shared" si="54"/>
        <v/>
      </c>
      <c r="S1140" s="581">
        <v>8.6999999999999993</v>
      </c>
      <c r="T1140" s="257"/>
      <c r="U1140" s="576" t="str">
        <f t="shared" si="56"/>
        <v/>
      </c>
      <c r="AR1140" s="263"/>
      <c r="AS1140" s="263"/>
      <c r="AT1140" s="224"/>
      <c r="AU1140" s="379"/>
      <c r="AV1140" s="379"/>
      <c r="AW1140" s="264"/>
    </row>
    <row r="1141" spans="2:49" x14ac:dyDescent="0.25">
      <c r="B1141" s="379">
        <v>8.6999999999999993</v>
      </c>
      <c r="C1141" s="379">
        <v>97</v>
      </c>
      <c r="D1141" s="379">
        <v>8.6999999999999993</v>
      </c>
      <c r="E1141" s="379">
        <v>2.9</v>
      </c>
      <c r="F1141" s="379">
        <v>3.6</v>
      </c>
      <c r="G1141" s="379">
        <v>95</v>
      </c>
      <c r="H1141" s="379">
        <v>1032.3</v>
      </c>
      <c r="I1141" s="379">
        <v>0</v>
      </c>
      <c r="J1141" s="379">
        <v>0</v>
      </c>
      <c r="K1141" s="379">
        <v>0</v>
      </c>
      <c r="L1141" s="379">
        <v>0.2</v>
      </c>
      <c r="M1141" s="379">
        <v>152.9</v>
      </c>
      <c r="N1141" s="568">
        <v>152.9</v>
      </c>
      <c r="O1141" s="569">
        <v>0.78611111111111098</v>
      </c>
      <c r="P1141" s="568"/>
      <c r="Q1141" s="185" t="str">
        <f t="shared" si="55"/>
        <v/>
      </c>
      <c r="R1141" s="574" t="str">
        <f t="shared" si="54"/>
        <v/>
      </c>
      <c r="S1141" s="581">
        <v>8.6999999999999993</v>
      </c>
      <c r="T1141" s="257"/>
      <c r="U1141" s="576" t="str">
        <f t="shared" si="56"/>
        <v/>
      </c>
      <c r="AR1141" s="263"/>
      <c r="AS1141" s="263"/>
      <c r="AT1141" s="224"/>
      <c r="AU1141" s="379"/>
      <c r="AV1141" s="379"/>
      <c r="AW1141" s="264"/>
    </row>
    <row r="1142" spans="2:49" x14ac:dyDescent="0.25">
      <c r="B1142" s="379">
        <v>8.6999999999999993</v>
      </c>
      <c r="C1142" s="379">
        <v>97</v>
      </c>
      <c r="D1142" s="379">
        <v>7.8</v>
      </c>
      <c r="E1142" s="379">
        <v>6.5</v>
      </c>
      <c r="F1142" s="379">
        <v>9.4</v>
      </c>
      <c r="G1142" s="379">
        <v>147</v>
      </c>
      <c r="H1142" s="379">
        <v>1032.4000000000001</v>
      </c>
      <c r="I1142" s="379">
        <v>0</v>
      </c>
      <c r="J1142" s="379">
        <v>0</v>
      </c>
      <c r="K1142" s="379">
        <v>0</v>
      </c>
      <c r="L1142" s="379">
        <v>0.2</v>
      </c>
      <c r="M1142" s="379">
        <v>152.9</v>
      </c>
      <c r="N1142" s="568">
        <v>152.9</v>
      </c>
      <c r="O1142" s="569">
        <v>0.78680555555555598</v>
      </c>
      <c r="P1142" s="568"/>
      <c r="Q1142" s="185" t="str">
        <f t="shared" si="55"/>
        <v/>
      </c>
      <c r="R1142" s="574" t="str">
        <f t="shared" si="54"/>
        <v/>
      </c>
      <c r="S1142" s="581">
        <v>8.6999999999999993</v>
      </c>
      <c r="T1142" s="257"/>
      <c r="U1142" s="576" t="str">
        <f t="shared" si="56"/>
        <v/>
      </c>
      <c r="AR1142" s="263"/>
      <c r="AS1142" s="263"/>
      <c r="AT1142" s="224"/>
      <c r="AU1142" s="379"/>
      <c r="AV1142" s="379"/>
      <c r="AW1142" s="264"/>
    </row>
    <row r="1143" spans="2:49" x14ac:dyDescent="0.25">
      <c r="B1143" s="379">
        <v>8.8000000000000007</v>
      </c>
      <c r="C1143" s="379">
        <v>97</v>
      </c>
      <c r="D1143" s="379">
        <v>8.8000000000000007</v>
      </c>
      <c r="E1143" s="379">
        <v>0.4</v>
      </c>
      <c r="F1143" s="379">
        <v>1.8</v>
      </c>
      <c r="G1143" s="379">
        <v>111</v>
      </c>
      <c r="H1143" s="379">
        <v>1032.5999999999999</v>
      </c>
      <c r="I1143" s="379">
        <v>0</v>
      </c>
      <c r="J1143" s="379">
        <v>0</v>
      </c>
      <c r="K1143" s="379">
        <v>0</v>
      </c>
      <c r="L1143" s="379">
        <v>0.2</v>
      </c>
      <c r="M1143" s="379">
        <v>152.9</v>
      </c>
      <c r="N1143" s="568">
        <v>152.9</v>
      </c>
      <c r="O1143" s="569">
        <v>0.78749999999999998</v>
      </c>
      <c r="P1143" s="568"/>
      <c r="Q1143" s="185" t="str">
        <f t="shared" si="55"/>
        <v/>
      </c>
      <c r="R1143" s="574" t="str">
        <f t="shared" si="54"/>
        <v/>
      </c>
      <c r="S1143" s="581">
        <v>8.6999999999999993</v>
      </c>
      <c r="T1143" s="257"/>
      <c r="U1143" s="576" t="str">
        <f t="shared" si="56"/>
        <v/>
      </c>
      <c r="AR1143" s="263"/>
      <c r="AS1143" s="263"/>
      <c r="AT1143" s="224"/>
      <c r="AU1143" s="379"/>
      <c r="AV1143" s="379"/>
      <c r="AW1143" s="264"/>
    </row>
    <row r="1144" spans="2:49" x14ac:dyDescent="0.25">
      <c r="B1144" s="379">
        <v>8.8000000000000007</v>
      </c>
      <c r="C1144" s="379">
        <v>97</v>
      </c>
      <c r="D1144" s="379">
        <v>8.4</v>
      </c>
      <c r="E1144" s="379">
        <v>5</v>
      </c>
      <c r="F1144" s="379">
        <v>5.4</v>
      </c>
      <c r="G1144" s="379">
        <v>93</v>
      </c>
      <c r="H1144" s="379">
        <v>1032.5</v>
      </c>
      <c r="I1144" s="379">
        <v>0</v>
      </c>
      <c r="J1144" s="379">
        <v>0</v>
      </c>
      <c r="K1144" s="379">
        <v>0</v>
      </c>
      <c r="L1144" s="379">
        <v>0.2</v>
      </c>
      <c r="M1144" s="379">
        <v>152.9</v>
      </c>
      <c r="N1144" s="568">
        <v>152.9</v>
      </c>
      <c r="O1144" s="569">
        <v>0.78819444444444398</v>
      </c>
      <c r="P1144" s="568"/>
      <c r="Q1144" s="185" t="str">
        <f t="shared" si="55"/>
        <v/>
      </c>
      <c r="R1144" s="574" t="str">
        <f t="shared" si="54"/>
        <v/>
      </c>
      <c r="S1144" s="581">
        <v>8.6999999999999993</v>
      </c>
      <c r="T1144" s="257"/>
      <c r="U1144" s="576" t="str">
        <f t="shared" si="56"/>
        <v/>
      </c>
      <c r="AR1144" s="263"/>
      <c r="AS1144" s="263"/>
      <c r="AT1144" s="224"/>
      <c r="AU1144" s="379"/>
      <c r="AV1144" s="379"/>
      <c r="AW1144" s="264"/>
    </row>
    <row r="1145" spans="2:49" x14ac:dyDescent="0.25">
      <c r="B1145" s="379">
        <v>8.8000000000000007</v>
      </c>
      <c r="C1145" s="379">
        <v>97</v>
      </c>
      <c r="D1145" s="379">
        <v>8.8000000000000007</v>
      </c>
      <c r="E1145" s="379">
        <v>2.2000000000000002</v>
      </c>
      <c r="F1145" s="379">
        <v>3.6</v>
      </c>
      <c r="G1145" s="379">
        <v>124</v>
      </c>
      <c r="H1145" s="379">
        <v>1032.5</v>
      </c>
      <c r="I1145" s="379">
        <v>0</v>
      </c>
      <c r="J1145" s="379">
        <v>0</v>
      </c>
      <c r="K1145" s="379">
        <v>0</v>
      </c>
      <c r="L1145" s="379">
        <v>0.2</v>
      </c>
      <c r="M1145" s="379">
        <v>152.9</v>
      </c>
      <c r="N1145" s="568">
        <v>152.9</v>
      </c>
      <c r="O1145" s="569">
        <v>0.78888888888888897</v>
      </c>
      <c r="P1145" s="568"/>
      <c r="Q1145" s="185" t="str">
        <f t="shared" si="55"/>
        <v/>
      </c>
      <c r="R1145" s="574" t="str">
        <f t="shared" si="54"/>
        <v/>
      </c>
      <c r="S1145" s="581">
        <v>8.6999999999999993</v>
      </c>
      <c r="T1145" s="257"/>
      <c r="U1145" s="576" t="str">
        <f t="shared" si="56"/>
        <v/>
      </c>
      <c r="AR1145" s="263"/>
      <c r="AS1145" s="263"/>
      <c r="AT1145" s="224"/>
      <c r="AU1145" s="379"/>
      <c r="AV1145" s="379"/>
      <c r="AW1145" s="264"/>
    </row>
    <row r="1146" spans="2:49" x14ac:dyDescent="0.25">
      <c r="B1146" s="379">
        <v>8.6999999999999993</v>
      </c>
      <c r="C1146" s="379">
        <v>97</v>
      </c>
      <c r="D1146" s="379">
        <v>8.6999999999999993</v>
      </c>
      <c r="E1146" s="379">
        <v>3.6</v>
      </c>
      <c r="F1146" s="379">
        <v>5.4</v>
      </c>
      <c r="G1146" s="379">
        <v>74</v>
      </c>
      <c r="H1146" s="379">
        <v>1032.5</v>
      </c>
      <c r="I1146" s="379">
        <v>0</v>
      </c>
      <c r="J1146" s="379">
        <v>0</v>
      </c>
      <c r="K1146" s="379">
        <v>0</v>
      </c>
      <c r="L1146" s="379">
        <v>0.2</v>
      </c>
      <c r="M1146" s="379">
        <v>152.9</v>
      </c>
      <c r="N1146" s="568">
        <v>152.9</v>
      </c>
      <c r="O1146" s="569">
        <v>0.78958333333333297</v>
      </c>
      <c r="P1146" s="568"/>
      <c r="Q1146" s="185" t="str">
        <f t="shared" si="55"/>
        <v/>
      </c>
      <c r="R1146" s="574" t="str">
        <f t="shared" si="54"/>
        <v/>
      </c>
      <c r="S1146" s="581">
        <v>8.6999999999999993</v>
      </c>
      <c r="T1146" s="257"/>
      <c r="U1146" s="576" t="str">
        <f t="shared" si="56"/>
        <v/>
      </c>
      <c r="AR1146" s="263"/>
      <c r="AS1146" s="263"/>
      <c r="AT1146" s="224"/>
      <c r="AU1146" s="379"/>
      <c r="AV1146" s="379"/>
      <c r="AW1146" s="264"/>
    </row>
    <row r="1147" spans="2:49" x14ac:dyDescent="0.25">
      <c r="B1147" s="379">
        <v>8.6999999999999993</v>
      </c>
      <c r="C1147" s="379">
        <v>97</v>
      </c>
      <c r="D1147" s="379">
        <v>8</v>
      </c>
      <c r="E1147" s="379">
        <v>6.1</v>
      </c>
      <c r="F1147" s="379">
        <v>7.2</v>
      </c>
      <c r="G1147" s="379">
        <v>80</v>
      </c>
      <c r="H1147" s="379">
        <v>1032.5999999999999</v>
      </c>
      <c r="I1147" s="379">
        <v>0</v>
      </c>
      <c r="J1147" s="379">
        <v>0</v>
      </c>
      <c r="K1147" s="379">
        <v>0</v>
      </c>
      <c r="L1147" s="379">
        <v>0.2</v>
      </c>
      <c r="M1147" s="379">
        <v>152.9</v>
      </c>
      <c r="N1147" s="568">
        <v>152.9</v>
      </c>
      <c r="O1147" s="569">
        <v>0.79027777777777797</v>
      </c>
      <c r="P1147" s="568"/>
      <c r="Q1147" s="185" t="str">
        <f t="shared" si="55"/>
        <v/>
      </c>
      <c r="R1147" s="574" t="str">
        <f t="shared" si="54"/>
        <v/>
      </c>
      <c r="S1147" s="581">
        <v>8.6999999999999993</v>
      </c>
      <c r="T1147" s="257"/>
      <c r="U1147" s="576" t="str">
        <f t="shared" si="56"/>
        <v/>
      </c>
      <c r="AR1147" s="263"/>
      <c r="AS1147" s="263"/>
      <c r="AT1147" s="224"/>
      <c r="AU1147" s="379"/>
      <c r="AV1147" s="379"/>
      <c r="AW1147" s="264"/>
    </row>
    <row r="1148" spans="2:49" x14ac:dyDescent="0.25">
      <c r="B1148" s="379">
        <v>8.6999999999999993</v>
      </c>
      <c r="C1148" s="379">
        <v>97</v>
      </c>
      <c r="D1148" s="379">
        <v>8.6999999999999993</v>
      </c>
      <c r="E1148" s="379">
        <v>4</v>
      </c>
      <c r="F1148" s="379">
        <v>5.4</v>
      </c>
      <c r="G1148" s="379">
        <v>76</v>
      </c>
      <c r="H1148" s="379">
        <v>1032.4000000000001</v>
      </c>
      <c r="I1148" s="379">
        <v>0</v>
      </c>
      <c r="J1148" s="379">
        <v>0</v>
      </c>
      <c r="K1148" s="379">
        <v>0</v>
      </c>
      <c r="L1148" s="379">
        <v>0.2</v>
      </c>
      <c r="M1148" s="379">
        <v>152.9</v>
      </c>
      <c r="N1148" s="568">
        <v>152.9</v>
      </c>
      <c r="O1148" s="569">
        <v>0.79097222222222197</v>
      </c>
      <c r="P1148" s="568"/>
      <c r="Q1148" s="185" t="str">
        <f t="shared" si="55"/>
        <v/>
      </c>
      <c r="R1148" s="574" t="str">
        <f t="shared" si="54"/>
        <v/>
      </c>
      <c r="S1148" s="581">
        <v>8.6999999999999993</v>
      </c>
      <c r="T1148" s="257"/>
      <c r="U1148" s="576" t="str">
        <f t="shared" si="56"/>
        <v/>
      </c>
      <c r="AR1148" s="263"/>
      <c r="AS1148" s="263"/>
      <c r="AT1148" s="224"/>
      <c r="AU1148" s="379"/>
      <c r="AV1148" s="379"/>
      <c r="AW1148" s="264"/>
    </row>
    <row r="1149" spans="2:49" x14ac:dyDescent="0.25">
      <c r="B1149" s="379">
        <v>8.6999999999999993</v>
      </c>
      <c r="C1149" s="379">
        <v>97</v>
      </c>
      <c r="D1149" s="379">
        <v>7.4</v>
      </c>
      <c r="E1149" s="379">
        <v>8.3000000000000007</v>
      </c>
      <c r="F1149" s="379">
        <v>9.4</v>
      </c>
      <c r="G1149" s="379">
        <v>114</v>
      </c>
      <c r="H1149" s="379">
        <v>1032.4000000000001</v>
      </c>
      <c r="I1149" s="379">
        <v>0</v>
      </c>
      <c r="J1149" s="379">
        <v>0</v>
      </c>
      <c r="K1149" s="379">
        <v>0</v>
      </c>
      <c r="L1149" s="379">
        <v>0.2</v>
      </c>
      <c r="M1149" s="379">
        <v>152.9</v>
      </c>
      <c r="N1149" s="568">
        <v>152.9</v>
      </c>
      <c r="O1149" s="569">
        <v>0.79166666666666696</v>
      </c>
      <c r="P1149" s="568"/>
      <c r="Q1149" s="185" t="str">
        <f t="shared" si="55"/>
        <v/>
      </c>
      <c r="R1149" s="574" t="str">
        <f t="shared" si="54"/>
        <v/>
      </c>
      <c r="S1149" s="581">
        <v>8.6999999999999993</v>
      </c>
      <c r="T1149" s="257"/>
      <c r="U1149" s="576" t="str">
        <f t="shared" si="56"/>
        <v/>
      </c>
      <c r="AR1149" s="263"/>
      <c r="AS1149" s="263"/>
      <c r="AT1149" s="224"/>
      <c r="AU1149" s="379"/>
      <c r="AV1149" s="379"/>
      <c r="AW1149" s="264"/>
    </row>
    <row r="1150" spans="2:49" x14ac:dyDescent="0.25">
      <c r="B1150" s="379">
        <v>8.6999999999999993</v>
      </c>
      <c r="C1150" s="379">
        <v>97</v>
      </c>
      <c r="D1150" s="379">
        <v>7.6</v>
      </c>
      <c r="E1150" s="379">
        <v>7.2</v>
      </c>
      <c r="F1150" s="379">
        <v>7.2</v>
      </c>
      <c r="G1150" s="379">
        <v>107</v>
      </c>
      <c r="H1150" s="379">
        <v>1032.5</v>
      </c>
      <c r="I1150" s="379">
        <v>0</v>
      </c>
      <c r="J1150" s="379">
        <v>0</v>
      </c>
      <c r="K1150" s="379">
        <v>0</v>
      </c>
      <c r="L1150" s="379">
        <v>0.2</v>
      </c>
      <c r="M1150" s="379">
        <v>152.9</v>
      </c>
      <c r="N1150" s="568">
        <v>152.9</v>
      </c>
      <c r="O1150" s="569">
        <v>0.79236111111111096</v>
      </c>
      <c r="P1150" s="568"/>
      <c r="Q1150" s="185" t="str">
        <f t="shared" si="55"/>
        <v/>
      </c>
      <c r="R1150" s="574" t="str">
        <f t="shared" si="54"/>
        <v/>
      </c>
      <c r="S1150" s="581">
        <v>8.6999999999999993</v>
      </c>
      <c r="T1150" s="257"/>
      <c r="U1150" s="576" t="str">
        <f t="shared" si="56"/>
        <v/>
      </c>
      <c r="AR1150" s="263"/>
      <c r="AS1150" s="263"/>
      <c r="AT1150" s="224"/>
      <c r="AU1150" s="379"/>
      <c r="AV1150" s="379"/>
      <c r="AW1150" s="264"/>
    </row>
    <row r="1151" spans="2:49" x14ac:dyDescent="0.25">
      <c r="B1151" s="379">
        <v>8.6999999999999993</v>
      </c>
      <c r="C1151" s="379">
        <v>97</v>
      </c>
      <c r="D1151" s="379">
        <v>8</v>
      </c>
      <c r="E1151" s="379">
        <v>5.8</v>
      </c>
      <c r="F1151" s="379">
        <v>7.2</v>
      </c>
      <c r="G1151" s="379">
        <v>96</v>
      </c>
      <c r="H1151" s="379">
        <v>1032.5</v>
      </c>
      <c r="I1151" s="379">
        <v>0</v>
      </c>
      <c r="J1151" s="379">
        <v>0</v>
      </c>
      <c r="K1151" s="379">
        <v>0</v>
      </c>
      <c r="L1151" s="379">
        <v>0.2</v>
      </c>
      <c r="M1151" s="379">
        <v>152.9</v>
      </c>
      <c r="N1151" s="568">
        <v>152.9</v>
      </c>
      <c r="O1151" s="569">
        <v>0.79305555555555596</v>
      </c>
      <c r="P1151" s="568"/>
      <c r="Q1151" s="185" t="str">
        <f t="shared" si="55"/>
        <v/>
      </c>
      <c r="R1151" s="574" t="str">
        <f t="shared" si="54"/>
        <v/>
      </c>
      <c r="S1151" s="581">
        <v>8.6999999999999993</v>
      </c>
      <c r="T1151" s="257"/>
      <c r="U1151" s="576" t="str">
        <f t="shared" si="56"/>
        <v/>
      </c>
      <c r="AR1151" s="263"/>
      <c r="AS1151" s="263"/>
      <c r="AT1151" s="224"/>
      <c r="AU1151" s="379"/>
      <c r="AV1151" s="379"/>
      <c r="AW1151" s="264"/>
    </row>
    <row r="1152" spans="2:49" x14ac:dyDescent="0.25">
      <c r="B1152" s="379">
        <v>8.6999999999999993</v>
      </c>
      <c r="C1152" s="379">
        <v>97</v>
      </c>
      <c r="D1152" s="379">
        <v>8.6999999999999993</v>
      </c>
      <c r="E1152" s="379">
        <v>3.6</v>
      </c>
      <c r="F1152" s="379">
        <v>3.6</v>
      </c>
      <c r="G1152" s="379">
        <v>85</v>
      </c>
      <c r="H1152" s="379">
        <v>1032.5</v>
      </c>
      <c r="I1152" s="379">
        <v>0</v>
      </c>
      <c r="J1152" s="379">
        <v>0</v>
      </c>
      <c r="K1152" s="379">
        <v>0</v>
      </c>
      <c r="L1152" s="379">
        <v>0.2</v>
      </c>
      <c r="M1152" s="379">
        <v>152.9</v>
      </c>
      <c r="N1152" s="568">
        <v>152.9</v>
      </c>
      <c r="O1152" s="569">
        <v>0.79374999999999996</v>
      </c>
      <c r="P1152" s="568"/>
      <c r="Q1152" s="185" t="str">
        <f t="shared" si="55"/>
        <v/>
      </c>
      <c r="R1152" s="574" t="str">
        <f t="shared" si="54"/>
        <v/>
      </c>
      <c r="S1152" s="581">
        <v>8.6999999999999993</v>
      </c>
      <c r="T1152" s="257"/>
      <c r="U1152" s="576" t="str">
        <f t="shared" si="56"/>
        <v/>
      </c>
      <c r="AR1152" s="263"/>
      <c r="AS1152" s="263"/>
      <c r="AT1152" s="224"/>
      <c r="AU1152" s="379"/>
      <c r="AV1152" s="379"/>
      <c r="AW1152" s="264"/>
    </row>
    <row r="1153" spans="2:49" x14ac:dyDescent="0.25">
      <c r="B1153" s="379">
        <v>8.6999999999999993</v>
      </c>
      <c r="C1153" s="379">
        <v>97</v>
      </c>
      <c r="D1153" s="379">
        <v>8.6999999999999993</v>
      </c>
      <c r="E1153" s="379">
        <v>4.7</v>
      </c>
      <c r="F1153" s="379">
        <v>5.4</v>
      </c>
      <c r="G1153" s="379">
        <v>98</v>
      </c>
      <c r="H1153" s="379">
        <v>1032.5999999999999</v>
      </c>
      <c r="I1153" s="379">
        <v>0</v>
      </c>
      <c r="J1153" s="379">
        <v>0</v>
      </c>
      <c r="K1153" s="379">
        <v>0</v>
      </c>
      <c r="L1153" s="379">
        <v>0.2</v>
      </c>
      <c r="M1153" s="379">
        <v>152.9</v>
      </c>
      <c r="N1153" s="568">
        <v>152.9</v>
      </c>
      <c r="O1153" s="569">
        <v>0.79444444444444495</v>
      </c>
      <c r="P1153" s="568"/>
      <c r="Q1153" s="185" t="str">
        <f t="shared" si="55"/>
        <v/>
      </c>
      <c r="R1153" s="574" t="str">
        <f t="shared" si="54"/>
        <v/>
      </c>
      <c r="S1153" s="581">
        <v>8.6999999999999993</v>
      </c>
      <c r="T1153" s="257"/>
      <c r="U1153" s="576" t="str">
        <f t="shared" si="56"/>
        <v/>
      </c>
      <c r="AR1153" s="263"/>
      <c r="AS1153" s="263"/>
      <c r="AT1153" s="224"/>
      <c r="AU1153" s="379"/>
      <c r="AV1153" s="379"/>
      <c r="AW1153" s="264"/>
    </row>
    <row r="1154" spans="2:49" x14ac:dyDescent="0.25">
      <c r="B1154" s="379">
        <v>8.6999999999999993</v>
      </c>
      <c r="C1154" s="379">
        <v>97</v>
      </c>
      <c r="D1154" s="379">
        <v>8.3000000000000007</v>
      </c>
      <c r="E1154" s="379">
        <v>5</v>
      </c>
      <c r="F1154" s="379">
        <v>7.2</v>
      </c>
      <c r="G1154" s="379">
        <v>123</v>
      </c>
      <c r="H1154" s="379">
        <v>1032.4000000000001</v>
      </c>
      <c r="I1154" s="379">
        <v>0</v>
      </c>
      <c r="J1154" s="379">
        <v>0</v>
      </c>
      <c r="K1154" s="379">
        <v>0</v>
      </c>
      <c r="L1154" s="379">
        <v>0.2</v>
      </c>
      <c r="M1154" s="379">
        <v>152.9</v>
      </c>
      <c r="N1154" s="568">
        <v>152.9</v>
      </c>
      <c r="O1154" s="569">
        <v>0.79513888888888895</v>
      </c>
      <c r="P1154" s="568"/>
      <c r="Q1154" s="185" t="str">
        <f t="shared" si="55"/>
        <v/>
      </c>
      <c r="R1154" s="574" t="str">
        <f t="shared" si="54"/>
        <v/>
      </c>
      <c r="S1154" s="581">
        <v>8.6999999999999993</v>
      </c>
      <c r="T1154" s="257"/>
      <c r="U1154" s="576" t="str">
        <f t="shared" si="56"/>
        <v/>
      </c>
      <c r="AR1154" s="263"/>
      <c r="AS1154" s="263"/>
      <c r="AT1154" s="224"/>
      <c r="AU1154" s="379"/>
      <c r="AV1154" s="379"/>
      <c r="AW1154" s="264"/>
    </row>
    <row r="1155" spans="2:49" x14ac:dyDescent="0.25">
      <c r="B1155" s="379">
        <v>8.6999999999999993</v>
      </c>
      <c r="C1155" s="379">
        <v>97</v>
      </c>
      <c r="D1155" s="379">
        <v>8.6999999999999993</v>
      </c>
      <c r="E1155" s="379">
        <v>3.6</v>
      </c>
      <c r="F1155" s="379">
        <v>5.4</v>
      </c>
      <c r="G1155" s="379">
        <v>109</v>
      </c>
      <c r="H1155" s="379">
        <v>1032.4000000000001</v>
      </c>
      <c r="I1155" s="379">
        <v>0</v>
      </c>
      <c r="J1155" s="379">
        <v>0</v>
      </c>
      <c r="K1155" s="379">
        <v>0</v>
      </c>
      <c r="L1155" s="379">
        <v>0.2</v>
      </c>
      <c r="M1155" s="379">
        <v>152.9</v>
      </c>
      <c r="N1155" s="568">
        <v>152.9</v>
      </c>
      <c r="O1155" s="569">
        <v>0.79583333333333295</v>
      </c>
      <c r="P1155" s="568"/>
      <c r="Q1155" s="185" t="str">
        <f t="shared" si="55"/>
        <v/>
      </c>
      <c r="R1155" s="574" t="str">
        <f t="shared" si="54"/>
        <v/>
      </c>
      <c r="S1155" s="581">
        <v>8.6999999999999993</v>
      </c>
      <c r="T1155" s="257"/>
      <c r="U1155" s="576" t="str">
        <f t="shared" si="56"/>
        <v/>
      </c>
      <c r="AR1155" s="263"/>
      <c r="AS1155" s="263"/>
      <c r="AT1155" s="224"/>
      <c r="AU1155" s="379"/>
      <c r="AV1155" s="379"/>
      <c r="AW1155" s="264"/>
    </row>
    <row r="1156" spans="2:49" x14ac:dyDescent="0.25">
      <c r="B1156" s="379">
        <v>8.6999999999999993</v>
      </c>
      <c r="C1156" s="379">
        <v>97</v>
      </c>
      <c r="D1156" s="379">
        <v>8.6999999999999993</v>
      </c>
      <c r="E1156" s="379">
        <v>4.7</v>
      </c>
      <c r="F1156" s="379">
        <v>7.2</v>
      </c>
      <c r="G1156" s="379">
        <v>106</v>
      </c>
      <c r="H1156" s="379">
        <v>1032.4000000000001</v>
      </c>
      <c r="I1156" s="379">
        <v>0</v>
      </c>
      <c r="J1156" s="379">
        <v>0</v>
      </c>
      <c r="K1156" s="379">
        <v>0</v>
      </c>
      <c r="L1156" s="379">
        <v>0.2</v>
      </c>
      <c r="M1156" s="379">
        <v>152.9</v>
      </c>
      <c r="N1156" s="568">
        <v>152.9</v>
      </c>
      <c r="O1156" s="569">
        <v>0.79652777777777795</v>
      </c>
      <c r="P1156" s="568"/>
      <c r="Q1156" s="185" t="str">
        <f t="shared" si="55"/>
        <v/>
      </c>
      <c r="R1156" s="574" t="str">
        <f t="shared" si="54"/>
        <v/>
      </c>
      <c r="S1156" s="581">
        <v>8.6999999999999993</v>
      </c>
      <c r="T1156" s="257"/>
      <c r="U1156" s="576" t="str">
        <f t="shared" si="56"/>
        <v/>
      </c>
      <c r="AR1156" s="263"/>
      <c r="AS1156" s="263"/>
      <c r="AT1156" s="224"/>
      <c r="AU1156" s="379"/>
      <c r="AV1156" s="379"/>
      <c r="AW1156" s="264"/>
    </row>
    <row r="1157" spans="2:49" x14ac:dyDescent="0.25">
      <c r="B1157" s="379">
        <v>8.6999999999999993</v>
      </c>
      <c r="C1157" s="379">
        <v>97</v>
      </c>
      <c r="D1157" s="379">
        <v>8.6999999999999993</v>
      </c>
      <c r="E1157" s="379">
        <v>3.6</v>
      </c>
      <c r="F1157" s="379">
        <v>5.4</v>
      </c>
      <c r="G1157" s="379">
        <v>124</v>
      </c>
      <c r="H1157" s="379">
        <v>1032.4000000000001</v>
      </c>
      <c r="I1157" s="379">
        <v>0</v>
      </c>
      <c r="J1157" s="379">
        <v>0</v>
      </c>
      <c r="K1157" s="379">
        <v>0</v>
      </c>
      <c r="L1157" s="379">
        <v>0.2</v>
      </c>
      <c r="M1157" s="379">
        <v>152.9</v>
      </c>
      <c r="N1157" s="568">
        <v>152.9</v>
      </c>
      <c r="O1157" s="569">
        <v>0.79722222222222205</v>
      </c>
      <c r="P1157" s="568"/>
      <c r="Q1157" s="185" t="str">
        <f t="shared" si="55"/>
        <v/>
      </c>
      <c r="R1157" s="574" t="str">
        <f t="shared" si="54"/>
        <v/>
      </c>
      <c r="S1157" s="581">
        <v>8.6999999999999993</v>
      </c>
      <c r="T1157" s="257"/>
      <c r="U1157" s="576" t="str">
        <f t="shared" si="56"/>
        <v/>
      </c>
      <c r="AR1157" s="263"/>
      <c r="AS1157" s="263"/>
      <c r="AT1157" s="224"/>
      <c r="AU1157" s="379"/>
      <c r="AV1157" s="379"/>
      <c r="AW1157" s="264"/>
    </row>
    <row r="1158" spans="2:49" x14ac:dyDescent="0.25">
      <c r="B1158" s="379">
        <v>8.6999999999999993</v>
      </c>
      <c r="C1158" s="379">
        <v>97</v>
      </c>
      <c r="D1158" s="379">
        <v>8.1999999999999993</v>
      </c>
      <c r="E1158" s="379">
        <v>5.4</v>
      </c>
      <c r="F1158" s="379">
        <v>7.2</v>
      </c>
      <c r="G1158" s="379">
        <v>100</v>
      </c>
      <c r="H1158" s="379">
        <v>1032.4000000000001</v>
      </c>
      <c r="I1158" s="379">
        <v>0</v>
      </c>
      <c r="J1158" s="379">
        <v>0</v>
      </c>
      <c r="K1158" s="379">
        <v>0</v>
      </c>
      <c r="L1158" s="379">
        <v>0.2</v>
      </c>
      <c r="M1158" s="379">
        <v>152.9</v>
      </c>
      <c r="N1158" s="568">
        <v>152.9</v>
      </c>
      <c r="O1158" s="569">
        <v>0.79791666666666705</v>
      </c>
      <c r="P1158" s="568"/>
      <c r="Q1158" s="185" t="str">
        <f t="shared" si="55"/>
        <v/>
      </c>
      <c r="R1158" s="574" t="str">
        <f t="shared" si="54"/>
        <v/>
      </c>
      <c r="S1158" s="581">
        <v>8.6999999999999993</v>
      </c>
      <c r="T1158" s="257"/>
      <c r="U1158" s="576" t="str">
        <f t="shared" si="56"/>
        <v/>
      </c>
      <c r="AR1158" s="263"/>
      <c r="AS1158" s="263"/>
      <c r="AT1158" s="224"/>
      <c r="AU1158" s="379"/>
      <c r="AV1158" s="379"/>
      <c r="AW1158" s="264"/>
    </row>
    <row r="1159" spans="2:49" x14ac:dyDescent="0.25">
      <c r="B1159" s="379">
        <v>8.6999999999999993</v>
      </c>
      <c r="C1159" s="379">
        <v>97</v>
      </c>
      <c r="D1159" s="379">
        <v>7.2</v>
      </c>
      <c r="E1159" s="379">
        <v>9.6999999999999993</v>
      </c>
      <c r="F1159" s="379">
        <v>13</v>
      </c>
      <c r="G1159" s="379">
        <v>96</v>
      </c>
      <c r="H1159" s="379">
        <v>1032.5</v>
      </c>
      <c r="I1159" s="379">
        <v>0</v>
      </c>
      <c r="J1159" s="379">
        <v>0</v>
      </c>
      <c r="K1159" s="379">
        <v>0</v>
      </c>
      <c r="L1159" s="379">
        <v>0.2</v>
      </c>
      <c r="M1159" s="379">
        <v>152.9</v>
      </c>
      <c r="N1159" s="568">
        <v>152.9</v>
      </c>
      <c r="O1159" s="569">
        <v>0.79861111111111105</v>
      </c>
      <c r="P1159" s="568"/>
      <c r="Q1159" s="185" t="str">
        <f t="shared" si="55"/>
        <v/>
      </c>
      <c r="R1159" s="574" t="str">
        <f t="shared" si="54"/>
        <v/>
      </c>
      <c r="S1159" s="581">
        <v>8.6999999999999993</v>
      </c>
      <c r="T1159" s="257"/>
      <c r="U1159" s="576" t="str">
        <f t="shared" si="56"/>
        <v/>
      </c>
      <c r="AR1159" s="263"/>
      <c r="AS1159" s="263"/>
      <c r="AT1159" s="224"/>
      <c r="AU1159" s="379"/>
      <c r="AV1159" s="379"/>
      <c r="AW1159" s="264"/>
    </row>
    <row r="1160" spans="2:49" x14ac:dyDescent="0.25">
      <c r="B1160" s="379">
        <v>8.6999999999999993</v>
      </c>
      <c r="C1160" s="379">
        <v>97</v>
      </c>
      <c r="D1160" s="379">
        <v>8.6999999999999993</v>
      </c>
      <c r="E1160" s="379">
        <v>2.9</v>
      </c>
      <c r="F1160" s="379">
        <v>3.6</v>
      </c>
      <c r="G1160" s="379">
        <v>112</v>
      </c>
      <c r="H1160" s="379">
        <v>1032.2</v>
      </c>
      <c r="I1160" s="379">
        <v>0</v>
      </c>
      <c r="J1160" s="379">
        <v>0</v>
      </c>
      <c r="K1160" s="379">
        <v>0</v>
      </c>
      <c r="L1160" s="379">
        <v>0.2</v>
      </c>
      <c r="M1160" s="379">
        <v>152.9</v>
      </c>
      <c r="N1160" s="568">
        <v>152.9</v>
      </c>
      <c r="O1160" s="569">
        <v>0.79930555555555605</v>
      </c>
      <c r="P1160" s="568"/>
      <c r="Q1160" s="185" t="str">
        <f t="shared" si="55"/>
        <v/>
      </c>
      <c r="R1160" s="574" t="str">
        <f t="shared" si="54"/>
        <v/>
      </c>
      <c r="S1160" s="581">
        <v>8.6999999999999993</v>
      </c>
      <c r="T1160" s="257"/>
      <c r="U1160" s="576" t="str">
        <f t="shared" si="56"/>
        <v/>
      </c>
      <c r="AR1160" s="263"/>
      <c r="AS1160" s="263"/>
      <c r="AT1160" s="224"/>
      <c r="AU1160" s="379"/>
      <c r="AV1160" s="379"/>
      <c r="AW1160" s="264"/>
    </row>
    <row r="1161" spans="2:49" x14ac:dyDescent="0.25">
      <c r="B1161" s="379">
        <v>8.6999999999999993</v>
      </c>
      <c r="C1161" s="379">
        <v>97</v>
      </c>
      <c r="D1161" s="379">
        <v>8.6999999999999993</v>
      </c>
      <c r="E1161" s="379">
        <v>1.8</v>
      </c>
      <c r="F1161" s="379">
        <v>3.6</v>
      </c>
      <c r="G1161" s="379">
        <v>93</v>
      </c>
      <c r="H1161" s="379">
        <v>1032.4000000000001</v>
      </c>
      <c r="I1161" s="379">
        <v>0</v>
      </c>
      <c r="J1161" s="379">
        <v>0</v>
      </c>
      <c r="K1161" s="379">
        <v>0</v>
      </c>
      <c r="L1161" s="379">
        <v>0.2</v>
      </c>
      <c r="M1161" s="379">
        <v>152.9</v>
      </c>
      <c r="N1161" s="568">
        <v>152.9</v>
      </c>
      <c r="O1161" s="569">
        <v>0.8</v>
      </c>
      <c r="P1161" s="568"/>
      <c r="Q1161" s="185" t="str">
        <f t="shared" si="55"/>
        <v/>
      </c>
      <c r="R1161" s="574" t="str">
        <f t="shared" ref="R1161:R1224" si="57">IF(J1161&gt;0,60,"")</f>
        <v/>
      </c>
      <c r="S1161" s="581">
        <v>8.6999999999999993</v>
      </c>
      <c r="T1161" s="257"/>
      <c r="U1161" s="576" t="str">
        <f t="shared" si="56"/>
        <v/>
      </c>
      <c r="AR1161" s="263"/>
      <c r="AS1161" s="263"/>
      <c r="AT1161" s="224"/>
      <c r="AU1161" s="379"/>
      <c r="AV1161" s="379"/>
      <c r="AW1161" s="264"/>
    </row>
    <row r="1162" spans="2:49" x14ac:dyDescent="0.25">
      <c r="B1162" s="379">
        <v>8.6999999999999993</v>
      </c>
      <c r="C1162" s="379">
        <v>97</v>
      </c>
      <c r="D1162" s="379">
        <v>8.6999999999999993</v>
      </c>
      <c r="E1162" s="379">
        <v>3.2</v>
      </c>
      <c r="F1162" s="379">
        <v>5.4</v>
      </c>
      <c r="G1162" s="379">
        <v>82</v>
      </c>
      <c r="H1162" s="379">
        <v>1032.3</v>
      </c>
      <c r="I1162" s="379">
        <v>0</v>
      </c>
      <c r="J1162" s="379">
        <v>0</v>
      </c>
      <c r="K1162" s="379">
        <v>0</v>
      </c>
      <c r="L1162" s="379">
        <v>0.2</v>
      </c>
      <c r="M1162" s="379">
        <v>152.9</v>
      </c>
      <c r="N1162" s="568">
        <v>152.9</v>
      </c>
      <c r="O1162" s="569">
        <v>0.80069444444444404</v>
      </c>
      <c r="P1162" s="568"/>
      <c r="Q1162" s="185" t="str">
        <f t="shared" si="55"/>
        <v/>
      </c>
      <c r="R1162" s="574" t="str">
        <f t="shared" si="57"/>
        <v/>
      </c>
      <c r="S1162" s="581">
        <v>8.6999999999999993</v>
      </c>
      <c r="T1162" s="257"/>
      <c r="U1162" s="576" t="str">
        <f t="shared" si="56"/>
        <v/>
      </c>
      <c r="AR1162" s="263"/>
      <c r="AS1162" s="263"/>
      <c r="AT1162" s="224"/>
      <c r="AU1162" s="379"/>
      <c r="AV1162" s="379"/>
      <c r="AW1162" s="264"/>
    </row>
    <row r="1163" spans="2:49" x14ac:dyDescent="0.25">
      <c r="B1163" s="379">
        <v>8.6999999999999993</v>
      </c>
      <c r="C1163" s="379">
        <v>97</v>
      </c>
      <c r="D1163" s="379">
        <v>8.6999999999999993</v>
      </c>
      <c r="E1163" s="379">
        <v>3.6</v>
      </c>
      <c r="F1163" s="379">
        <v>5.4</v>
      </c>
      <c r="G1163" s="379">
        <v>93</v>
      </c>
      <c r="H1163" s="379">
        <v>1032.3</v>
      </c>
      <c r="I1163" s="379">
        <v>0</v>
      </c>
      <c r="J1163" s="379">
        <v>0</v>
      </c>
      <c r="K1163" s="379">
        <v>0</v>
      </c>
      <c r="L1163" s="379">
        <v>0.2</v>
      </c>
      <c r="M1163" s="379">
        <v>152.9</v>
      </c>
      <c r="N1163" s="568">
        <v>152.9</v>
      </c>
      <c r="O1163" s="569">
        <v>0.80138888888888904</v>
      </c>
      <c r="P1163" s="568"/>
      <c r="Q1163" s="185" t="str">
        <f t="shared" ref="Q1163:Q1226" si="58">IF(I1163&gt;9000,60,"")</f>
        <v/>
      </c>
      <c r="R1163" s="574" t="str">
        <f t="shared" si="57"/>
        <v/>
      </c>
      <c r="S1163" s="581">
        <v>8.6999999999999993</v>
      </c>
      <c r="T1163" s="257"/>
      <c r="U1163" s="576" t="str">
        <f t="shared" ref="U1163:U1226" si="59">IF(S1163&gt;B1163+1,60,"")</f>
        <v/>
      </c>
      <c r="AR1163" s="263"/>
      <c r="AS1163" s="263"/>
      <c r="AT1163" s="224"/>
      <c r="AU1163" s="379"/>
      <c r="AV1163" s="379"/>
      <c r="AW1163" s="264"/>
    </row>
    <row r="1164" spans="2:49" x14ac:dyDescent="0.25">
      <c r="B1164" s="379">
        <v>8.6999999999999993</v>
      </c>
      <c r="C1164" s="379">
        <v>97</v>
      </c>
      <c r="D1164" s="379">
        <v>8.6999999999999993</v>
      </c>
      <c r="E1164" s="379">
        <v>3.6</v>
      </c>
      <c r="F1164" s="379">
        <v>5.4</v>
      </c>
      <c r="G1164" s="379">
        <v>108</v>
      </c>
      <c r="H1164" s="379">
        <v>1032.3</v>
      </c>
      <c r="I1164" s="379">
        <v>0</v>
      </c>
      <c r="J1164" s="379">
        <v>0</v>
      </c>
      <c r="K1164" s="379">
        <v>0</v>
      </c>
      <c r="L1164" s="379">
        <v>0.2</v>
      </c>
      <c r="M1164" s="379">
        <v>152.9</v>
      </c>
      <c r="N1164" s="568">
        <v>152.9</v>
      </c>
      <c r="O1164" s="569">
        <v>0.80208333333333304</v>
      </c>
      <c r="P1164" s="568"/>
      <c r="Q1164" s="185" t="str">
        <f t="shared" si="58"/>
        <v/>
      </c>
      <c r="R1164" s="574" t="str">
        <f t="shared" si="57"/>
        <v/>
      </c>
      <c r="S1164" s="581">
        <v>8.6999999999999993</v>
      </c>
      <c r="T1164" s="257"/>
      <c r="U1164" s="576" t="str">
        <f t="shared" si="59"/>
        <v/>
      </c>
      <c r="AR1164" s="263"/>
      <c r="AS1164" s="263"/>
      <c r="AT1164" s="224"/>
      <c r="AU1164" s="379"/>
      <c r="AV1164" s="379"/>
      <c r="AW1164" s="264"/>
    </row>
    <row r="1165" spans="2:49" x14ac:dyDescent="0.25">
      <c r="B1165" s="379">
        <v>8.6999999999999993</v>
      </c>
      <c r="C1165" s="379">
        <v>97</v>
      </c>
      <c r="D1165" s="379">
        <v>8.6999999999999993</v>
      </c>
      <c r="E1165" s="379">
        <v>2.9</v>
      </c>
      <c r="F1165" s="379">
        <v>3.6</v>
      </c>
      <c r="G1165" s="379">
        <v>112</v>
      </c>
      <c r="H1165" s="379">
        <v>1032.0999999999999</v>
      </c>
      <c r="I1165" s="379">
        <v>0</v>
      </c>
      <c r="J1165" s="379">
        <v>0</v>
      </c>
      <c r="K1165" s="379">
        <v>0</v>
      </c>
      <c r="L1165" s="379">
        <v>0.2</v>
      </c>
      <c r="M1165" s="379">
        <v>152.9</v>
      </c>
      <c r="N1165" s="568">
        <v>152.9</v>
      </c>
      <c r="O1165" s="569">
        <v>0.80277777777777803</v>
      </c>
      <c r="P1165" s="568"/>
      <c r="Q1165" s="185" t="str">
        <f t="shared" si="58"/>
        <v/>
      </c>
      <c r="R1165" s="574" t="str">
        <f t="shared" si="57"/>
        <v/>
      </c>
      <c r="S1165" s="581">
        <v>8.6999999999999993</v>
      </c>
      <c r="T1165" s="257"/>
      <c r="U1165" s="576" t="str">
        <f t="shared" si="59"/>
        <v/>
      </c>
      <c r="AR1165" s="263"/>
      <c r="AS1165" s="263"/>
      <c r="AT1165" s="224"/>
      <c r="AU1165" s="379"/>
      <c r="AV1165" s="379"/>
      <c r="AW1165" s="264"/>
    </row>
    <row r="1166" spans="2:49" x14ac:dyDescent="0.25">
      <c r="B1166" s="379">
        <v>8.8000000000000007</v>
      </c>
      <c r="C1166" s="379">
        <v>97</v>
      </c>
      <c r="D1166" s="379">
        <v>8.1</v>
      </c>
      <c r="E1166" s="379">
        <v>6.1</v>
      </c>
      <c r="F1166" s="379">
        <v>7.2</v>
      </c>
      <c r="G1166" s="379">
        <v>101</v>
      </c>
      <c r="H1166" s="379">
        <v>1032.4000000000001</v>
      </c>
      <c r="I1166" s="379">
        <v>0</v>
      </c>
      <c r="J1166" s="379">
        <v>0</v>
      </c>
      <c r="K1166" s="379">
        <v>0</v>
      </c>
      <c r="L1166" s="379">
        <v>0.2</v>
      </c>
      <c r="M1166" s="379">
        <v>152.9</v>
      </c>
      <c r="N1166" s="568">
        <v>152.9</v>
      </c>
      <c r="O1166" s="569">
        <v>0.80347222222222203</v>
      </c>
      <c r="P1166" s="568"/>
      <c r="Q1166" s="185" t="str">
        <f t="shared" si="58"/>
        <v/>
      </c>
      <c r="R1166" s="574" t="str">
        <f t="shared" si="57"/>
        <v/>
      </c>
      <c r="S1166" s="581">
        <v>8.6999999999999993</v>
      </c>
      <c r="T1166" s="257"/>
      <c r="U1166" s="576" t="str">
        <f t="shared" si="59"/>
        <v/>
      </c>
      <c r="AR1166" s="263"/>
      <c r="AS1166" s="263"/>
      <c r="AT1166" s="224"/>
      <c r="AU1166" s="379"/>
      <c r="AV1166" s="379"/>
      <c r="AW1166" s="264"/>
    </row>
    <row r="1167" spans="2:49" x14ac:dyDescent="0.25">
      <c r="B1167" s="379">
        <v>8.8000000000000007</v>
      </c>
      <c r="C1167" s="379">
        <v>97</v>
      </c>
      <c r="D1167" s="379">
        <v>8.1</v>
      </c>
      <c r="E1167" s="379">
        <v>6.1</v>
      </c>
      <c r="F1167" s="379">
        <v>7.2</v>
      </c>
      <c r="G1167" s="379">
        <v>124</v>
      </c>
      <c r="H1167" s="379">
        <v>1032.4000000000001</v>
      </c>
      <c r="I1167" s="379">
        <v>0</v>
      </c>
      <c r="J1167" s="379">
        <v>0</v>
      </c>
      <c r="K1167" s="379">
        <v>0</v>
      </c>
      <c r="L1167" s="379">
        <v>0.2</v>
      </c>
      <c r="M1167" s="379">
        <v>152.9</v>
      </c>
      <c r="N1167" s="568">
        <v>152.9</v>
      </c>
      <c r="O1167" s="569">
        <v>0.80416666666666703</v>
      </c>
      <c r="P1167" s="568"/>
      <c r="Q1167" s="185" t="str">
        <f t="shared" si="58"/>
        <v/>
      </c>
      <c r="R1167" s="574" t="str">
        <f t="shared" si="57"/>
        <v/>
      </c>
      <c r="S1167" s="581">
        <v>8.6999999999999993</v>
      </c>
      <c r="T1167" s="257"/>
      <c r="U1167" s="576" t="str">
        <f t="shared" si="59"/>
        <v/>
      </c>
      <c r="AR1167" s="263"/>
      <c r="AS1167" s="263"/>
      <c r="AT1167" s="224"/>
      <c r="AU1167" s="379"/>
      <c r="AV1167" s="379"/>
      <c r="AW1167" s="264"/>
    </row>
    <row r="1168" spans="2:49" x14ac:dyDescent="0.25">
      <c r="B1168" s="379">
        <v>8.8000000000000007</v>
      </c>
      <c r="C1168" s="379">
        <v>97</v>
      </c>
      <c r="D1168" s="379">
        <v>8.8000000000000007</v>
      </c>
      <c r="E1168" s="379">
        <v>2.9</v>
      </c>
      <c r="F1168" s="379">
        <v>3.6</v>
      </c>
      <c r="G1168" s="379">
        <v>112</v>
      </c>
      <c r="H1168" s="379">
        <v>1032.4000000000001</v>
      </c>
      <c r="I1168" s="379">
        <v>0</v>
      </c>
      <c r="J1168" s="379">
        <v>0</v>
      </c>
      <c r="K1168" s="379">
        <v>0</v>
      </c>
      <c r="L1168" s="379">
        <v>0.2</v>
      </c>
      <c r="M1168" s="379">
        <v>152.9</v>
      </c>
      <c r="N1168" s="568">
        <v>152.9</v>
      </c>
      <c r="O1168" s="569">
        <v>0.80486111111111103</v>
      </c>
      <c r="P1168" s="568"/>
      <c r="Q1168" s="185" t="str">
        <f t="shared" si="58"/>
        <v/>
      </c>
      <c r="R1168" s="574" t="str">
        <f t="shared" si="57"/>
        <v/>
      </c>
      <c r="S1168" s="581">
        <v>8.6999999999999993</v>
      </c>
      <c r="T1168" s="257"/>
      <c r="U1168" s="576" t="str">
        <f t="shared" si="59"/>
        <v/>
      </c>
      <c r="AR1168" s="263"/>
      <c r="AS1168" s="263"/>
      <c r="AT1168" s="224"/>
      <c r="AU1168" s="379"/>
      <c r="AV1168" s="379"/>
      <c r="AW1168" s="264"/>
    </row>
    <row r="1169" spans="2:49" x14ac:dyDescent="0.25">
      <c r="B1169" s="379">
        <v>8.8000000000000007</v>
      </c>
      <c r="C1169" s="379">
        <v>97</v>
      </c>
      <c r="D1169" s="379">
        <v>8.4</v>
      </c>
      <c r="E1169" s="379">
        <v>5</v>
      </c>
      <c r="F1169" s="379">
        <v>5.4</v>
      </c>
      <c r="G1169" s="379">
        <v>116</v>
      </c>
      <c r="H1169" s="379">
        <v>1032.3</v>
      </c>
      <c r="I1169" s="379">
        <v>0</v>
      </c>
      <c r="J1169" s="379">
        <v>0</v>
      </c>
      <c r="K1169" s="379">
        <v>0</v>
      </c>
      <c r="L1169" s="379">
        <v>0.2</v>
      </c>
      <c r="M1169" s="379">
        <v>152.9</v>
      </c>
      <c r="N1169" s="568">
        <v>152.9</v>
      </c>
      <c r="O1169" s="569">
        <v>0.80555555555555602</v>
      </c>
      <c r="P1169" s="568"/>
      <c r="Q1169" s="185" t="str">
        <f t="shared" si="58"/>
        <v/>
      </c>
      <c r="R1169" s="574" t="str">
        <f t="shared" si="57"/>
        <v/>
      </c>
      <c r="S1169" s="581">
        <v>8.8000000000000007</v>
      </c>
      <c r="T1169" s="257"/>
      <c r="U1169" s="576" t="str">
        <f t="shared" si="59"/>
        <v/>
      </c>
      <c r="AR1169" s="263"/>
      <c r="AS1169" s="263"/>
      <c r="AT1169" s="224"/>
      <c r="AU1169" s="379"/>
      <c r="AV1169" s="379"/>
      <c r="AW1169" s="264"/>
    </row>
    <row r="1170" spans="2:49" x14ac:dyDescent="0.25">
      <c r="B1170" s="379">
        <v>8.8000000000000007</v>
      </c>
      <c r="C1170" s="379">
        <v>97</v>
      </c>
      <c r="D1170" s="379">
        <v>8.1</v>
      </c>
      <c r="E1170" s="379">
        <v>6.1</v>
      </c>
      <c r="F1170" s="379">
        <v>7.2</v>
      </c>
      <c r="G1170" s="379">
        <v>121</v>
      </c>
      <c r="H1170" s="379">
        <v>1032.2</v>
      </c>
      <c r="I1170" s="379">
        <v>0</v>
      </c>
      <c r="J1170" s="379">
        <v>0</v>
      </c>
      <c r="K1170" s="379">
        <v>0</v>
      </c>
      <c r="L1170" s="379">
        <v>0.2</v>
      </c>
      <c r="M1170" s="379">
        <v>152.9</v>
      </c>
      <c r="N1170" s="568">
        <v>152.9</v>
      </c>
      <c r="O1170" s="569">
        <v>0.80625000000000002</v>
      </c>
      <c r="P1170" s="568"/>
      <c r="Q1170" s="185" t="str">
        <f t="shared" si="58"/>
        <v/>
      </c>
      <c r="R1170" s="574" t="str">
        <f t="shared" si="57"/>
        <v/>
      </c>
      <c r="S1170" s="581">
        <v>8.6999999999999993</v>
      </c>
      <c r="T1170" s="257"/>
      <c r="U1170" s="576" t="str">
        <f t="shared" si="59"/>
        <v/>
      </c>
      <c r="AR1170" s="263"/>
      <c r="AS1170" s="263"/>
      <c r="AT1170" s="224"/>
      <c r="AU1170" s="379"/>
      <c r="AV1170" s="379"/>
      <c r="AW1170" s="264"/>
    </row>
    <row r="1171" spans="2:49" x14ac:dyDescent="0.25">
      <c r="B1171" s="379">
        <v>8.8000000000000007</v>
      </c>
      <c r="C1171" s="379">
        <v>97</v>
      </c>
      <c r="D1171" s="379">
        <v>8.8000000000000007</v>
      </c>
      <c r="E1171" s="379">
        <v>4.7</v>
      </c>
      <c r="F1171" s="379">
        <v>5.4</v>
      </c>
      <c r="G1171" s="379">
        <v>104</v>
      </c>
      <c r="H1171" s="379">
        <v>1032.4000000000001</v>
      </c>
      <c r="I1171" s="379">
        <v>0</v>
      </c>
      <c r="J1171" s="379">
        <v>0</v>
      </c>
      <c r="K1171" s="379">
        <v>0</v>
      </c>
      <c r="L1171" s="379">
        <v>0.2</v>
      </c>
      <c r="M1171" s="379">
        <v>152.9</v>
      </c>
      <c r="N1171" s="568">
        <v>152.9</v>
      </c>
      <c r="O1171" s="569">
        <v>0.80694444444444402</v>
      </c>
      <c r="P1171" s="568"/>
      <c r="Q1171" s="185" t="str">
        <f t="shared" si="58"/>
        <v/>
      </c>
      <c r="R1171" s="574" t="str">
        <f t="shared" si="57"/>
        <v/>
      </c>
      <c r="S1171" s="581">
        <v>8.8000000000000007</v>
      </c>
      <c r="T1171" s="257"/>
      <c r="U1171" s="576" t="str">
        <f t="shared" si="59"/>
        <v/>
      </c>
      <c r="AR1171" s="263"/>
      <c r="AS1171" s="263"/>
      <c r="AT1171" s="224"/>
      <c r="AU1171" s="379"/>
      <c r="AV1171" s="379"/>
      <c r="AW1171" s="264"/>
    </row>
    <row r="1172" spans="2:49" x14ac:dyDescent="0.25">
      <c r="B1172" s="379">
        <v>8.8000000000000007</v>
      </c>
      <c r="C1172" s="379">
        <v>97</v>
      </c>
      <c r="D1172" s="379">
        <v>7.8</v>
      </c>
      <c r="E1172" s="379">
        <v>6.8</v>
      </c>
      <c r="F1172" s="379">
        <v>11.2</v>
      </c>
      <c r="G1172" s="379">
        <v>108</v>
      </c>
      <c r="H1172" s="379">
        <v>1032.2</v>
      </c>
      <c r="I1172" s="379">
        <v>0</v>
      </c>
      <c r="J1172" s="379">
        <v>0</v>
      </c>
      <c r="K1172" s="379">
        <v>0</v>
      </c>
      <c r="L1172" s="379">
        <v>0.2</v>
      </c>
      <c r="M1172" s="379">
        <v>152.9</v>
      </c>
      <c r="N1172" s="568">
        <v>152.9</v>
      </c>
      <c r="O1172" s="569">
        <v>0.80763888888888902</v>
      </c>
      <c r="P1172" s="568"/>
      <c r="Q1172" s="185" t="str">
        <f t="shared" si="58"/>
        <v/>
      </c>
      <c r="R1172" s="574" t="str">
        <f t="shared" si="57"/>
        <v/>
      </c>
      <c r="S1172" s="581">
        <v>8.8000000000000007</v>
      </c>
      <c r="T1172" s="257"/>
      <c r="U1172" s="576" t="str">
        <f t="shared" si="59"/>
        <v/>
      </c>
      <c r="AR1172" s="263"/>
      <c r="AS1172" s="263"/>
      <c r="AT1172" s="224"/>
      <c r="AU1172" s="379"/>
      <c r="AV1172" s="379"/>
      <c r="AW1172" s="264"/>
    </row>
    <row r="1173" spans="2:49" x14ac:dyDescent="0.25">
      <c r="B1173" s="379">
        <v>8.8000000000000007</v>
      </c>
      <c r="C1173" s="379">
        <v>97</v>
      </c>
      <c r="D1173" s="379">
        <v>8.8000000000000007</v>
      </c>
      <c r="E1173" s="379">
        <v>2.5</v>
      </c>
      <c r="F1173" s="379">
        <v>5.4</v>
      </c>
      <c r="G1173" s="379">
        <v>135</v>
      </c>
      <c r="H1173" s="379">
        <v>1032.5</v>
      </c>
      <c r="I1173" s="379">
        <v>0</v>
      </c>
      <c r="J1173" s="379">
        <v>0</v>
      </c>
      <c r="K1173" s="379">
        <v>0</v>
      </c>
      <c r="L1173" s="379">
        <v>0.2</v>
      </c>
      <c r="M1173" s="379">
        <v>152.9</v>
      </c>
      <c r="N1173" s="568">
        <v>152.9</v>
      </c>
      <c r="O1173" s="569">
        <v>0.80833333333333302</v>
      </c>
      <c r="P1173" s="568"/>
      <c r="Q1173" s="185" t="str">
        <f t="shared" si="58"/>
        <v/>
      </c>
      <c r="R1173" s="574" t="str">
        <f t="shared" si="57"/>
        <v/>
      </c>
      <c r="S1173" s="581">
        <v>8.8000000000000007</v>
      </c>
      <c r="T1173" s="257"/>
      <c r="U1173" s="576" t="str">
        <f t="shared" si="59"/>
        <v/>
      </c>
      <c r="AR1173" s="263"/>
      <c r="AS1173" s="263"/>
      <c r="AT1173" s="224"/>
      <c r="AU1173" s="379"/>
      <c r="AV1173" s="379"/>
      <c r="AW1173" s="264"/>
    </row>
    <row r="1174" spans="2:49" x14ac:dyDescent="0.25">
      <c r="B1174" s="379">
        <v>8.8000000000000007</v>
      </c>
      <c r="C1174" s="379">
        <v>97</v>
      </c>
      <c r="D1174" s="379">
        <v>8.8000000000000007</v>
      </c>
      <c r="E1174" s="379">
        <v>2.9</v>
      </c>
      <c r="F1174" s="379">
        <v>3.6</v>
      </c>
      <c r="G1174" s="379">
        <v>84</v>
      </c>
      <c r="H1174" s="379">
        <v>1032.3</v>
      </c>
      <c r="I1174" s="379">
        <v>0</v>
      </c>
      <c r="J1174" s="379">
        <v>0</v>
      </c>
      <c r="K1174" s="379">
        <v>0</v>
      </c>
      <c r="L1174" s="379">
        <v>0.2</v>
      </c>
      <c r="M1174" s="379">
        <v>152.9</v>
      </c>
      <c r="N1174" s="568">
        <v>152.9</v>
      </c>
      <c r="O1174" s="569">
        <v>0.80902777777777801</v>
      </c>
      <c r="P1174" s="568"/>
      <c r="Q1174" s="185" t="str">
        <f t="shared" si="58"/>
        <v/>
      </c>
      <c r="R1174" s="574" t="str">
        <f t="shared" si="57"/>
        <v/>
      </c>
      <c r="S1174" s="581">
        <v>8.8000000000000007</v>
      </c>
      <c r="T1174" s="257"/>
      <c r="U1174" s="576" t="str">
        <f t="shared" si="59"/>
        <v/>
      </c>
      <c r="AR1174" s="263"/>
      <c r="AS1174" s="263"/>
      <c r="AT1174" s="224"/>
      <c r="AU1174" s="379"/>
      <c r="AV1174" s="379"/>
      <c r="AW1174" s="264"/>
    </row>
    <row r="1175" spans="2:49" x14ac:dyDescent="0.25">
      <c r="B1175" s="379">
        <v>8.8000000000000007</v>
      </c>
      <c r="C1175" s="379">
        <v>97</v>
      </c>
      <c r="D1175" s="379">
        <v>8.8000000000000007</v>
      </c>
      <c r="E1175" s="379">
        <v>4.3</v>
      </c>
      <c r="F1175" s="379">
        <v>5.4</v>
      </c>
      <c r="G1175" s="379">
        <v>128</v>
      </c>
      <c r="H1175" s="379">
        <v>1032.0999999999999</v>
      </c>
      <c r="I1175" s="379">
        <v>0</v>
      </c>
      <c r="J1175" s="379">
        <v>0</v>
      </c>
      <c r="K1175" s="379">
        <v>0</v>
      </c>
      <c r="L1175" s="379">
        <v>0.2</v>
      </c>
      <c r="M1175" s="379">
        <v>152.9</v>
      </c>
      <c r="N1175" s="568">
        <v>152.9</v>
      </c>
      <c r="O1175" s="569">
        <v>0.80972222222222201</v>
      </c>
      <c r="P1175" s="568"/>
      <c r="Q1175" s="185" t="str">
        <f t="shared" si="58"/>
        <v/>
      </c>
      <c r="R1175" s="574" t="str">
        <f t="shared" si="57"/>
        <v/>
      </c>
      <c r="S1175" s="581">
        <v>8.8000000000000007</v>
      </c>
      <c r="T1175" s="257"/>
      <c r="U1175" s="576" t="str">
        <f t="shared" si="59"/>
        <v/>
      </c>
      <c r="AR1175" s="263"/>
      <c r="AS1175" s="263"/>
      <c r="AT1175" s="224"/>
      <c r="AU1175" s="379"/>
      <c r="AV1175" s="379"/>
      <c r="AW1175" s="264"/>
    </row>
    <row r="1176" spans="2:49" x14ac:dyDescent="0.25">
      <c r="B1176" s="379">
        <v>8.8000000000000007</v>
      </c>
      <c r="C1176" s="379">
        <v>97</v>
      </c>
      <c r="D1176" s="379">
        <v>7.8</v>
      </c>
      <c r="E1176" s="379">
        <v>7.2</v>
      </c>
      <c r="F1176" s="379">
        <v>9.4</v>
      </c>
      <c r="G1176" s="379">
        <v>119</v>
      </c>
      <c r="H1176" s="379">
        <v>1032.2</v>
      </c>
      <c r="I1176" s="379">
        <v>0</v>
      </c>
      <c r="J1176" s="379">
        <v>0</v>
      </c>
      <c r="K1176" s="379">
        <v>0</v>
      </c>
      <c r="L1176" s="379">
        <v>0.2</v>
      </c>
      <c r="M1176" s="379">
        <v>152.9</v>
      </c>
      <c r="N1176" s="568">
        <v>152.9</v>
      </c>
      <c r="O1176" s="569">
        <v>0.81041666666666701</v>
      </c>
      <c r="P1176" s="568"/>
      <c r="Q1176" s="185" t="str">
        <f t="shared" si="58"/>
        <v/>
      </c>
      <c r="R1176" s="574" t="str">
        <f t="shared" si="57"/>
        <v/>
      </c>
      <c r="S1176" s="581">
        <v>8.8000000000000007</v>
      </c>
      <c r="T1176" s="257"/>
      <c r="U1176" s="576" t="str">
        <f t="shared" si="59"/>
        <v/>
      </c>
      <c r="AR1176" s="263"/>
      <c r="AS1176" s="263"/>
      <c r="AT1176" s="224"/>
      <c r="AU1176" s="379"/>
      <c r="AV1176" s="379"/>
      <c r="AW1176" s="264"/>
    </row>
    <row r="1177" spans="2:49" x14ac:dyDescent="0.25">
      <c r="B1177" s="379">
        <v>8.8000000000000007</v>
      </c>
      <c r="C1177" s="379">
        <v>97</v>
      </c>
      <c r="D1177" s="379">
        <v>8.3000000000000007</v>
      </c>
      <c r="E1177" s="379">
        <v>5.4</v>
      </c>
      <c r="F1177" s="379">
        <v>9.4</v>
      </c>
      <c r="G1177" s="379">
        <v>109</v>
      </c>
      <c r="H1177" s="379">
        <v>1032.2</v>
      </c>
      <c r="I1177" s="379">
        <v>0</v>
      </c>
      <c r="J1177" s="379">
        <v>0</v>
      </c>
      <c r="K1177" s="379">
        <v>0</v>
      </c>
      <c r="L1177" s="379">
        <v>0.2</v>
      </c>
      <c r="M1177" s="379">
        <v>152.9</v>
      </c>
      <c r="N1177" s="568">
        <v>152.9</v>
      </c>
      <c r="O1177" s="569">
        <v>0.81111111111111101</v>
      </c>
      <c r="P1177" s="568"/>
      <c r="Q1177" s="185" t="str">
        <f t="shared" si="58"/>
        <v/>
      </c>
      <c r="R1177" s="574" t="str">
        <f t="shared" si="57"/>
        <v/>
      </c>
      <c r="S1177" s="581">
        <v>8.8000000000000007</v>
      </c>
      <c r="T1177" s="257"/>
      <c r="U1177" s="576" t="str">
        <f t="shared" si="59"/>
        <v/>
      </c>
      <c r="AR1177" s="263"/>
      <c r="AS1177" s="263"/>
      <c r="AT1177" s="224"/>
      <c r="AU1177" s="379"/>
      <c r="AV1177" s="379"/>
      <c r="AW1177" s="264"/>
    </row>
    <row r="1178" spans="2:49" x14ac:dyDescent="0.25">
      <c r="B1178" s="379">
        <v>8.8000000000000007</v>
      </c>
      <c r="C1178" s="379">
        <v>97</v>
      </c>
      <c r="D1178" s="379">
        <v>8.8000000000000007</v>
      </c>
      <c r="E1178" s="379">
        <v>3.6</v>
      </c>
      <c r="F1178" s="379">
        <v>7.2</v>
      </c>
      <c r="G1178" s="379">
        <v>109</v>
      </c>
      <c r="H1178" s="379">
        <v>1032.4000000000001</v>
      </c>
      <c r="I1178" s="379">
        <v>0</v>
      </c>
      <c r="J1178" s="379">
        <v>0</v>
      </c>
      <c r="K1178" s="379">
        <v>0</v>
      </c>
      <c r="L1178" s="379">
        <v>0.2</v>
      </c>
      <c r="M1178" s="379">
        <v>152.9</v>
      </c>
      <c r="N1178" s="568">
        <v>152.9</v>
      </c>
      <c r="O1178" s="569">
        <v>0.811805555555556</v>
      </c>
      <c r="P1178" s="568"/>
      <c r="Q1178" s="185" t="str">
        <f t="shared" si="58"/>
        <v/>
      </c>
      <c r="R1178" s="574" t="str">
        <f t="shared" si="57"/>
        <v/>
      </c>
      <c r="S1178" s="581">
        <v>8.8000000000000007</v>
      </c>
      <c r="T1178" s="257"/>
      <c r="U1178" s="576" t="str">
        <f t="shared" si="59"/>
        <v/>
      </c>
      <c r="AR1178" s="263"/>
      <c r="AS1178" s="263"/>
      <c r="AT1178" s="224"/>
      <c r="AU1178" s="379"/>
      <c r="AV1178" s="379"/>
      <c r="AW1178" s="264"/>
    </row>
    <row r="1179" spans="2:49" x14ac:dyDescent="0.25">
      <c r="B1179" s="379">
        <v>8.8000000000000007</v>
      </c>
      <c r="C1179" s="379">
        <v>97</v>
      </c>
      <c r="D1179" s="379">
        <v>8.8000000000000007</v>
      </c>
      <c r="E1179" s="379">
        <v>3.6</v>
      </c>
      <c r="F1179" s="379">
        <v>5.4</v>
      </c>
      <c r="G1179" s="379">
        <v>112</v>
      </c>
      <c r="H1179" s="379">
        <v>1032.0999999999999</v>
      </c>
      <c r="I1179" s="379">
        <v>0</v>
      </c>
      <c r="J1179" s="379">
        <v>0</v>
      </c>
      <c r="K1179" s="379">
        <v>0</v>
      </c>
      <c r="L1179" s="379">
        <v>0.2</v>
      </c>
      <c r="M1179" s="379">
        <v>152.9</v>
      </c>
      <c r="N1179" s="568">
        <v>152.9</v>
      </c>
      <c r="O1179" s="569">
        <v>0.8125</v>
      </c>
      <c r="P1179" s="568"/>
      <c r="Q1179" s="185" t="str">
        <f t="shared" si="58"/>
        <v/>
      </c>
      <c r="R1179" s="574" t="str">
        <f t="shared" si="57"/>
        <v/>
      </c>
      <c r="S1179" s="581">
        <v>8.8000000000000007</v>
      </c>
      <c r="T1179" s="257"/>
      <c r="U1179" s="576" t="str">
        <f t="shared" si="59"/>
        <v/>
      </c>
      <c r="AR1179" s="263"/>
      <c r="AS1179" s="263"/>
      <c r="AT1179" s="224"/>
      <c r="AU1179" s="379"/>
      <c r="AV1179" s="379"/>
      <c r="AW1179" s="264"/>
    </row>
    <row r="1180" spans="2:49" x14ac:dyDescent="0.25">
      <c r="B1180" s="379">
        <v>8.8000000000000007</v>
      </c>
      <c r="C1180" s="379">
        <v>97</v>
      </c>
      <c r="D1180" s="379">
        <v>7.8</v>
      </c>
      <c r="E1180" s="379">
        <v>6.8</v>
      </c>
      <c r="F1180" s="379">
        <v>9.4</v>
      </c>
      <c r="G1180" s="379">
        <v>65</v>
      </c>
      <c r="H1180" s="379">
        <v>1032.0999999999999</v>
      </c>
      <c r="I1180" s="379">
        <v>0</v>
      </c>
      <c r="J1180" s="379">
        <v>0</v>
      </c>
      <c r="K1180" s="379">
        <v>0</v>
      </c>
      <c r="L1180" s="379">
        <v>0.2</v>
      </c>
      <c r="M1180" s="379">
        <v>152.9</v>
      </c>
      <c r="N1180" s="568">
        <v>152.9</v>
      </c>
      <c r="O1180" s="569">
        <v>0.813194444444444</v>
      </c>
      <c r="P1180" s="568"/>
      <c r="Q1180" s="185" t="str">
        <f t="shared" si="58"/>
        <v/>
      </c>
      <c r="R1180" s="574" t="str">
        <f t="shared" si="57"/>
        <v/>
      </c>
      <c r="S1180" s="581">
        <v>8.8000000000000007</v>
      </c>
      <c r="T1180" s="257"/>
      <c r="U1180" s="576" t="str">
        <f t="shared" si="59"/>
        <v/>
      </c>
      <c r="AR1180" s="263"/>
      <c r="AS1180" s="263"/>
      <c r="AT1180" s="224"/>
      <c r="AU1180" s="379"/>
      <c r="AV1180" s="379"/>
      <c r="AW1180" s="264"/>
    </row>
    <row r="1181" spans="2:49" x14ac:dyDescent="0.25">
      <c r="B1181" s="379">
        <v>8.8000000000000007</v>
      </c>
      <c r="C1181" s="379">
        <v>97</v>
      </c>
      <c r="D1181" s="379">
        <v>7.1</v>
      </c>
      <c r="E1181" s="379">
        <v>10.4</v>
      </c>
      <c r="F1181" s="379">
        <v>13</v>
      </c>
      <c r="G1181" s="379">
        <v>87</v>
      </c>
      <c r="H1181" s="379">
        <v>1032.3</v>
      </c>
      <c r="I1181" s="379">
        <v>0</v>
      </c>
      <c r="J1181" s="379">
        <v>0</v>
      </c>
      <c r="K1181" s="379">
        <v>0</v>
      </c>
      <c r="L1181" s="379">
        <v>0.2</v>
      </c>
      <c r="M1181" s="379">
        <v>152.9</v>
      </c>
      <c r="N1181" s="568">
        <v>152.9</v>
      </c>
      <c r="O1181" s="569">
        <v>0.81388888888888899</v>
      </c>
      <c r="P1181" s="568"/>
      <c r="Q1181" s="185" t="str">
        <f t="shared" si="58"/>
        <v/>
      </c>
      <c r="R1181" s="574" t="str">
        <f t="shared" si="57"/>
        <v/>
      </c>
      <c r="S1181" s="581">
        <v>8.8000000000000007</v>
      </c>
      <c r="T1181" s="257"/>
      <c r="U1181" s="576" t="str">
        <f t="shared" si="59"/>
        <v/>
      </c>
      <c r="AR1181" s="263"/>
      <c r="AS1181" s="263"/>
      <c r="AT1181" s="224"/>
      <c r="AU1181" s="379"/>
      <c r="AV1181" s="379"/>
      <c r="AW1181" s="264"/>
    </row>
    <row r="1182" spans="2:49" x14ac:dyDescent="0.25">
      <c r="B1182" s="379">
        <v>8.8000000000000007</v>
      </c>
      <c r="C1182" s="379">
        <v>97</v>
      </c>
      <c r="D1182" s="379">
        <v>8.1</v>
      </c>
      <c r="E1182" s="379">
        <v>6.1</v>
      </c>
      <c r="F1182" s="379">
        <v>9.4</v>
      </c>
      <c r="G1182" s="379">
        <v>114</v>
      </c>
      <c r="H1182" s="379">
        <v>1032.0999999999999</v>
      </c>
      <c r="I1182" s="379">
        <v>0</v>
      </c>
      <c r="J1182" s="379">
        <v>0</v>
      </c>
      <c r="K1182" s="379">
        <v>0</v>
      </c>
      <c r="L1182" s="379">
        <v>0.2</v>
      </c>
      <c r="M1182" s="379">
        <v>152.9</v>
      </c>
      <c r="N1182" s="568">
        <v>152.9</v>
      </c>
      <c r="O1182" s="569">
        <v>0.81458333333333299</v>
      </c>
      <c r="P1182" s="568"/>
      <c r="Q1182" s="185" t="str">
        <f t="shared" si="58"/>
        <v/>
      </c>
      <c r="R1182" s="574" t="str">
        <f t="shared" si="57"/>
        <v/>
      </c>
      <c r="S1182" s="581">
        <v>8.8000000000000007</v>
      </c>
      <c r="T1182" s="257"/>
      <c r="U1182" s="576" t="str">
        <f t="shared" si="59"/>
        <v/>
      </c>
      <c r="AR1182" s="263"/>
      <c r="AS1182" s="263"/>
      <c r="AT1182" s="224"/>
      <c r="AU1182" s="379"/>
      <c r="AV1182" s="379"/>
      <c r="AW1182" s="264"/>
    </row>
    <row r="1183" spans="2:49" x14ac:dyDescent="0.25">
      <c r="B1183" s="379">
        <v>8.8000000000000007</v>
      </c>
      <c r="C1183" s="379">
        <v>97</v>
      </c>
      <c r="D1183" s="379">
        <v>8.8000000000000007</v>
      </c>
      <c r="E1183" s="379">
        <v>1.4</v>
      </c>
      <c r="F1183" s="379">
        <v>3.6</v>
      </c>
      <c r="G1183" s="379">
        <v>109</v>
      </c>
      <c r="H1183" s="379">
        <v>1032.4000000000001</v>
      </c>
      <c r="I1183" s="379">
        <v>0</v>
      </c>
      <c r="J1183" s="379">
        <v>0</v>
      </c>
      <c r="K1183" s="379">
        <v>0</v>
      </c>
      <c r="L1183" s="379">
        <v>0.2</v>
      </c>
      <c r="M1183" s="379">
        <v>152.9</v>
      </c>
      <c r="N1183" s="568">
        <v>152.9</v>
      </c>
      <c r="O1183" s="569">
        <v>0.81527777777777799</v>
      </c>
      <c r="P1183" s="568"/>
      <c r="Q1183" s="185" t="str">
        <f t="shared" si="58"/>
        <v/>
      </c>
      <c r="R1183" s="574" t="str">
        <f t="shared" si="57"/>
        <v/>
      </c>
      <c r="S1183" s="581">
        <v>8.8000000000000007</v>
      </c>
      <c r="T1183" s="257"/>
      <c r="U1183" s="576" t="str">
        <f t="shared" si="59"/>
        <v/>
      </c>
      <c r="AR1183" s="263"/>
      <c r="AS1183" s="263"/>
      <c r="AT1183" s="224"/>
      <c r="AU1183" s="379"/>
      <c r="AV1183" s="379"/>
      <c r="AW1183" s="264"/>
    </row>
    <row r="1184" spans="2:49" x14ac:dyDescent="0.25">
      <c r="B1184" s="379">
        <v>8.8000000000000007</v>
      </c>
      <c r="C1184" s="379">
        <v>97</v>
      </c>
      <c r="D1184" s="379">
        <v>8.8000000000000007</v>
      </c>
      <c r="E1184" s="379">
        <v>2.9</v>
      </c>
      <c r="F1184" s="379">
        <v>3.6</v>
      </c>
      <c r="G1184" s="379">
        <v>146</v>
      </c>
      <c r="H1184" s="379">
        <v>1032.3</v>
      </c>
      <c r="I1184" s="379">
        <v>0</v>
      </c>
      <c r="J1184" s="379">
        <v>0</v>
      </c>
      <c r="K1184" s="379">
        <v>0</v>
      </c>
      <c r="L1184" s="379">
        <v>0.2</v>
      </c>
      <c r="M1184" s="379">
        <v>152.9</v>
      </c>
      <c r="N1184" s="568">
        <v>152.9</v>
      </c>
      <c r="O1184" s="569">
        <v>0.81597222222222199</v>
      </c>
      <c r="P1184" s="568"/>
      <c r="Q1184" s="185" t="str">
        <f t="shared" si="58"/>
        <v/>
      </c>
      <c r="R1184" s="574" t="str">
        <f t="shared" si="57"/>
        <v/>
      </c>
      <c r="S1184" s="581">
        <v>8.8000000000000007</v>
      </c>
      <c r="T1184" s="257"/>
      <c r="U1184" s="576" t="str">
        <f t="shared" si="59"/>
        <v/>
      </c>
      <c r="AR1184" s="263"/>
      <c r="AS1184" s="263"/>
      <c r="AT1184" s="224"/>
      <c r="AU1184" s="379"/>
      <c r="AV1184" s="379"/>
      <c r="AW1184" s="264"/>
    </row>
    <row r="1185" spans="2:49" x14ac:dyDescent="0.25">
      <c r="B1185" s="379">
        <v>8.8000000000000007</v>
      </c>
      <c r="C1185" s="379">
        <v>97</v>
      </c>
      <c r="D1185" s="379">
        <v>8.8000000000000007</v>
      </c>
      <c r="E1185" s="379">
        <v>2.9</v>
      </c>
      <c r="F1185" s="379">
        <v>5.4</v>
      </c>
      <c r="G1185" s="379">
        <v>156</v>
      </c>
      <c r="H1185" s="379">
        <v>1032.0999999999999</v>
      </c>
      <c r="I1185" s="379">
        <v>0</v>
      </c>
      <c r="J1185" s="379">
        <v>0</v>
      </c>
      <c r="K1185" s="379">
        <v>0</v>
      </c>
      <c r="L1185" s="379">
        <v>0.2</v>
      </c>
      <c r="M1185" s="379">
        <v>152.9</v>
      </c>
      <c r="N1185" s="568">
        <v>152.9</v>
      </c>
      <c r="O1185" s="569">
        <v>0.81666666666666698</v>
      </c>
      <c r="P1185" s="568"/>
      <c r="Q1185" s="185" t="str">
        <f t="shared" si="58"/>
        <v/>
      </c>
      <c r="R1185" s="574" t="str">
        <f t="shared" si="57"/>
        <v/>
      </c>
      <c r="S1185" s="581">
        <v>8.8000000000000007</v>
      </c>
      <c r="T1185" s="257"/>
      <c r="U1185" s="576" t="str">
        <f t="shared" si="59"/>
        <v/>
      </c>
      <c r="AR1185" s="263"/>
      <c r="AS1185" s="263"/>
      <c r="AT1185" s="224"/>
      <c r="AU1185" s="379"/>
      <c r="AV1185" s="379"/>
      <c r="AW1185" s="264"/>
    </row>
    <row r="1186" spans="2:49" x14ac:dyDescent="0.25">
      <c r="B1186" s="379">
        <v>8.8000000000000007</v>
      </c>
      <c r="C1186" s="379">
        <v>97</v>
      </c>
      <c r="D1186" s="379">
        <v>8.3000000000000007</v>
      </c>
      <c r="E1186" s="379">
        <v>5.4</v>
      </c>
      <c r="F1186" s="379">
        <v>7.2</v>
      </c>
      <c r="G1186" s="379">
        <v>127</v>
      </c>
      <c r="H1186" s="379">
        <v>1032</v>
      </c>
      <c r="I1186" s="379">
        <v>0</v>
      </c>
      <c r="J1186" s="379">
        <v>0</v>
      </c>
      <c r="K1186" s="379">
        <v>0</v>
      </c>
      <c r="L1186" s="379">
        <v>0.2</v>
      </c>
      <c r="M1186" s="379">
        <v>152.9</v>
      </c>
      <c r="N1186" s="568">
        <v>152.9</v>
      </c>
      <c r="O1186" s="569">
        <v>0.81736111111111098</v>
      </c>
      <c r="P1186" s="568"/>
      <c r="Q1186" s="185" t="str">
        <f t="shared" si="58"/>
        <v/>
      </c>
      <c r="R1186" s="574" t="str">
        <f t="shared" si="57"/>
        <v/>
      </c>
      <c r="S1186" s="581">
        <v>8.8000000000000007</v>
      </c>
      <c r="T1186" s="257"/>
      <c r="U1186" s="576" t="str">
        <f t="shared" si="59"/>
        <v/>
      </c>
      <c r="AR1186" s="263"/>
      <c r="AS1186" s="263"/>
      <c r="AT1186" s="224"/>
      <c r="AU1186" s="379"/>
      <c r="AV1186" s="379"/>
      <c r="AW1186" s="264"/>
    </row>
    <row r="1187" spans="2:49" x14ac:dyDescent="0.25">
      <c r="B1187" s="379">
        <v>8.8000000000000007</v>
      </c>
      <c r="C1187" s="379">
        <v>96</v>
      </c>
      <c r="D1187" s="379">
        <v>8.8000000000000007</v>
      </c>
      <c r="E1187" s="379">
        <v>4</v>
      </c>
      <c r="F1187" s="379">
        <v>5.4</v>
      </c>
      <c r="G1187" s="379">
        <v>88</v>
      </c>
      <c r="H1187" s="379">
        <v>1032.2</v>
      </c>
      <c r="I1187" s="379">
        <v>0</v>
      </c>
      <c r="J1187" s="379">
        <v>0</v>
      </c>
      <c r="K1187" s="379">
        <v>0</v>
      </c>
      <c r="L1187" s="379">
        <v>0.2</v>
      </c>
      <c r="M1187" s="379">
        <v>152.9</v>
      </c>
      <c r="N1187" s="568">
        <v>152.9</v>
      </c>
      <c r="O1187" s="569">
        <v>0.81805555555555598</v>
      </c>
      <c r="P1187" s="568"/>
      <c r="Q1187" s="185" t="str">
        <f t="shared" si="58"/>
        <v/>
      </c>
      <c r="R1187" s="574" t="str">
        <f t="shared" si="57"/>
        <v/>
      </c>
      <c r="S1187" s="581">
        <v>8.8000000000000007</v>
      </c>
      <c r="T1187" s="257"/>
      <c r="U1187" s="576" t="str">
        <f t="shared" si="59"/>
        <v/>
      </c>
      <c r="AR1187" s="263"/>
      <c r="AS1187" s="263"/>
      <c r="AT1187" s="224"/>
      <c r="AU1187" s="379"/>
      <c r="AV1187" s="379"/>
      <c r="AW1187" s="264"/>
    </row>
    <row r="1188" spans="2:49" x14ac:dyDescent="0.25">
      <c r="B1188" s="379">
        <v>8.8000000000000007</v>
      </c>
      <c r="C1188" s="379">
        <v>97</v>
      </c>
      <c r="D1188" s="379">
        <v>8.3000000000000007</v>
      </c>
      <c r="E1188" s="379">
        <v>5.4</v>
      </c>
      <c r="F1188" s="379">
        <v>9.4</v>
      </c>
      <c r="G1188" s="379">
        <v>90</v>
      </c>
      <c r="H1188" s="379">
        <v>1032.2</v>
      </c>
      <c r="I1188" s="379">
        <v>0</v>
      </c>
      <c r="J1188" s="379">
        <v>0</v>
      </c>
      <c r="K1188" s="379">
        <v>0</v>
      </c>
      <c r="L1188" s="379">
        <v>0.2</v>
      </c>
      <c r="M1188" s="379">
        <v>152.9</v>
      </c>
      <c r="N1188" s="568">
        <v>152.9</v>
      </c>
      <c r="O1188" s="569">
        <v>0.81874999999999998</v>
      </c>
      <c r="P1188" s="568"/>
      <c r="Q1188" s="185" t="str">
        <f t="shared" si="58"/>
        <v/>
      </c>
      <c r="R1188" s="574" t="str">
        <f t="shared" si="57"/>
        <v/>
      </c>
      <c r="S1188" s="581">
        <v>8.8000000000000007</v>
      </c>
      <c r="T1188" s="257"/>
      <c r="U1188" s="576" t="str">
        <f t="shared" si="59"/>
        <v/>
      </c>
      <c r="AR1188" s="263"/>
      <c r="AS1188" s="263"/>
      <c r="AT1188" s="224"/>
      <c r="AU1188" s="379"/>
      <c r="AV1188" s="379"/>
      <c r="AW1188" s="264"/>
    </row>
    <row r="1189" spans="2:49" x14ac:dyDescent="0.25">
      <c r="B1189" s="379">
        <v>8.8000000000000007</v>
      </c>
      <c r="C1189" s="379">
        <v>96</v>
      </c>
      <c r="D1189" s="379">
        <v>7.9</v>
      </c>
      <c r="E1189" s="379">
        <v>6.5</v>
      </c>
      <c r="F1189" s="379">
        <v>7.2</v>
      </c>
      <c r="G1189" s="379">
        <v>55</v>
      </c>
      <c r="H1189" s="379">
        <v>1032.0999999999999</v>
      </c>
      <c r="I1189" s="379">
        <v>0</v>
      </c>
      <c r="J1189" s="379">
        <v>0</v>
      </c>
      <c r="K1189" s="379">
        <v>0</v>
      </c>
      <c r="L1189" s="379">
        <v>0.2</v>
      </c>
      <c r="M1189" s="379">
        <v>152.9</v>
      </c>
      <c r="N1189" s="568">
        <v>152.9</v>
      </c>
      <c r="O1189" s="569">
        <v>0.81944444444444497</v>
      </c>
      <c r="P1189" s="568"/>
      <c r="Q1189" s="185" t="str">
        <f t="shared" si="58"/>
        <v/>
      </c>
      <c r="R1189" s="574" t="str">
        <f t="shared" si="57"/>
        <v/>
      </c>
      <c r="S1189" s="581">
        <v>8.8000000000000007</v>
      </c>
      <c r="T1189" s="257"/>
      <c r="U1189" s="576" t="str">
        <f t="shared" si="59"/>
        <v/>
      </c>
      <c r="AR1189" s="263"/>
      <c r="AS1189" s="263"/>
      <c r="AT1189" s="224"/>
      <c r="AU1189" s="379"/>
      <c r="AV1189" s="379"/>
      <c r="AW1189" s="264"/>
    </row>
    <row r="1190" spans="2:49" x14ac:dyDescent="0.25">
      <c r="B1190" s="379">
        <v>8.8000000000000007</v>
      </c>
      <c r="C1190" s="379">
        <v>97</v>
      </c>
      <c r="D1190" s="379">
        <v>8.4</v>
      </c>
      <c r="E1190" s="379">
        <v>5</v>
      </c>
      <c r="F1190" s="379">
        <v>7.2</v>
      </c>
      <c r="G1190" s="379">
        <v>124</v>
      </c>
      <c r="H1190" s="379">
        <v>1032</v>
      </c>
      <c r="I1190" s="379">
        <v>0</v>
      </c>
      <c r="J1190" s="379">
        <v>0</v>
      </c>
      <c r="K1190" s="379">
        <v>0</v>
      </c>
      <c r="L1190" s="379">
        <v>0.2</v>
      </c>
      <c r="M1190" s="379">
        <v>152.9</v>
      </c>
      <c r="N1190" s="568">
        <v>152.9</v>
      </c>
      <c r="O1190" s="569">
        <v>0.82013888888888897</v>
      </c>
      <c r="P1190" s="568"/>
      <c r="Q1190" s="185" t="str">
        <f t="shared" si="58"/>
        <v/>
      </c>
      <c r="R1190" s="574" t="str">
        <f t="shared" si="57"/>
        <v/>
      </c>
      <c r="S1190" s="581">
        <v>8.8000000000000007</v>
      </c>
      <c r="T1190" s="257"/>
      <c r="U1190" s="576" t="str">
        <f t="shared" si="59"/>
        <v/>
      </c>
      <c r="AR1190" s="263"/>
      <c r="AS1190" s="263"/>
      <c r="AT1190" s="224"/>
      <c r="AU1190" s="379"/>
      <c r="AV1190" s="379"/>
      <c r="AW1190" s="264"/>
    </row>
    <row r="1191" spans="2:49" x14ac:dyDescent="0.25">
      <c r="B1191" s="379">
        <v>8.8000000000000007</v>
      </c>
      <c r="C1191" s="379">
        <v>96</v>
      </c>
      <c r="D1191" s="379">
        <v>8.8000000000000007</v>
      </c>
      <c r="E1191" s="379">
        <v>2.9</v>
      </c>
      <c r="F1191" s="379">
        <v>3.6</v>
      </c>
      <c r="G1191" s="379">
        <v>134</v>
      </c>
      <c r="H1191" s="379">
        <v>1032.2</v>
      </c>
      <c r="I1191" s="379">
        <v>0</v>
      </c>
      <c r="J1191" s="379">
        <v>0</v>
      </c>
      <c r="K1191" s="379">
        <v>0</v>
      </c>
      <c r="L1191" s="379">
        <v>0.2</v>
      </c>
      <c r="M1191" s="379">
        <v>152.9</v>
      </c>
      <c r="N1191" s="568">
        <v>152.9</v>
      </c>
      <c r="O1191" s="569">
        <v>0.82083333333333297</v>
      </c>
      <c r="P1191" s="568"/>
      <c r="Q1191" s="185" t="str">
        <f t="shared" si="58"/>
        <v/>
      </c>
      <c r="R1191" s="574" t="str">
        <f t="shared" si="57"/>
        <v/>
      </c>
      <c r="S1191" s="581">
        <v>8.8000000000000007</v>
      </c>
      <c r="T1191" s="257"/>
      <c r="U1191" s="576" t="str">
        <f t="shared" si="59"/>
        <v/>
      </c>
      <c r="AR1191" s="263"/>
      <c r="AS1191" s="263"/>
      <c r="AT1191" s="224"/>
      <c r="AU1191" s="379"/>
      <c r="AV1191" s="379"/>
      <c r="AW1191" s="264"/>
    </row>
    <row r="1192" spans="2:49" x14ac:dyDescent="0.25">
      <c r="B1192" s="379">
        <v>8.9</v>
      </c>
      <c r="C1192" s="379">
        <v>96</v>
      </c>
      <c r="D1192" s="379">
        <v>8.9</v>
      </c>
      <c r="E1192" s="379">
        <v>4</v>
      </c>
      <c r="F1192" s="379">
        <v>5.4</v>
      </c>
      <c r="G1192" s="379">
        <v>122</v>
      </c>
      <c r="H1192" s="379">
        <v>1032</v>
      </c>
      <c r="I1192" s="379">
        <v>0</v>
      </c>
      <c r="J1192" s="379">
        <v>0</v>
      </c>
      <c r="K1192" s="379">
        <v>0</v>
      </c>
      <c r="L1192" s="379">
        <v>0.2</v>
      </c>
      <c r="M1192" s="379">
        <v>152.9</v>
      </c>
      <c r="N1192" s="568">
        <v>152.9</v>
      </c>
      <c r="O1192" s="569">
        <v>0.82152777777777797</v>
      </c>
      <c r="P1192" s="568"/>
      <c r="Q1192" s="185" t="str">
        <f t="shared" si="58"/>
        <v/>
      </c>
      <c r="R1192" s="574" t="str">
        <f t="shared" si="57"/>
        <v/>
      </c>
      <c r="S1192" s="581">
        <v>8.8000000000000007</v>
      </c>
      <c r="T1192" s="257"/>
      <c r="U1192" s="576" t="str">
        <f t="shared" si="59"/>
        <v/>
      </c>
      <c r="AR1192" s="263"/>
      <c r="AS1192" s="263"/>
      <c r="AT1192" s="224"/>
      <c r="AU1192" s="379"/>
      <c r="AV1192" s="379"/>
      <c r="AW1192" s="264"/>
    </row>
    <row r="1193" spans="2:49" x14ac:dyDescent="0.25">
      <c r="B1193" s="379">
        <v>8.9</v>
      </c>
      <c r="C1193" s="379">
        <v>96</v>
      </c>
      <c r="D1193" s="379">
        <v>8.9</v>
      </c>
      <c r="E1193" s="379">
        <v>2.2000000000000002</v>
      </c>
      <c r="F1193" s="379">
        <v>3.6</v>
      </c>
      <c r="G1193" s="379">
        <v>139</v>
      </c>
      <c r="H1193" s="379">
        <v>1032.0999999999999</v>
      </c>
      <c r="I1193" s="379">
        <v>0</v>
      </c>
      <c r="J1193" s="379">
        <v>0</v>
      </c>
      <c r="K1193" s="379">
        <v>0</v>
      </c>
      <c r="L1193" s="379">
        <v>0.2</v>
      </c>
      <c r="M1193" s="379">
        <v>152.9</v>
      </c>
      <c r="N1193" s="568">
        <v>152.9</v>
      </c>
      <c r="O1193" s="569">
        <v>0.82222222222222197</v>
      </c>
      <c r="P1193" s="568"/>
      <c r="Q1193" s="185" t="str">
        <f t="shared" si="58"/>
        <v/>
      </c>
      <c r="R1193" s="574" t="str">
        <f t="shared" si="57"/>
        <v/>
      </c>
      <c r="S1193" s="581">
        <v>8.8000000000000007</v>
      </c>
      <c r="T1193" s="257"/>
      <c r="U1193" s="576" t="str">
        <f t="shared" si="59"/>
        <v/>
      </c>
      <c r="AR1193" s="263"/>
      <c r="AS1193" s="263"/>
      <c r="AT1193" s="224"/>
      <c r="AU1193" s="379"/>
      <c r="AV1193" s="379"/>
      <c r="AW1193" s="264"/>
    </row>
    <row r="1194" spans="2:49" x14ac:dyDescent="0.25">
      <c r="B1194" s="379">
        <v>8.9</v>
      </c>
      <c r="C1194" s="379">
        <v>96</v>
      </c>
      <c r="D1194" s="379">
        <v>8.9</v>
      </c>
      <c r="E1194" s="379">
        <v>3.6</v>
      </c>
      <c r="F1194" s="379">
        <v>3.6</v>
      </c>
      <c r="G1194" s="379">
        <v>112</v>
      </c>
      <c r="H1194" s="379">
        <v>1032.0999999999999</v>
      </c>
      <c r="I1194" s="379">
        <v>0</v>
      </c>
      <c r="J1194" s="379">
        <v>0</v>
      </c>
      <c r="K1194" s="379">
        <v>0</v>
      </c>
      <c r="L1194" s="379">
        <v>0.2</v>
      </c>
      <c r="M1194" s="379">
        <v>152.9</v>
      </c>
      <c r="N1194" s="568">
        <v>152.9</v>
      </c>
      <c r="O1194" s="569">
        <v>0.82291666666666696</v>
      </c>
      <c r="P1194" s="568"/>
      <c r="Q1194" s="185" t="str">
        <f t="shared" si="58"/>
        <v/>
      </c>
      <c r="R1194" s="574" t="str">
        <f t="shared" si="57"/>
        <v/>
      </c>
      <c r="S1194" s="581">
        <v>8.8000000000000007</v>
      </c>
      <c r="T1194" s="257"/>
      <c r="U1194" s="576" t="str">
        <f t="shared" si="59"/>
        <v/>
      </c>
      <c r="AR1194" s="263"/>
      <c r="AS1194" s="263"/>
      <c r="AT1194" s="224"/>
      <c r="AU1194" s="379"/>
      <c r="AV1194" s="379"/>
      <c r="AW1194" s="264"/>
    </row>
    <row r="1195" spans="2:49" x14ac:dyDescent="0.25">
      <c r="B1195" s="379">
        <v>8.9</v>
      </c>
      <c r="C1195" s="379">
        <v>96</v>
      </c>
      <c r="D1195" s="379">
        <v>8.9</v>
      </c>
      <c r="E1195" s="379">
        <v>2.2000000000000002</v>
      </c>
      <c r="F1195" s="379">
        <v>3.6</v>
      </c>
      <c r="G1195" s="379">
        <v>89</v>
      </c>
      <c r="H1195" s="379">
        <v>1032.0999999999999</v>
      </c>
      <c r="I1195" s="379">
        <v>0</v>
      </c>
      <c r="J1195" s="379">
        <v>0</v>
      </c>
      <c r="K1195" s="379">
        <v>0</v>
      </c>
      <c r="L1195" s="379">
        <v>0.2</v>
      </c>
      <c r="M1195" s="379">
        <v>152.9</v>
      </c>
      <c r="N1195" s="568">
        <v>152.9</v>
      </c>
      <c r="O1195" s="569">
        <v>0.82361111111111096</v>
      </c>
      <c r="P1195" s="568"/>
      <c r="Q1195" s="185" t="str">
        <f t="shared" si="58"/>
        <v/>
      </c>
      <c r="R1195" s="574" t="str">
        <f t="shared" si="57"/>
        <v/>
      </c>
      <c r="S1195" s="581">
        <v>8.9</v>
      </c>
      <c r="T1195" s="257"/>
      <c r="U1195" s="576" t="str">
        <f t="shared" si="59"/>
        <v/>
      </c>
      <c r="AR1195" s="263"/>
      <c r="AS1195" s="263"/>
      <c r="AT1195" s="224"/>
      <c r="AU1195" s="379"/>
      <c r="AV1195" s="379"/>
      <c r="AW1195" s="264"/>
    </row>
    <row r="1196" spans="2:49" x14ac:dyDescent="0.25">
      <c r="B1196" s="379">
        <v>8.9</v>
      </c>
      <c r="C1196" s="379">
        <v>96</v>
      </c>
      <c r="D1196" s="379">
        <v>8.1999999999999993</v>
      </c>
      <c r="E1196" s="379">
        <v>6.1</v>
      </c>
      <c r="F1196" s="379">
        <v>9.4</v>
      </c>
      <c r="G1196" s="379">
        <v>98</v>
      </c>
      <c r="H1196" s="379">
        <v>1032.0999999999999</v>
      </c>
      <c r="I1196" s="379">
        <v>0</v>
      </c>
      <c r="J1196" s="379">
        <v>0</v>
      </c>
      <c r="K1196" s="379">
        <v>0</v>
      </c>
      <c r="L1196" s="379">
        <v>0.2</v>
      </c>
      <c r="M1196" s="379">
        <v>152.9</v>
      </c>
      <c r="N1196" s="568">
        <v>152.9</v>
      </c>
      <c r="O1196" s="569">
        <v>0.82430555555555596</v>
      </c>
      <c r="P1196" s="568"/>
      <c r="Q1196" s="185" t="str">
        <f t="shared" si="58"/>
        <v/>
      </c>
      <c r="R1196" s="574" t="str">
        <f t="shared" si="57"/>
        <v/>
      </c>
      <c r="S1196" s="581">
        <v>8.9</v>
      </c>
      <c r="T1196" s="257"/>
      <c r="U1196" s="576" t="str">
        <f t="shared" si="59"/>
        <v/>
      </c>
      <c r="AR1196" s="263"/>
      <c r="AS1196" s="263"/>
      <c r="AT1196" s="224"/>
      <c r="AU1196" s="379"/>
      <c r="AV1196" s="379"/>
      <c r="AW1196" s="264"/>
    </row>
    <row r="1197" spans="2:49" x14ac:dyDescent="0.25">
      <c r="B1197" s="379">
        <v>8.9</v>
      </c>
      <c r="C1197" s="379">
        <v>96</v>
      </c>
      <c r="D1197" s="379">
        <v>8.9</v>
      </c>
      <c r="E1197" s="379">
        <v>2.9</v>
      </c>
      <c r="F1197" s="379">
        <v>3.6</v>
      </c>
      <c r="G1197" s="379">
        <v>69</v>
      </c>
      <c r="H1197" s="379">
        <v>1032.0999999999999</v>
      </c>
      <c r="I1197" s="379">
        <v>0</v>
      </c>
      <c r="J1197" s="379">
        <v>0</v>
      </c>
      <c r="K1197" s="379">
        <v>0</v>
      </c>
      <c r="L1197" s="379">
        <v>0.2</v>
      </c>
      <c r="M1197" s="379">
        <v>152.9</v>
      </c>
      <c r="N1197" s="568">
        <v>152.9</v>
      </c>
      <c r="O1197" s="569">
        <v>0.82499999999999996</v>
      </c>
      <c r="P1197" s="568"/>
      <c r="Q1197" s="185" t="str">
        <f t="shared" si="58"/>
        <v/>
      </c>
      <c r="R1197" s="574" t="str">
        <f t="shared" si="57"/>
        <v/>
      </c>
      <c r="S1197" s="581">
        <v>8.9</v>
      </c>
      <c r="T1197" s="257"/>
      <c r="U1197" s="576" t="str">
        <f t="shared" si="59"/>
        <v/>
      </c>
      <c r="AR1197" s="263"/>
      <c r="AS1197" s="263"/>
      <c r="AT1197" s="224"/>
      <c r="AU1197" s="379"/>
      <c r="AV1197" s="379"/>
      <c r="AW1197" s="264"/>
    </row>
    <row r="1198" spans="2:49" x14ac:dyDescent="0.25">
      <c r="B1198" s="379">
        <v>8.9</v>
      </c>
      <c r="C1198" s="379">
        <v>96</v>
      </c>
      <c r="D1198" s="379">
        <v>8.9</v>
      </c>
      <c r="E1198" s="379">
        <v>3.6</v>
      </c>
      <c r="F1198" s="379">
        <v>5.4</v>
      </c>
      <c r="G1198" s="379">
        <v>82</v>
      </c>
      <c r="H1198" s="379">
        <v>1031.9000000000001</v>
      </c>
      <c r="I1198" s="379">
        <v>0</v>
      </c>
      <c r="J1198" s="379">
        <v>0</v>
      </c>
      <c r="K1198" s="379">
        <v>0</v>
      </c>
      <c r="L1198" s="379">
        <v>0.2</v>
      </c>
      <c r="M1198" s="379">
        <v>152.9</v>
      </c>
      <c r="N1198" s="568">
        <v>152.9</v>
      </c>
      <c r="O1198" s="569">
        <v>0.82569444444444495</v>
      </c>
      <c r="P1198" s="568"/>
      <c r="Q1198" s="185" t="str">
        <f t="shared" si="58"/>
        <v/>
      </c>
      <c r="R1198" s="574" t="str">
        <f t="shared" si="57"/>
        <v/>
      </c>
      <c r="S1198" s="581">
        <v>8.9</v>
      </c>
      <c r="T1198" s="257"/>
      <c r="U1198" s="576" t="str">
        <f t="shared" si="59"/>
        <v/>
      </c>
      <c r="AR1198" s="263"/>
      <c r="AS1198" s="263"/>
      <c r="AT1198" s="224"/>
      <c r="AU1198" s="379"/>
      <c r="AV1198" s="379"/>
      <c r="AW1198" s="264"/>
    </row>
    <row r="1199" spans="2:49" x14ac:dyDescent="0.25">
      <c r="B1199" s="379">
        <v>8.9</v>
      </c>
      <c r="C1199" s="379">
        <v>96</v>
      </c>
      <c r="D1199" s="379">
        <v>8</v>
      </c>
      <c r="E1199" s="379">
        <v>6.5</v>
      </c>
      <c r="F1199" s="379">
        <v>7.2</v>
      </c>
      <c r="G1199" s="379">
        <v>93</v>
      </c>
      <c r="H1199" s="379">
        <v>1032.0999999999999</v>
      </c>
      <c r="I1199" s="379">
        <v>0</v>
      </c>
      <c r="J1199" s="379">
        <v>0</v>
      </c>
      <c r="K1199" s="379">
        <v>0</v>
      </c>
      <c r="L1199" s="379">
        <v>0.2</v>
      </c>
      <c r="M1199" s="379">
        <v>152.9</v>
      </c>
      <c r="N1199" s="568">
        <v>152.9</v>
      </c>
      <c r="O1199" s="569">
        <v>0.82638888888888895</v>
      </c>
      <c r="P1199" s="568"/>
      <c r="Q1199" s="185" t="str">
        <f t="shared" si="58"/>
        <v/>
      </c>
      <c r="R1199" s="574" t="str">
        <f t="shared" si="57"/>
        <v/>
      </c>
      <c r="S1199" s="581">
        <v>8.9</v>
      </c>
      <c r="T1199" s="257"/>
      <c r="U1199" s="576" t="str">
        <f t="shared" si="59"/>
        <v/>
      </c>
      <c r="AR1199" s="263"/>
      <c r="AS1199" s="263"/>
      <c r="AT1199" s="224"/>
      <c r="AU1199" s="379"/>
      <c r="AV1199" s="379"/>
      <c r="AW1199" s="264"/>
    </row>
    <row r="1200" spans="2:49" x14ac:dyDescent="0.25">
      <c r="B1200" s="379">
        <v>8.9</v>
      </c>
      <c r="C1200" s="379">
        <v>96</v>
      </c>
      <c r="D1200" s="379">
        <v>8.9</v>
      </c>
      <c r="E1200" s="379">
        <v>1.8</v>
      </c>
      <c r="F1200" s="379">
        <v>1.8</v>
      </c>
      <c r="G1200" s="379">
        <v>116</v>
      </c>
      <c r="H1200" s="379">
        <v>1032</v>
      </c>
      <c r="I1200" s="379">
        <v>0</v>
      </c>
      <c r="J1200" s="379">
        <v>0</v>
      </c>
      <c r="K1200" s="379">
        <v>0</v>
      </c>
      <c r="L1200" s="379">
        <v>0.2</v>
      </c>
      <c r="M1200" s="379">
        <v>152.9</v>
      </c>
      <c r="N1200" s="568">
        <v>152.9</v>
      </c>
      <c r="O1200" s="569">
        <v>0.82708333333333295</v>
      </c>
      <c r="P1200" s="568"/>
      <c r="Q1200" s="185" t="str">
        <f t="shared" si="58"/>
        <v/>
      </c>
      <c r="R1200" s="574" t="str">
        <f t="shared" si="57"/>
        <v/>
      </c>
      <c r="S1200" s="581">
        <v>8.9</v>
      </c>
      <c r="T1200" s="257"/>
      <c r="U1200" s="576" t="str">
        <f t="shared" si="59"/>
        <v/>
      </c>
      <c r="AR1200" s="263"/>
      <c r="AS1200" s="263"/>
      <c r="AT1200" s="224"/>
      <c r="AU1200" s="379"/>
      <c r="AV1200" s="379"/>
      <c r="AW1200" s="264"/>
    </row>
    <row r="1201" spans="2:49" x14ac:dyDescent="0.25">
      <c r="B1201" s="379">
        <v>8.9</v>
      </c>
      <c r="C1201" s="379">
        <v>96</v>
      </c>
      <c r="D1201" s="379">
        <v>8.9</v>
      </c>
      <c r="E1201" s="379">
        <v>4</v>
      </c>
      <c r="F1201" s="379">
        <v>5.4</v>
      </c>
      <c r="G1201" s="379">
        <v>94</v>
      </c>
      <c r="H1201" s="379">
        <v>1032.0999999999999</v>
      </c>
      <c r="I1201" s="379">
        <v>0</v>
      </c>
      <c r="J1201" s="379">
        <v>0</v>
      </c>
      <c r="K1201" s="379">
        <v>0</v>
      </c>
      <c r="L1201" s="379">
        <v>0.2</v>
      </c>
      <c r="M1201" s="379">
        <v>152.9</v>
      </c>
      <c r="N1201" s="568">
        <v>152.9</v>
      </c>
      <c r="O1201" s="569">
        <v>0.82777777777777795</v>
      </c>
      <c r="P1201" s="568"/>
      <c r="Q1201" s="185" t="str">
        <f t="shared" si="58"/>
        <v/>
      </c>
      <c r="R1201" s="574" t="str">
        <f t="shared" si="57"/>
        <v/>
      </c>
      <c r="S1201" s="581">
        <v>8.9</v>
      </c>
      <c r="T1201" s="257"/>
      <c r="U1201" s="576" t="str">
        <f t="shared" si="59"/>
        <v/>
      </c>
      <c r="AR1201" s="263"/>
      <c r="AS1201" s="263"/>
      <c r="AT1201" s="224"/>
      <c r="AU1201" s="379"/>
      <c r="AV1201" s="379"/>
      <c r="AW1201" s="264"/>
    </row>
    <row r="1202" spans="2:49" x14ac:dyDescent="0.25">
      <c r="B1202" s="379">
        <v>8.9</v>
      </c>
      <c r="C1202" s="379">
        <v>96</v>
      </c>
      <c r="D1202" s="379">
        <v>8.9</v>
      </c>
      <c r="E1202" s="379">
        <v>0.7</v>
      </c>
      <c r="F1202" s="379">
        <v>1.8</v>
      </c>
      <c r="G1202" s="379">
        <v>185</v>
      </c>
      <c r="H1202" s="379">
        <v>1032</v>
      </c>
      <c r="I1202" s="379">
        <v>0</v>
      </c>
      <c r="J1202" s="379">
        <v>0</v>
      </c>
      <c r="K1202" s="379">
        <v>0</v>
      </c>
      <c r="L1202" s="379">
        <v>0.2</v>
      </c>
      <c r="M1202" s="379">
        <v>152.9</v>
      </c>
      <c r="N1202" s="568">
        <v>152.9</v>
      </c>
      <c r="O1202" s="569">
        <v>0.82847222222222205</v>
      </c>
      <c r="P1202" s="568"/>
      <c r="Q1202" s="185" t="str">
        <f t="shared" si="58"/>
        <v/>
      </c>
      <c r="R1202" s="574" t="str">
        <f t="shared" si="57"/>
        <v/>
      </c>
      <c r="S1202" s="581">
        <v>8.9</v>
      </c>
      <c r="T1202" s="257"/>
      <c r="U1202" s="576" t="str">
        <f t="shared" si="59"/>
        <v/>
      </c>
      <c r="AR1202" s="263"/>
      <c r="AS1202" s="263"/>
      <c r="AT1202" s="224"/>
      <c r="AU1202" s="379"/>
      <c r="AV1202" s="379"/>
      <c r="AW1202" s="264"/>
    </row>
    <row r="1203" spans="2:49" x14ac:dyDescent="0.25">
      <c r="B1203" s="379">
        <v>8.9</v>
      </c>
      <c r="C1203" s="379">
        <v>96</v>
      </c>
      <c r="D1203" s="379">
        <v>8.9</v>
      </c>
      <c r="E1203" s="379">
        <v>2.2000000000000002</v>
      </c>
      <c r="F1203" s="379">
        <v>3.6</v>
      </c>
      <c r="G1203" s="379">
        <v>123</v>
      </c>
      <c r="H1203" s="379">
        <v>1032</v>
      </c>
      <c r="I1203" s="379">
        <v>0</v>
      </c>
      <c r="J1203" s="379">
        <v>0</v>
      </c>
      <c r="K1203" s="379">
        <v>0</v>
      </c>
      <c r="L1203" s="379">
        <v>0.2</v>
      </c>
      <c r="M1203" s="379">
        <v>152.9</v>
      </c>
      <c r="N1203" s="568">
        <v>152.9</v>
      </c>
      <c r="O1203" s="569">
        <v>0.82916666666666705</v>
      </c>
      <c r="P1203" s="568"/>
      <c r="Q1203" s="185" t="str">
        <f t="shared" si="58"/>
        <v/>
      </c>
      <c r="R1203" s="574" t="str">
        <f t="shared" si="57"/>
        <v/>
      </c>
      <c r="S1203" s="581">
        <v>8.9</v>
      </c>
      <c r="T1203" s="257"/>
      <c r="U1203" s="576" t="str">
        <f t="shared" si="59"/>
        <v/>
      </c>
      <c r="AR1203" s="263"/>
      <c r="AS1203" s="263"/>
      <c r="AT1203" s="224"/>
      <c r="AU1203" s="379"/>
      <c r="AV1203" s="379"/>
      <c r="AW1203" s="264"/>
    </row>
    <row r="1204" spans="2:49" x14ac:dyDescent="0.25">
      <c r="B1204" s="379">
        <v>8.9</v>
      </c>
      <c r="C1204" s="379">
        <v>96</v>
      </c>
      <c r="D1204" s="379">
        <v>8.9</v>
      </c>
      <c r="E1204" s="379">
        <v>1.1000000000000001</v>
      </c>
      <c r="F1204" s="379">
        <v>3.6</v>
      </c>
      <c r="G1204" s="379">
        <v>129</v>
      </c>
      <c r="H1204" s="379">
        <v>1032</v>
      </c>
      <c r="I1204" s="379">
        <v>0</v>
      </c>
      <c r="J1204" s="379">
        <v>0</v>
      </c>
      <c r="K1204" s="379">
        <v>0</v>
      </c>
      <c r="L1204" s="379">
        <v>0.2</v>
      </c>
      <c r="M1204" s="379">
        <v>152.9</v>
      </c>
      <c r="N1204" s="568">
        <v>152.9</v>
      </c>
      <c r="O1204" s="569">
        <v>0.82986111111111105</v>
      </c>
      <c r="P1204" s="568"/>
      <c r="Q1204" s="185" t="str">
        <f t="shared" si="58"/>
        <v/>
      </c>
      <c r="R1204" s="574" t="str">
        <f t="shared" si="57"/>
        <v/>
      </c>
      <c r="S1204" s="581">
        <v>8.9</v>
      </c>
      <c r="T1204" s="257"/>
      <c r="U1204" s="576" t="str">
        <f t="shared" si="59"/>
        <v/>
      </c>
      <c r="AR1204" s="263"/>
      <c r="AS1204" s="263"/>
      <c r="AT1204" s="224"/>
      <c r="AU1204" s="379"/>
      <c r="AV1204" s="379"/>
      <c r="AW1204" s="264"/>
    </row>
    <row r="1205" spans="2:49" x14ac:dyDescent="0.25">
      <c r="B1205" s="379">
        <v>8.9</v>
      </c>
      <c r="C1205" s="379">
        <v>96</v>
      </c>
      <c r="D1205" s="379">
        <v>8.9</v>
      </c>
      <c r="E1205" s="379">
        <v>3.6</v>
      </c>
      <c r="F1205" s="379">
        <v>5.4</v>
      </c>
      <c r="G1205" s="379">
        <v>100</v>
      </c>
      <c r="H1205" s="379">
        <v>1032.3</v>
      </c>
      <c r="I1205" s="379">
        <v>0</v>
      </c>
      <c r="J1205" s="379">
        <v>0</v>
      </c>
      <c r="K1205" s="379">
        <v>0</v>
      </c>
      <c r="L1205" s="379">
        <v>0.2</v>
      </c>
      <c r="M1205" s="379">
        <v>152.9</v>
      </c>
      <c r="N1205" s="568">
        <v>152.9</v>
      </c>
      <c r="O1205" s="569">
        <v>0.83055555555555605</v>
      </c>
      <c r="P1205" s="568"/>
      <c r="Q1205" s="185" t="str">
        <f t="shared" si="58"/>
        <v/>
      </c>
      <c r="R1205" s="574" t="str">
        <f t="shared" si="57"/>
        <v/>
      </c>
      <c r="S1205" s="581">
        <v>8.9</v>
      </c>
      <c r="T1205" s="257"/>
      <c r="U1205" s="576" t="str">
        <f t="shared" si="59"/>
        <v/>
      </c>
      <c r="AR1205" s="263"/>
      <c r="AS1205" s="263"/>
      <c r="AT1205" s="224"/>
      <c r="AU1205" s="379"/>
      <c r="AV1205" s="379"/>
      <c r="AW1205" s="264"/>
    </row>
    <row r="1206" spans="2:49" x14ac:dyDescent="0.25">
      <c r="B1206" s="379">
        <v>8.9</v>
      </c>
      <c r="C1206" s="379">
        <v>96</v>
      </c>
      <c r="D1206" s="379">
        <v>8.9</v>
      </c>
      <c r="E1206" s="379">
        <v>1.1000000000000001</v>
      </c>
      <c r="F1206" s="379">
        <v>1.8</v>
      </c>
      <c r="G1206" s="379">
        <v>76</v>
      </c>
      <c r="H1206" s="379">
        <v>1032.0999999999999</v>
      </c>
      <c r="I1206" s="379">
        <v>0</v>
      </c>
      <c r="J1206" s="379">
        <v>0</v>
      </c>
      <c r="K1206" s="379">
        <v>0</v>
      </c>
      <c r="L1206" s="379">
        <v>0.2</v>
      </c>
      <c r="M1206" s="379">
        <v>152.9</v>
      </c>
      <c r="N1206" s="568">
        <v>152.9</v>
      </c>
      <c r="O1206" s="569">
        <v>0.83125000000000004</v>
      </c>
      <c r="P1206" s="568"/>
      <c r="Q1206" s="185" t="str">
        <f t="shared" si="58"/>
        <v/>
      </c>
      <c r="R1206" s="574" t="str">
        <f t="shared" si="57"/>
        <v/>
      </c>
      <c r="S1206" s="581">
        <v>8.9</v>
      </c>
      <c r="T1206" s="257"/>
      <c r="U1206" s="576" t="str">
        <f t="shared" si="59"/>
        <v/>
      </c>
      <c r="AR1206" s="263"/>
      <c r="AS1206" s="263"/>
      <c r="AT1206" s="224"/>
      <c r="AU1206" s="379"/>
      <c r="AV1206" s="379"/>
      <c r="AW1206" s="264"/>
    </row>
    <row r="1207" spans="2:49" x14ac:dyDescent="0.25">
      <c r="B1207" s="379">
        <v>8.9</v>
      </c>
      <c r="C1207" s="379">
        <v>96</v>
      </c>
      <c r="D1207" s="379">
        <v>8.1999999999999993</v>
      </c>
      <c r="E1207" s="379">
        <v>5.8</v>
      </c>
      <c r="F1207" s="379">
        <v>7.2</v>
      </c>
      <c r="G1207" s="379">
        <v>83</v>
      </c>
      <c r="H1207" s="379">
        <v>1032.0999999999999</v>
      </c>
      <c r="I1207" s="379">
        <v>0</v>
      </c>
      <c r="J1207" s="379">
        <v>0</v>
      </c>
      <c r="K1207" s="379">
        <v>0</v>
      </c>
      <c r="L1207" s="379">
        <v>0.2</v>
      </c>
      <c r="M1207" s="379">
        <v>152.9</v>
      </c>
      <c r="N1207" s="568">
        <v>152.9</v>
      </c>
      <c r="O1207" s="569">
        <v>0.83194444444444404</v>
      </c>
      <c r="P1207" s="568"/>
      <c r="Q1207" s="185" t="str">
        <f t="shared" si="58"/>
        <v/>
      </c>
      <c r="R1207" s="574" t="str">
        <f t="shared" si="57"/>
        <v/>
      </c>
      <c r="S1207" s="581">
        <v>8.9</v>
      </c>
      <c r="T1207" s="257"/>
      <c r="U1207" s="576" t="str">
        <f t="shared" si="59"/>
        <v/>
      </c>
      <c r="AR1207" s="263"/>
      <c r="AS1207" s="263"/>
      <c r="AT1207" s="224"/>
      <c r="AU1207" s="379"/>
      <c r="AV1207" s="379"/>
      <c r="AW1207" s="264"/>
    </row>
    <row r="1208" spans="2:49" x14ac:dyDescent="0.25">
      <c r="B1208" s="379">
        <v>9</v>
      </c>
      <c r="C1208" s="379">
        <v>96</v>
      </c>
      <c r="D1208" s="379">
        <v>9</v>
      </c>
      <c r="E1208" s="379">
        <v>1.4</v>
      </c>
      <c r="F1208" s="379">
        <v>1.8</v>
      </c>
      <c r="G1208" s="379">
        <v>121</v>
      </c>
      <c r="H1208" s="379">
        <v>1032</v>
      </c>
      <c r="I1208" s="379">
        <v>0</v>
      </c>
      <c r="J1208" s="379">
        <v>0</v>
      </c>
      <c r="K1208" s="379">
        <v>0</v>
      </c>
      <c r="L1208" s="379">
        <v>0.2</v>
      </c>
      <c r="M1208" s="379">
        <v>152.9</v>
      </c>
      <c r="N1208" s="568">
        <v>152.9</v>
      </c>
      <c r="O1208" s="569">
        <v>0.83263888888888904</v>
      </c>
      <c r="P1208" s="568"/>
      <c r="Q1208" s="185" t="str">
        <f t="shared" si="58"/>
        <v/>
      </c>
      <c r="R1208" s="574" t="str">
        <f t="shared" si="57"/>
        <v/>
      </c>
      <c r="S1208" s="581">
        <v>8.9</v>
      </c>
      <c r="T1208" s="257"/>
      <c r="U1208" s="576" t="str">
        <f t="shared" si="59"/>
        <v/>
      </c>
      <c r="AR1208" s="263"/>
      <c r="AS1208" s="263"/>
      <c r="AT1208" s="224"/>
      <c r="AU1208" s="379"/>
      <c r="AV1208" s="379"/>
      <c r="AW1208" s="264"/>
    </row>
    <row r="1209" spans="2:49" x14ac:dyDescent="0.25">
      <c r="B1209" s="379">
        <v>9</v>
      </c>
      <c r="C1209" s="379">
        <v>96</v>
      </c>
      <c r="D1209" s="379">
        <v>9</v>
      </c>
      <c r="E1209" s="379">
        <v>2.9</v>
      </c>
      <c r="F1209" s="379">
        <v>3.6</v>
      </c>
      <c r="G1209" s="379">
        <v>134</v>
      </c>
      <c r="H1209" s="379">
        <v>1032.3</v>
      </c>
      <c r="I1209" s="379">
        <v>0</v>
      </c>
      <c r="J1209" s="379">
        <v>0</v>
      </c>
      <c r="K1209" s="379">
        <v>0</v>
      </c>
      <c r="L1209" s="379">
        <v>0.2</v>
      </c>
      <c r="M1209" s="379">
        <v>152.9</v>
      </c>
      <c r="N1209" s="568">
        <v>152.9</v>
      </c>
      <c r="O1209" s="569">
        <v>0.83333333333333304</v>
      </c>
      <c r="P1209" s="568"/>
      <c r="Q1209" s="185" t="str">
        <f t="shared" si="58"/>
        <v/>
      </c>
      <c r="R1209" s="574" t="str">
        <f t="shared" si="57"/>
        <v/>
      </c>
      <c r="S1209" s="581">
        <v>8.9</v>
      </c>
      <c r="T1209" s="257"/>
      <c r="U1209" s="576" t="str">
        <f t="shared" si="59"/>
        <v/>
      </c>
      <c r="AR1209" s="263"/>
      <c r="AS1209" s="263"/>
      <c r="AT1209" s="224"/>
      <c r="AU1209" s="379"/>
      <c r="AV1209" s="379"/>
      <c r="AW1209" s="264"/>
    </row>
    <row r="1210" spans="2:49" x14ac:dyDescent="0.25">
      <c r="B1210" s="379">
        <v>9</v>
      </c>
      <c r="C1210" s="379">
        <v>96</v>
      </c>
      <c r="D1210" s="379">
        <v>9</v>
      </c>
      <c r="E1210" s="379">
        <v>3.6</v>
      </c>
      <c r="F1210" s="379">
        <v>5.4</v>
      </c>
      <c r="G1210" s="379">
        <v>82</v>
      </c>
      <c r="H1210" s="379">
        <v>1032.3</v>
      </c>
      <c r="I1210" s="379">
        <v>0</v>
      </c>
      <c r="J1210" s="379">
        <v>0</v>
      </c>
      <c r="K1210" s="379">
        <v>0</v>
      </c>
      <c r="L1210" s="379">
        <v>0.2</v>
      </c>
      <c r="M1210" s="379">
        <v>152.9</v>
      </c>
      <c r="N1210" s="568">
        <v>152.9</v>
      </c>
      <c r="O1210" s="569">
        <v>0.83402777777777803</v>
      </c>
      <c r="P1210" s="568"/>
      <c r="Q1210" s="185" t="str">
        <f t="shared" si="58"/>
        <v/>
      </c>
      <c r="R1210" s="574" t="str">
        <f t="shared" si="57"/>
        <v/>
      </c>
      <c r="S1210" s="581">
        <v>9</v>
      </c>
      <c r="T1210" s="257"/>
      <c r="U1210" s="576" t="str">
        <f t="shared" si="59"/>
        <v/>
      </c>
      <c r="AR1210" s="263"/>
      <c r="AS1210" s="263"/>
      <c r="AT1210" s="224"/>
      <c r="AU1210" s="379"/>
      <c r="AV1210" s="379"/>
      <c r="AW1210" s="264"/>
    </row>
    <row r="1211" spans="2:49" x14ac:dyDescent="0.25">
      <c r="B1211" s="379">
        <v>9</v>
      </c>
      <c r="C1211" s="379">
        <v>96</v>
      </c>
      <c r="D1211" s="379">
        <v>9</v>
      </c>
      <c r="E1211" s="379">
        <v>1.1000000000000001</v>
      </c>
      <c r="F1211" s="379">
        <v>1.8</v>
      </c>
      <c r="G1211" s="379">
        <v>80</v>
      </c>
      <c r="H1211" s="379">
        <v>1032.2</v>
      </c>
      <c r="I1211" s="379">
        <v>0</v>
      </c>
      <c r="J1211" s="379">
        <v>0</v>
      </c>
      <c r="K1211" s="379">
        <v>0</v>
      </c>
      <c r="L1211" s="379">
        <v>0.2</v>
      </c>
      <c r="M1211" s="379">
        <v>152.9</v>
      </c>
      <c r="N1211" s="568">
        <v>152.9</v>
      </c>
      <c r="O1211" s="569">
        <v>0.83472222222222203</v>
      </c>
      <c r="P1211" s="568"/>
      <c r="Q1211" s="185" t="str">
        <f t="shared" si="58"/>
        <v/>
      </c>
      <c r="R1211" s="574" t="str">
        <f t="shared" si="57"/>
        <v/>
      </c>
      <c r="S1211" s="581">
        <v>8.9</v>
      </c>
      <c r="T1211" s="257"/>
      <c r="U1211" s="576" t="str">
        <f t="shared" si="59"/>
        <v/>
      </c>
      <c r="AR1211" s="263"/>
      <c r="AS1211" s="263"/>
      <c r="AT1211" s="224"/>
      <c r="AU1211" s="379"/>
      <c r="AV1211" s="379"/>
      <c r="AW1211" s="264"/>
    </row>
    <row r="1212" spans="2:49" x14ac:dyDescent="0.25">
      <c r="B1212" s="379">
        <v>9</v>
      </c>
      <c r="C1212" s="379">
        <v>96</v>
      </c>
      <c r="D1212" s="379">
        <v>9</v>
      </c>
      <c r="E1212" s="379">
        <v>2.5</v>
      </c>
      <c r="F1212" s="379">
        <v>3.6</v>
      </c>
      <c r="G1212" s="379">
        <v>156</v>
      </c>
      <c r="H1212" s="379">
        <v>1032.4000000000001</v>
      </c>
      <c r="I1212" s="379">
        <v>0</v>
      </c>
      <c r="J1212" s="379">
        <v>0</v>
      </c>
      <c r="K1212" s="379">
        <v>0</v>
      </c>
      <c r="L1212" s="379">
        <v>0.2</v>
      </c>
      <c r="M1212" s="379">
        <v>152.9</v>
      </c>
      <c r="N1212" s="568">
        <v>152.9</v>
      </c>
      <c r="O1212" s="569">
        <v>0.83541666666666703</v>
      </c>
      <c r="P1212" s="568"/>
      <c r="Q1212" s="185" t="str">
        <f t="shared" si="58"/>
        <v/>
      </c>
      <c r="R1212" s="574" t="str">
        <f t="shared" si="57"/>
        <v/>
      </c>
      <c r="S1212" s="581">
        <v>9</v>
      </c>
      <c r="T1212" s="257"/>
      <c r="U1212" s="576" t="str">
        <f t="shared" si="59"/>
        <v/>
      </c>
      <c r="AR1212" s="263"/>
      <c r="AS1212" s="263"/>
      <c r="AT1212" s="224"/>
      <c r="AU1212" s="379"/>
      <c r="AV1212" s="379"/>
      <c r="AW1212" s="264"/>
    </row>
    <row r="1213" spans="2:49" x14ac:dyDescent="0.25">
      <c r="B1213" s="379">
        <v>9</v>
      </c>
      <c r="C1213" s="379">
        <v>96</v>
      </c>
      <c r="D1213" s="379">
        <v>9</v>
      </c>
      <c r="E1213" s="379">
        <v>4</v>
      </c>
      <c r="F1213" s="379">
        <v>5.4</v>
      </c>
      <c r="G1213" s="379">
        <v>119</v>
      </c>
      <c r="H1213" s="379">
        <v>1031.9000000000001</v>
      </c>
      <c r="I1213" s="379">
        <v>0</v>
      </c>
      <c r="J1213" s="379">
        <v>0</v>
      </c>
      <c r="K1213" s="379">
        <v>0</v>
      </c>
      <c r="L1213" s="379">
        <v>0.2</v>
      </c>
      <c r="M1213" s="379">
        <v>152.9</v>
      </c>
      <c r="N1213" s="568">
        <v>152.9</v>
      </c>
      <c r="O1213" s="569">
        <v>0.83611111111111103</v>
      </c>
      <c r="P1213" s="568"/>
      <c r="Q1213" s="185" t="str">
        <f t="shared" si="58"/>
        <v/>
      </c>
      <c r="R1213" s="574" t="str">
        <f t="shared" si="57"/>
        <v/>
      </c>
      <c r="S1213" s="581">
        <v>9</v>
      </c>
      <c r="T1213" s="257"/>
      <c r="U1213" s="576" t="str">
        <f t="shared" si="59"/>
        <v/>
      </c>
      <c r="AR1213" s="263"/>
      <c r="AS1213" s="263"/>
      <c r="AT1213" s="224"/>
      <c r="AU1213" s="379"/>
      <c r="AV1213" s="379"/>
      <c r="AW1213" s="264"/>
    </row>
    <row r="1214" spans="2:49" x14ac:dyDescent="0.25">
      <c r="B1214" s="379">
        <v>9</v>
      </c>
      <c r="C1214" s="379">
        <v>96</v>
      </c>
      <c r="D1214" s="379">
        <v>9</v>
      </c>
      <c r="E1214" s="379">
        <v>2.9</v>
      </c>
      <c r="F1214" s="379">
        <v>3.6</v>
      </c>
      <c r="G1214" s="379">
        <v>82</v>
      </c>
      <c r="H1214" s="379">
        <v>1032.0999999999999</v>
      </c>
      <c r="I1214" s="379">
        <v>0</v>
      </c>
      <c r="J1214" s="379">
        <v>0</v>
      </c>
      <c r="K1214" s="379">
        <v>0</v>
      </c>
      <c r="L1214" s="379">
        <v>0.2</v>
      </c>
      <c r="M1214" s="379">
        <v>152.9</v>
      </c>
      <c r="N1214" s="568">
        <v>152.9</v>
      </c>
      <c r="O1214" s="569">
        <v>0.83680555555555602</v>
      </c>
      <c r="P1214" s="568"/>
      <c r="Q1214" s="185" t="str">
        <f t="shared" si="58"/>
        <v/>
      </c>
      <c r="R1214" s="574" t="str">
        <f t="shared" si="57"/>
        <v/>
      </c>
      <c r="S1214" s="581">
        <v>9</v>
      </c>
      <c r="T1214" s="257"/>
      <c r="U1214" s="576" t="str">
        <f t="shared" si="59"/>
        <v/>
      </c>
      <c r="AR1214" s="263"/>
      <c r="AS1214" s="263"/>
      <c r="AT1214" s="224"/>
      <c r="AU1214" s="379"/>
      <c r="AV1214" s="379"/>
      <c r="AW1214" s="264"/>
    </row>
    <row r="1215" spans="2:49" x14ac:dyDescent="0.25">
      <c r="B1215" s="379">
        <v>9</v>
      </c>
      <c r="C1215" s="379">
        <v>96</v>
      </c>
      <c r="D1215" s="379">
        <v>9</v>
      </c>
      <c r="E1215" s="379">
        <v>1.8</v>
      </c>
      <c r="F1215" s="379">
        <v>3.6</v>
      </c>
      <c r="G1215" s="379">
        <v>122</v>
      </c>
      <c r="H1215" s="379">
        <v>1032.0999999999999</v>
      </c>
      <c r="I1215" s="379">
        <v>0</v>
      </c>
      <c r="J1215" s="379">
        <v>0</v>
      </c>
      <c r="K1215" s="379">
        <v>0</v>
      </c>
      <c r="L1215" s="379">
        <v>0.2</v>
      </c>
      <c r="M1215" s="379">
        <v>152.9</v>
      </c>
      <c r="N1215" s="568">
        <v>152.9</v>
      </c>
      <c r="O1215" s="569">
        <v>0.83750000000000002</v>
      </c>
      <c r="P1215" s="568"/>
      <c r="Q1215" s="185" t="str">
        <f t="shared" si="58"/>
        <v/>
      </c>
      <c r="R1215" s="574" t="str">
        <f t="shared" si="57"/>
        <v/>
      </c>
      <c r="S1215" s="581">
        <v>9</v>
      </c>
      <c r="T1215" s="257"/>
      <c r="U1215" s="576" t="str">
        <f t="shared" si="59"/>
        <v/>
      </c>
      <c r="AR1215" s="263"/>
      <c r="AS1215" s="263"/>
      <c r="AT1215" s="224"/>
      <c r="AU1215" s="379"/>
      <c r="AV1215" s="379"/>
      <c r="AW1215" s="264"/>
    </row>
    <row r="1216" spans="2:49" x14ac:dyDescent="0.25">
      <c r="B1216" s="379">
        <v>9</v>
      </c>
      <c r="C1216" s="379">
        <v>96</v>
      </c>
      <c r="D1216" s="379">
        <v>9</v>
      </c>
      <c r="E1216" s="379">
        <v>2.9</v>
      </c>
      <c r="F1216" s="379">
        <v>5.4</v>
      </c>
      <c r="G1216" s="379">
        <v>103</v>
      </c>
      <c r="H1216" s="379">
        <v>1032.0999999999999</v>
      </c>
      <c r="I1216" s="379">
        <v>0</v>
      </c>
      <c r="J1216" s="379">
        <v>0</v>
      </c>
      <c r="K1216" s="379">
        <v>0</v>
      </c>
      <c r="L1216" s="379">
        <v>0.2</v>
      </c>
      <c r="M1216" s="379">
        <v>152.9</v>
      </c>
      <c r="N1216" s="568">
        <v>152.9</v>
      </c>
      <c r="O1216" s="569">
        <v>0.83819444444444402</v>
      </c>
      <c r="P1216" s="568"/>
      <c r="Q1216" s="185" t="str">
        <f t="shared" si="58"/>
        <v/>
      </c>
      <c r="R1216" s="574" t="str">
        <f t="shared" si="57"/>
        <v/>
      </c>
      <c r="S1216" s="581">
        <v>9</v>
      </c>
      <c r="T1216" s="257"/>
      <c r="U1216" s="576" t="str">
        <f t="shared" si="59"/>
        <v/>
      </c>
      <c r="AR1216" s="263"/>
      <c r="AS1216" s="263"/>
      <c r="AT1216" s="224"/>
      <c r="AU1216" s="379"/>
      <c r="AV1216" s="379"/>
      <c r="AW1216" s="264"/>
    </row>
    <row r="1217" spans="2:49" x14ac:dyDescent="0.25">
      <c r="B1217" s="379">
        <v>9</v>
      </c>
      <c r="C1217" s="379">
        <v>96</v>
      </c>
      <c r="D1217" s="379">
        <v>9</v>
      </c>
      <c r="E1217" s="379">
        <v>2.2000000000000002</v>
      </c>
      <c r="F1217" s="379">
        <v>3.6</v>
      </c>
      <c r="G1217" s="379">
        <v>128</v>
      </c>
      <c r="H1217" s="379">
        <v>1031.9000000000001</v>
      </c>
      <c r="I1217" s="379">
        <v>0</v>
      </c>
      <c r="J1217" s="379">
        <v>0</v>
      </c>
      <c r="K1217" s="379">
        <v>0</v>
      </c>
      <c r="L1217" s="379">
        <v>0.2</v>
      </c>
      <c r="M1217" s="379">
        <v>152.9</v>
      </c>
      <c r="N1217" s="568">
        <v>152.9</v>
      </c>
      <c r="O1217" s="569">
        <v>0.83888888888888902</v>
      </c>
      <c r="P1217" s="568"/>
      <c r="Q1217" s="185" t="str">
        <f t="shared" si="58"/>
        <v/>
      </c>
      <c r="R1217" s="574" t="str">
        <f t="shared" si="57"/>
        <v/>
      </c>
      <c r="S1217" s="581">
        <v>8.9</v>
      </c>
      <c r="T1217" s="257"/>
      <c r="U1217" s="576" t="str">
        <f t="shared" si="59"/>
        <v/>
      </c>
      <c r="AR1217" s="263"/>
      <c r="AS1217" s="263"/>
      <c r="AT1217" s="224"/>
      <c r="AU1217" s="379"/>
      <c r="AV1217" s="379"/>
      <c r="AW1217" s="264"/>
    </row>
    <row r="1218" spans="2:49" x14ac:dyDescent="0.25">
      <c r="B1218" s="379">
        <v>9</v>
      </c>
      <c r="C1218" s="379">
        <v>96</v>
      </c>
      <c r="D1218" s="379">
        <v>9</v>
      </c>
      <c r="E1218" s="379">
        <v>0.4</v>
      </c>
      <c r="F1218" s="379">
        <v>1.8</v>
      </c>
      <c r="G1218" s="379">
        <v>118</v>
      </c>
      <c r="H1218" s="379">
        <v>1032.2</v>
      </c>
      <c r="I1218" s="379">
        <v>0</v>
      </c>
      <c r="J1218" s="379">
        <v>0</v>
      </c>
      <c r="K1218" s="379">
        <v>0</v>
      </c>
      <c r="L1218" s="379">
        <v>0.2</v>
      </c>
      <c r="M1218" s="379">
        <v>152.9</v>
      </c>
      <c r="N1218" s="568">
        <v>152.9</v>
      </c>
      <c r="O1218" s="569">
        <v>0.83958333333333302</v>
      </c>
      <c r="P1218" s="568"/>
      <c r="Q1218" s="185" t="str">
        <f t="shared" si="58"/>
        <v/>
      </c>
      <c r="R1218" s="574" t="str">
        <f t="shared" si="57"/>
        <v/>
      </c>
      <c r="S1218" s="581">
        <v>9</v>
      </c>
      <c r="T1218" s="257"/>
      <c r="U1218" s="576" t="str">
        <f t="shared" si="59"/>
        <v/>
      </c>
      <c r="AR1218" s="263"/>
      <c r="AS1218" s="263"/>
      <c r="AT1218" s="224"/>
      <c r="AU1218" s="379"/>
      <c r="AV1218" s="379"/>
      <c r="AW1218" s="264"/>
    </row>
    <row r="1219" spans="2:49" x14ac:dyDescent="0.25">
      <c r="B1219" s="379">
        <v>9</v>
      </c>
      <c r="C1219" s="379">
        <v>96</v>
      </c>
      <c r="D1219" s="379">
        <v>9</v>
      </c>
      <c r="E1219" s="379">
        <v>3.6</v>
      </c>
      <c r="F1219" s="379">
        <v>5.4</v>
      </c>
      <c r="G1219" s="379">
        <v>104</v>
      </c>
      <c r="H1219" s="379">
        <v>1032.2</v>
      </c>
      <c r="I1219" s="379">
        <v>0</v>
      </c>
      <c r="J1219" s="379">
        <v>0</v>
      </c>
      <c r="K1219" s="379">
        <v>0</v>
      </c>
      <c r="L1219" s="379">
        <v>0.2</v>
      </c>
      <c r="M1219" s="379">
        <v>152.9</v>
      </c>
      <c r="N1219" s="568">
        <v>152.9</v>
      </c>
      <c r="O1219" s="569">
        <v>0.84027777777777801</v>
      </c>
      <c r="P1219" s="568"/>
      <c r="Q1219" s="185" t="str">
        <f t="shared" si="58"/>
        <v/>
      </c>
      <c r="R1219" s="574" t="str">
        <f t="shared" si="57"/>
        <v/>
      </c>
      <c r="S1219" s="581">
        <v>9</v>
      </c>
      <c r="T1219" s="257"/>
      <c r="U1219" s="576" t="str">
        <f t="shared" si="59"/>
        <v/>
      </c>
      <c r="AR1219" s="263"/>
      <c r="AS1219" s="263"/>
      <c r="AT1219" s="224"/>
      <c r="AU1219" s="379"/>
      <c r="AV1219" s="379"/>
      <c r="AW1219" s="264"/>
    </row>
    <row r="1220" spans="2:49" x14ac:dyDescent="0.25">
      <c r="B1220" s="379">
        <v>9</v>
      </c>
      <c r="C1220" s="379">
        <v>96</v>
      </c>
      <c r="D1220" s="379">
        <v>9</v>
      </c>
      <c r="E1220" s="379">
        <v>2.2000000000000002</v>
      </c>
      <c r="F1220" s="379">
        <v>3.6</v>
      </c>
      <c r="G1220" s="379">
        <v>127</v>
      </c>
      <c r="H1220" s="379">
        <v>1032</v>
      </c>
      <c r="I1220" s="379">
        <v>0</v>
      </c>
      <c r="J1220" s="379">
        <v>0</v>
      </c>
      <c r="K1220" s="379">
        <v>0</v>
      </c>
      <c r="L1220" s="379">
        <v>0.2</v>
      </c>
      <c r="M1220" s="379">
        <v>152.9</v>
      </c>
      <c r="N1220" s="568">
        <v>152.9</v>
      </c>
      <c r="O1220" s="569">
        <v>0.84097222222222201</v>
      </c>
      <c r="P1220" s="568"/>
      <c r="Q1220" s="185" t="str">
        <f t="shared" si="58"/>
        <v/>
      </c>
      <c r="R1220" s="574" t="str">
        <f t="shared" si="57"/>
        <v/>
      </c>
      <c r="S1220" s="581">
        <v>9</v>
      </c>
      <c r="T1220" s="257"/>
      <c r="U1220" s="576" t="str">
        <f t="shared" si="59"/>
        <v/>
      </c>
      <c r="AR1220" s="263"/>
      <c r="AS1220" s="263"/>
      <c r="AT1220" s="224"/>
      <c r="AU1220" s="379"/>
      <c r="AV1220" s="379"/>
      <c r="AW1220" s="264"/>
    </row>
    <row r="1221" spans="2:49" x14ac:dyDescent="0.25">
      <c r="B1221" s="379">
        <v>9</v>
      </c>
      <c r="C1221" s="379">
        <v>96</v>
      </c>
      <c r="D1221" s="379">
        <v>9</v>
      </c>
      <c r="E1221" s="379">
        <v>1.1000000000000001</v>
      </c>
      <c r="F1221" s="379">
        <v>1.8</v>
      </c>
      <c r="G1221" s="379">
        <v>159</v>
      </c>
      <c r="H1221" s="379">
        <v>1032</v>
      </c>
      <c r="I1221" s="379">
        <v>0</v>
      </c>
      <c r="J1221" s="379">
        <v>0</v>
      </c>
      <c r="K1221" s="379">
        <v>0</v>
      </c>
      <c r="L1221" s="379">
        <v>0.2</v>
      </c>
      <c r="M1221" s="379">
        <v>152.9</v>
      </c>
      <c r="N1221" s="568">
        <v>152.9</v>
      </c>
      <c r="O1221" s="569">
        <v>0.84166666666666701</v>
      </c>
      <c r="P1221" s="568"/>
      <c r="Q1221" s="185" t="str">
        <f t="shared" si="58"/>
        <v/>
      </c>
      <c r="R1221" s="574" t="str">
        <f t="shared" si="57"/>
        <v/>
      </c>
      <c r="S1221" s="581">
        <v>9</v>
      </c>
      <c r="T1221" s="257"/>
      <c r="U1221" s="576" t="str">
        <f t="shared" si="59"/>
        <v/>
      </c>
      <c r="AR1221" s="263"/>
      <c r="AS1221" s="263"/>
      <c r="AT1221" s="224"/>
      <c r="AU1221" s="379"/>
      <c r="AV1221" s="379"/>
      <c r="AW1221" s="264"/>
    </row>
    <row r="1222" spans="2:49" x14ac:dyDescent="0.25">
      <c r="B1222" s="379">
        <v>9</v>
      </c>
      <c r="C1222" s="379">
        <v>96</v>
      </c>
      <c r="D1222" s="379">
        <v>9</v>
      </c>
      <c r="E1222" s="379">
        <v>2.2000000000000002</v>
      </c>
      <c r="F1222" s="379">
        <v>3.6</v>
      </c>
      <c r="G1222" s="379">
        <v>111</v>
      </c>
      <c r="H1222" s="379">
        <v>1031.9000000000001</v>
      </c>
      <c r="I1222" s="379">
        <v>0</v>
      </c>
      <c r="J1222" s="379">
        <v>0</v>
      </c>
      <c r="K1222" s="379">
        <v>0</v>
      </c>
      <c r="L1222" s="379">
        <v>0.2</v>
      </c>
      <c r="M1222" s="379">
        <v>152.9</v>
      </c>
      <c r="N1222" s="568">
        <v>152.9</v>
      </c>
      <c r="O1222" s="569">
        <v>0.84236111111111101</v>
      </c>
      <c r="P1222" s="568"/>
      <c r="Q1222" s="185" t="str">
        <f t="shared" si="58"/>
        <v/>
      </c>
      <c r="R1222" s="574" t="str">
        <f t="shared" si="57"/>
        <v/>
      </c>
      <c r="S1222" s="581">
        <v>9</v>
      </c>
      <c r="T1222" s="257"/>
      <c r="U1222" s="576" t="str">
        <f t="shared" si="59"/>
        <v/>
      </c>
      <c r="AR1222" s="263"/>
      <c r="AS1222" s="263"/>
      <c r="AT1222" s="224"/>
      <c r="AU1222" s="379"/>
      <c r="AV1222" s="379"/>
      <c r="AW1222" s="264"/>
    </row>
    <row r="1223" spans="2:49" x14ac:dyDescent="0.25">
      <c r="B1223" s="379">
        <v>9</v>
      </c>
      <c r="C1223" s="379">
        <v>96</v>
      </c>
      <c r="D1223" s="379">
        <v>9</v>
      </c>
      <c r="E1223" s="379">
        <v>1.8</v>
      </c>
      <c r="F1223" s="379">
        <v>3.6</v>
      </c>
      <c r="G1223" s="379">
        <v>138</v>
      </c>
      <c r="H1223" s="379">
        <v>1032</v>
      </c>
      <c r="I1223" s="379">
        <v>0</v>
      </c>
      <c r="J1223" s="379">
        <v>0</v>
      </c>
      <c r="K1223" s="379">
        <v>0</v>
      </c>
      <c r="L1223" s="379">
        <v>0.2</v>
      </c>
      <c r="M1223" s="379">
        <v>152.9</v>
      </c>
      <c r="N1223" s="568">
        <v>152.9</v>
      </c>
      <c r="O1223" s="569">
        <v>0.843055555555556</v>
      </c>
      <c r="P1223" s="568"/>
      <c r="Q1223" s="185" t="str">
        <f t="shared" si="58"/>
        <v/>
      </c>
      <c r="R1223" s="574" t="str">
        <f t="shared" si="57"/>
        <v/>
      </c>
      <c r="S1223" s="581">
        <v>9</v>
      </c>
      <c r="T1223" s="257"/>
      <c r="U1223" s="576" t="str">
        <f t="shared" si="59"/>
        <v/>
      </c>
      <c r="AR1223" s="263"/>
      <c r="AS1223" s="263"/>
      <c r="AT1223" s="224"/>
      <c r="AU1223" s="379"/>
      <c r="AV1223" s="379"/>
      <c r="AW1223" s="264"/>
    </row>
    <row r="1224" spans="2:49" x14ac:dyDescent="0.25">
      <c r="B1224" s="379">
        <v>9.1</v>
      </c>
      <c r="C1224" s="379">
        <v>96</v>
      </c>
      <c r="D1224" s="379">
        <v>9.1</v>
      </c>
      <c r="E1224" s="379">
        <v>2.9</v>
      </c>
      <c r="F1224" s="379">
        <v>3.6</v>
      </c>
      <c r="G1224" s="379">
        <v>94</v>
      </c>
      <c r="H1224" s="379">
        <v>1032.0999999999999</v>
      </c>
      <c r="I1224" s="379">
        <v>0</v>
      </c>
      <c r="J1224" s="379">
        <v>0</v>
      </c>
      <c r="K1224" s="379">
        <v>0</v>
      </c>
      <c r="L1224" s="379">
        <v>0.2</v>
      </c>
      <c r="M1224" s="379">
        <v>152.9</v>
      </c>
      <c r="N1224" s="568">
        <v>152.9</v>
      </c>
      <c r="O1224" s="569">
        <v>0.84375</v>
      </c>
      <c r="P1224" s="568"/>
      <c r="Q1224" s="185" t="str">
        <f t="shared" si="58"/>
        <v/>
      </c>
      <c r="R1224" s="574" t="str">
        <f t="shared" si="57"/>
        <v/>
      </c>
      <c r="S1224" s="581">
        <v>9</v>
      </c>
      <c r="T1224" s="257"/>
      <c r="U1224" s="576" t="str">
        <f t="shared" si="59"/>
        <v/>
      </c>
      <c r="AR1224" s="263"/>
      <c r="AS1224" s="263"/>
      <c r="AT1224" s="224"/>
      <c r="AU1224" s="379"/>
      <c r="AV1224" s="379"/>
      <c r="AW1224" s="264"/>
    </row>
    <row r="1225" spans="2:49" x14ac:dyDescent="0.25">
      <c r="B1225" s="379">
        <v>9.1</v>
      </c>
      <c r="C1225" s="379">
        <v>96</v>
      </c>
      <c r="D1225" s="379">
        <v>9.1</v>
      </c>
      <c r="E1225" s="379">
        <v>1.1000000000000001</v>
      </c>
      <c r="F1225" s="379">
        <v>1.8</v>
      </c>
      <c r="G1225" s="379">
        <v>167</v>
      </c>
      <c r="H1225" s="379">
        <v>1032</v>
      </c>
      <c r="I1225" s="379">
        <v>0</v>
      </c>
      <c r="J1225" s="379">
        <v>0</v>
      </c>
      <c r="K1225" s="379">
        <v>0</v>
      </c>
      <c r="L1225" s="379">
        <v>0.2</v>
      </c>
      <c r="M1225" s="379">
        <v>152.9</v>
      </c>
      <c r="N1225" s="568">
        <v>152.9</v>
      </c>
      <c r="O1225" s="569">
        <v>0.844444444444444</v>
      </c>
      <c r="P1225" s="568"/>
      <c r="Q1225" s="185" t="str">
        <f t="shared" si="58"/>
        <v/>
      </c>
      <c r="R1225" s="574" t="str">
        <f t="shared" ref="R1225:R1288" si="60">IF(J1225&gt;0,60,"")</f>
        <v/>
      </c>
      <c r="S1225" s="581">
        <v>9</v>
      </c>
      <c r="T1225" s="257"/>
      <c r="U1225" s="576" t="str">
        <f t="shared" si="59"/>
        <v/>
      </c>
      <c r="AR1225" s="263"/>
      <c r="AS1225" s="263"/>
      <c r="AT1225" s="224"/>
      <c r="AU1225" s="379"/>
      <c r="AV1225" s="379"/>
      <c r="AW1225" s="264"/>
    </row>
    <row r="1226" spans="2:49" x14ac:dyDescent="0.25">
      <c r="B1226" s="379">
        <v>9.1</v>
      </c>
      <c r="C1226" s="379">
        <v>96</v>
      </c>
      <c r="D1226" s="379">
        <v>9.1</v>
      </c>
      <c r="E1226" s="379">
        <v>2.9</v>
      </c>
      <c r="F1226" s="379">
        <v>5.4</v>
      </c>
      <c r="G1226" s="379">
        <v>61</v>
      </c>
      <c r="H1226" s="379">
        <v>1032.0999999999999</v>
      </c>
      <c r="I1226" s="379">
        <v>0</v>
      </c>
      <c r="J1226" s="379">
        <v>0</v>
      </c>
      <c r="K1226" s="379">
        <v>0</v>
      </c>
      <c r="L1226" s="379">
        <v>0.2</v>
      </c>
      <c r="M1226" s="379">
        <v>152.9</v>
      </c>
      <c r="N1226" s="568">
        <v>152.9</v>
      </c>
      <c r="O1226" s="569">
        <v>0.84513888888888899</v>
      </c>
      <c r="P1226" s="568"/>
      <c r="Q1226" s="185" t="str">
        <f t="shared" si="58"/>
        <v/>
      </c>
      <c r="R1226" s="574" t="str">
        <f t="shared" si="60"/>
        <v/>
      </c>
      <c r="S1226" s="581">
        <v>9</v>
      </c>
      <c r="T1226" s="257"/>
      <c r="U1226" s="576" t="str">
        <f t="shared" si="59"/>
        <v/>
      </c>
      <c r="AR1226" s="263"/>
      <c r="AS1226" s="263"/>
      <c r="AT1226" s="224"/>
      <c r="AU1226" s="379"/>
      <c r="AV1226" s="379"/>
      <c r="AW1226" s="264"/>
    </row>
    <row r="1227" spans="2:49" x14ac:dyDescent="0.25">
      <c r="B1227" s="379">
        <v>9.1</v>
      </c>
      <c r="C1227" s="379">
        <v>96</v>
      </c>
      <c r="D1227" s="379">
        <v>9.1</v>
      </c>
      <c r="E1227" s="379">
        <v>2.5</v>
      </c>
      <c r="F1227" s="379">
        <v>3.6</v>
      </c>
      <c r="G1227" s="379">
        <v>133</v>
      </c>
      <c r="H1227" s="379">
        <v>1032</v>
      </c>
      <c r="I1227" s="379">
        <v>0</v>
      </c>
      <c r="J1227" s="379">
        <v>0</v>
      </c>
      <c r="K1227" s="379">
        <v>0</v>
      </c>
      <c r="L1227" s="379">
        <v>0.2</v>
      </c>
      <c r="M1227" s="379">
        <v>152.9</v>
      </c>
      <c r="N1227" s="568">
        <v>152.9</v>
      </c>
      <c r="O1227" s="569">
        <v>0.84583333333333299</v>
      </c>
      <c r="P1227" s="568"/>
      <c r="Q1227" s="185" t="str">
        <f t="shared" ref="Q1227:Q1290" si="61">IF(I1227&gt;9000,60,"")</f>
        <v/>
      </c>
      <c r="R1227" s="574" t="str">
        <f t="shared" si="60"/>
        <v/>
      </c>
      <c r="S1227" s="581">
        <v>9</v>
      </c>
      <c r="T1227" s="257"/>
      <c r="U1227" s="576" t="str">
        <f t="shared" ref="U1227:U1290" si="62">IF(S1227&gt;B1227+1,60,"")</f>
        <v/>
      </c>
      <c r="AR1227" s="263"/>
      <c r="AS1227" s="263"/>
      <c r="AT1227" s="224"/>
      <c r="AU1227" s="379"/>
      <c r="AV1227" s="379"/>
      <c r="AW1227" s="264"/>
    </row>
    <row r="1228" spans="2:49" x14ac:dyDescent="0.25">
      <c r="B1228" s="379">
        <v>9.1</v>
      </c>
      <c r="C1228" s="379">
        <v>96</v>
      </c>
      <c r="D1228" s="379">
        <v>9.1</v>
      </c>
      <c r="E1228" s="379">
        <v>2.2000000000000002</v>
      </c>
      <c r="F1228" s="379">
        <v>3.6</v>
      </c>
      <c r="G1228" s="379">
        <v>126</v>
      </c>
      <c r="H1228" s="379">
        <v>1032</v>
      </c>
      <c r="I1228" s="379">
        <v>0</v>
      </c>
      <c r="J1228" s="379">
        <v>0</v>
      </c>
      <c r="K1228" s="379">
        <v>0</v>
      </c>
      <c r="L1228" s="379">
        <v>0.2</v>
      </c>
      <c r="M1228" s="379">
        <v>152.9</v>
      </c>
      <c r="N1228" s="568">
        <v>152.9</v>
      </c>
      <c r="O1228" s="569">
        <v>0.84652777777777799</v>
      </c>
      <c r="P1228" s="568"/>
      <c r="Q1228" s="185" t="str">
        <f t="shared" si="61"/>
        <v/>
      </c>
      <c r="R1228" s="574" t="str">
        <f t="shared" si="60"/>
        <v/>
      </c>
      <c r="S1228" s="581">
        <v>9</v>
      </c>
      <c r="T1228" s="257"/>
      <c r="U1228" s="576" t="str">
        <f t="shared" si="62"/>
        <v/>
      </c>
      <c r="AR1228" s="263"/>
      <c r="AS1228" s="263"/>
      <c r="AT1228" s="224"/>
      <c r="AU1228" s="379"/>
      <c r="AV1228" s="379"/>
      <c r="AW1228" s="264"/>
    </row>
    <row r="1229" spans="2:49" x14ac:dyDescent="0.25">
      <c r="B1229" s="379">
        <v>9.1</v>
      </c>
      <c r="C1229" s="379">
        <v>96</v>
      </c>
      <c r="D1229" s="379">
        <v>9.1</v>
      </c>
      <c r="E1229" s="379">
        <v>4.7</v>
      </c>
      <c r="F1229" s="379">
        <v>5.4</v>
      </c>
      <c r="G1229" s="379">
        <v>112</v>
      </c>
      <c r="H1229" s="379">
        <v>1032</v>
      </c>
      <c r="I1229" s="379">
        <v>0</v>
      </c>
      <c r="J1229" s="379">
        <v>0</v>
      </c>
      <c r="K1229" s="379">
        <v>0</v>
      </c>
      <c r="L1229" s="379">
        <v>0.2</v>
      </c>
      <c r="M1229" s="379">
        <v>152.9</v>
      </c>
      <c r="N1229" s="568">
        <v>152.9</v>
      </c>
      <c r="O1229" s="569">
        <v>0.84722222222222199</v>
      </c>
      <c r="P1229" s="568"/>
      <c r="Q1229" s="185" t="str">
        <f t="shared" si="61"/>
        <v/>
      </c>
      <c r="R1229" s="574" t="str">
        <f t="shared" si="60"/>
        <v/>
      </c>
      <c r="S1229" s="581">
        <v>9</v>
      </c>
      <c r="T1229" s="257"/>
      <c r="U1229" s="576" t="str">
        <f t="shared" si="62"/>
        <v/>
      </c>
      <c r="AR1229" s="263"/>
      <c r="AS1229" s="263"/>
      <c r="AT1229" s="224"/>
      <c r="AU1229" s="379"/>
      <c r="AV1229" s="379"/>
      <c r="AW1229" s="264"/>
    </row>
    <row r="1230" spans="2:49" x14ac:dyDescent="0.25">
      <c r="B1230" s="379">
        <v>9.1</v>
      </c>
      <c r="C1230" s="379">
        <v>96</v>
      </c>
      <c r="D1230" s="379">
        <v>9.1</v>
      </c>
      <c r="E1230" s="379">
        <v>1.8</v>
      </c>
      <c r="F1230" s="379">
        <v>3.6</v>
      </c>
      <c r="G1230" s="379">
        <v>152</v>
      </c>
      <c r="H1230" s="379">
        <v>1032</v>
      </c>
      <c r="I1230" s="379">
        <v>0</v>
      </c>
      <c r="J1230" s="379">
        <v>0</v>
      </c>
      <c r="K1230" s="379">
        <v>0</v>
      </c>
      <c r="L1230" s="379">
        <v>0.2</v>
      </c>
      <c r="M1230" s="379">
        <v>152.9</v>
      </c>
      <c r="N1230" s="568">
        <v>152.9</v>
      </c>
      <c r="O1230" s="569">
        <v>0.84791666666666698</v>
      </c>
      <c r="P1230" s="568"/>
      <c r="Q1230" s="185" t="str">
        <f t="shared" si="61"/>
        <v/>
      </c>
      <c r="R1230" s="574" t="str">
        <f t="shared" si="60"/>
        <v/>
      </c>
      <c r="S1230" s="581">
        <v>9</v>
      </c>
      <c r="T1230" s="257"/>
      <c r="U1230" s="576" t="str">
        <f t="shared" si="62"/>
        <v/>
      </c>
      <c r="AR1230" s="263"/>
      <c r="AS1230" s="263"/>
      <c r="AT1230" s="224"/>
      <c r="AU1230" s="379"/>
      <c r="AV1230" s="379"/>
      <c r="AW1230" s="264"/>
    </row>
    <row r="1231" spans="2:49" x14ac:dyDescent="0.25">
      <c r="B1231" s="379">
        <v>9.1</v>
      </c>
      <c r="C1231" s="379">
        <v>96</v>
      </c>
      <c r="D1231" s="379">
        <v>9.1</v>
      </c>
      <c r="E1231" s="379">
        <v>0</v>
      </c>
      <c r="F1231" s="379">
        <v>0</v>
      </c>
      <c r="G1231" s="379">
        <v>152</v>
      </c>
      <c r="H1231" s="379">
        <v>1031.9000000000001</v>
      </c>
      <c r="I1231" s="379">
        <v>0</v>
      </c>
      <c r="J1231" s="379">
        <v>0</v>
      </c>
      <c r="K1231" s="379">
        <v>0</v>
      </c>
      <c r="L1231" s="379">
        <v>0.2</v>
      </c>
      <c r="M1231" s="379">
        <v>152.9</v>
      </c>
      <c r="N1231" s="568">
        <v>152.9</v>
      </c>
      <c r="O1231" s="569">
        <v>0.84861111111111098</v>
      </c>
      <c r="P1231" s="568"/>
      <c r="Q1231" s="185" t="str">
        <f t="shared" si="61"/>
        <v/>
      </c>
      <c r="R1231" s="574" t="str">
        <f t="shared" si="60"/>
        <v/>
      </c>
      <c r="S1231" s="581">
        <v>9.1</v>
      </c>
      <c r="T1231" s="257"/>
      <c r="U1231" s="576" t="str">
        <f t="shared" si="62"/>
        <v/>
      </c>
      <c r="AR1231" s="263"/>
      <c r="AS1231" s="263"/>
      <c r="AT1231" s="224"/>
      <c r="AU1231" s="379"/>
      <c r="AV1231" s="379"/>
      <c r="AW1231" s="264"/>
    </row>
    <row r="1232" spans="2:49" x14ac:dyDescent="0.25">
      <c r="B1232" s="379">
        <v>9.1</v>
      </c>
      <c r="C1232" s="379">
        <v>96</v>
      </c>
      <c r="D1232" s="379">
        <v>9.1</v>
      </c>
      <c r="E1232" s="379">
        <v>1.1000000000000001</v>
      </c>
      <c r="F1232" s="379">
        <v>3.6</v>
      </c>
      <c r="G1232" s="379">
        <v>133</v>
      </c>
      <c r="H1232" s="379">
        <v>1032</v>
      </c>
      <c r="I1232" s="379">
        <v>0</v>
      </c>
      <c r="J1232" s="379">
        <v>0</v>
      </c>
      <c r="K1232" s="379">
        <v>0</v>
      </c>
      <c r="L1232" s="379">
        <v>0.2</v>
      </c>
      <c r="M1232" s="379">
        <v>152.9</v>
      </c>
      <c r="N1232" s="568">
        <v>152.9</v>
      </c>
      <c r="O1232" s="569">
        <v>0.84930555555555598</v>
      </c>
      <c r="P1232" s="568"/>
      <c r="Q1232" s="185" t="str">
        <f t="shared" si="61"/>
        <v/>
      </c>
      <c r="R1232" s="574" t="str">
        <f t="shared" si="60"/>
        <v/>
      </c>
      <c r="S1232" s="581">
        <v>9.1</v>
      </c>
      <c r="T1232" s="257"/>
      <c r="U1232" s="576" t="str">
        <f t="shared" si="62"/>
        <v/>
      </c>
      <c r="AR1232" s="263"/>
      <c r="AS1232" s="263"/>
      <c r="AT1232" s="224"/>
      <c r="AU1232" s="379"/>
      <c r="AV1232" s="379"/>
      <c r="AW1232" s="264"/>
    </row>
    <row r="1233" spans="2:49" x14ac:dyDescent="0.25">
      <c r="B1233" s="379">
        <v>9.1</v>
      </c>
      <c r="C1233" s="379">
        <v>96</v>
      </c>
      <c r="D1233" s="379">
        <v>9.1</v>
      </c>
      <c r="E1233" s="379">
        <v>4</v>
      </c>
      <c r="F1233" s="379">
        <v>7.2</v>
      </c>
      <c r="G1233" s="379">
        <v>112</v>
      </c>
      <c r="H1233" s="379">
        <v>1031.9000000000001</v>
      </c>
      <c r="I1233" s="379">
        <v>0</v>
      </c>
      <c r="J1233" s="379">
        <v>0</v>
      </c>
      <c r="K1233" s="379">
        <v>0</v>
      </c>
      <c r="L1233" s="379">
        <v>0.2</v>
      </c>
      <c r="M1233" s="379">
        <v>152.9</v>
      </c>
      <c r="N1233" s="568">
        <v>152.9</v>
      </c>
      <c r="O1233" s="569">
        <v>0.85</v>
      </c>
      <c r="P1233" s="568"/>
      <c r="Q1233" s="185" t="str">
        <f t="shared" si="61"/>
        <v/>
      </c>
      <c r="R1233" s="574" t="str">
        <f t="shared" si="60"/>
        <v/>
      </c>
      <c r="S1233" s="581">
        <v>9.1</v>
      </c>
      <c r="T1233" s="257"/>
      <c r="U1233" s="576" t="str">
        <f t="shared" si="62"/>
        <v/>
      </c>
      <c r="AR1233" s="263"/>
      <c r="AS1233" s="263"/>
      <c r="AT1233" s="224"/>
      <c r="AU1233" s="379"/>
      <c r="AV1233" s="379"/>
      <c r="AW1233" s="264"/>
    </row>
    <row r="1234" spans="2:49" x14ac:dyDescent="0.25">
      <c r="B1234" s="379">
        <v>9.1999999999999993</v>
      </c>
      <c r="C1234" s="379">
        <v>96</v>
      </c>
      <c r="D1234" s="379">
        <v>9.1999999999999993</v>
      </c>
      <c r="E1234" s="379">
        <v>2.2000000000000002</v>
      </c>
      <c r="F1234" s="379">
        <v>5.4</v>
      </c>
      <c r="G1234" s="379">
        <v>124</v>
      </c>
      <c r="H1234" s="379">
        <v>1032</v>
      </c>
      <c r="I1234" s="379">
        <v>0</v>
      </c>
      <c r="J1234" s="379">
        <v>0</v>
      </c>
      <c r="K1234" s="379">
        <v>0</v>
      </c>
      <c r="L1234" s="379">
        <v>0.2</v>
      </c>
      <c r="M1234" s="379">
        <v>152.9</v>
      </c>
      <c r="N1234" s="568">
        <v>152.9</v>
      </c>
      <c r="O1234" s="569">
        <v>0.85069444444444497</v>
      </c>
      <c r="P1234" s="568"/>
      <c r="Q1234" s="185" t="str">
        <f t="shared" si="61"/>
        <v/>
      </c>
      <c r="R1234" s="574" t="str">
        <f t="shared" si="60"/>
        <v/>
      </c>
      <c r="S1234" s="581">
        <v>9.1</v>
      </c>
      <c r="T1234" s="257"/>
      <c r="U1234" s="576" t="str">
        <f t="shared" si="62"/>
        <v/>
      </c>
      <c r="AR1234" s="263"/>
      <c r="AS1234" s="263"/>
      <c r="AT1234" s="224"/>
      <c r="AU1234" s="379"/>
      <c r="AV1234" s="379"/>
      <c r="AW1234" s="264"/>
    </row>
    <row r="1235" spans="2:49" x14ac:dyDescent="0.25">
      <c r="B1235" s="379">
        <v>9.1999999999999993</v>
      </c>
      <c r="C1235" s="379">
        <v>96</v>
      </c>
      <c r="D1235" s="379">
        <v>9.1999999999999993</v>
      </c>
      <c r="E1235" s="379">
        <v>1.8</v>
      </c>
      <c r="F1235" s="379">
        <v>3.6</v>
      </c>
      <c r="G1235" s="379">
        <v>120</v>
      </c>
      <c r="H1235" s="379">
        <v>1031.9000000000001</v>
      </c>
      <c r="I1235" s="379">
        <v>0</v>
      </c>
      <c r="J1235" s="379">
        <v>0</v>
      </c>
      <c r="K1235" s="379">
        <v>0</v>
      </c>
      <c r="L1235" s="379">
        <v>0.2</v>
      </c>
      <c r="M1235" s="379">
        <v>152.9</v>
      </c>
      <c r="N1235" s="568">
        <v>152.9</v>
      </c>
      <c r="O1235" s="569">
        <v>0.85138888888888897</v>
      </c>
      <c r="P1235" s="568"/>
      <c r="Q1235" s="185" t="str">
        <f t="shared" si="61"/>
        <v/>
      </c>
      <c r="R1235" s="574" t="str">
        <f t="shared" si="60"/>
        <v/>
      </c>
      <c r="S1235" s="581">
        <v>9.1</v>
      </c>
      <c r="T1235" s="257"/>
      <c r="U1235" s="576" t="str">
        <f t="shared" si="62"/>
        <v/>
      </c>
      <c r="AR1235" s="263"/>
      <c r="AS1235" s="263"/>
      <c r="AT1235" s="224"/>
      <c r="AU1235" s="379"/>
      <c r="AV1235" s="379"/>
      <c r="AW1235" s="264"/>
    </row>
    <row r="1236" spans="2:49" x14ac:dyDescent="0.25">
      <c r="B1236" s="379">
        <v>9.3000000000000007</v>
      </c>
      <c r="C1236" s="379">
        <v>96</v>
      </c>
      <c r="D1236" s="379">
        <v>9.3000000000000007</v>
      </c>
      <c r="E1236" s="379">
        <v>2.9</v>
      </c>
      <c r="F1236" s="379">
        <v>3.6</v>
      </c>
      <c r="G1236" s="379">
        <v>118</v>
      </c>
      <c r="H1236" s="379">
        <v>1031.9000000000001</v>
      </c>
      <c r="I1236" s="379">
        <v>0</v>
      </c>
      <c r="J1236" s="379">
        <v>0</v>
      </c>
      <c r="K1236" s="379">
        <v>0</v>
      </c>
      <c r="L1236" s="379">
        <v>0.2</v>
      </c>
      <c r="M1236" s="379">
        <v>152.9</v>
      </c>
      <c r="N1236" s="568">
        <v>152.9</v>
      </c>
      <c r="O1236" s="569">
        <v>0.85208333333333297</v>
      </c>
      <c r="P1236" s="568"/>
      <c r="Q1236" s="185" t="str">
        <f t="shared" si="61"/>
        <v/>
      </c>
      <c r="R1236" s="574" t="str">
        <f t="shared" si="60"/>
        <v/>
      </c>
      <c r="S1236" s="581">
        <v>9.1</v>
      </c>
      <c r="T1236" s="257"/>
      <c r="U1236" s="576" t="str">
        <f t="shared" si="62"/>
        <v/>
      </c>
      <c r="AR1236" s="263"/>
      <c r="AS1236" s="263"/>
      <c r="AT1236" s="224"/>
      <c r="AU1236" s="379"/>
      <c r="AV1236" s="379"/>
      <c r="AW1236" s="264"/>
    </row>
    <row r="1237" spans="2:49" x14ac:dyDescent="0.25">
      <c r="B1237" s="379">
        <v>9.3000000000000007</v>
      </c>
      <c r="C1237" s="379">
        <v>96</v>
      </c>
      <c r="D1237" s="379">
        <v>9.3000000000000007</v>
      </c>
      <c r="E1237" s="379">
        <v>1.4</v>
      </c>
      <c r="F1237" s="379">
        <v>1.8</v>
      </c>
      <c r="G1237" s="379">
        <v>116</v>
      </c>
      <c r="H1237" s="379">
        <v>1031.7</v>
      </c>
      <c r="I1237" s="379">
        <v>0</v>
      </c>
      <c r="J1237" s="379">
        <v>0</v>
      </c>
      <c r="K1237" s="379">
        <v>0</v>
      </c>
      <c r="L1237" s="379">
        <v>0.2</v>
      </c>
      <c r="M1237" s="379">
        <v>152.9</v>
      </c>
      <c r="N1237" s="568">
        <v>152.9</v>
      </c>
      <c r="O1237" s="569">
        <v>0.85277777777777797</v>
      </c>
      <c r="P1237" s="568"/>
      <c r="Q1237" s="185" t="str">
        <f t="shared" si="61"/>
        <v/>
      </c>
      <c r="R1237" s="574" t="str">
        <f t="shared" si="60"/>
        <v/>
      </c>
      <c r="S1237" s="581">
        <v>9.1</v>
      </c>
      <c r="T1237" s="257"/>
      <c r="U1237" s="576" t="str">
        <f t="shared" si="62"/>
        <v/>
      </c>
      <c r="AR1237" s="263"/>
      <c r="AS1237" s="263"/>
      <c r="AT1237" s="224"/>
      <c r="AU1237" s="379"/>
      <c r="AV1237" s="379"/>
      <c r="AW1237" s="264"/>
    </row>
    <row r="1238" spans="2:49" x14ac:dyDescent="0.25">
      <c r="B1238" s="379">
        <v>9.3000000000000007</v>
      </c>
      <c r="C1238" s="379">
        <v>96</v>
      </c>
      <c r="D1238" s="379">
        <v>9.3000000000000007</v>
      </c>
      <c r="E1238" s="379">
        <v>1.4</v>
      </c>
      <c r="F1238" s="379">
        <v>1.8</v>
      </c>
      <c r="G1238" s="379">
        <v>132</v>
      </c>
      <c r="H1238" s="379">
        <v>1031.7</v>
      </c>
      <c r="I1238" s="379">
        <v>0</v>
      </c>
      <c r="J1238" s="379">
        <v>0</v>
      </c>
      <c r="K1238" s="379">
        <v>0</v>
      </c>
      <c r="L1238" s="379">
        <v>0.2</v>
      </c>
      <c r="M1238" s="379">
        <v>152.9</v>
      </c>
      <c r="N1238" s="568">
        <v>152.9</v>
      </c>
      <c r="O1238" s="569">
        <v>0.85347222222222197</v>
      </c>
      <c r="P1238" s="568"/>
      <c r="Q1238" s="185" t="str">
        <f t="shared" si="61"/>
        <v/>
      </c>
      <c r="R1238" s="574" t="str">
        <f t="shared" si="60"/>
        <v/>
      </c>
      <c r="S1238" s="581">
        <v>9.1</v>
      </c>
      <c r="T1238" s="257"/>
      <c r="U1238" s="576" t="str">
        <f t="shared" si="62"/>
        <v/>
      </c>
      <c r="AR1238" s="263"/>
      <c r="AS1238" s="263"/>
      <c r="AT1238" s="224"/>
      <c r="AU1238" s="379"/>
      <c r="AV1238" s="379"/>
      <c r="AW1238" s="264"/>
    </row>
    <row r="1239" spans="2:49" x14ac:dyDescent="0.25">
      <c r="B1239" s="379">
        <v>9.3000000000000007</v>
      </c>
      <c r="C1239" s="379">
        <v>96</v>
      </c>
      <c r="D1239" s="379">
        <v>9.3000000000000007</v>
      </c>
      <c r="E1239" s="379">
        <v>3.6</v>
      </c>
      <c r="F1239" s="379">
        <v>7.2</v>
      </c>
      <c r="G1239" s="379">
        <v>120</v>
      </c>
      <c r="H1239" s="379">
        <v>1031.9000000000001</v>
      </c>
      <c r="I1239" s="379">
        <v>0</v>
      </c>
      <c r="J1239" s="379">
        <v>0</v>
      </c>
      <c r="K1239" s="379">
        <v>0</v>
      </c>
      <c r="L1239" s="379">
        <v>0.2</v>
      </c>
      <c r="M1239" s="379">
        <v>152.9</v>
      </c>
      <c r="N1239" s="568">
        <v>152.9</v>
      </c>
      <c r="O1239" s="569">
        <v>0.85416666666666696</v>
      </c>
      <c r="P1239" s="568"/>
      <c r="Q1239" s="185" t="str">
        <f t="shared" si="61"/>
        <v/>
      </c>
      <c r="R1239" s="574" t="str">
        <f t="shared" si="60"/>
        <v/>
      </c>
      <c r="S1239" s="581">
        <v>9.1</v>
      </c>
      <c r="T1239" s="257"/>
      <c r="U1239" s="576" t="str">
        <f t="shared" si="62"/>
        <v/>
      </c>
      <c r="AR1239" s="263"/>
      <c r="AS1239" s="263"/>
      <c r="AT1239" s="224"/>
      <c r="AU1239" s="379"/>
      <c r="AV1239" s="379"/>
      <c r="AW1239" s="264"/>
    </row>
    <row r="1240" spans="2:49" x14ac:dyDescent="0.25">
      <c r="B1240" s="379">
        <v>9.3000000000000007</v>
      </c>
      <c r="C1240" s="379">
        <v>96</v>
      </c>
      <c r="D1240" s="379">
        <v>9.3000000000000007</v>
      </c>
      <c r="E1240" s="379">
        <v>1.4</v>
      </c>
      <c r="F1240" s="379">
        <v>3.6</v>
      </c>
      <c r="G1240" s="379">
        <v>124</v>
      </c>
      <c r="H1240" s="379">
        <v>1031.9000000000001</v>
      </c>
      <c r="I1240" s="379">
        <v>0</v>
      </c>
      <c r="J1240" s="379">
        <v>0.3</v>
      </c>
      <c r="K1240" s="379">
        <v>0.3</v>
      </c>
      <c r="L1240" s="379">
        <v>0.5</v>
      </c>
      <c r="M1240" s="379">
        <v>153.19999999999999</v>
      </c>
      <c r="N1240" s="568">
        <v>153.19999999999999</v>
      </c>
      <c r="O1240" s="569">
        <v>0.85486111111111096</v>
      </c>
      <c r="P1240" s="568"/>
      <c r="Q1240" s="185" t="str">
        <f t="shared" si="61"/>
        <v/>
      </c>
      <c r="R1240" s="574">
        <f t="shared" si="60"/>
        <v>60</v>
      </c>
      <c r="S1240" s="581">
        <v>9.1</v>
      </c>
      <c r="T1240" s="257"/>
      <c r="U1240" s="576" t="str">
        <f t="shared" si="62"/>
        <v/>
      </c>
      <c r="AR1240" s="263"/>
      <c r="AS1240" s="263"/>
      <c r="AT1240" s="224"/>
      <c r="AU1240" s="379"/>
      <c r="AV1240" s="379"/>
      <c r="AW1240" s="264"/>
    </row>
    <row r="1241" spans="2:49" x14ac:dyDescent="0.25">
      <c r="B1241" s="379">
        <v>9.4</v>
      </c>
      <c r="C1241" s="379">
        <v>96</v>
      </c>
      <c r="D1241" s="379">
        <v>9.4</v>
      </c>
      <c r="E1241" s="379">
        <v>1.1000000000000001</v>
      </c>
      <c r="F1241" s="379">
        <v>1.8</v>
      </c>
      <c r="G1241" s="379">
        <v>120</v>
      </c>
      <c r="H1241" s="379">
        <v>1031.8</v>
      </c>
      <c r="I1241" s="379">
        <v>0</v>
      </c>
      <c r="J1241" s="379">
        <v>0.3</v>
      </c>
      <c r="K1241" s="379">
        <v>0.3</v>
      </c>
      <c r="L1241" s="379">
        <v>0.5</v>
      </c>
      <c r="M1241" s="379">
        <v>153.19999999999999</v>
      </c>
      <c r="N1241" s="568">
        <v>153.19999999999999</v>
      </c>
      <c r="O1241" s="569">
        <v>0.85555555555555596</v>
      </c>
      <c r="P1241" s="568"/>
      <c r="Q1241" s="185" t="str">
        <f t="shared" si="61"/>
        <v/>
      </c>
      <c r="R1241" s="574">
        <f t="shared" si="60"/>
        <v>60</v>
      </c>
      <c r="S1241" s="581">
        <v>9.1</v>
      </c>
      <c r="T1241" s="257"/>
      <c r="U1241" s="576" t="str">
        <f t="shared" si="62"/>
        <v/>
      </c>
      <c r="AR1241" s="263"/>
      <c r="AS1241" s="263"/>
      <c r="AT1241" s="224"/>
      <c r="AU1241" s="379"/>
      <c r="AV1241" s="379"/>
      <c r="AW1241" s="264"/>
    </row>
    <row r="1242" spans="2:49" x14ac:dyDescent="0.25">
      <c r="B1242" s="379">
        <v>9.4</v>
      </c>
      <c r="C1242" s="379">
        <v>96</v>
      </c>
      <c r="D1242" s="379">
        <v>9.4</v>
      </c>
      <c r="E1242" s="379">
        <v>1.8</v>
      </c>
      <c r="F1242" s="379">
        <v>3.6</v>
      </c>
      <c r="G1242" s="379">
        <v>121</v>
      </c>
      <c r="H1242" s="379">
        <v>1031.9000000000001</v>
      </c>
      <c r="I1242" s="379">
        <v>0</v>
      </c>
      <c r="J1242" s="379">
        <v>0.3</v>
      </c>
      <c r="K1242" s="379">
        <v>0.3</v>
      </c>
      <c r="L1242" s="379">
        <v>0.5</v>
      </c>
      <c r="M1242" s="379">
        <v>153.19999999999999</v>
      </c>
      <c r="N1242" s="568">
        <v>153.19999999999999</v>
      </c>
      <c r="O1242" s="569">
        <v>0.85624999999999996</v>
      </c>
      <c r="P1242" s="568"/>
      <c r="Q1242" s="185" t="str">
        <f t="shared" si="61"/>
        <v/>
      </c>
      <c r="R1242" s="574">
        <f t="shared" si="60"/>
        <v>60</v>
      </c>
      <c r="S1242" s="581">
        <v>9.1</v>
      </c>
      <c r="T1242" s="257"/>
      <c r="U1242" s="576" t="str">
        <f t="shared" si="62"/>
        <v/>
      </c>
      <c r="AR1242" s="263"/>
      <c r="AS1242" s="263"/>
      <c r="AT1242" s="224"/>
      <c r="AU1242" s="379"/>
      <c r="AV1242" s="379"/>
      <c r="AW1242" s="264"/>
    </row>
    <row r="1243" spans="2:49" x14ac:dyDescent="0.25">
      <c r="B1243" s="379">
        <v>9.4</v>
      </c>
      <c r="C1243" s="379">
        <v>96</v>
      </c>
      <c r="D1243" s="379">
        <v>9.4</v>
      </c>
      <c r="E1243" s="379">
        <v>2.5</v>
      </c>
      <c r="F1243" s="379">
        <v>3.6</v>
      </c>
      <c r="G1243" s="379">
        <v>156</v>
      </c>
      <c r="H1243" s="379">
        <v>1031.9000000000001</v>
      </c>
      <c r="I1243" s="379">
        <v>0</v>
      </c>
      <c r="J1243" s="379">
        <v>0.3</v>
      </c>
      <c r="K1243" s="379">
        <v>0.3</v>
      </c>
      <c r="L1243" s="379">
        <v>0.5</v>
      </c>
      <c r="M1243" s="379">
        <v>153.19999999999999</v>
      </c>
      <c r="N1243" s="568">
        <v>153.19999999999999</v>
      </c>
      <c r="O1243" s="569">
        <v>0.85694444444444495</v>
      </c>
      <c r="P1243" s="568"/>
      <c r="Q1243" s="185" t="str">
        <f t="shared" si="61"/>
        <v/>
      </c>
      <c r="R1243" s="574">
        <f t="shared" si="60"/>
        <v>60</v>
      </c>
      <c r="S1243" s="581">
        <v>9.1999999999999993</v>
      </c>
      <c r="T1243" s="257"/>
      <c r="U1243" s="576" t="str">
        <f t="shared" si="62"/>
        <v/>
      </c>
      <c r="AR1243" s="263"/>
      <c r="AS1243" s="263"/>
      <c r="AT1243" s="224"/>
      <c r="AU1243" s="379"/>
      <c r="AV1243" s="379"/>
      <c r="AW1243" s="264"/>
    </row>
    <row r="1244" spans="2:49" x14ac:dyDescent="0.25">
      <c r="B1244" s="379">
        <v>9.4</v>
      </c>
      <c r="C1244" s="379">
        <v>96</v>
      </c>
      <c r="D1244" s="379">
        <v>9.4</v>
      </c>
      <c r="E1244" s="379">
        <v>1.8</v>
      </c>
      <c r="F1244" s="379">
        <v>3.6</v>
      </c>
      <c r="G1244" s="379">
        <v>143</v>
      </c>
      <c r="H1244" s="379">
        <v>1032</v>
      </c>
      <c r="I1244" s="379">
        <v>0</v>
      </c>
      <c r="J1244" s="379">
        <v>0.3</v>
      </c>
      <c r="K1244" s="379">
        <v>0.3</v>
      </c>
      <c r="L1244" s="379">
        <v>0.5</v>
      </c>
      <c r="M1244" s="379">
        <v>153.19999999999999</v>
      </c>
      <c r="N1244" s="568">
        <v>153.19999999999999</v>
      </c>
      <c r="O1244" s="569">
        <v>0.85763888888888895</v>
      </c>
      <c r="P1244" s="568"/>
      <c r="Q1244" s="185" t="str">
        <f t="shared" si="61"/>
        <v/>
      </c>
      <c r="R1244" s="574">
        <f t="shared" si="60"/>
        <v>60</v>
      </c>
      <c r="S1244" s="581">
        <v>9.1999999999999993</v>
      </c>
      <c r="T1244" s="257"/>
      <c r="U1244" s="576" t="str">
        <f t="shared" si="62"/>
        <v/>
      </c>
      <c r="AR1244" s="263"/>
      <c r="AS1244" s="263"/>
      <c r="AT1244" s="224"/>
      <c r="AU1244" s="379"/>
      <c r="AV1244" s="379"/>
      <c r="AW1244" s="264"/>
    </row>
    <row r="1245" spans="2:49" x14ac:dyDescent="0.25">
      <c r="B1245" s="379">
        <v>9.4</v>
      </c>
      <c r="C1245" s="379">
        <v>96</v>
      </c>
      <c r="D1245" s="379">
        <v>9.4</v>
      </c>
      <c r="E1245" s="379">
        <v>0</v>
      </c>
      <c r="F1245" s="379">
        <v>0</v>
      </c>
      <c r="G1245" s="379">
        <v>132</v>
      </c>
      <c r="H1245" s="379">
        <v>1031.8</v>
      </c>
      <c r="I1245" s="379">
        <v>0</v>
      </c>
      <c r="J1245" s="379">
        <v>0.3</v>
      </c>
      <c r="K1245" s="379">
        <v>0.3</v>
      </c>
      <c r="L1245" s="379">
        <v>0.5</v>
      </c>
      <c r="M1245" s="379">
        <v>153.19999999999999</v>
      </c>
      <c r="N1245" s="568">
        <v>153.19999999999999</v>
      </c>
      <c r="O1245" s="569">
        <v>0.85833333333333295</v>
      </c>
      <c r="P1245" s="568"/>
      <c r="Q1245" s="185" t="str">
        <f t="shared" si="61"/>
        <v/>
      </c>
      <c r="R1245" s="574">
        <f t="shared" si="60"/>
        <v>60</v>
      </c>
      <c r="S1245" s="581">
        <v>9.1999999999999993</v>
      </c>
      <c r="T1245" s="257"/>
      <c r="U1245" s="576" t="str">
        <f t="shared" si="62"/>
        <v/>
      </c>
      <c r="AR1245" s="263"/>
      <c r="AS1245" s="263"/>
      <c r="AT1245" s="224"/>
      <c r="AU1245" s="379"/>
      <c r="AV1245" s="379"/>
      <c r="AW1245" s="264"/>
    </row>
    <row r="1246" spans="2:49" x14ac:dyDescent="0.25">
      <c r="B1246" s="379">
        <v>9.4</v>
      </c>
      <c r="C1246" s="379">
        <v>96</v>
      </c>
      <c r="D1246" s="379">
        <v>9.4</v>
      </c>
      <c r="E1246" s="379">
        <v>1.4</v>
      </c>
      <c r="F1246" s="379">
        <v>1.8</v>
      </c>
      <c r="G1246" s="379">
        <v>85</v>
      </c>
      <c r="H1246" s="379">
        <v>1032.0999999999999</v>
      </c>
      <c r="I1246" s="379">
        <v>0</v>
      </c>
      <c r="J1246" s="379">
        <v>0.3</v>
      </c>
      <c r="K1246" s="379">
        <v>0.3</v>
      </c>
      <c r="L1246" s="379">
        <v>0.5</v>
      </c>
      <c r="M1246" s="379">
        <v>153.19999999999999</v>
      </c>
      <c r="N1246" s="568">
        <v>153.19999999999999</v>
      </c>
      <c r="O1246" s="569">
        <v>0.85902777777777795</v>
      </c>
      <c r="P1246" s="568"/>
      <c r="Q1246" s="185" t="str">
        <f t="shared" si="61"/>
        <v/>
      </c>
      <c r="R1246" s="574">
        <f t="shared" si="60"/>
        <v>60</v>
      </c>
      <c r="S1246" s="581">
        <v>9.1999999999999993</v>
      </c>
      <c r="T1246" s="257"/>
      <c r="U1246" s="576" t="str">
        <f t="shared" si="62"/>
        <v/>
      </c>
      <c r="AR1246" s="263"/>
      <c r="AS1246" s="263"/>
      <c r="AT1246" s="224"/>
      <c r="AU1246" s="379"/>
      <c r="AV1246" s="379"/>
      <c r="AW1246" s="264"/>
    </row>
    <row r="1247" spans="2:49" x14ac:dyDescent="0.25">
      <c r="B1247" s="379">
        <v>9.4</v>
      </c>
      <c r="C1247" s="379">
        <v>96</v>
      </c>
      <c r="D1247" s="379">
        <v>9.4</v>
      </c>
      <c r="E1247" s="379">
        <v>2.9</v>
      </c>
      <c r="F1247" s="379">
        <v>5.4</v>
      </c>
      <c r="G1247" s="379">
        <v>121</v>
      </c>
      <c r="H1247" s="379">
        <v>1032</v>
      </c>
      <c r="I1247" s="379">
        <v>0</v>
      </c>
      <c r="J1247" s="379">
        <v>0.3</v>
      </c>
      <c r="K1247" s="379">
        <v>0.3</v>
      </c>
      <c r="L1247" s="379">
        <v>0.5</v>
      </c>
      <c r="M1247" s="379">
        <v>153.19999999999999</v>
      </c>
      <c r="N1247" s="568">
        <v>153.19999999999999</v>
      </c>
      <c r="O1247" s="569">
        <v>0.85972222222222205</v>
      </c>
      <c r="P1247" s="568"/>
      <c r="Q1247" s="185" t="str">
        <f t="shared" si="61"/>
        <v/>
      </c>
      <c r="R1247" s="574">
        <f t="shared" si="60"/>
        <v>60</v>
      </c>
      <c r="S1247" s="581">
        <v>9.1999999999999993</v>
      </c>
      <c r="T1247" s="257"/>
      <c r="U1247" s="576" t="str">
        <f t="shared" si="62"/>
        <v/>
      </c>
      <c r="AR1247" s="263"/>
      <c r="AS1247" s="263"/>
      <c r="AT1247" s="224"/>
      <c r="AU1247" s="379"/>
      <c r="AV1247" s="379"/>
      <c r="AW1247" s="264"/>
    </row>
    <row r="1248" spans="2:49" x14ac:dyDescent="0.25">
      <c r="B1248" s="379">
        <v>9.4</v>
      </c>
      <c r="C1248" s="379">
        <v>96</v>
      </c>
      <c r="D1248" s="379">
        <v>9.4</v>
      </c>
      <c r="E1248" s="379">
        <v>1.8</v>
      </c>
      <c r="F1248" s="379">
        <v>3.6</v>
      </c>
      <c r="G1248" s="379">
        <v>188</v>
      </c>
      <c r="H1248" s="379">
        <v>1031.9000000000001</v>
      </c>
      <c r="I1248" s="379">
        <v>0</v>
      </c>
      <c r="J1248" s="379">
        <v>0.3</v>
      </c>
      <c r="K1248" s="379">
        <v>0.3</v>
      </c>
      <c r="L1248" s="379">
        <v>0.5</v>
      </c>
      <c r="M1248" s="379">
        <v>153.19999999999999</v>
      </c>
      <c r="N1248" s="568">
        <v>153.19999999999999</v>
      </c>
      <c r="O1248" s="569">
        <v>0.86041666666666705</v>
      </c>
      <c r="P1248" s="568"/>
      <c r="Q1248" s="185" t="str">
        <f t="shared" si="61"/>
        <v/>
      </c>
      <c r="R1248" s="574">
        <f t="shared" si="60"/>
        <v>60</v>
      </c>
      <c r="S1248" s="581">
        <v>9.1999999999999993</v>
      </c>
      <c r="T1248" s="257"/>
      <c r="U1248" s="576" t="str">
        <f t="shared" si="62"/>
        <v/>
      </c>
      <c r="AR1248" s="263"/>
      <c r="AS1248" s="263"/>
      <c r="AT1248" s="224"/>
      <c r="AU1248" s="379"/>
      <c r="AV1248" s="379"/>
      <c r="AW1248" s="264"/>
    </row>
    <row r="1249" spans="2:49" x14ac:dyDescent="0.25">
      <c r="B1249" s="379">
        <v>9.4</v>
      </c>
      <c r="C1249" s="379">
        <v>96</v>
      </c>
      <c r="D1249" s="379">
        <v>9.4</v>
      </c>
      <c r="E1249" s="379">
        <v>2.2000000000000002</v>
      </c>
      <c r="F1249" s="379">
        <v>3.6</v>
      </c>
      <c r="G1249" s="379">
        <v>100</v>
      </c>
      <c r="H1249" s="379">
        <v>1031.9000000000001</v>
      </c>
      <c r="I1249" s="379">
        <v>0</v>
      </c>
      <c r="J1249" s="379">
        <v>0.3</v>
      </c>
      <c r="K1249" s="379">
        <v>0.3</v>
      </c>
      <c r="L1249" s="379">
        <v>0.5</v>
      </c>
      <c r="M1249" s="379">
        <v>153.19999999999999</v>
      </c>
      <c r="N1249" s="568">
        <v>153.19999999999999</v>
      </c>
      <c r="O1249" s="569">
        <v>0.86111111111111105</v>
      </c>
      <c r="P1249" s="568"/>
      <c r="Q1249" s="185" t="str">
        <f t="shared" si="61"/>
        <v/>
      </c>
      <c r="R1249" s="574">
        <f t="shared" si="60"/>
        <v>60</v>
      </c>
      <c r="S1249" s="581">
        <v>9.1999999999999993</v>
      </c>
      <c r="T1249" s="257"/>
      <c r="U1249" s="576" t="str">
        <f t="shared" si="62"/>
        <v/>
      </c>
      <c r="AR1249" s="263"/>
      <c r="AS1249" s="263"/>
      <c r="AT1249" s="224"/>
      <c r="AU1249" s="379"/>
      <c r="AV1249" s="379"/>
      <c r="AW1249" s="264"/>
    </row>
    <row r="1250" spans="2:49" x14ac:dyDescent="0.25">
      <c r="B1250" s="379">
        <v>9.4</v>
      </c>
      <c r="C1250" s="379">
        <v>96</v>
      </c>
      <c r="D1250" s="379">
        <v>9.4</v>
      </c>
      <c r="E1250" s="379">
        <v>3.6</v>
      </c>
      <c r="F1250" s="379">
        <v>5.4</v>
      </c>
      <c r="G1250" s="379">
        <v>108</v>
      </c>
      <c r="H1250" s="379">
        <v>1031.8</v>
      </c>
      <c r="I1250" s="379">
        <v>0</v>
      </c>
      <c r="J1250" s="379">
        <v>0.3</v>
      </c>
      <c r="K1250" s="379">
        <v>0.3</v>
      </c>
      <c r="L1250" s="379">
        <v>0.5</v>
      </c>
      <c r="M1250" s="379">
        <v>153.19999999999999</v>
      </c>
      <c r="N1250" s="568">
        <v>153.19999999999999</v>
      </c>
      <c r="O1250" s="569">
        <v>0.86180555555555605</v>
      </c>
      <c r="P1250" s="568"/>
      <c r="Q1250" s="185" t="str">
        <f t="shared" si="61"/>
        <v/>
      </c>
      <c r="R1250" s="574">
        <f t="shared" si="60"/>
        <v>60</v>
      </c>
      <c r="S1250" s="581">
        <v>9.1999999999999993</v>
      </c>
      <c r="T1250" s="257"/>
      <c r="U1250" s="576" t="str">
        <f t="shared" si="62"/>
        <v/>
      </c>
      <c r="AR1250" s="263"/>
      <c r="AS1250" s="263"/>
      <c r="AT1250" s="224"/>
      <c r="AU1250" s="379"/>
      <c r="AV1250" s="379"/>
      <c r="AW1250" s="264"/>
    </row>
    <row r="1251" spans="2:49" x14ac:dyDescent="0.25">
      <c r="B1251" s="379">
        <v>9.4</v>
      </c>
      <c r="C1251" s="379">
        <v>96</v>
      </c>
      <c r="D1251" s="379">
        <v>9.4</v>
      </c>
      <c r="E1251" s="379">
        <v>0.4</v>
      </c>
      <c r="F1251" s="379">
        <v>1.8</v>
      </c>
      <c r="G1251" s="379">
        <v>114</v>
      </c>
      <c r="H1251" s="379">
        <v>1031.9000000000001</v>
      </c>
      <c r="I1251" s="379">
        <v>0</v>
      </c>
      <c r="J1251" s="379">
        <v>0.3</v>
      </c>
      <c r="K1251" s="379">
        <v>0.3</v>
      </c>
      <c r="L1251" s="379">
        <v>0.5</v>
      </c>
      <c r="M1251" s="379">
        <v>153.19999999999999</v>
      </c>
      <c r="N1251" s="568">
        <v>153.19999999999999</v>
      </c>
      <c r="O1251" s="569">
        <v>0.86250000000000004</v>
      </c>
      <c r="P1251" s="568"/>
      <c r="Q1251" s="185" t="str">
        <f t="shared" si="61"/>
        <v/>
      </c>
      <c r="R1251" s="574">
        <f t="shared" si="60"/>
        <v>60</v>
      </c>
      <c r="S1251" s="581">
        <v>9.1999999999999993</v>
      </c>
      <c r="T1251" s="257"/>
      <c r="U1251" s="576" t="str">
        <f t="shared" si="62"/>
        <v/>
      </c>
      <c r="AR1251" s="263"/>
      <c r="AS1251" s="263"/>
      <c r="AT1251" s="224"/>
      <c r="AU1251" s="379"/>
      <c r="AV1251" s="379"/>
      <c r="AW1251" s="264"/>
    </row>
    <row r="1252" spans="2:49" x14ac:dyDescent="0.25">
      <c r="B1252" s="379">
        <v>9.4</v>
      </c>
      <c r="C1252" s="379">
        <v>96</v>
      </c>
      <c r="D1252" s="379">
        <v>9.4</v>
      </c>
      <c r="E1252" s="379">
        <v>1.1000000000000001</v>
      </c>
      <c r="F1252" s="379">
        <v>1.8</v>
      </c>
      <c r="G1252" s="379">
        <v>114</v>
      </c>
      <c r="H1252" s="379">
        <v>1031.8</v>
      </c>
      <c r="I1252" s="379">
        <v>0</v>
      </c>
      <c r="J1252" s="379">
        <v>0.3</v>
      </c>
      <c r="K1252" s="379">
        <v>0.3</v>
      </c>
      <c r="L1252" s="379">
        <v>0.5</v>
      </c>
      <c r="M1252" s="379">
        <v>153.19999999999999</v>
      </c>
      <c r="N1252" s="568">
        <v>153.19999999999999</v>
      </c>
      <c r="O1252" s="569">
        <v>0.86319444444444404</v>
      </c>
      <c r="P1252" s="568"/>
      <c r="Q1252" s="185" t="str">
        <f t="shared" si="61"/>
        <v/>
      </c>
      <c r="R1252" s="574">
        <f t="shared" si="60"/>
        <v>60</v>
      </c>
      <c r="S1252" s="581">
        <v>9.1999999999999993</v>
      </c>
      <c r="T1252" s="257"/>
      <c r="U1252" s="576" t="str">
        <f t="shared" si="62"/>
        <v/>
      </c>
      <c r="AR1252" s="263"/>
      <c r="AS1252" s="263"/>
      <c r="AT1252" s="224"/>
      <c r="AU1252" s="379"/>
      <c r="AV1252" s="379"/>
      <c r="AW1252" s="264"/>
    </row>
    <row r="1253" spans="2:49" x14ac:dyDescent="0.25">
      <c r="B1253" s="379">
        <v>9.4</v>
      </c>
      <c r="C1253" s="379">
        <v>96</v>
      </c>
      <c r="D1253" s="379">
        <v>9.4</v>
      </c>
      <c r="E1253" s="379">
        <v>1.1000000000000001</v>
      </c>
      <c r="F1253" s="379">
        <v>1.8</v>
      </c>
      <c r="G1253" s="379">
        <v>144</v>
      </c>
      <c r="H1253" s="379">
        <v>1032</v>
      </c>
      <c r="I1253" s="379">
        <v>0</v>
      </c>
      <c r="J1253" s="379">
        <v>0.3</v>
      </c>
      <c r="K1253" s="379">
        <v>0.3</v>
      </c>
      <c r="L1253" s="379">
        <v>0.5</v>
      </c>
      <c r="M1253" s="379">
        <v>153.19999999999999</v>
      </c>
      <c r="N1253" s="568">
        <v>153.19999999999999</v>
      </c>
      <c r="O1253" s="569">
        <v>0.86388888888888904</v>
      </c>
      <c r="P1253" s="568"/>
      <c r="Q1253" s="185" t="str">
        <f t="shared" si="61"/>
        <v/>
      </c>
      <c r="R1253" s="574">
        <f t="shared" si="60"/>
        <v>60</v>
      </c>
      <c r="S1253" s="581">
        <v>9.1999999999999993</v>
      </c>
      <c r="T1253" s="257"/>
      <c r="U1253" s="576" t="str">
        <f t="shared" si="62"/>
        <v/>
      </c>
      <c r="AR1253" s="263"/>
      <c r="AS1253" s="263"/>
      <c r="AT1253" s="224"/>
      <c r="AU1253" s="379"/>
      <c r="AV1253" s="379"/>
      <c r="AW1253" s="264"/>
    </row>
    <row r="1254" spans="2:49" x14ac:dyDescent="0.25">
      <c r="B1254" s="379">
        <v>9.4</v>
      </c>
      <c r="C1254" s="379">
        <v>96</v>
      </c>
      <c r="D1254" s="379">
        <v>9.4</v>
      </c>
      <c r="E1254" s="379">
        <v>2.2000000000000002</v>
      </c>
      <c r="F1254" s="379">
        <v>3.6</v>
      </c>
      <c r="G1254" s="379">
        <v>136</v>
      </c>
      <c r="H1254" s="379">
        <v>1031.7</v>
      </c>
      <c r="I1254" s="379">
        <v>0</v>
      </c>
      <c r="J1254" s="379">
        <v>0.3</v>
      </c>
      <c r="K1254" s="379">
        <v>0.3</v>
      </c>
      <c r="L1254" s="379">
        <v>0.5</v>
      </c>
      <c r="M1254" s="379">
        <v>153.19999999999999</v>
      </c>
      <c r="N1254" s="568">
        <v>153.19999999999999</v>
      </c>
      <c r="O1254" s="569">
        <v>0.86458333333333304</v>
      </c>
      <c r="P1254" s="568"/>
      <c r="Q1254" s="185" t="str">
        <f t="shared" si="61"/>
        <v/>
      </c>
      <c r="R1254" s="574">
        <f t="shared" si="60"/>
        <v>60</v>
      </c>
      <c r="S1254" s="581">
        <v>9.3000000000000007</v>
      </c>
      <c r="T1254" s="257"/>
      <c r="U1254" s="576" t="str">
        <f t="shared" si="62"/>
        <v/>
      </c>
      <c r="AR1254" s="263"/>
      <c r="AS1254" s="263"/>
      <c r="AT1254" s="224"/>
      <c r="AU1254" s="379"/>
      <c r="AV1254" s="379"/>
      <c r="AW1254" s="264"/>
    </row>
    <row r="1255" spans="2:49" x14ac:dyDescent="0.25">
      <c r="B1255" s="379">
        <v>9.4</v>
      </c>
      <c r="C1255" s="379">
        <v>96</v>
      </c>
      <c r="D1255" s="379">
        <v>9.4</v>
      </c>
      <c r="E1255" s="379">
        <v>2.9</v>
      </c>
      <c r="F1255" s="379">
        <v>3.6</v>
      </c>
      <c r="G1255" s="379">
        <v>181</v>
      </c>
      <c r="H1255" s="379">
        <v>1031.8</v>
      </c>
      <c r="I1255" s="379">
        <v>0</v>
      </c>
      <c r="J1255" s="379">
        <v>0.3</v>
      </c>
      <c r="K1255" s="379">
        <v>0.3</v>
      </c>
      <c r="L1255" s="379">
        <v>0.5</v>
      </c>
      <c r="M1255" s="379">
        <v>153.19999999999999</v>
      </c>
      <c r="N1255" s="568">
        <v>153.19999999999999</v>
      </c>
      <c r="O1255" s="569">
        <v>0.86527777777777803</v>
      </c>
      <c r="P1255" s="568"/>
      <c r="Q1255" s="185" t="str">
        <f t="shared" si="61"/>
        <v/>
      </c>
      <c r="R1255" s="574">
        <f t="shared" si="60"/>
        <v>60</v>
      </c>
      <c r="S1255" s="581">
        <v>9.3000000000000007</v>
      </c>
      <c r="T1255" s="257"/>
      <c r="U1255" s="576" t="str">
        <f t="shared" si="62"/>
        <v/>
      </c>
      <c r="AR1255" s="263"/>
      <c r="AS1255" s="263"/>
      <c r="AT1255" s="224"/>
      <c r="AU1255" s="379"/>
      <c r="AV1255" s="379"/>
      <c r="AW1255" s="264"/>
    </row>
    <row r="1256" spans="2:49" x14ac:dyDescent="0.25">
      <c r="B1256" s="379">
        <v>9.4</v>
      </c>
      <c r="C1256" s="379">
        <v>96</v>
      </c>
      <c r="D1256" s="379">
        <v>9.4</v>
      </c>
      <c r="E1256" s="379">
        <v>2.5</v>
      </c>
      <c r="F1256" s="379">
        <v>3.6</v>
      </c>
      <c r="G1256" s="379">
        <v>168</v>
      </c>
      <c r="H1256" s="379">
        <v>1032</v>
      </c>
      <c r="I1256" s="379">
        <v>0</v>
      </c>
      <c r="J1256" s="379">
        <v>0.3</v>
      </c>
      <c r="K1256" s="379">
        <v>0.3</v>
      </c>
      <c r="L1256" s="379">
        <v>0.5</v>
      </c>
      <c r="M1256" s="379">
        <v>153.19999999999999</v>
      </c>
      <c r="N1256" s="568">
        <v>153.19999999999999</v>
      </c>
      <c r="O1256" s="569">
        <v>0.86597222222222203</v>
      </c>
      <c r="P1256" s="568"/>
      <c r="Q1256" s="185" t="str">
        <f t="shared" si="61"/>
        <v/>
      </c>
      <c r="R1256" s="574">
        <f t="shared" si="60"/>
        <v>60</v>
      </c>
      <c r="S1256" s="581">
        <v>9.3000000000000007</v>
      </c>
      <c r="T1256" s="257"/>
      <c r="U1256" s="576" t="str">
        <f t="shared" si="62"/>
        <v/>
      </c>
      <c r="AR1256" s="263"/>
      <c r="AS1256" s="263"/>
      <c r="AT1256" s="224"/>
      <c r="AU1256" s="379"/>
      <c r="AV1256" s="379"/>
      <c r="AW1256" s="264"/>
    </row>
    <row r="1257" spans="2:49" x14ac:dyDescent="0.25">
      <c r="B1257" s="379">
        <v>9.4</v>
      </c>
      <c r="C1257" s="379">
        <v>96</v>
      </c>
      <c r="D1257" s="379">
        <v>9.4</v>
      </c>
      <c r="E1257" s="379">
        <v>2.5</v>
      </c>
      <c r="F1257" s="379">
        <v>3.6</v>
      </c>
      <c r="G1257" s="379">
        <v>168</v>
      </c>
      <c r="H1257" s="379">
        <v>1031.9000000000001</v>
      </c>
      <c r="I1257" s="379">
        <v>0</v>
      </c>
      <c r="J1257" s="379">
        <v>0.3</v>
      </c>
      <c r="K1257" s="379">
        <v>0.3</v>
      </c>
      <c r="L1257" s="379">
        <v>0.5</v>
      </c>
      <c r="M1257" s="379">
        <v>153.19999999999999</v>
      </c>
      <c r="N1257" s="568">
        <v>153.19999999999999</v>
      </c>
      <c r="O1257" s="569">
        <v>0.86666666666666703</v>
      </c>
      <c r="P1257" s="568"/>
      <c r="Q1257" s="185" t="str">
        <f t="shared" si="61"/>
        <v/>
      </c>
      <c r="R1257" s="574">
        <f t="shared" si="60"/>
        <v>60</v>
      </c>
      <c r="S1257" s="581">
        <v>9.3000000000000007</v>
      </c>
      <c r="T1257" s="257"/>
      <c r="U1257" s="576" t="str">
        <f t="shared" si="62"/>
        <v/>
      </c>
      <c r="AR1257" s="263"/>
      <c r="AS1257" s="263"/>
      <c r="AT1257" s="224"/>
      <c r="AU1257" s="379"/>
      <c r="AV1257" s="379"/>
      <c r="AW1257" s="264"/>
    </row>
    <row r="1258" spans="2:49" x14ac:dyDescent="0.25">
      <c r="B1258" s="379">
        <v>9.5</v>
      </c>
      <c r="C1258" s="379">
        <v>96</v>
      </c>
      <c r="D1258" s="379">
        <v>9.5</v>
      </c>
      <c r="E1258" s="379">
        <v>0.4</v>
      </c>
      <c r="F1258" s="379">
        <v>1.8</v>
      </c>
      <c r="G1258" s="379">
        <v>126</v>
      </c>
      <c r="H1258" s="379">
        <v>1031.5999999999999</v>
      </c>
      <c r="I1258" s="379">
        <v>0</v>
      </c>
      <c r="J1258" s="379">
        <v>0.3</v>
      </c>
      <c r="K1258" s="379">
        <v>0.3</v>
      </c>
      <c r="L1258" s="379">
        <v>0.5</v>
      </c>
      <c r="M1258" s="379">
        <v>153.19999999999999</v>
      </c>
      <c r="N1258" s="568">
        <v>153.19999999999999</v>
      </c>
      <c r="O1258" s="569">
        <v>0.86736111111111103</v>
      </c>
      <c r="P1258" s="568"/>
      <c r="Q1258" s="185" t="str">
        <f t="shared" si="61"/>
        <v/>
      </c>
      <c r="R1258" s="574">
        <f t="shared" si="60"/>
        <v>60</v>
      </c>
      <c r="S1258" s="581">
        <v>9.3000000000000007</v>
      </c>
      <c r="T1258" s="257"/>
      <c r="U1258" s="576" t="str">
        <f t="shared" si="62"/>
        <v/>
      </c>
      <c r="AR1258" s="263"/>
      <c r="AS1258" s="263"/>
      <c r="AT1258" s="224"/>
      <c r="AU1258" s="379"/>
      <c r="AV1258" s="379"/>
      <c r="AW1258" s="264"/>
    </row>
    <row r="1259" spans="2:49" x14ac:dyDescent="0.25">
      <c r="B1259" s="379">
        <v>9.4</v>
      </c>
      <c r="C1259" s="379">
        <v>96</v>
      </c>
      <c r="D1259" s="379">
        <v>9.4</v>
      </c>
      <c r="E1259" s="379">
        <v>0</v>
      </c>
      <c r="F1259" s="379">
        <v>0</v>
      </c>
      <c r="G1259" s="379">
        <v>173</v>
      </c>
      <c r="H1259" s="379">
        <v>1031.8</v>
      </c>
      <c r="I1259" s="379">
        <v>0</v>
      </c>
      <c r="J1259" s="379">
        <v>0.3</v>
      </c>
      <c r="K1259" s="379">
        <v>0.3</v>
      </c>
      <c r="L1259" s="379">
        <v>0.5</v>
      </c>
      <c r="M1259" s="379">
        <v>153.19999999999999</v>
      </c>
      <c r="N1259" s="568">
        <v>153.19999999999999</v>
      </c>
      <c r="O1259" s="569">
        <v>0.86805555555555602</v>
      </c>
      <c r="P1259" s="568"/>
      <c r="Q1259" s="185" t="str">
        <f t="shared" si="61"/>
        <v/>
      </c>
      <c r="R1259" s="574">
        <f t="shared" si="60"/>
        <v>60</v>
      </c>
      <c r="S1259" s="581">
        <v>9.3000000000000007</v>
      </c>
      <c r="T1259" s="257"/>
      <c r="U1259" s="576" t="str">
        <f t="shared" si="62"/>
        <v/>
      </c>
      <c r="AR1259" s="263"/>
      <c r="AS1259" s="263"/>
      <c r="AT1259" s="224"/>
      <c r="AU1259" s="379"/>
      <c r="AV1259" s="379"/>
      <c r="AW1259" s="264"/>
    </row>
    <row r="1260" spans="2:49" x14ac:dyDescent="0.25">
      <c r="B1260" s="379">
        <v>9.4</v>
      </c>
      <c r="C1260" s="379">
        <v>96</v>
      </c>
      <c r="D1260" s="379">
        <v>9.4</v>
      </c>
      <c r="E1260" s="379">
        <v>2.2000000000000002</v>
      </c>
      <c r="F1260" s="379">
        <v>3.6</v>
      </c>
      <c r="G1260" s="379">
        <v>122</v>
      </c>
      <c r="H1260" s="379">
        <v>1031.9000000000001</v>
      </c>
      <c r="I1260" s="379">
        <v>0</v>
      </c>
      <c r="J1260" s="379">
        <v>0.3</v>
      </c>
      <c r="K1260" s="379">
        <v>0.3</v>
      </c>
      <c r="L1260" s="379">
        <v>0.5</v>
      </c>
      <c r="M1260" s="379">
        <v>153.19999999999999</v>
      </c>
      <c r="N1260" s="568">
        <v>153.19999999999999</v>
      </c>
      <c r="O1260" s="569">
        <v>0.86875000000000002</v>
      </c>
      <c r="P1260" s="568"/>
      <c r="Q1260" s="185" t="str">
        <f t="shared" si="61"/>
        <v/>
      </c>
      <c r="R1260" s="574">
        <f t="shared" si="60"/>
        <v>60</v>
      </c>
      <c r="S1260" s="581">
        <v>9.3000000000000007</v>
      </c>
      <c r="T1260" s="257"/>
      <c r="U1260" s="576" t="str">
        <f t="shared" si="62"/>
        <v/>
      </c>
      <c r="AR1260" s="263"/>
      <c r="AS1260" s="263"/>
      <c r="AT1260" s="224"/>
      <c r="AU1260" s="379"/>
      <c r="AV1260" s="379"/>
      <c r="AW1260" s="264"/>
    </row>
    <row r="1261" spans="2:49" x14ac:dyDescent="0.25">
      <c r="B1261" s="379">
        <v>9.4</v>
      </c>
      <c r="C1261" s="379">
        <v>96</v>
      </c>
      <c r="D1261" s="379">
        <v>9.4</v>
      </c>
      <c r="E1261" s="379">
        <v>2.9</v>
      </c>
      <c r="F1261" s="379">
        <v>3.6</v>
      </c>
      <c r="G1261" s="379">
        <v>137</v>
      </c>
      <c r="H1261" s="379">
        <v>1032</v>
      </c>
      <c r="I1261" s="379">
        <v>0</v>
      </c>
      <c r="J1261" s="379">
        <v>0.3</v>
      </c>
      <c r="K1261" s="379">
        <v>0.3</v>
      </c>
      <c r="L1261" s="379">
        <v>0.5</v>
      </c>
      <c r="M1261" s="379">
        <v>153.19999999999999</v>
      </c>
      <c r="N1261" s="568">
        <v>153.19999999999999</v>
      </c>
      <c r="O1261" s="569">
        <v>0.86944444444444402</v>
      </c>
      <c r="P1261" s="568"/>
      <c r="Q1261" s="185" t="str">
        <f t="shared" si="61"/>
        <v/>
      </c>
      <c r="R1261" s="574">
        <f t="shared" si="60"/>
        <v>60</v>
      </c>
      <c r="S1261" s="581">
        <v>9.3000000000000007</v>
      </c>
      <c r="T1261" s="257"/>
      <c r="U1261" s="576" t="str">
        <f t="shared" si="62"/>
        <v/>
      </c>
      <c r="AR1261" s="263"/>
      <c r="AS1261" s="263"/>
      <c r="AT1261" s="224"/>
      <c r="AU1261" s="379"/>
      <c r="AV1261" s="379"/>
      <c r="AW1261" s="264"/>
    </row>
    <row r="1262" spans="2:49" x14ac:dyDescent="0.25">
      <c r="B1262" s="379">
        <v>9.4</v>
      </c>
      <c r="C1262" s="379">
        <v>96</v>
      </c>
      <c r="D1262" s="379">
        <v>9.4</v>
      </c>
      <c r="E1262" s="379">
        <v>0.4</v>
      </c>
      <c r="F1262" s="379">
        <v>1.8</v>
      </c>
      <c r="G1262" s="379">
        <v>134</v>
      </c>
      <c r="H1262" s="379">
        <v>1032</v>
      </c>
      <c r="I1262" s="379">
        <v>0</v>
      </c>
      <c r="J1262" s="379">
        <v>0.3</v>
      </c>
      <c r="K1262" s="379">
        <v>0.3</v>
      </c>
      <c r="L1262" s="379">
        <v>0.5</v>
      </c>
      <c r="M1262" s="379">
        <v>153.19999999999999</v>
      </c>
      <c r="N1262" s="568">
        <v>153.19999999999999</v>
      </c>
      <c r="O1262" s="569">
        <v>0.87013888888888902</v>
      </c>
      <c r="P1262" s="568"/>
      <c r="Q1262" s="185" t="str">
        <f t="shared" si="61"/>
        <v/>
      </c>
      <c r="R1262" s="574">
        <f t="shared" si="60"/>
        <v>60</v>
      </c>
      <c r="S1262" s="581">
        <v>9.3000000000000007</v>
      </c>
      <c r="T1262" s="257"/>
      <c r="U1262" s="576" t="str">
        <f t="shared" si="62"/>
        <v/>
      </c>
      <c r="AR1262" s="263"/>
      <c r="AS1262" s="263"/>
      <c r="AT1262" s="224"/>
      <c r="AU1262" s="379"/>
      <c r="AV1262" s="379"/>
      <c r="AW1262" s="264"/>
    </row>
    <row r="1263" spans="2:49" x14ac:dyDescent="0.25">
      <c r="B1263" s="379">
        <v>9.5</v>
      </c>
      <c r="C1263" s="379">
        <v>96</v>
      </c>
      <c r="D1263" s="379">
        <v>9.5</v>
      </c>
      <c r="E1263" s="379">
        <v>1.4</v>
      </c>
      <c r="F1263" s="379">
        <v>3.6</v>
      </c>
      <c r="G1263" s="379">
        <v>148</v>
      </c>
      <c r="H1263" s="379">
        <v>1032</v>
      </c>
      <c r="I1263" s="379">
        <v>0</v>
      </c>
      <c r="J1263" s="379">
        <v>0.3</v>
      </c>
      <c r="K1263" s="379">
        <v>0.3</v>
      </c>
      <c r="L1263" s="379">
        <v>0.5</v>
      </c>
      <c r="M1263" s="379">
        <v>153.19999999999999</v>
      </c>
      <c r="N1263" s="568">
        <v>153.19999999999999</v>
      </c>
      <c r="O1263" s="569">
        <v>0.87083333333333302</v>
      </c>
      <c r="P1263" s="568"/>
      <c r="Q1263" s="185" t="str">
        <f t="shared" si="61"/>
        <v/>
      </c>
      <c r="R1263" s="574">
        <f t="shared" si="60"/>
        <v>60</v>
      </c>
      <c r="S1263" s="581">
        <v>9.3000000000000007</v>
      </c>
      <c r="T1263" s="257"/>
      <c r="U1263" s="576" t="str">
        <f t="shared" si="62"/>
        <v/>
      </c>
      <c r="AR1263" s="263"/>
      <c r="AS1263" s="263"/>
      <c r="AT1263" s="224"/>
      <c r="AU1263" s="379"/>
      <c r="AV1263" s="379"/>
      <c r="AW1263" s="264"/>
    </row>
    <row r="1264" spans="2:49" x14ac:dyDescent="0.25">
      <c r="B1264" s="379">
        <v>9.5</v>
      </c>
      <c r="C1264" s="379">
        <v>96</v>
      </c>
      <c r="D1264" s="379">
        <v>9.5</v>
      </c>
      <c r="E1264" s="379">
        <v>1.4</v>
      </c>
      <c r="F1264" s="379">
        <v>3.6</v>
      </c>
      <c r="G1264" s="379">
        <v>101</v>
      </c>
      <c r="H1264" s="379">
        <v>1032</v>
      </c>
      <c r="I1264" s="379">
        <v>0</v>
      </c>
      <c r="J1264" s="379">
        <v>0.3</v>
      </c>
      <c r="K1264" s="379">
        <v>0.3</v>
      </c>
      <c r="L1264" s="379">
        <v>0.5</v>
      </c>
      <c r="M1264" s="379">
        <v>153.19999999999999</v>
      </c>
      <c r="N1264" s="568">
        <v>153.19999999999999</v>
      </c>
      <c r="O1264" s="569">
        <v>0.87152777777777801</v>
      </c>
      <c r="P1264" s="568"/>
      <c r="Q1264" s="185" t="str">
        <f t="shared" si="61"/>
        <v/>
      </c>
      <c r="R1264" s="574">
        <f t="shared" si="60"/>
        <v>60</v>
      </c>
      <c r="S1264" s="581">
        <v>9.3000000000000007</v>
      </c>
      <c r="T1264" s="257"/>
      <c r="U1264" s="576" t="str">
        <f t="shared" si="62"/>
        <v/>
      </c>
      <c r="AR1264" s="263"/>
      <c r="AS1264" s="263"/>
      <c r="AT1264" s="224"/>
      <c r="AU1264" s="379"/>
      <c r="AV1264" s="379"/>
      <c r="AW1264" s="264"/>
    </row>
    <row r="1265" spans="2:49" x14ac:dyDescent="0.25">
      <c r="B1265" s="379">
        <v>9.5</v>
      </c>
      <c r="C1265" s="379">
        <v>96</v>
      </c>
      <c r="D1265" s="379">
        <v>9.5</v>
      </c>
      <c r="E1265" s="379">
        <v>1.1000000000000001</v>
      </c>
      <c r="F1265" s="379">
        <v>1.8</v>
      </c>
      <c r="G1265" s="379">
        <v>101</v>
      </c>
      <c r="H1265" s="379">
        <v>1031.9000000000001</v>
      </c>
      <c r="I1265" s="379">
        <v>0</v>
      </c>
      <c r="J1265" s="379">
        <v>0.3</v>
      </c>
      <c r="K1265" s="379">
        <v>0.3</v>
      </c>
      <c r="L1265" s="379">
        <v>0.5</v>
      </c>
      <c r="M1265" s="379">
        <v>153.19999999999999</v>
      </c>
      <c r="N1265" s="568">
        <v>153.19999999999999</v>
      </c>
      <c r="O1265" s="569">
        <v>0.87222222222222201</v>
      </c>
      <c r="P1265" s="568"/>
      <c r="Q1265" s="185" t="str">
        <f t="shared" si="61"/>
        <v/>
      </c>
      <c r="R1265" s="574">
        <f t="shared" si="60"/>
        <v>60</v>
      </c>
      <c r="S1265" s="581">
        <v>9.3000000000000007</v>
      </c>
      <c r="T1265" s="257"/>
      <c r="U1265" s="576" t="str">
        <f t="shared" si="62"/>
        <v/>
      </c>
      <c r="AR1265" s="263"/>
      <c r="AS1265" s="263"/>
      <c r="AT1265" s="224"/>
      <c r="AU1265" s="379"/>
      <c r="AV1265" s="379"/>
      <c r="AW1265" s="264"/>
    </row>
    <row r="1266" spans="2:49" x14ac:dyDescent="0.25">
      <c r="B1266" s="379">
        <v>9.5</v>
      </c>
      <c r="C1266" s="379">
        <v>96</v>
      </c>
      <c r="D1266" s="379">
        <v>9.5</v>
      </c>
      <c r="E1266" s="379">
        <v>2.5</v>
      </c>
      <c r="F1266" s="379">
        <v>3.6</v>
      </c>
      <c r="G1266" s="379">
        <v>179</v>
      </c>
      <c r="H1266" s="379">
        <v>1031.9000000000001</v>
      </c>
      <c r="I1266" s="379">
        <v>0</v>
      </c>
      <c r="J1266" s="379">
        <v>0.3</v>
      </c>
      <c r="K1266" s="379">
        <v>0.3</v>
      </c>
      <c r="L1266" s="379">
        <v>0.5</v>
      </c>
      <c r="M1266" s="379">
        <v>153.19999999999999</v>
      </c>
      <c r="N1266" s="568">
        <v>153.19999999999999</v>
      </c>
      <c r="O1266" s="569">
        <v>0.87291666666666701</v>
      </c>
      <c r="P1266" s="568"/>
      <c r="Q1266" s="185" t="str">
        <f t="shared" si="61"/>
        <v/>
      </c>
      <c r="R1266" s="574">
        <f t="shared" si="60"/>
        <v>60</v>
      </c>
      <c r="S1266" s="581">
        <v>9.3000000000000007</v>
      </c>
      <c r="T1266" s="257"/>
      <c r="U1266" s="576" t="str">
        <f t="shared" si="62"/>
        <v/>
      </c>
      <c r="AR1266" s="263"/>
      <c r="AS1266" s="263"/>
      <c r="AT1266" s="224"/>
      <c r="AU1266" s="379"/>
      <c r="AV1266" s="379"/>
      <c r="AW1266" s="264"/>
    </row>
    <row r="1267" spans="2:49" x14ac:dyDescent="0.25">
      <c r="B1267" s="379">
        <v>9.5</v>
      </c>
      <c r="C1267" s="379">
        <v>96</v>
      </c>
      <c r="D1267" s="379">
        <v>9.5</v>
      </c>
      <c r="E1267" s="379">
        <v>1.1000000000000001</v>
      </c>
      <c r="F1267" s="379">
        <v>1.8</v>
      </c>
      <c r="G1267" s="379">
        <v>143</v>
      </c>
      <c r="H1267" s="379">
        <v>1032.0999999999999</v>
      </c>
      <c r="I1267" s="379">
        <v>0</v>
      </c>
      <c r="J1267" s="379">
        <v>0.3</v>
      </c>
      <c r="K1267" s="379">
        <v>0.3</v>
      </c>
      <c r="L1267" s="379">
        <v>0.5</v>
      </c>
      <c r="M1267" s="379">
        <v>153.19999999999999</v>
      </c>
      <c r="N1267" s="568">
        <v>153.19999999999999</v>
      </c>
      <c r="O1267" s="569">
        <v>0.87361111111111101</v>
      </c>
      <c r="P1267" s="568"/>
      <c r="Q1267" s="185" t="str">
        <f t="shared" si="61"/>
        <v/>
      </c>
      <c r="R1267" s="574">
        <f t="shared" si="60"/>
        <v>60</v>
      </c>
      <c r="S1267" s="581">
        <v>9.3000000000000007</v>
      </c>
      <c r="T1267" s="257"/>
      <c r="U1267" s="576" t="str">
        <f t="shared" si="62"/>
        <v/>
      </c>
      <c r="AR1267" s="263"/>
      <c r="AS1267" s="263"/>
      <c r="AT1267" s="224"/>
      <c r="AU1267" s="379"/>
      <c r="AV1267" s="379"/>
      <c r="AW1267" s="264"/>
    </row>
    <row r="1268" spans="2:49" x14ac:dyDescent="0.25">
      <c r="B1268" s="379">
        <v>9.5</v>
      </c>
      <c r="C1268" s="379">
        <v>96</v>
      </c>
      <c r="D1268" s="379">
        <v>9.5</v>
      </c>
      <c r="E1268" s="379">
        <v>2.9</v>
      </c>
      <c r="F1268" s="379">
        <v>5.4</v>
      </c>
      <c r="G1268" s="379">
        <v>123</v>
      </c>
      <c r="H1268" s="379">
        <v>1032</v>
      </c>
      <c r="I1268" s="379">
        <v>0</v>
      </c>
      <c r="J1268" s="379">
        <v>0.3</v>
      </c>
      <c r="K1268" s="379">
        <v>0.3</v>
      </c>
      <c r="L1268" s="379">
        <v>0.5</v>
      </c>
      <c r="M1268" s="379">
        <v>153.19999999999999</v>
      </c>
      <c r="N1268" s="568">
        <v>153.19999999999999</v>
      </c>
      <c r="O1268" s="569">
        <v>0.874305555555556</v>
      </c>
      <c r="P1268" s="568"/>
      <c r="Q1268" s="185" t="str">
        <f t="shared" si="61"/>
        <v/>
      </c>
      <c r="R1268" s="574">
        <f t="shared" si="60"/>
        <v>60</v>
      </c>
      <c r="S1268" s="581">
        <v>9.3000000000000007</v>
      </c>
      <c r="T1268" s="257"/>
      <c r="U1268" s="576" t="str">
        <f t="shared" si="62"/>
        <v/>
      </c>
      <c r="AR1268" s="263"/>
      <c r="AS1268" s="263"/>
      <c r="AT1268" s="224"/>
      <c r="AU1268" s="379"/>
      <c r="AV1268" s="379"/>
      <c r="AW1268" s="264"/>
    </row>
    <row r="1269" spans="2:49" x14ac:dyDescent="0.25">
      <c r="B1269" s="379">
        <v>9.5</v>
      </c>
      <c r="C1269" s="379">
        <v>96</v>
      </c>
      <c r="D1269" s="379">
        <v>9.5</v>
      </c>
      <c r="E1269" s="379">
        <v>1.8</v>
      </c>
      <c r="F1269" s="379">
        <v>3.6</v>
      </c>
      <c r="G1269" s="379">
        <v>192</v>
      </c>
      <c r="H1269" s="379">
        <v>1031.8</v>
      </c>
      <c r="I1269" s="379">
        <v>0</v>
      </c>
      <c r="J1269" s="379">
        <v>0.3</v>
      </c>
      <c r="K1269" s="379">
        <v>0.3</v>
      </c>
      <c r="L1269" s="379">
        <v>0.5</v>
      </c>
      <c r="M1269" s="379">
        <v>153.19999999999999</v>
      </c>
      <c r="N1269" s="568">
        <v>153.19999999999999</v>
      </c>
      <c r="O1269" s="569">
        <v>0.875</v>
      </c>
      <c r="P1269" s="568"/>
      <c r="Q1269" s="185" t="str">
        <f t="shared" si="61"/>
        <v/>
      </c>
      <c r="R1269" s="574">
        <f t="shared" si="60"/>
        <v>60</v>
      </c>
      <c r="S1269" s="581">
        <v>9.3000000000000007</v>
      </c>
      <c r="T1269" s="257"/>
      <c r="U1269" s="576" t="str">
        <f t="shared" si="62"/>
        <v/>
      </c>
      <c r="AR1269" s="263"/>
      <c r="AS1269" s="263"/>
      <c r="AT1269" s="224"/>
      <c r="AU1269" s="379"/>
      <c r="AV1269" s="379"/>
      <c r="AW1269" s="264"/>
    </row>
    <row r="1270" spans="2:49" x14ac:dyDescent="0.25">
      <c r="B1270" s="379">
        <v>9.5</v>
      </c>
      <c r="C1270" s="379">
        <v>96</v>
      </c>
      <c r="D1270" s="379">
        <v>9.5</v>
      </c>
      <c r="E1270" s="379">
        <v>2.5</v>
      </c>
      <c r="F1270" s="379">
        <v>5.4</v>
      </c>
      <c r="G1270" s="379">
        <v>144</v>
      </c>
      <c r="H1270" s="379">
        <v>1031.9000000000001</v>
      </c>
      <c r="I1270" s="379">
        <v>0</v>
      </c>
      <c r="J1270" s="379">
        <v>0.3</v>
      </c>
      <c r="K1270" s="379">
        <v>0.3</v>
      </c>
      <c r="L1270" s="379">
        <v>0.5</v>
      </c>
      <c r="M1270" s="379">
        <v>153.19999999999999</v>
      </c>
      <c r="N1270" s="568">
        <v>153.19999999999999</v>
      </c>
      <c r="O1270" s="569">
        <v>0.875694444444444</v>
      </c>
      <c r="P1270" s="568"/>
      <c r="Q1270" s="185" t="str">
        <f t="shared" si="61"/>
        <v/>
      </c>
      <c r="R1270" s="574">
        <f t="shared" si="60"/>
        <v>60</v>
      </c>
      <c r="S1270" s="581">
        <v>9.3000000000000007</v>
      </c>
      <c r="T1270" s="257"/>
      <c r="U1270" s="576" t="str">
        <f t="shared" si="62"/>
        <v/>
      </c>
      <c r="AR1270" s="263"/>
      <c r="AS1270" s="263"/>
      <c r="AT1270" s="224"/>
      <c r="AU1270" s="379"/>
      <c r="AV1270" s="379"/>
      <c r="AW1270" s="264"/>
    </row>
    <row r="1271" spans="2:49" x14ac:dyDescent="0.25">
      <c r="B1271" s="379">
        <v>9.5</v>
      </c>
      <c r="C1271" s="379">
        <v>96</v>
      </c>
      <c r="D1271" s="379">
        <v>9.5</v>
      </c>
      <c r="E1271" s="379">
        <v>2.2000000000000002</v>
      </c>
      <c r="F1271" s="379">
        <v>3.6</v>
      </c>
      <c r="G1271" s="379">
        <v>128</v>
      </c>
      <c r="H1271" s="379">
        <v>1032</v>
      </c>
      <c r="I1271" s="379">
        <v>0</v>
      </c>
      <c r="J1271" s="379">
        <v>0.3</v>
      </c>
      <c r="K1271" s="379">
        <v>0.3</v>
      </c>
      <c r="L1271" s="379">
        <v>0.5</v>
      </c>
      <c r="M1271" s="379">
        <v>153.19999999999999</v>
      </c>
      <c r="N1271" s="568">
        <v>153.19999999999999</v>
      </c>
      <c r="O1271" s="569">
        <v>0.87638888888888899</v>
      </c>
      <c r="P1271" s="568"/>
      <c r="Q1271" s="185" t="str">
        <f t="shared" si="61"/>
        <v/>
      </c>
      <c r="R1271" s="574">
        <f t="shared" si="60"/>
        <v>60</v>
      </c>
      <c r="S1271" s="581">
        <v>9.4</v>
      </c>
      <c r="T1271" s="257"/>
      <c r="U1271" s="576" t="str">
        <f t="shared" si="62"/>
        <v/>
      </c>
      <c r="AR1271" s="263"/>
      <c r="AS1271" s="263"/>
      <c r="AT1271" s="224"/>
      <c r="AU1271" s="379"/>
      <c r="AV1271" s="379"/>
      <c r="AW1271" s="264"/>
    </row>
    <row r="1272" spans="2:49" x14ac:dyDescent="0.25">
      <c r="B1272" s="379">
        <v>9.5</v>
      </c>
      <c r="C1272" s="379">
        <v>96</v>
      </c>
      <c r="D1272" s="379">
        <v>9.5</v>
      </c>
      <c r="E1272" s="379">
        <v>1.1000000000000001</v>
      </c>
      <c r="F1272" s="379">
        <v>1.8</v>
      </c>
      <c r="G1272" s="379">
        <v>128</v>
      </c>
      <c r="H1272" s="379">
        <v>1032</v>
      </c>
      <c r="I1272" s="379">
        <v>0</v>
      </c>
      <c r="J1272" s="379">
        <v>0.3</v>
      </c>
      <c r="K1272" s="379">
        <v>0.3</v>
      </c>
      <c r="L1272" s="379">
        <v>0.5</v>
      </c>
      <c r="M1272" s="379">
        <v>153.19999999999999</v>
      </c>
      <c r="N1272" s="568">
        <v>153.19999999999999</v>
      </c>
      <c r="O1272" s="569">
        <v>0.87708333333333299</v>
      </c>
      <c r="P1272" s="568"/>
      <c r="Q1272" s="185" t="str">
        <f t="shared" si="61"/>
        <v/>
      </c>
      <c r="R1272" s="574">
        <f t="shared" si="60"/>
        <v>60</v>
      </c>
      <c r="S1272" s="581">
        <v>9.4</v>
      </c>
      <c r="T1272" s="257"/>
      <c r="U1272" s="576" t="str">
        <f t="shared" si="62"/>
        <v/>
      </c>
      <c r="AR1272" s="263"/>
      <c r="AS1272" s="263"/>
      <c r="AT1272" s="224"/>
      <c r="AU1272" s="379"/>
      <c r="AV1272" s="379"/>
      <c r="AW1272" s="264"/>
    </row>
    <row r="1273" spans="2:49" x14ac:dyDescent="0.25">
      <c r="B1273" s="379">
        <v>9.5</v>
      </c>
      <c r="C1273" s="379">
        <v>96</v>
      </c>
      <c r="D1273" s="379">
        <v>9.5</v>
      </c>
      <c r="E1273" s="379">
        <v>0.4</v>
      </c>
      <c r="F1273" s="379">
        <v>1.8</v>
      </c>
      <c r="G1273" s="379">
        <v>216</v>
      </c>
      <c r="H1273" s="379">
        <v>1031.7</v>
      </c>
      <c r="I1273" s="379">
        <v>0</v>
      </c>
      <c r="J1273" s="379">
        <v>0.3</v>
      </c>
      <c r="K1273" s="379">
        <v>0.3</v>
      </c>
      <c r="L1273" s="379">
        <v>0.5</v>
      </c>
      <c r="M1273" s="379">
        <v>153.19999999999999</v>
      </c>
      <c r="N1273" s="568">
        <v>153.19999999999999</v>
      </c>
      <c r="O1273" s="569">
        <v>0.87777777777777799</v>
      </c>
      <c r="P1273" s="568"/>
      <c r="Q1273" s="185" t="str">
        <f t="shared" si="61"/>
        <v/>
      </c>
      <c r="R1273" s="574">
        <f t="shared" si="60"/>
        <v>60</v>
      </c>
      <c r="S1273" s="581">
        <v>9.4</v>
      </c>
      <c r="T1273" s="257"/>
      <c r="U1273" s="576" t="str">
        <f t="shared" si="62"/>
        <v/>
      </c>
      <c r="AR1273" s="263"/>
      <c r="AS1273" s="263"/>
      <c r="AT1273" s="224"/>
      <c r="AU1273" s="379"/>
      <c r="AV1273" s="379"/>
      <c r="AW1273" s="264"/>
    </row>
    <row r="1274" spans="2:49" x14ac:dyDescent="0.25">
      <c r="B1274" s="379">
        <v>9.5</v>
      </c>
      <c r="C1274" s="379">
        <v>96</v>
      </c>
      <c r="D1274" s="379">
        <v>9.5</v>
      </c>
      <c r="E1274" s="379">
        <v>2.2000000000000002</v>
      </c>
      <c r="F1274" s="379">
        <v>3.6</v>
      </c>
      <c r="G1274" s="379">
        <v>146</v>
      </c>
      <c r="H1274" s="379">
        <v>1032</v>
      </c>
      <c r="I1274" s="379">
        <v>0</v>
      </c>
      <c r="J1274" s="379">
        <v>0.3</v>
      </c>
      <c r="K1274" s="379">
        <v>0.3</v>
      </c>
      <c r="L1274" s="379">
        <v>0.5</v>
      </c>
      <c r="M1274" s="379">
        <v>153.19999999999999</v>
      </c>
      <c r="N1274" s="568">
        <v>153.19999999999999</v>
      </c>
      <c r="O1274" s="569">
        <v>0.87847222222222199</v>
      </c>
      <c r="P1274" s="568"/>
      <c r="Q1274" s="185" t="str">
        <f t="shared" si="61"/>
        <v/>
      </c>
      <c r="R1274" s="574">
        <f t="shared" si="60"/>
        <v>60</v>
      </c>
      <c r="S1274" s="581">
        <v>9.4</v>
      </c>
      <c r="T1274" s="257"/>
      <c r="U1274" s="576" t="str">
        <f t="shared" si="62"/>
        <v/>
      </c>
      <c r="AR1274" s="263"/>
      <c r="AS1274" s="263"/>
      <c r="AT1274" s="224"/>
      <c r="AU1274" s="379"/>
      <c r="AV1274" s="379"/>
      <c r="AW1274" s="264"/>
    </row>
    <row r="1275" spans="2:49" x14ac:dyDescent="0.25">
      <c r="B1275" s="379">
        <v>9.5</v>
      </c>
      <c r="C1275" s="379">
        <v>96</v>
      </c>
      <c r="D1275" s="379">
        <v>9.5</v>
      </c>
      <c r="E1275" s="379">
        <v>0</v>
      </c>
      <c r="F1275" s="379">
        <v>0</v>
      </c>
      <c r="G1275" s="379">
        <v>137</v>
      </c>
      <c r="H1275" s="379">
        <v>1032</v>
      </c>
      <c r="I1275" s="379">
        <v>0</v>
      </c>
      <c r="J1275" s="379">
        <v>0.3</v>
      </c>
      <c r="K1275" s="379">
        <v>0.3</v>
      </c>
      <c r="L1275" s="379">
        <v>0.5</v>
      </c>
      <c r="M1275" s="379">
        <v>153.19999999999999</v>
      </c>
      <c r="N1275" s="568">
        <v>153.19999999999999</v>
      </c>
      <c r="O1275" s="569">
        <v>0.87916666666666698</v>
      </c>
      <c r="P1275" s="568"/>
      <c r="Q1275" s="185" t="str">
        <f t="shared" si="61"/>
        <v/>
      </c>
      <c r="R1275" s="574">
        <f t="shared" si="60"/>
        <v>60</v>
      </c>
      <c r="S1275" s="581">
        <v>9.4</v>
      </c>
      <c r="T1275" s="257"/>
      <c r="U1275" s="576" t="str">
        <f t="shared" si="62"/>
        <v/>
      </c>
      <c r="AR1275" s="263"/>
      <c r="AS1275" s="263"/>
      <c r="AT1275" s="224"/>
      <c r="AU1275" s="379"/>
      <c r="AV1275" s="379"/>
      <c r="AW1275" s="264"/>
    </row>
    <row r="1276" spans="2:49" x14ac:dyDescent="0.25">
      <c r="B1276" s="379">
        <v>9.5</v>
      </c>
      <c r="C1276" s="379">
        <v>96</v>
      </c>
      <c r="D1276" s="379">
        <v>9.5</v>
      </c>
      <c r="E1276" s="379">
        <v>4.7</v>
      </c>
      <c r="F1276" s="379">
        <v>5.4</v>
      </c>
      <c r="G1276" s="379">
        <v>110</v>
      </c>
      <c r="H1276" s="379">
        <v>1032.0999999999999</v>
      </c>
      <c r="I1276" s="379">
        <v>0</v>
      </c>
      <c r="J1276" s="379">
        <v>0.3</v>
      </c>
      <c r="K1276" s="379">
        <v>0.3</v>
      </c>
      <c r="L1276" s="379">
        <v>0.5</v>
      </c>
      <c r="M1276" s="379">
        <v>153.19999999999999</v>
      </c>
      <c r="N1276" s="568">
        <v>153.19999999999999</v>
      </c>
      <c r="O1276" s="569">
        <v>0.87986111111111098</v>
      </c>
      <c r="P1276" s="568"/>
      <c r="Q1276" s="185" t="str">
        <f t="shared" si="61"/>
        <v/>
      </c>
      <c r="R1276" s="574">
        <f t="shared" si="60"/>
        <v>60</v>
      </c>
      <c r="S1276" s="581">
        <v>9.4</v>
      </c>
      <c r="T1276" s="257"/>
      <c r="U1276" s="576" t="str">
        <f t="shared" si="62"/>
        <v/>
      </c>
      <c r="AR1276" s="263"/>
      <c r="AS1276" s="263"/>
      <c r="AT1276" s="224"/>
      <c r="AU1276" s="379"/>
      <c r="AV1276" s="379"/>
      <c r="AW1276" s="264"/>
    </row>
    <row r="1277" spans="2:49" x14ac:dyDescent="0.25">
      <c r="B1277" s="379">
        <v>9.5</v>
      </c>
      <c r="C1277" s="379">
        <v>96</v>
      </c>
      <c r="D1277" s="379">
        <v>9.5</v>
      </c>
      <c r="E1277" s="379">
        <v>1.1000000000000001</v>
      </c>
      <c r="F1277" s="379">
        <v>1.8</v>
      </c>
      <c r="G1277" s="379">
        <v>96</v>
      </c>
      <c r="H1277" s="379">
        <v>1032</v>
      </c>
      <c r="I1277" s="379">
        <v>0</v>
      </c>
      <c r="J1277" s="379">
        <v>0.3</v>
      </c>
      <c r="K1277" s="379">
        <v>0.3</v>
      </c>
      <c r="L1277" s="379">
        <v>0.5</v>
      </c>
      <c r="M1277" s="379">
        <v>153.19999999999999</v>
      </c>
      <c r="N1277" s="568">
        <v>153.19999999999999</v>
      </c>
      <c r="O1277" s="569">
        <v>0.88055555555555598</v>
      </c>
      <c r="P1277" s="568"/>
      <c r="Q1277" s="185" t="str">
        <f t="shared" si="61"/>
        <v/>
      </c>
      <c r="R1277" s="574">
        <f t="shared" si="60"/>
        <v>60</v>
      </c>
      <c r="S1277" s="581">
        <v>9.4</v>
      </c>
      <c r="T1277" s="257"/>
      <c r="U1277" s="576" t="str">
        <f t="shared" si="62"/>
        <v/>
      </c>
      <c r="AR1277" s="263"/>
      <c r="AS1277" s="263"/>
      <c r="AT1277" s="224"/>
      <c r="AU1277" s="379"/>
      <c r="AV1277" s="379"/>
      <c r="AW1277" s="264"/>
    </row>
    <row r="1278" spans="2:49" x14ac:dyDescent="0.25">
      <c r="B1278" s="379">
        <v>9.5</v>
      </c>
      <c r="C1278" s="379">
        <v>96</v>
      </c>
      <c r="D1278" s="379">
        <v>9.5</v>
      </c>
      <c r="E1278" s="379">
        <v>4.7</v>
      </c>
      <c r="F1278" s="379">
        <v>5.4</v>
      </c>
      <c r="G1278" s="379">
        <v>207</v>
      </c>
      <c r="H1278" s="379">
        <v>1032</v>
      </c>
      <c r="I1278" s="379">
        <v>0</v>
      </c>
      <c r="J1278" s="379">
        <v>0.3</v>
      </c>
      <c r="K1278" s="379">
        <v>0.3</v>
      </c>
      <c r="L1278" s="379">
        <v>0.5</v>
      </c>
      <c r="M1278" s="379">
        <v>153.19999999999999</v>
      </c>
      <c r="N1278" s="568">
        <v>153.19999999999999</v>
      </c>
      <c r="O1278" s="569">
        <v>0.88124999999999998</v>
      </c>
      <c r="P1278" s="568"/>
      <c r="Q1278" s="185" t="str">
        <f t="shared" si="61"/>
        <v/>
      </c>
      <c r="R1278" s="574">
        <f t="shared" si="60"/>
        <v>60</v>
      </c>
      <c r="S1278" s="581">
        <v>9.4</v>
      </c>
      <c r="T1278" s="257"/>
      <c r="U1278" s="576" t="str">
        <f t="shared" si="62"/>
        <v/>
      </c>
      <c r="AR1278" s="263"/>
      <c r="AS1278" s="263"/>
      <c r="AT1278" s="224"/>
      <c r="AU1278" s="379"/>
      <c r="AV1278" s="379"/>
      <c r="AW1278" s="264"/>
    </row>
    <row r="1279" spans="2:49" x14ac:dyDescent="0.25">
      <c r="B1279" s="379">
        <v>9.5</v>
      </c>
      <c r="C1279" s="379">
        <v>96</v>
      </c>
      <c r="D1279" s="379">
        <v>9.5</v>
      </c>
      <c r="E1279" s="379">
        <v>3.2</v>
      </c>
      <c r="F1279" s="379">
        <v>3.6</v>
      </c>
      <c r="G1279" s="379">
        <v>129</v>
      </c>
      <c r="H1279" s="379">
        <v>1032</v>
      </c>
      <c r="I1279" s="379">
        <v>0</v>
      </c>
      <c r="J1279" s="379">
        <v>0.3</v>
      </c>
      <c r="K1279" s="379">
        <v>0.3</v>
      </c>
      <c r="L1279" s="379">
        <v>0.5</v>
      </c>
      <c r="M1279" s="379">
        <v>153.19999999999999</v>
      </c>
      <c r="N1279" s="568">
        <v>153.19999999999999</v>
      </c>
      <c r="O1279" s="569">
        <v>0.88194444444444497</v>
      </c>
      <c r="P1279" s="568"/>
      <c r="Q1279" s="185" t="str">
        <f t="shared" si="61"/>
        <v/>
      </c>
      <c r="R1279" s="574">
        <f t="shared" si="60"/>
        <v>60</v>
      </c>
      <c r="S1279" s="581">
        <v>9.4</v>
      </c>
      <c r="T1279" s="257"/>
      <c r="U1279" s="576" t="str">
        <f t="shared" si="62"/>
        <v/>
      </c>
      <c r="AR1279" s="263"/>
      <c r="AS1279" s="263"/>
      <c r="AT1279" s="224"/>
      <c r="AU1279" s="379"/>
      <c r="AV1279" s="379"/>
      <c r="AW1279" s="264"/>
    </row>
    <row r="1280" spans="2:49" x14ac:dyDescent="0.25">
      <c r="B1280" s="379">
        <v>9.5</v>
      </c>
      <c r="C1280" s="379">
        <v>96</v>
      </c>
      <c r="D1280" s="379">
        <v>9.5</v>
      </c>
      <c r="E1280" s="379">
        <v>0.4</v>
      </c>
      <c r="F1280" s="379">
        <v>1.8</v>
      </c>
      <c r="G1280" s="379">
        <v>154</v>
      </c>
      <c r="H1280" s="379">
        <v>1031.9000000000001</v>
      </c>
      <c r="I1280" s="379">
        <v>0</v>
      </c>
      <c r="J1280" s="379">
        <v>0.3</v>
      </c>
      <c r="K1280" s="379">
        <v>0.3</v>
      </c>
      <c r="L1280" s="379">
        <v>0.5</v>
      </c>
      <c r="M1280" s="379">
        <v>153.19999999999999</v>
      </c>
      <c r="N1280" s="568">
        <v>153.19999999999999</v>
      </c>
      <c r="O1280" s="569">
        <v>0.88263888888888897</v>
      </c>
      <c r="P1280" s="568"/>
      <c r="Q1280" s="185" t="str">
        <f t="shared" si="61"/>
        <v/>
      </c>
      <c r="R1280" s="574">
        <f t="shared" si="60"/>
        <v>60</v>
      </c>
      <c r="S1280" s="581">
        <v>9.4</v>
      </c>
      <c r="T1280" s="257"/>
      <c r="U1280" s="576" t="str">
        <f t="shared" si="62"/>
        <v/>
      </c>
      <c r="AR1280" s="263"/>
      <c r="AS1280" s="263"/>
      <c r="AT1280" s="224"/>
      <c r="AU1280" s="379"/>
      <c r="AV1280" s="379"/>
      <c r="AW1280" s="264"/>
    </row>
    <row r="1281" spans="2:49" x14ac:dyDescent="0.25">
      <c r="B1281" s="379">
        <v>9.5</v>
      </c>
      <c r="C1281" s="379">
        <v>96</v>
      </c>
      <c r="D1281" s="379">
        <v>9.5</v>
      </c>
      <c r="E1281" s="379">
        <v>1.4</v>
      </c>
      <c r="F1281" s="379">
        <v>1.8</v>
      </c>
      <c r="G1281" s="379">
        <v>146</v>
      </c>
      <c r="H1281" s="379">
        <v>1032.0999999999999</v>
      </c>
      <c r="I1281" s="379">
        <v>0</v>
      </c>
      <c r="J1281" s="379">
        <v>0.3</v>
      </c>
      <c r="K1281" s="379">
        <v>0.3</v>
      </c>
      <c r="L1281" s="379">
        <v>0.5</v>
      </c>
      <c r="M1281" s="379">
        <v>153.19999999999999</v>
      </c>
      <c r="N1281" s="568">
        <v>153.19999999999999</v>
      </c>
      <c r="O1281" s="569">
        <v>0.88333333333333297</v>
      </c>
      <c r="P1281" s="568"/>
      <c r="Q1281" s="185" t="str">
        <f t="shared" si="61"/>
        <v/>
      </c>
      <c r="R1281" s="574">
        <f t="shared" si="60"/>
        <v>60</v>
      </c>
      <c r="S1281" s="581">
        <v>9.4</v>
      </c>
      <c r="T1281" s="257"/>
      <c r="U1281" s="576" t="str">
        <f t="shared" si="62"/>
        <v/>
      </c>
      <c r="AR1281" s="263"/>
      <c r="AS1281" s="263"/>
      <c r="AT1281" s="224"/>
      <c r="AU1281" s="379"/>
      <c r="AV1281" s="379"/>
      <c r="AW1281" s="264"/>
    </row>
    <row r="1282" spans="2:49" x14ac:dyDescent="0.25">
      <c r="B1282" s="379">
        <v>9.5</v>
      </c>
      <c r="C1282" s="379">
        <v>96</v>
      </c>
      <c r="D1282" s="379">
        <v>9.5</v>
      </c>
      <c r="E1282" s="379">
        <v>1.8</v>
      </c>
      <c r="F1282" s="379">
        <v>1.8</v>
      </c>
      <c r="G1282" s="379">
        <v>121</v>
      </c>
      <c r="H1282" s="379">
        <v>1032</v>
      </c>
      <c r="I1282" s="379">
        <v>0</v>
      </c>
      <c r="J1282" s="379">
        <v>0.3</v>
      </c>
      <c r="K1282" s="379">
        <v>0.3</v>
      </c>
      <c r="L1282" s="379">
        <v>0.5</v>
      </c>
      <c r="M1282" s="379">
        <v>153.19999999999999</v>
      </c>
      <c r="N1282" s="568">
        <v>153.19999999999999</v>
      </c>
      <c r="O1282" s="569">
        <v>0.88402777777777797</v>
      </c>
      <c r="P1282" s="568"/>
      <c r="Q1282" s="185" t="str">
        <f t="shared" si="61"/>
        <v/>
      </c>
      <c r="R1282" s="574">
        <f t="shared" si="60"/>
        <v>60</v>
      </c>
      <c r="S1282" s="581">
        <v>9.4</v>
      </c>
      <c r="T1282" s="257"/>
      <c r="U1282" s="576" t="str">
        <f t="shared" si="62"/>
        <v/>
      </c>
      <c r="AR1282" s="263"/>
      <c r="AS1282" s="263"/>
      <c r="AT1282" s="224"/>
      <c r="AU1282" s="379"/>
      <c r="AV1282" s="379"/>
      <c r="AW1282" s="264"/>
    </row>
    <row r="1283" spans="2:49" x14ac:dyDescent="0.25">
      <c r="B1283" s="379">
        <v>9.5</v>
      </c>
      <c r="C1283" s="379">
        <v>96</v>
      </c>
      <c r="D1283" s="379">
        <v>9.5</v>
      </c>
      <c r="E1283" s="379">
        <v>0</v>
      </c>
      <c r="F1283" s="379">
        <v>0</v>
      </c>
      <c r="G1283" s="379">
        <v>209</v>
      </c>
      <c r="H1283" s="379">
        <v>1031.9000000000001</v>
      </c>
      <c r="I1283" s="379">
        <v>0</v>
      </c>
      <c r="J1283" s="379">
        <v>0.3</v>
      </c>
      <c r="K1283" s="379">
        <v>0.3</v>
      </c>
      <c r="L1283" s="379">
        <v>0.5</v>
      </c>
      <c r="M1283" s="379">
        <v>153.19999999999999</v>
      </c>
      <c r="N1283" s="568">
        <v>153.19999999999999</v>
      </c>
      <c r="O1283" s="569">
        <v>0.88472222222222197</v>
      </c>
      <c r="P1283" s="568"/>
      <c r="Q1283" s="185" t="str">
        <f t="shared" si="61"/>
        <v/>
      </c>
      <c r="R1283" s="574">
        <f t="shared" si="60"/>
        <v>60</v>
      </c>
      <c r="S1283" s="581">
        <v>9.4</v>
      </c>
      <c r="T1283" s="257"/>
      <c r="U1283" s="576" t="str">
        <f t="shared" si="62"/>
        <v/>
      </c>
      <c r="AR1283" s="263"/>
      <c r="AS1283" s="263"/>
      <c r="AT1283" s="224"/>
      <c r="AU1283" s="379"/>
      <c r="AV1283" s="379"/>
      <c r="AW1283" s="264"/>
    </row>
    <row r="1284" spans="2:49" x14ac:dyDescent="0.25">
      <c r="B1284" s="379">
        <v>9.5</v>
      </c>
      <c r="C1284" s="379">
        <v>96</v>
      </c>
      <c r="D1284" s="379">
        <v>9.5</v>
      </c>
      <c r="E1284" s="379">
        <v>1.4</v>
      </c>
      <c r="F1284" s="379">
        <v>1.8</v>
      </c>
      <c r="G1284" s="379">
        <v>172</v>
      </c>
      <c r="H1284" s="379">
        <v>1031.7</v>
      </c>
      <c r="I1284" s="379">
        <v>0</v>
      </c>
      <c r="J1284" s="379">
        <v>0.3</v>
      </c>
      <c r="K1284" s="379">
        <v>0.3</v>
      </c>
      <c r="L1284" s="379">
        <v>0.5</v>
      </c>
      <c r="M1284" s="379">
        <v>153.19999999999999</v>
      </c>
      <c r="N1284" s="568">
        <v>153.19999999999999</v>
      </c>
      <c r="O1284" s="569">
        <v>0.88541666666666696</v>
      </c>
      <c r="P1284" s="568"/>
      <c r="Q1284" s="185" t="str">
        <f t="shared" si="61"/>
        <v/>
      </c>
      <c r="R1284" s="574">
        <f t="shared" si="60"/>
        <v>60</v>
      </c>
      <c r="S1284" s="581">
        <v>9.4</v>
      </c>
      <c r="T1284" s="257"/>
      <c r="U1284" s="576" t="str">
        <f t="shared" si="62"/>
        <v/>
      </c>
      <c r="AR1284" s="263"/>
      <c r="AS1284" s="263"/>
      <c r="AT1284" s="224"/>
      <c r="AU1284" s="379"/>
      <c r="AV1284" s="379"/>
      <c r="AW1284" s="264"/>
    </row>
    <row r="1285" spans="2:49" x14ac:dyDescent="0.25">
      <c r="B1285" s="379">
        <v>9.4</v>
      </c>
      <c r="C1285" s="379">
        <v>96</v>
      </c>
      <c r="D1285" s="379">
        <v>9.4</v>
      </c>
      <c r="E1285" s="379">
        <v>0</v>
      </c>
      <c r="F1285" s="379">
        <v>0</v>
      </c>
      <c r="G1285" s="379">
        <v>166</v>
      </c>
      <c r="H1285" s="379">
        <v>1031.8</v>
      </c>
      <c r="I1285" s="379">
        <v>0</v>
      </c>
      <c r="J1285" s="379">
        <v>0.3</v>
      </c>
      <c r="K1285" s="379">
        <v>0.3</v>
      </c>
      <c r="L1285" s="379">
        <v>0.5</v>
      </c>
      <c r="M1285" s="379">
        <v>153.19999999999999</v>
      </c>
      <c r="N1285" s="568">
        <v>153.19999999999999</v>
      </c>
      <c r="O1285" s="569">
        <v>0.88611111111111096</v>
      </c>
      <c r="P1285" s="568"/>
      <c r="Q1285" s="185" t="str">
        <f t="shared" si="61"/>
        <v/>
      </c>
      <c r="R1285" s="574">
        <f t="shared" si="60"/>
        <v>60</v>
      </c>
      <c r="S1285" s="581">
        <v>9.4</v>
      </c>
      <c r="T1285" s="257"/>
      <c r="U1285" s="576" t="str">
        <f t="shared" si="62"/>
        <v/>
      </c>
      <c r="AR1285" s="263"/>
      <c r="AS1285" s="263"/>
      <c r="AT1285" s="224"/>
      <c r="AU1285" s="379"/>
      <c r="AV1285" s="379"/>
      <c r="AW1285" s="264"/>
    </row>
    <row r="1286" spans="2:49" x14ac:dyDescent="0.25">
      <c r="B1286" s="379">
        <v>9.4</v>
      </c>
      <c r="C1286" s="379">
        <v>96</v>
      </c>
      <c r="D1286" s="379">
        <v>9.4</v>
      </c>
      <c r="E1286" s="379">
        <v>2.2000000000000002</v>
      </c>
      <c r="F1286" s="379">
        <v>3.6</v>
      </c>
      <c r="G1286" s="379">
        <v>152</v>
      </c>
      <c r="H1286" s="379">
        <v>1031.8</v>
      </c>
      <c r="I1286" s="379">
        <v>0</v>
      </c>
      <c r="J1286" s="379">
        <v>0.3</v>
      </c>
      <c r="K1286" s="379">
        <v>0.3</v>
      </c>
      <c r="L1286" s="379">
        <v>0.5</v>
      </c>
      <c r="M1286" s="379">
        <v>153.19999999999999</v>
      </c>
      <c r="N1286" s="568">
        <v>153.19999999999999</v>
      </c>
      <c r="O1286" s="569">
        <v>0.88680555555555596</v>
      </c>
      <c r="P1286" s="568"/>
      <c r="Q1286" s="185" t="str">
        <f t="shared" si="61"/>
        <v/>
      </c>
      <c r="R1286" s="574">
        <f t="shared" si="60"/>
        <v>60</v>
      </c>
      <c r="S1286" s="581">
        <v>9.4</v>
      </c>
      <c r="T1286" s="257"/>
      <c r="U1286" s="576" t="str">
        <f t="shared" si="62"/>
        <v/>
      </c>
      <c r="AR1286" s="263"/>
      <c r="AS1286" s="263"/>
      <c r="AT1286" s="224"/>
      <c r="AU1286" s="379"/>
      <c r="AV1286" s="379"/>
      <c r="AW1286" s="264"/>
    </row>
    <row r="1287" spans="2:49" x14ac:dyDescent="0.25">
      <c r="B1287" s="379">
        <v>9.4</v>
      </c>
      <c r="C1287" s="379">
        <v>96</v>
      </c>
      <c r="D1287" s="379">
        <v>9.4</v>
      </c>
      <c r="E1287" s="379">
        <v>1.8</v>
      </c>
      <c r="F1287" s="379">
        <v>3.6</v>
      </c>
      <c r="G1287" s="379">
        <v>189</v>
      </c>
      <c r="H1287" s="379">
        <v>1031.7</v>
      </c>
      <c r="I1287" s="379">
        <v>0</v>
      </c>
      <c r="J1287" s="379">
        <v>0.3</v>
      </c>
      <c r="K1287" s="379">
        <v>0.3</v>
      </c>
      <c r="L1287" s="379">
        <v>0.5</v>
      </c>
      <c r="M1287" s="379">
        <v>153.19999999999999</v>
      </c>
      <c r="N1287" s="568">
        <v>153.19999999999999</v>
      </c>
      <c r="O1287" s="569">
        <v>0.88749999999999996</v>
      </c>
      <c r="P1287" s="568"/>
      <c r="Q1287" s="185" t="str">
        <f t="shared" si="61"/>
        <v/>
      </c>
      <c r="R1287" s="574">
        <f t="shared" si="60"/>
        <v>60</v>
      </c>
      <c r="S1287" s="581">
        <v>9.4</v>
      </c>
      <c r="T1287" s="257"/>
      <c r="U1287" s="576" t="str">
        <f t="shared" si="62"/>
        <v/>
      </c>
      <c r="AR1287" s="263"/>
      <c r="AS1287" s="263"/>
      <c r="AT1287" s="224"/>
      <c r="AU1287" s="379"/>
      <c r="AV1287" s="379"/>
      <c r="AW1287" s="264"/>
    </row>
    <row r="1288" spans="2:49" x14ac:dyDescent="0.25">
      <c r="B1288" s="379">
        <v>9.4</v>
      </c>
      <c r="C1288" s="379">
        <v>96</v>
      </c>
      <c r="D1288" s="379">
        <v>9.4</v>
      </c>
      <c r="E1288" s="379">
        <v>1.8</v>
      </c>
      <c r="F1288" s="379">
        <v>3.6</v>
      </c>
      <c r="G1288" s="379">
        <v>165</v>
      </c>
      <c r="H1288" s="379">
        <v>1031.7</v>
      </c>
      <c r="I1288" s="379">
        <v>0</v>
      </c>
      <c r="J1288" s="379">
        <v>0.3</v>
      </c>
      <c r="K1288" s="379">
        <v>0.3</v>
      </c>
      <c r="L1288" s="379">
        <v>0.5</v>
      </c>
      <c r="M1288" s="379">
        <v>153.19999999999999</v>
      </c>
      <c r="N1288" s="568">
        <v>153.19999999999999</v>
      </c>
      <c r="O1288" s="569">
        <v>0.88819444444444495</v>
      </c>
      <c r="P1288" s="568"/>
      <c r="Q1288" s="185" t="str">
        <f t="shared" si="61"/>
        <v/>
      </c>
      <c r="R1288" s="574">
        <f t="shared" si="60"/>
        <v>60</v>
      </c>
      <c r="S1288" s="581">
        <v>9.4</v>
      </c>
      <c r="T1288" s="257"/>
      <c r="U1288" s="576" t="str">
        <f t="shared" si="62"/>
        <v/>
      </c>
      <c r="AR1288" s="263"/>
      <c r="AS1288" s="263"/>
      <c r="AT1288" s="224"/>
      <c r="AU1288" s="379"/>
      <c r="AV1288" s="379"/>
      <c r="AW1288" s="264"/>
    </row>
    <row r="1289" spans="2:49" x14ac:dyDescent="0.25">
      <c r="B1289" s="379">
        <v>9.4</v>
      </c>
      <c r="C1289" s="379">
        <v>96</v>
      </c>
      <c r="D1289" s="379">
        <v>9.4</v>
      </c>
      <c r="E1289" s="379">
        <v>0.4</v>
      </c>
      <c r="F1289" s="379">
        <v>1.8</v>
      </c>
      <c r="G1289" s="379">
        <v>165</v>
      </c>
      <c r="H1289" s="379">
        <v>1031.9000000000001</v>
      </c>
      <c r="I1289" s="379">
        <v>0</v>
      </c>
      <c r="J1289" s="379">
        <v>0.3</v>
      </c>
      <c r="K1289" s="379">
        <v>0.3</v>
      </c>
      <c r="L1289" s="379">
        <v>0.5</v>
      </c>
      <c r="M1289" s="379">
        <v>153.19999999999999</v>
      </c>
      <c r="N1289" s="568">
        <v>153.19999999999999</v>
      </c>
      <c r="O1289" s="569">
        <v>0.88888888888888895</v>
      </c>
      <c r="P1289" s="568"/>
      <c r="Q1289" s="185" t="str">
        <f t="shared" si="61"/>
        <v/>
      </c>
      <c r="R1289" s="574">
        <f t="shared" ref="R1289:R1352" si="63">IF(J1289&gt;0,60,"")</f>
        <v>60</v>
      </c>
      <c r="S1289" s="581">
        <v>9.4</v>
      </c>
      <c r="T1289" s="257"/>
      <c r="U1289" s="576" t="str">
        <f t="shared" si="62"/>
        <v/>
      </c>
      <c r="AR1289" s="263"/>
      <c r="AS1289" s="263"/>
      <c r="AT1289" s="224"/>
      <c r="AU1289" s="379"/>
      <c r="AV1289" s="379"/>
      <c r="AW1289" s="264"/>
    </row>
    <row r="1290" spans="2:49" x14ac:dyDescent="0.25">
      <c r="B1290" s="379">
        <v>9.4</v>
      </c>
      <c r="C1290" s="379">
        <v>96</v>
      </c>
      <c r="D1290" s="379">
        <v>9.4</v>
      </c>
      <c r="E1290" s="379">
        <v>2.2000000000000002</v>
      </c>
      <c r="F1290" s="379">
        <v>3.6</v>
      </c>
      <c r="G1290" s="379">
        <v>153</v>
      </c>
      <c r="H1290" s="379">
        <v>1031.7</v>
      </c>
      <c r="I1290" s="379">
        <v>0</v>
      </c>
      <c r="J1290" s="379">
        <v>0.3</v>
      </c>
      <c r="K1290" s="379">
        <v>0.3</v>
      </c>
      <c r="L1290" s="379">
        <v>0.5</v>
      </c>
      <c r="M1290" s="379">
        <v>153.19999999999999</v>
      </c>
      <c r="N1290" s="568">
        <v>153.19999999999999</v>
      </c>
      <c r="O1290" s="569">
        <v>0.88958333333333295</v>
      </c>
      <c r="P1290" s="568"/>
      <c r="Q1290" s="185" t="str">
        <f t="shared" si="61"/>
        <v/>
      </c>
      <c r="R1290" s="574">
        <f t="shared" si="63"/>
        <v>60</v>
      </c>
      <c r="S1290" s="581">
        <v>9.4</v>
      </c>
      <c r="T1290" s="257"/>
      <c r="U1290" s="576" t="str">
        <f t="shared" si="62"/>
        <v/>
      </c>
      <c r="AR1290" s="263"/>
      <c r="AS1290" s="263"/>
      <c r="AT1290" s="224"/>
      <c r="AU1290" s="379"/>
      <c r="AV1290" s="379"/>
      <c r="AW1290" s="264"/>
    </row>
    <row r="1291" spans="2:49" x14ac:dyDescent="0.25">
      <c r="B1291" s="379">
        <v>9.4</v>
      </c>
      <c r="C1291" s="379">
        <v>96</v>
      </c>
      <c r="D1291" s="379">
        <v>9.4</v>
      </c>
      <c r="E1291" s="379">
        <v>2.9</v>
      </c>
      <c r="F1291" s="379">
        <v>9.4</v>
      </c>
      <c r="G1291" s="379">
        <v>266</v>
      </c>
      <c r="H1291" s="379">
        <v>1031.8</v>
      </c>
      <c r="I1291" s="379">
        <v>0</v>
      </c>
      <c r="J1291" s="379">
        <v>0.3</v>
      </c>
      <c r="K1291" s="379">
        <v>0.3</v>
      </c>
      <c r="L1291" s="379">
        <v>0.5</v>
      </c>
      <c r="M1291" s="379">
        <v>153.19999999999999</v>
      </c>
      <c r="N1291" s="568">
        <v>153.19999999999999</v>
      </c>
      <c r="O1291" s="569">
        <v>0.89027777777777795</v>
      </c>
      <c r="P1291" s="568"/>
      <c r="Q1291" s="185" t="str">
        <f t="shared" ref="Q1291:Q1354" si="64">IF(I1291&gt;9000,60,"")</f>
        <v/>
      </c>
      <c r="R1291" s="574">
        <f t="shared" si="63"/>
        <v>60</v>
      </c>
      <c r="S1291" s="581">
        <v>9.4</v>
      </c>
      <c r="T1291" s="257"/>
      <c r="U1291" s="576" t="str">
        <f t="shared" ref="U1291:U1354" si="65">IF(S1291&gt;B1291+1,60,"")</f>
        <v/>
      </c>
      <c r="AR1291" s="263"/>
      <c r="AS1291" s="263"/>
      <c r="AT1291" s="224"/>
      <c r="AU1291" s="379"/>
      <c r="AV1291" s="379"/>
      <c r="AW1291" s="264"/>
    </row>
    <row r="1292" spans="2:49" x14ac:dyDescent="0.25">
      <c r="B1292" s="379">
        <v>9.4</v>
      </c>
      <c r="C1292" s="379">
        <v>96</v>
      </c>
      <c r="D1292" s="379">
        <v>9.4</v>
      </c>
      <c r="E1292" s="379">
        <v>4.7</v>
      </c>
      <c r="F1292" s="379">
        <v>7.2</v>
      </c>
      <c r="G1292" s="379">
        <v>187</v>
      </c>
      <c r="H1292" s="379">
        <v>1032</v>
      </c>
      <c r="I1292" s="379">
        <v>0</v>
      </c>
      <c r="J1292" s="379">
        <v>0.3</v>
      </c>
      <c r="K1292" s="379">
        <v>0.3</v>
      </c>
      <c r="L1292" s="379">
        <v>0.5</v>
      </c>
      <c r="M1292" s="379">
        <v>153.19999999999999</v>
      </c>
      <c r="N1292" s="568">
        <v>153.19999999999999</v>
      </c>
      <c r="O1292" s="569">
        <v>0.89097222222222205</v>
      </c>
      <c r="P1292" s="568"/>
      <c r="Q1292" s="185" t="str">
        <f t="shared" si="64"/>
        <v/>
      </c>
      <c r="R1292" s="574">
        <f t="shared" si="63"/>
        <v>60</v>
      </c>
      <c r="S1292" s="581">
        <v>9.4</v>
      </c>
      <c r="T1292" s="257"/>
      <c r="U1292" s="576" t="str">
        <f t="shared" si="65"/>
        <v/>
      </c>
      <c r="AR1292" s="263"/>
      <c r="AS1292" s="263"/>
      <c r="AT1292" s="224"/>
      <c r="AU1292" s="379"/>
      <c r="AV1292" s="379"/>
      <c r="AW1292" s="264"/>
    </row>
    <row r="1293" spans="2:49" x14ac:dyDescent="0.25">
      <c r="B1293" s="379">
        <v>9.4</v>
      </c>
      <c r="C1293" s="379">
        <v>96</v>
      </c>
      <c r="D1293" s="379">
        <v>9.4</v>
      </c>
      <c r="E1293" s="379">
        <v>0.4</v>
      </c>
      <c r="F1293" s="379">
        <v>1.8</v>
      </c>
      <c r="G1293" s="379">
        <v>148</v>
      </c>
      <c r="H1293" s="379">
        <v>1031.8</v>
      </c>
      <c r="I1293" s="379">
        <v>0</v>
      </c>
      <c r="J1293" s="379">
        <v>0.3</v>
      </c>
      <c r="K1293" s="379">
        <v>0.3</v>
      </c>
      <c r="L1293" s="379">
        <v>0.5</v>
      </c>
      <c r="M1293" s="379">
        <v>153.19999999999999</v>
      </c>
      <c r="N1293" s="568">
        <v>153.19999999999999</v>
      </c>
      <c r="O1293" s="569">
        <v>0.89166666666666705</v>
      </c>
      <c r="P1293" s="568"/>
      <c r="Q1293" s="185" t="str">
        <f t="shared" si="64"/>
        <v/>
      </c>
      <c r="R1293" s="574">
        <f t="shared" si="63"/>
        <v>60</v>
      </c>
      <c r="S1293" s="581">
        <v>9.4</v>
      </c>
      <c r="T1293" s="257"/>
      <c r="U1293" s="576" t="str">
        <f t="shared" si="65"/>
        <v/>
      </c>
      <c r="AR1293" s="263"/>
      <c r="AS1293" s="263"/>
      <c r="AT1293" s="224"/>
      <c r="AU1293" s="379"/>
      <c r="AV1293" s="379"/>
      <c r="AW1293" s="264"/>
    </row>
    <row r="1294" spans="2:49" x14ac:dyDescent="0.25">
      <c r="B1294" s="379">
        <v>9.4</v>
      </c>
      <c r="C1294" s="379">
        <v>96</v>
      </c>
      <c r="D1294" s="379">
        <v>9.4</v>
      </c>
      <c r="E1294" s="379">
        <v>3.2</v>
      </c>
      <c r="F1294" s="379">
        <v>5.4</v>
      </c>
      <c r="G1294" s="379">
        <v>129</v>
      </c>
      <c r="H1294" s="379">
        <v>1031.7</v>
      </c>
      <c r="I1294" s="379">
        <v>0</v>
      </c>
      <c r="J1294" s="379">
        <v>0.3</v>
      </c>
      <c r="K1294" s="379">
        <v>0.3</v>
      </c>
      <c r="L1294" s="379">
        <v>0.5</v>
      </c>
      <c r="M1294" s="379">
        <v>153.19999999999999</v>
      </c>
      <c r="N1294" s="568">
        <v>153.19999999999999</v>
      </c>
      <c r="O1294" s="569">
        <v>0.89236111111111105</v>
      </c>
      <c r="P1294" s="568"/>
      <c r="Q1294" s="185" t="str">
        <f t="shared" si="64"/>
        <v/>
      </c>
      <c r="R1294" s="574">
        <f t="shared" si="63"/>
        <v>60</v>
      </c>
      <c r="S1294" s="581">
        <v>9.4</v>
      </c>
      <c r="T1294" s="257"/>
      <c r="U1294" s="576" t="str">
        <f t="shared" si="65"/>
        <v/>
      </c>
      <c r="AR1294" s="263"/>
      <c r="AS1294" s="263"/>
      <c r="AT1294" s="224"/>
      <c r="AU1294" s="379"/>
      <c r="AV1294" s="379"/>
      <c r="AW1294" s="264"/>
    </row>
    <row r="1295" spans="2:49" x14ac:dyDescent="0.25">
      <c r="B1295" s="379">
        <v>9.4</v>
      </c>
      <c r="C1295" s="379">
        <v>96</v>
      </c>
      <c r="D1295" s="379">
        <v>9.4</v>
      </c>
      <c r="E1295" s="379">
        <v>2.2000000000000002</v>
      </c>
      <c r="F1295" s="379">
        <v>3.6</v>
      </c>
      <c r="G1295" s="379">
        <v>200</v>
      </c>
      <c r="H1295" s="379">
        <v>1031.7</v>
      </c>
      <c r="I1295" s="379">
        <v>0</v>
      </c>
      <c r="J1295" s="379">
        <v>0.3</v>
      </c>
      <c r="K1295" s="379">
        <v>0.3</v>
      </c>
      <c r="L1295" s="379">
        <v>0.5</v>
      </c>
      <c r="M1295" s="379">
        <v>153.19999999999999</v>
      </c>
      <c r="N1295" s="568">
        <v>153.19999999999999</v>
      </c>
      <c r="O1295" s="569">
        <v>0.89305555555555605</v>
      </c>
      <c r="P1295" s="568"/>
      <c r="Q1295" s="185" t="str">
        <f t="shared" si="64"/>
        <v/>
      </c>
      <c r="R1295" s="574">
        <f t="shared" si="63"/>
        <v>60</v>
      </c>
      <c r="S1295" s="581">
        <v>9.4</v>
      </c>
      <c r="T1295" s="257"/>
      <c r="U1295" s="576" t="str">
        <f t="shared" si="65"/>
        <v/>
      </c>
      <c r="AR1295" s="263"/>
      <c r="AS1295" s="263"/>
      <c r="AT1295" s="224"/>
      <c r="AU1295" s="379"/>
      <c r="AV1295" s="379"/>
      <c r="AW1295" s="264"/>
    </row>
    <row r="1296" spans="2:49" x14ac:dyDescent="0.25">
      <c r="B1296" s="379">
        <v>9.4</v>
      </c>
      <c r="C1296" s="379">
        <v>96</v>
      </c>
      <c r="D1296" s="379">
        <v>9.4</v>
      </c>
      <c r="E1296" s="379">
        <v>3.6</v>
      </c>
      <c r="F1296" s="379">
        <v>5.4</v>
      </c>
      <c r="G1296" s="379">
        <v>194</v>
      </c>
      <c r="H1296" s="379">
        <v>1031.8</v>
      </c>
      <c r="I1296" s="379">
        <v>0</v>
      </c>
      <c r="J1296" s="379">
        <v>0.3</v>
      </c>
      <c r="K1296" s="379">
        <v>0.3</v>
      </c>
      <c r="L1296" s="379">
        <v>0.5</v>
      </c>
      <c r="M1296" s="379">
        <v>153.19999999999999</v>
      </c>
      <c r="N1296" s="568">
        <v>153.19999999999999</v>
      </c>
      <c r="O1296" s="569">
        <v>0.89375000000000004</v>
      </c>
      <c r="P1296" s="568"/>
      <c r="Q1296" s="185" t="str">
        <f t="shared" si="64"/>
        <v/>
      </c>
      <c r="R1296" s="574">
        <f t="shared" si="63"/>
        <v>60</v>
      </c>
      <c r="S1296" s="581">
        <v>9.4</v>
      </c>
      <c r="T1296" s="257"/>
      <c r="U1296" s="576" t="str">
        <f t="shared" si="65"/>
        <v/>
      </c>
      <c r="AR1296" s="263"/>
      <c r="AS1296" s="263"/>
      <c r="AT1296" s="224"/>
      <c r="AU1296" s="379"/>
      <c r="AV1296" s="379"/>
      <c r="AW1296" s="264"/>
    </row>
    <row r="1297" spans="2:49" x14ac:dyDescent="0.25">
      <c r="B1297" s="379">
        <v>9.4</v>
      </c>
      <c r="C1297" s="379">
        <v>96</v>
      </c>
      <c r="D1297" s="379">
        <v>9.4</v>
      </c>
      <c r="E1297" s="379">
        <v>2.9</v>
      </c>
      <c r="F1297" s="379">
        <v>3.6</v>
      </c>
      <c r="G1297" s="379">
        <v>103</v>
      </c>
      <c r="H1297" s="379">
        <v>1031.7</v>
      </c>
      <c r="I1297" s="379">
        <v>0</v>
      </c>
      <c r="J1297" s="379">
        <v>0</v>
      </c>
      <c r="K1297" s="379">
        <v>0.3</v>
      </c>
      <c r="L1297" s="379">
        <v>0.5</v>
      </c>
      <c r="M1297" s="379">
        <v>153.19999999999999</v>
      </c>
      <c r="N1297" s="568">
        <v>153.19999999999999</v>
      </c>
      <c r="O1297" s="569">
        <v>0.89444444444444404</v>
      </c>
      <c r="P1297" s="568"/>
      <c r="Q1297" s="185" t="str">
        <f t="shared" si="64"/>
        <v/>
      </c>
      <c r="R1297" s="574" t="str">
        <f t="shared" si="63"/>
        <v/>
      </c>
      <c r="S1297" s="581">
        <v>9.4</v>
      </c>
      <c r="T1297" s="257"/>
      <c r="U1297" s="576" t="str">
        <f t="shared" si="65"/>
        <v/>
      </c>
      <c r="AR1297" s="263"/>
      <c r="AS1297" s="263"/>
      <c r="AT1297" s="224"/>
      <c r="AU1297" s="379"/>
      <c r="AV1297" s="379"/>
      <c r="AW1297" s="264"/>
    </row>
    <row r="1298" spans="2:49" x14ac:dyDescent="0.25">
      <c r="B1298" s="379">
        <v>9.4</v>
      </c>
      <c r="C1298" s="379">
        <v>96</v>
      </c>
      <c r="D1298" s="379">
        <v>9.4</v>
      </c>
      <c r="E1298" s="379">
        <v>1.4</v>
      </c>
      <c r="F1298" s="379">
        <v>1.8</v>
      </c>
      <c r="G1298" s="379">
        <v>199</v>
      </c>
      <c r="H1298" s="379">
        <v>1031.8</v>
      </c>
      <c r="I1298" s="379">
        <v>0</v>
      </c>
      <c r="J1298" s="379">
        <v>0</v>
      </c>
      <c r="K1298" s="379">
        <v>0.3</v>
      </c>
      <c r="L1298" s="379">
        <v>0.5</v>
      </c>
      <c r="M1298" s="379">
        <v>153.19999999999999</v>
      </c>
      <c r="N1298" s="568">
        <v>153.19999999999999</v>
      </c>
      <c r="O1298" s="569">
        <v>0.89513888888888904</v>
      </c>
      <c r="P1298" s="568"/>
      <c r="Q1298" s="185" t="str">
        <f t="shared" si="64"/>
        <v/>
      </c>
      <c r="R1298" s="574" t="str">
        <f t="shared" si="63"/>
        <v/>
      </c>
      <c r="S1298" s="581">
        <v>9.4</v>
      </c>
      <c r="T1298" s="257"/>
      <c r="U1298" s="576" t="str">
        <f t="shared" si="65"/>
        <v/>
      </c>
      <c r="AR1298" s="263"/>
      <c r="AS1298" s="263"/>
      <c r="AT1298" s="224"/>
      <c r="AU1298" s="379"/>
      <c r="AV1298" s="379"/>
      <c r="AW1298" s="264"/>
    </row>
    <row r="1299" spans="2:49" x14ac:dyDescent="0.25">
      <c r="B1299" s="379">
        <v>9.4</v>
      </c>
      <c r="C1299" s="379">
        <v>96</v>
      </c>
      <c r="D1299" s="379">
        <v>9.4</v>
      </c>
      <c r="E1299" s="379">
        <v>1.1000000000000001</v>
      </c>
      <c r="F1299" s="379">
        <v>1.8</v>
      </c>
      <c r="G1299" s="379">
        <v>171</v>
      </c>
      <c r="H1299" s="379">
        <v>1031.9000000000001</v>
      </c>
      <c r="I1299" s="379">
        <v>0</v>
      </c>
      <c r="J1299" s="379">
        <v>0</v>
      </c>
      <c r="K1299" s="379">
        <v>0.3</v>
      </c>
      <c r="L1299" s="379">
        <v>0.5</v>
      </c>
      <c r="M1299" s="379">
        <v>153.19999999999999</v>
      </c>
      <c r="N1299" s="568">
        <v>153.19999999999999</v>
      </c>
      <c r="O1299" s="569">
        <v>0.89583333333333304</v>
      </c>
      <c r="P1299" s="568"/>
      <c r="Q1299" s="185" t="str">
        <f t="shared" si="64"/>
        <v/>
      </c>
      <c r="R1299" s="574" t="str">
        <f t="shared" si="63"/>
        <v/>
      </c>
      <c r="S1299" s="581">
        <v>9.4</v>
      </c>
      <c r="T1299" s="257"/>
      <c r="U1299" s="576" t="str">
        <f t="shared" si="65"/>
        <v/>
      </c>
      <c r="AR1299" s="263"/>
      <c r="AS1299" s="263"/>
      <c r="AT1299" s="224"/>
      <c r="AU1299" s="379"/>
      <c r="AV1299" s="379"/>
      <c r="AW1299" s="264"/>
    </row>
    <row r="1300" spans="2:49" x14ac:dyDescent="0.25">
      <c r="B1300" s="379">
        <v>9.4</v>
      </c>
      <c r="C1300" s="379">
        <v>96</v>
      </c>
      <c r="D1300" s="379">
        <v>9.4</v>
      </c>
      <c r="E1300" s="379">
        <v>0.4</v>
      </c>
      <c r="F1300" s="379">
        <v>1.8</v>
      </c>
      <c r="G1300" s="379">
        <v>158</v>
      </c>
      <c r="H1300" s="379">
        <v>1031.7</v>
      </c>
      <c r="I1300" s="379">
        <v>0</v>
      </c>
      <c r="J1300" s="379">
        <v>0</v>
      </c>
      <c r="K1300" s="379">
        <v>0.3</v>
      </c>
      <c r="L1300" s="379">
        <v>0.5</v>
      </c>
      <c r="M1300" s="379">
        <v>153.19999999999999</v>
      </c>
      <c r="N1300" s="568">
        <v>153.19999999999999</v>
      </c>
      <c r="O1300" s="569">
        <v>0.89652777777777803</v>
      </c>
      <c r="P1300" s="568"/>
      <c r="Q1300" s="185" t="str">
        <f t="shared" si="64"/>
        <v/>
      </c>
      <c r="R1300" s="574" t="str">
        <f t="shared" si="63"/>
        <v/>
      </c>
      <c r="S1300" s="581">
        <v>9.4</v>
      </c>
      <c r="T1300" s="257"/>
      <c r="U1300" s="576" t="str">
        <f t="shared" si="65"/>
        <v/>
      </c>
      <c r="AR1300" s="263"/>
      <c r="AS1300" s="263"/>
      <c r="AT1300" s="224"/>
      <c r="AU1300" s="379"/>
      <c r="AV1300" s="379"/>
      <c r="AW1300" s="264"/>
    </row>
    <row r="1301" spans="2:49" x14ac:dyDescent="0.25">
      <c r="B1301" s="379">
        <v>9.4</v>
      </c>
      <c r="C1301" s="379">
        <v>96</v>
      </c>
      <c r="D1301" s="379">
        <v>9.4</v>
      </c>
      <c r="E1301" s="379">
        <v>1.1000000000000001</v>
      </c>
      <c r="F1301" s="379">
        <v>1.8</v>
      </c>
      <c r="G1301" s="379">
        <v>168</v>
      </c>
      <c r="H1301" s="379">
        <v>1031.8</v>
      </c>
      <c r="I1301" s="379">
        <v>0</v>
      </c>
      <c r="J1301" s="379">
        <v>0</v>
      </c>
      <c r="K1301" s="379">
        <v>0.3</v>
      </c>
      <c r="L1301" s="379">
        <v>0.5</v>
      </c>
      <c r="M1301" s="379">
        <v>153.19999999999999</v>
      </c>
      <c r="N1301" s="568">
        <v>153.19999999999999</v>
      </c>
      <c r="O1301" s="569">
        <v>0.89722222222222203</v>
      </c>
      <c r="P1301" s="568"/>
      <c r="Q1301" s="185" t="str">
        <f t="shared" si="64"/>
        <v/>
      </c>
      <c r="R1301" s="574" t="str">
        <f t="shared" si="63"/>
        <v/>
      </c>
      <c r="S1301" s="581">
        <v>9.4</v>
      </c>
      <c r="T1301" s="257"/>
      <c r="U1301" s="576" t="str">
        <f t="shared" si="65"/>
        <v/>
      </c>
      <c r="AR1301" s="263"/>
      <c r="AS1301" s="263"/>
      <c r="AT1301" s="224"/>
      <c r="AU1301" s="379"/>
      <c r="AV1301" s="379"/>
      <c r="AW1301" s="264"/>
    </row>
    <row r="1302" spans="2:49" x14ac:dyDescent="0.25">
      <c r="B1302" s="379">
        <v>9.4</v>
      </c>
      <c r="C1302" s="379">
        <v>96</v>
      </c>
      <c r="D1302" s="379">
        <v>9.4</v>
      </c>
      <c r="E1302" s="379">
        <v>1.8</v>
      </c>
      <c r="F1302" s="379">
        <v>3.6</v>
      </c>
      <c r="G1302" s="379">
        <v>185</v>
      </c>
      <c r="H1302" s="379">
        <v>1031.8</v>
      </c>
      <c r="I1302" s="379">
        <v>0</v>
      </c>
      <c r="J1302" s="379">
        <v>0</v>
      </c>
      <c r="K1302" s="379">
        <v>0.3</v>
      </c>
      <c r="L1302" s="379">
        <v>0.5</v>
      </c>
      <c r="M1302" s="379">
        <v>153.19999999999999</v>
      </c>
      <c r="N1302" s="568">
        <v>153.19999999999999</v>
      </c>
      <c r="O1302" s="569">
        <v>0.89791666666666703</v>
      </c>
      <c r="P1302" s="568"/>
      <c r="Q1302" s="185" t="str">
        <f t="shared" si="64"/>
        <v/>
      </c>
      <c r="R1302" s="574" t="str">
        <f t="shared" si="63"/>
        <v/>
      </c>
      <c r="S1302" s="581">
        <v>9.4</v>
      </c>
      <c r="T1302" s="257"/>
      <c r="U1302" s="576" t="str">
        <f t="shared" si="65"/>
        <v/>
      </c>
      <c r="AR1302" s="263"/>
      <c r="AS1302" s="263"/>
      <c r="AT1302" s="224"/>
      <c r="AU1302" s="379"/>
      <c r="AV1302" s="379"/>
      <c r="AW1302" s="264"/>
    </row>
    <row r="1303" spans="2:49" x14ac:dyDescent="0.25">
      <c r="B1303" s="379">
        <v>9.4</v>
      </c>
      <c r="C1303" s="379">
        <v>96</v>
      </c>
      <c r="D1303" s="379">
        <v>9.4</v>
      </c>
      <c r="E1303" s="379">
        <v>4</v>
      </c>
      <c r="F1303" s="379">
        <v>5.4</v>
      </c>
      <c r="G1303" s="379">
        <v>186</v>
      </c>
      <c r="H1303" s="379">
        <v>1031.9000000000001</v>
      </c>
      <c r="I1303" s="379">
        <v>0</v>
      </c>
      <c r="J1303" s="379">
        <v>0</v>
      </c>
      <c r="K1303" s="379">
        <v>0.3</v>
      </c>
      <c r="L1303" s="379">
        <v>0.5</v>
      </c>
      <c r="M1303" s="379">
        <v>153.19999999999999</v>
      </c>
      <c r="N1303" s="568">
        <v>153.19999999999999</v>
      </c>
      <c r="O1303" s="569">
        <v>0.89861111111111103</v>
      </c>
      <c r="P1303" s="568"/>
      <c r="Q1303" s="185" t="str">
        <f t="shared" si="64"/>
        <v/>
      </c>
      <c r="R1303" s="574" t="str">
        <f t="shared" si="63"/>
        <v/>
      </c>
      <c r="S1303" s="581">
        <v>9.4</v>
      </c>
      <c r="T1303" s="257"/>
      <c r="U1303" s="576" t="str">
        <f t="shared" si="65"/>
        <v/>
      </c>
      <c r="AR1303" s="263"/>
      <c r="AS1303" s="263"/>
      <c r="AT1303" s="224"/>
      <c r="AU1303" s="379"/>
      <c r="AV1303" s="379"/>
      <c r="AW1303" s="264"/>
    </row>
    <row r="1304" spans="2:49" x14ac:dyDescent="0.25">
      <c r="B1304" s="379">
        <v>9.4</v>
      </c>
      <c r="C1304" s="379">
        <v>96</v>
      </c>
      <c r="D1304" s="379">
        <v>9.4</v>
      </c>
      <c r="E1304" s="379">
        <v>3.6</v>
      </c>
      <c r="F1304" s="379">
        <v>5.4</v>
      </c>
      <c r="G1304" s="379">
        <v>100</v>
      </c>
      <c r="H1304" s="379">
        <v>1031.9000000000001</v>
      </c>
      <c r="I1304" s="379">
        <v>0</v>
      </c>
      <c r="J1304" s="379">
        <v>0</v>
      </c>
      <c r="K1304" s="379">
        <v>0.3</v>
      </c>
      <c r="L1304" s="379">
        <v>0.5</v>
      </c>
      <c r="M1304" s="379">
        <v>153.19999999999999</v>
      </c>
      <c r="N1304" s="568">
        <v>153.19999999999999</v>
      </c>
      <c r="O1304" s="569">
        <v>0.89930555555555602</v>
      </c>
      <c r="P1304" s="568"/>
      <c r="Q1304" s="185" t="str">
        <f t="shared" si="64"/>
        <v/>
      </c>
      <c r="R1304" s="574" t="str">
        <f t="shared" si="63"/>
        <v/>
      </c>
      <c r="S1304" s="581">
        <v>9.4</v>
      </c>
      <c r="T1304" s="257"/>
      <c r="U1304" s="576" t="str">
        <f t="shared" si="65"/>
        <v/>
      </c>
      <c r="AR1304" s="263"/>
      <c r="AS1304" s="263"/>
      <c r="AT1304" s="224"/>
      <c r="AU1304" s="379"/>
      <c r="AV1304" s="379"/>
      <c r="AW1304" s="264"/>
    </row>
    <row r="1305" spans="2:49" x14ac:dyDescent="0.25">
      <c r="B1305" s="379">
        <v>9.4</v>
      </c>
      <c r="C1305" s="379">
        <v>96</v>
      </c>
      <c r="D1305" s="379">
        <v>9.4</v>
      </c>
      <c r="E1305" s="379">
        <v>1.8</v>
      </c>
      <c r="F1305" s="379">
        <v>1.8</v>
      </c>
      <c r="G1305" s="379">
        <v>135</v>
      </c>
      <c r="H1305" s="379">
        <v>1031.9000000000001</v>
      </c>
      <c r="I1305" s="379">
        <v>0</v>
      </c>
      <c r="J1305" s="379">
        <v>0</v>
      </c>
      <c r="K1305" s="379">
        <v>0.3</v>
      </c>
      <c r="L1305" s="379">
        <v>0.5</v>
      </c>
      <c r="M1305" s="379">
        <v>153.19999999999999</v>
      </c>
      <c r="N1305" s="568">
        <v>153.19999999999999</v>
      </c>
      <c r="O1305" s="569">
        <v>0.9</v>
      </c>
      <c r="P1305" s="568"/>
      <c r="Q1305" s="185" t="str">
        <f t="shared" si="64"/>
        <v/>
      </c>
      <c r="R1305" s="574" t="str">
        <f t="shared" si="63"/>
        <v/>
      </c>
      <c r="S1305" s="581">
        <v>9.4</v>
      </c>
      <c r="T1305" s="257"/>
      <c r="U1305" s="576" t="str">
        <f t="shared" si="65"/>
        <v/>
      </c>
      <c r="AR1305" s="263"/>
      <c r="AS1305" s="263"/>
      <c r="AT1305" s="224"/>
      <c r="AU1305" s="379"/>
      <c r="AV1305" s="379"/>
      <c r="AW1305" s="264"/>
    </row>
    <row r="1306" spans="2:49" x14ac:dyDescent="0.25">
      <c r="B1306" s="379">
        <v>9.4</v>
      </c>
      <c r="C1306" s="379">
        <v>96</v>
      </c>
      <c r="D1306" s="379">
        <v>9.4</v>
      </c>
      <c r="E1306" s="379">
        <v>3.2</v>
      </c>
      <c r="F1306" s="379">
        <v>5.4</v>
      </c>
      <c r="G1306" s="379">
        <v>103</v>
      </c>
      <c r="H1306" s="379">
        <v>1032</v>
      </c>
      <c r="I1306" s="379">
        <v>0</v>
      </c>
      <c r="J1306" s="379">
        <v>0</v>
      </c>
      <c r="K1306" s="379">
        <v>0.3</v>
      </c>
      <c r="L1306" s="379">
        <v>0.5</v>
      </c>
      <c r="M1306" s="379">
        <v>153.19999999999999</v>
      </c>
      <c r="N1306" s="568">
        <v>153.19999999999999</v>
      </c>
      <c r="O1306" s="569">
        <v>0.90069444444444402</v>
      </c>
      <c r="P1306" s="568"/>
      <c r="Q1306" s="185" t="str">
        <f t="shared" si="64"/>
        <v/>
      </c>
      <c r="R1306" s="574" t="str">
        <f t="shared" si="63"/>
        <v/>
      </c>
      <c r="S1306" s="581">
        <v>9.4</v>
      </c>
      <c r="T1306" s="257"/>
      <c r="U1306" s="576" t="str">
        <f t="shared" si="65"/>
        <v/>
      </c>
      <c r="AR1306" s="263"/>
      <c r="AS1306" s="263"/>
      <c r="AT1306" s="224"/>
      <c r="AU1306" s="379"/>
      <c r="AV1306" s="379"/>
      <c r="AW1306" s="264"/>
    </row>
    <row r="1307" spans="2:49" x14ac:dyDescent="0.25">
      <c r="B1307" s="379">
        <v>9.4</v>
      </c>
      <c r="C1307" s="379">
        <v>96</v>
      </c>
      <c r="D1307" s="379">
        <v>9.4</v>
      </c>
      <c r="E1307" s="379">
        <v>1.1000000000000001</v>
      </c>
      <c r="F1307" s="379">
        <v>1.8</v>
      </c>
      <c r="G1307" s="379">
        <v>178</v>
      </c>
      <c r="H1307" s="379">
        <v>1031.8</v>
      </c>
      <c r="I1307" s="379">
        <v>0</v>
      </c>
      <c r="J1307" s="379">
        <v>0</v>
      </c>
      <c r="K1307" s="379">
        <v>0.3</v>
      </c>
      <c r="L1307" s="379">
        <v>0.5</v>
      </c>
      <c r="M1307" s="379">
        <v>153.19999999999999</v>
      </c>
      <c r="N1307" s="568">
        <v>153.19999999999999</v>
      </c>
      <c r="O1307" s="569">
        <v>0.90138888888888902</v>
      </c>
      <c r="P1307" s="568"/>
      <c r="Q1307" s="185" t="str">
        <f t="shared" si="64"/>
        <v/>
      </c>
      <c r="R1307" s="574" t="str">
        <f t="shared" si="63"/>
        <v/>
      </c>
      <c r="S1307" s="581">
        <v>9.4</v>
      </c>
      <c r="T1307" s="257"/>
      <c r="U1307" s="576" t="str">
        <f t="shared" si="65"/>
        <v/>
      </c>
      <c r="AR1307" s="263"/>
      <c r="AS1307" s="263"/>
      <c r="AT1307" s="224"/>
      <c r="AU1307" s="379"/>
      <c r="AV1307" s="379"/>
      <c r="AW1307" s="264"/>
    </row>
    <row r="1308" spans="2:49" x14ac:dyDescent="0.25">
      <c r="B1308" s="379">
        <v>9.4</v>
      </c>
      <c r="C1308" s="379">
        <v>96</v>
      </c>
      <c r="D1308" s="379">
        <v>9.4</v>
      </c>
      <c r="E1308" s="379">
        <v>2.2000000000000002</v>
      </c>
      <c r="F1308" s="379">
        <v>3.6</v>
      </c>
      <c r="G1308" s="379">
        <v>165</v>
      </c>
      <c r="H1308" s="379">
        <v>1031.9000000000001</v>
      </c>
      <c r="I1308" s="379">
        <v>0</v>
      </c>
      <c r="J1308" s="379">
        <v>0</v>
      </c>
      <c r="K1308" s="379">
        <v>0.3</v>
      </c>
      <c r="L1308" s="379">
        <v>0.5</v>
      </c>
      <c r="M1308" s="379">
        <v>153.19999999999999</v>
      </c>
      <c r="N1308" s="568">
        <v>153.19999999999999</v>
      </c>
      <c r="O1308" s="569">
        <v>0.90208333333333302</v>
      </c>
      <c r="P1308" s="568"/>
      <c r="Q1308" s="185" t="str">
        <f t="shared" si="64"/>
        <v/>
      </c>
      <c r="R1308" s="574" t="str">
        <f t="shared" si="63"/>
        <v/>
      </c>
      <c r="S1308" s="581">
        <v>9.4</v>
      </c>
      <c r="T1308" s="257"/>
      <c r="U1308" s="576" t="str">
        <f t="shared" si="65"/>
        <v/>
      </c>
      <c r="AR1308" s="263"/>
      <c r="AS1308" s="263"/>
      <c r="AT1308" s="224"/>
      <c r="AU1308" s="379"/>
      <c r="AV1308" s="379"/>
      <c r="AW1308" s="264"/>
    </row>
    <row r="1309" spans="2:49" x14ac:dyDescent="0.25">
      <c r="B1309" s="379">
        <v>9.4</v>
      </c>
      <c r="C1309" s="379">
        <v>96</v>
      </c>
      <c r="D1309" s="379">
        <v>9.4</v>
      </c>
      <c r="E1309" s="379">
        <v>0</v>
      </c>
      <c r="F1309" s="379">
        <v>0</v>
      </c>
      <c r="G1309" s="379">
        <v>147</v>
      </c>
      <c r="H1309" s="379">
        <v>1032</v>
      </c>
      <c r="I1309" s="379">
        <v>0</v>
      </c>
      <c r="J1309" s="379">
        <v>0</v>
      </c>
      <c r="K1309" s="379">
        <v>0.3</v>
      </c>
      <c r="L1309" s="379">
        <v>0.5</v>
      </c>
      <c r="M1309" s="379">
        <v>153.19999999999999</v>
      </c>
      <c r="N1309" s="568">
        <v>153.19999999999999</v>
      </c>
      <c r="O1309" s="569">
        <v>0.90277777777777801</v>
      </c>
      <c r="P1309" s="568"/>
      <c r="Q1309" s="185" t="str">
        <f t="shared" si="64"/>
        <v/>
      </c>
      <c r="R1309" s="574" t="str">
        <f t="shared" si="63"/>
        <v/>
      </c>
      <c r="S1309" s="581">
        <v>9.4</v>
      </c>
      <c r="T1309" s="257"/>
      <c r="U1309" s="576" t="str">
        <f t="shared" si="65"/>
        <v/>
      </c>
      <c r="AR1309" s="263"/>
      <c r="AS1309" s="263"/>
      <c r="AT1309" s="224"/>
      <c r="AU1309" s="379"/>
      <c r="AV1309" s="379"/>
      <c r="AW1309" s="264"/>
    </row>
    <row r="1310" spans="2:49" x14ac:dyDescent="0.25">
      <c r="B1310" s="379">
        <v>9.5</v>
      </c>
      <c r="C1310" s="379">
        <v>96</v>
      </c>
      <c r="D1310" s="379">
        <v>9.5</v>
      </c>
      <c r="E1310" s="379">
        <v>0</v>
      </c>
      <c r="F1310" s="379">
        <v>0</v>
      </c>
      <c r="G1310" s="379">
        <v>147</v>
      </c>
      <c r="H1310" s="379">
        <v>1031.7</v>
      </c>
      <c r="I1310" s="379">
        <v>0</v>
      </c>
      <c r="J1310" s="379">
        <v>0</v>
      </c>
      <c r="K1310" s="379">
        <v>0.3</v>
      </c>
      <c r="L1310" s="379">
        <v>0.5</v>
      </c>
      <c r="M1310" s="379">
        <v>153.19999999999999</v>
      </c>
      <c r="N1310" s="568">
        <v>153.19999999999999</v>
      </c>
      <c r="O1310" s="569">
        <v>0.90347222222222201</v>
      </c>
      <c r="P1310" s="568"/>
      <c r="Q1310" s="185" t="str">
        <f t="shared" si="64"/>
        <v/>
      </c>
      <c r="R1310" s="574" t="str">
        <f t="shared" si="63"/>
        <v/>
      </c>
      <c r="S1310" s="581">
        <v>9.4</v>
      </c>
      <c r="T1310" s="257"/>
      <c r="U1310" s="576" t="str">
        <f t="shared" si="65"/>
        <v/>
      </c>
      <c r="AR1310" s="263"/>
      <c r="AS1310" s="263"/>
      <c r="AT1310" s="224"/>
      <c r="AU1310" s="379"/>
      <c r="AV1310" s="379"/>
      <c r="AW1310" s="264"/>
    </row>
    <row r="1311" spans="2:49" x14ac:dyDescent="0.25">
      <c r="B1311" s="379">
        <v>9.5</v>
      </c>
      <c r="C1311" s="379">
        <v>96</v>
      </c>
      <c r="D1311" s="379">
        <v>9.5</v>
      </c>
      <c r="E1311" s="379">
        <v>4</v>
      </c>
      <c r="F1311" s="379">
        <v>5.4</v>
      </c>
      <c r="G1311" s="379">
        <v>177</v>
      </c>
      <c r="H1311" s="379">
        <v>1031.9000000000001</v>
      </c>
      <c r="I1311" s="379">
        <v>0</v>
      </c>
      <c r="J1311" s="379">
        <v>0</v>
      </c>
      <c r="K1311" s="379">
        <v>0.3</v>
      </c>
      <c r="L1311" s="379">
        <v>0.5</v>
      </c>
      <c r="M1311" s="379">
        <v>153.19999999999999</v>
      </c>
      <c r="N1311" s="568">
        <v>153.19999999999999</v>
      </c>
      <c r="O1311" s="569">
        <v>0.90416666666666701</v>
      </c>
      <c r="P1311" s="568"/>
      <c r="Q1311" s="185" t="str">
        <f t="shared" si="64"/>
        <v/>
      </c>
      <c r="R1311" s="574" t="str">
        <f t="shared" si="63"/>
        <v/>
      </c>
      <c r="S1311" s="581">
        <v>9.4</v>
      </c>
      <c r="T1311" s="257"/>
      <c r="U1311" s="576" t="str">
        <f t="shared" si="65"/>
        <v/>
      </c>
      <c r="AR1311" s="263"/>
      <c r="AS1311" s="263"/>
      <c r="AT1311" s="224"/>
      <c r="AU1311" s="379"/>
      <c r="AV1311" s="379"/>
      <c r="AW1311" s="264"/>
    </row>
    <row r="1312" spans="2:49" x14ac:dyDescent="0.25">
      <c r="B1312" s="379">
        <v>9.5</v>
      </c>
      <c r="C1312" s="379">
        <v>96</v>
      </c>
      <c r="D1312" s="379">
        <v>9.5</v>
      </c>
      <c r="E1312" s="379">
        <v>0</v>
      </c>
      <c r="F1312" s="379">
        <v>0</v>
      </c>
      <c r="G1312" s="379">
        <v>177</v>
      </c>
      <c r="H1312" s="379">
        <v>1031.8</v>
      </c>
      <c r="I1312" s="379">
        <v>0</v>
      </c>
      <c r="J1312" s="379">
        <v>0</v>
      </c>
      <c r="K1312" s="379">
        <v>0.3</v>
      </c>
      <c r="L1312" s="379">
        <v>0.5</v>
      </c>
      <c r="M1312" s="379">
        <v>153.19999999999999</v>
      </c>
      <c r="N1312" s="568">
        <v>153.19999999999999</v>
      </c>
      <c r="O1312" s="569">
        <v>0.90486111111111101</v>
      </c>
      <c r="P1312" s="568"/>
      <c r="Q1312" s="185" t="str">
        <f t="shared" si="64"/>
        <v/>
      </c>
      <c r="R1312" s="574" t="str">
        <f t="shared" si="63"/>
        <v/>
      </c>
      <c r="S1312" s="581">
        <v>9.4</v>
      </c>
      <c r="T1312" s="257"/>
      <c r="U1312" s="576" t="str">
        <f t="shared" si="65"/>
        <v/>
      </c>
      <c r="AR1312" s="263"/>
      <c r="AS1312" s="263"/>
      <c r="AT1312" s="224"/>
      <c r="AU1312" s="379"/>
      <c r="AV1312" s="379"/>
      <c r="AW1312" s="264"/>
    </row>
    <row r="1313" spans="2:49" x14ac:dyDescent="0.25">
      <c r="B1313" s="379">
        <v>9.5</v>
      </c>
      <c r="C1313" s="379">
        <v>96</v>
      </c>
      <c r="D1313" s="379">
        <v>9.5</v>
      </c>
      <c r="E1313" s="379">
        <v>0</v>
      </c>
      <c r="F1313" s="379">
        <v>0</v>
      </c>
      <c r="G1313" s="379">
        <v>177</v>
      </c>
      <c r="H1313" s="379">
        <v>1031.9000000000001</v>
      </c>
      <c r="I1313" s="379">
        <v>0</v>
      </c>
      <c r="J1313" s="379">
        <v>0</v>
      </c>
      <c r="K1313" s="379">
        <v>0.3</v>
      </c>
      <c r="L1313" s="379">
        <v>0.5</v>
      </c>
      <c r="M1313" s="379">
        <v>153.19999999999999</v>
      </c>
      <c r="N1313" s="568">
        <v>153.19999999999999</v>
      </c>
      <c r="O1313" s="569">
        <v>0.905555555555556</v>
      </c>
      <c r="P1313" s="568"/>
      <c r="Q1313" s="185" t="str">
        <f t="shared" si="64"/>
        <v/>
      </c>
      <c r="R1313" s="574" t="str">
        <f t="shared" si="63"/>
        <v/>
      </c>
      <c r="S1313" s="581">
        <v>9.4</v>
      </c>
      <c r="T1313" s="257"/>
      <c r="U1313" s="576" t="str">
        <f t="shared" si="65"/>
        <v/>
      </c>
      <c r="AR1313" s="263"/>
      <c r="AS1313" s="263"/>
      <c r="AT1313" s="224"/>
      <c r="AU1313" s="379"/>
      <c r="AV1313" s="379"/>
      <c r="AW1313" s="264"/>
    </row>
    <row r="1314" spans="2:49" x14ac:dyDescent="0.25">
      <c r="B1314" s="379">
        <v>9.5</v>
      </c>
      <c r="C1314" s="379">
        <v>96</v>
      </c>
      <c r="D1314" s="379">
        <v>9.5</v>
      </c>
      <c r="E1314" s="379">
        <v>0.7</v>
      </c>
      <c r="F1314" s="379">
        <v>1.8</v>
      </c>
      <c r="G1314" s="379">
        <v>177</v>
      </c>
      <c r="H1314" s="379">
        <v>1032</v>
      </c>
      <c r="I1314" s="379">
        <v>0</v>
      </c>
      <c r="J1314" s="379">
        <v>0</v>
      </c>
      <c r="K1314" s="379">
        <v>0.3</v>
      </c>
      <c r="L1314" s="379">
        <v>0.5</v>
      </c>
      <c r="M1314" s="379">
        <v>153.19999999999999</v>
      </c>
      <c r="N1314" s="568">
        <v>153.19999999999999</v>
      </c>
      <c r="O1314" s="569">
        <v>0.90625</v>
      </c>
      <c r="P1314" s="568"/>
      <c r="Q1314" s="185" t="str">
        <f t="shared" si="64"/>
        <v/>
      </c>
      <c r="R1314" s="574" t="str">
        <f t="shared" si="63"/>
        <v/>
      </c>
      <c r="S1314" s="581">
        <v>9.4</v>
      </c>
      <c r="T1314" s="257"/>
      <c r="U1314" s="576" t="str">
        <f t="shared" si="65"/>
        <v/>
      </c>
      <c r="AR1314" s="263"/>
      <c r="AS1314" s="263"/>
      <c r="AT1314" s="224"/>
      <c r="AU1314" s="379"/>
      <c r="AV1314" s="379"/>
      <c r="AW1314" s="264"/>
    </row>
    <row r="1315" spans="2:49" x14ac:dyDescent="0.25">
      <c r="B1315" s="379">
        <v>9.5</v>
      </c>
      <c r="C1315" s="379">
        <v>96</v>
      </c>
      <c r="D1315" s="379">
        <v>9.5</v>
      </c>
      <c r="E1315" s="379">
        <v>0.4</v>
      </c>
      <c r="F1315" s="379">
        <v>1.8</v>
      </c>
      <c r="G1315" s="379">
        <v>177</v>
      </c>
      <c r="H1315" s="379">
        <v>1031.9000000000001</v>
      </c>
      <c r="I1315" s="379">
        <v>0</v>
      </c>
      <c r="J1315" s="379">
        <v>0</v>
      </c>
      <c r="K1315" s="379">
        <v>0.3</v>
      </c>
      <c r="L1315" s="379">
        <v>0.5</v>
      </c>
      <c r="M1315" s="379">
        <v>153.19999999999999</v>
      </c>
      <c r="N1315" s="568">
        <v>153.19999999999999</v>
      </c>
      <c r="O1315" s="569">
        <v>0.906944444444444</v>
      </c>
      <c r="P1315" s="568"/>
      <c r="Q1315" s="185" t="str">
        <f t="shared" si="64"/>
        <v/>
      </c>
      <c r="R1315" s="574" t="str">
        <f t="shared" si="63"/>
        <v/>
      </c>
      <c r="S1315" s="581">
        <v>9.4</v>
      </c>
      <c r="T1315" s="257"/>
      <c r="U1315" s="576" t="str">
        <f t="shared" si="65"/>
        <v/>
      </c>
      <c r="AR1315" s="263"/>
      <c r="AS1315" s="263"/>
      <c r="AT1315" s="224"/>
      <c r="AU1315" s="379"/>
      <c r="AV1315" s="379"/>
      <c r="AW1315" s="264"/>
    </row>
    <row r="1316" spans="2:49" x14ac:dyDescent="0.25">
      <c r="B1316" s="379">
        <v>9.5</v>
      </c>
      <c r="C1316" s="379">
        <v>96</v>
      </c>
      <c r="D1316" s="379">
        <v>9.5</v>
      </c>
      <c r="E1316" s="379">
        <v>2.2000000000000002</v>
      </c>
      <c r="F1316" s="379">
        <v>3.6</v>
      </c>
      <c r="G1316" s="379">
        <v>192</v>
      </c>
      <c r="H1316" s="379">
        <v>1031.8</v>
      </c>
      <c r="I1316" s="379">
        <v>0</v>
      </c>
      <c r="J1316" s="379">
        <v>0</v>
      </c>
      <c r="K1316" s="379">
        <v>0.3</v>
      </c>
      <c r="L1316" s="379">
        <v>0.5</v>
      </c>
      <c r="M1316" s="379">
        <v>153.19999999999999</v>
      </c>
      <c r="N1316" s="568">
        <v>153.19999999999999</v>
      </c>
      <c r="O1316" s="569">
        <v>0.90763888888888899</v>
      </c>
      <c r="P1316" s="568"/>
      <c r="Q1316" s="185" t="str">
        <f t="shared" si="64"/>
        <v/>
      </c>
      <c r="R1316" s="574" t="str">
        <f t="shared" si="63"/>
        <v/>
      </c>
      <c r="S1316" s="581">
        <v>9.4</v>
      </c>
      <c r="T1316" s="257"/>
      <c r="U1316" s="576" t="str">
        <f t="shared" si="65"/>
        <v/>
      </c>
      <c r="AR1316" s="263"/>
      <c r="AS1316" s="263"/>
      <c r="AT1316" s="224"/>
      <c r="AU1316" s="379"/>
      <c r="AV1316" s="379"/>
      <c r="AW1316" s="264"/>
    </row>
    <row r="1317" spans="2:49" x14ac:dyDescent="0.25">
      <c r="B1317" s="379">
        <v>9.5</v>
      </c>
      <c r="C1317" s="379">
        <v>96</v>
      </c>
      <c r="D1317" s="379">
        <v>9.5</v>
      </c>
      <c r="E1317" s="379">
        <v>1.4</v>
      </c>
      <c r="F1317" s="379">
        <v>1.8</v>
      </c>
      <c r="G1317" s="379">
        <v>123</v>
      </c>
      <c r="H1317" s="379">
        <v>1031.7</v>
      </c>
      <c r="I1317" s="379">
        <v>0</v>
      </c>
      <c r="J1317" s="379">
        <v>0</v>
      </c>
      <c r="K1317" s="379">
        <v>0.3</v>
      </c>
      <c r="L1317" s="379">
        <v>0.5</v>
      </c>
      <c r="M1317" s="379">
        <v>153.19999999999999</v>
      </c>
      <c r="N1317" s="568">
        <v>153.19999999999999</v>
      </c>
      <c r="O1317" s="569">
        <v>0.90833333333333299</v>
      </c>
      <c r="P1317" s="568"/>
      <c r="Q1317" s="185" t="str">
        <f t="shared" si="64"/>
        <v/>
      </c>
      <c r="R1317" s="574" t="str">
        <f t="shared" si="63"/>
        <v/>
      </c>
      <c r="S1317" s="581">
        <v>9.4</v>
      </c>
      <c r="T1317" s="257"/>
      <c r="U1317" s="576" t="str">
        <f t="shared" si="65"/>
        <v/>
      </c>
      <c r="AR1317" s="263"/>
      <c r="AS1317" s="263"/>
      <c r="AT1317" s="224"/>
      <c r="AU1317" s="379"/>
      <c r="AV1317" s="379"/>
      <c r="AW1317" s="264"/>
    </row>
    <row r="1318" spans="2:49" x14ac:dyDescent="0.25">
      <c r="B1318" s="379">
        <v>9.6</v>
      </c>
      <c r="C1318" s="379">
        <v>96</v>
      </c>
      <c r="D1318" s="379">
        <v>9.6</v>
      </c>
      <c r="E1318" s="379">
        <v>1.8</v>
      </c>
      <c r="F1318" s="379">
        <v>3.6</v>
      </c>
      <c r="G1318" s="379">
        <v>86</v>
      </c>
      <c r="H1318" s="379">
        <v>1031.7</v>
      </c>
      <c r="I1318" s="379">
        <v>0</v>
      </c>
      <c r="J1318" s="379">
        <v>0</v>
      </c>
      <c r="K1318" s="379">
        <v>0.3</v>
      </c>
      <c r="L1318" s="379">
        <v>0.5</v>
      </c>
      <c r="M1318" s="379">
        <v>153.19999999999999</v>
      </c>
      <c r="N1318" s="568">
        <v>153.19999999999999</v>
      </c>
      <c r="O1318" s="569">
        <v>0.90902777777777799</v>
      </c>
      <c r="P1318" s="568"/>
      <c r="Q1318" s="185" t="str">
        <f t="shared" si="64"/>
        <v/>
      </c>
      <c r="R1318" s="574" t="str">
        <f t="shared" si="63"/>
        <v/>
      </c>
      <c r="S1318" s="581">
        <v>9.4</v>
      </c>
      <c r="T1318" s="257"/>
      <c r="U1318" s="576" t="str">
        <f t="shared" si="65"/>
        <v/>
      </c>
      <c r="AR1318" s="263"/>
      <c r="AS1318" s="263"/>
      <c r="AT1318" s="224"/>
      <c r="AU1318" s="379"/>
      <c r="AV1318" s="379"/>
      <c r="AW1318" s="264"/>
    </row>
    <row r="1319" spans="2:49" x14ac:dyDescent="0.25">
      <c r="B1319" s="379">
        <v>9.6999999999999993</v>
      </c>
      <c r="C1319" s="379">
        <v>96</v>
      </c>
      <c r="D1319" s="379">
        <v>9.6999999999999993</v>
      </c>
      <c r="E1319" s="379">
        <v>1.8</v>
      </c>
      <c r="F1319" s="379">
        <v>3.6</v>
      </c>
      <c r="G1319" s="379">
        <v>76</v>
      </c>
      <c r="H1319" s="379">
        <v>1031.8</v>
      </c>
      <c r="I1319" s="379">
        <v>0</v>
      </c>
      <c r="J1319" s="379">
        <v>0</v>
      </c>
      <c r="K1319" s="379">
        <v>0.3</v>
      </c>
      <c r="L1319" s="379">
        <v>0.5</v>
      </c>
      <c r="M1319" s="379">
        <v>153.19999999999999</v>
      </c>
      <c r="N1319" s="568">
        <v>153.19999999999999</v>
      </c>
      <c r="O1319" s="569">
        <v>0.90972222222222199</v>
      </c>
      <c r="P1319" s="568"/>
      <c r="Q1319" s="185" t="str">
        <f t="shared" si="64"/>
        <v/>
      </c>
      <c r="R1319" s="574" t="str">
        <f t="shared" si="63"/>
        <v/>
      </c>
      <c r="S1319" s="581">
        <v>9.4</v>
      </c>
      <c r="T1319" s="257"/>
      <c r="U1319" s="576" t="str">
        <f t="shared" si="65"/>
        <v/>
      </c>
      <c r="AR1319" s="263"/>
      <c r="AS1319" s="263"/>
      <c r="AT1319" s="224"/>
      <c r="AU1319" s="379"/>
      <c r="AV1319" s="379"/>
      <c r="AW1319" s="264"/>
    </row>
    <row r="1320" spans="2:49" x14ac:dyDescent="0.25">
      <c r="B1320" s="379">
        <v>9.6999999999999993</v>
      </c>
      <c r="C1320" s="379">
        <v>96</v>
      </c>
      <c r="D1320" s="379">
        <v>9.6999999999999993</v>
      </c>
      <c r="E1320" s="379">
        <v>0.4</v>
      </c>
      <c r="F1320" s="379">
        <v>1.8</v>
      </c>
      <c r="G1320" s="379">
        <v>137</v>
      </c>
      <c r="H1320" s="379">
        <v>1031.5999999999999</v>
      </c>
      <c r="I1320" s="379">
        <v>0</v>
      </c>
      <c r="J1320" s="379">
        <v>0</v>
      </c>
      <c r="K1320" s="379">
        <v>0.3</v>
      </c>
      <c r="L1320" s="379">
        <v>0.5</v>
      </c>
      <c r="M1320" s="379">
        <v>153.19999999999999</v>
      </c>
      <c r="N1320" s="568">
        <v>153.19999999999999</v>
      </c>
      <c r="O1320" s="569">
        <v>0.91041666666666698</v>
      </c>
      <c r="P1320" s="568"/>
      <c r="Q1320" s="185" t="str">
        <f t="shared" si="64"/>
        <v/>
      </c>
      <c r="R1320" s="574" t="str">
        <f t="shared" si="63"/>
        <v/>
      </c>
      <c r="S1320" s="581">
        <v>9.5</v>
      </c>
      <c r="T1320" s="257"/>
      <c r="U1320" s="576" t="str">
        <f t="shared" si="65"/>
        <v/>
      </c>
      <c r="AR1320" s="263"/>
      <c r="AS1320" s="263"/>
      <c r="AT1320" s="224"/>
      <c r="AU1320" s="379"/>
      <c r="AV1320" s="379"/>
      <c r="AW1320" s="264"/>
    </row>
    <row r="1321" spans="2:49" x14ac:dyDescent="0.25">
      <c r="B1321" s="379">
        <v>9.6999999999999993</v>
      </c>
      <c r="C1321" s="379">
        <v>96</v>
      </c>
      <c r="D1321" s="379">
        <v>9.6999999999999993</v>
      </c>
      <c r="E1321" s="379">
        <v>1.8</v>
      </c>
      <c r="F1321" s="379">
        <v>1.8</v>
      </c>
      <c r="G1321" s="379">
        <v>112</v>
      </c>
      <c r="H1321" s="379">
        <v>1031.7</v>
      </c>
      <c r="I1321" s="379">
        <v>0</v>
      </c>
      <c r="J1321" s="379">
        <v>0</v>
      </c>
      <c r="K1321" s="379">
        <v>0.3</v>
      </c>
      <c r="L1321" s="379">
        <v>0.5</v>
      </c>
      <c r="M1321" s="379">
        <v>153.19999999999999</v>
      </c>
      <c r="N1321" s="568">
        <v>153.19999999999999</v>
      </c>
      <c r="O1321" s="569">
        <v>0.91111111111111098</v>
      </c>
      <c r="P1321" s="568"/>
      <c r="Q1321" s="185" t="str">
        <f t="shared" si="64"/>
        <v/>
      </c>
      <c r="R1321" s="574" t="str">
        <f t="shared" si="63"/>
        <v/>
      </c>
      <c r="S1321" s="581">
        <v>9.4</v>
      </c>
      <c r="T1321" s="257"/>
      <c r="U1321" s="576" t="str">
        <f t="shared" si="65"/>
        <v/>
      </c>
      <c r="AR1321" s="263"/>
      <c r="AS1321" s="263"/>
      <c r="AT1321" s="224"/>
      <c r="AU1321" s="379"/>
      <c r="AV1321" s="379"/>
      <c r="AW1321" s="264"/>
    </row>
    <row r="1322" spans="2:49" x14ac:dyDescent="0.25">
      <c r="B1322" s="379">
        <v>9.6999999999999993</v>
      </c>
      <c r="C1322" s="379">
        <v>96</v>
      </c>
      <c r="D1322" s="379">
        <v>9.6999999999999993</v>
      </c>
      <c r="E1322" s="379">
        <v>1.1000000000000001</v>
      </c>
      <c r="F1322" s="379">
        <v>1.8</v>
      </c>
      <c r="G1322" s="379">
        <v>113</v>
      </c>
      <c r="H1322" s="379">
        <v>1031.8</v>
      </c>
      <c r="I1322" s="379">
        <v>0</v>
      </c>
      <c r="J1322" s="379">
        <v>0</v>
      </c>
      <c r="K1322" s="379">
        <v>0.3</v>
      </c>
      <c r="L1322" s="379">
        <v>0.5</v>
      </c>
      <c r="M1322" s="379">
        <v>153.19999999999999</v>
      </c>
      <c r="N1322" s="568">
        <v>153.19999999999999</v>
      </c>
      <c r="O1322" s="569">
        <v>0.91180555555555598</v>
      </c>
      <c r="P1322" s="568"/>
      <c r="Q1322" s="185" t="str">
        <f t="shared" si="64"/>
        <v/>
      </c>
      <c r="R1322" s="574" t="str">
        <f t="shared" si="63"/>
        <v/>
      </c>
      <c r="S1322" s="581">
        <v>9.5</v>
      </c>
      <c r="T1322" s="257"/>
      <c r="U1322" s="576" t="str">
        <f t="shared" si="65"/>
        <v/>
      </c>
      <c r="AR1322" s="263"/>
      <c r="AS1322" s="263"/>
      <c r="AT1322" s="224"/>
      <c r="AU1322" s="379"/>
      <c r="AV1322" s="379"/>
      <c r="AW1322" s="264"/>
    </row>
    <row r="1323" spans="2:49" x14ac:dyDescent="0.25">
      <c r="B1323" s="379">
        <v>9.6999999999999993</v>
      </c>
      <c r="C1323" s="379">
        <v>96</v>
      </c>
      <c r="D1323" s="379">
        <v>9.6999999999999993</v>
      </c>
      <c r="E1323" s="379">
        <v>1.1000000000000001</v>
      </c>
      <c r="F1323" s="379">
        <v>1.8</v>
      </c>
      <c r="G1323" s="379">
        <v>172</v>
      </c>
      <c r="H1323" s="379">
        <v>1031.5999999999999</v>
      </c>
      <c r="I1323" s="379">
        <v>0</v>
      </c>
      <c r="J1323" s="379">
        <v>0</v>
      </c>
      <c r="K1323" s="379">
        <v>0.3</v>
      </c>
      <c r="L1323" s="379">
        <v>0.5</v>
      </c>
      <c r="M1323" s="379">
        <v>153.19999999999999</v>
      </c>
      <c r="N1323" s="568">
        <v>153.19999999999999</v>
      </c>
      <c r="O1323" s="569">
        <v>0.91249999999999998</v>
      </c>
      <c r="P1323" s="568"/>
      <c r="Q1323" s="185" t="str">
        <f t="shared" si="64"/>
        <v/>
      </c>
      <c r="R1323" s="574" t="str">
        <f t="shared" si="63"/>
        <v/>
      </c>
      <c r="S1323" s="581">
        <v>9.5</v>
      </c>
      <c r="T1323" s="257"/>
      <c r="U1323" s="576" t="str">
        <f t="shared" si="65"/>
        <v/>
      </c>
      <c r="AR1323" s="263"/>
      <c r="AS1323" s="263"/>
      <c r="AT1323" s="224"/>
      <c r="AU1323" s="379"/>
      <c r="AV1323" s="379"/>
      <c r="AW1323" s="264"/>
    </row>
    <row r="1324" spans="2:49" x14ac:dyDescent="0.25">
      <c r="B1324" s="379">
        <v>9.6999999999999993</v>
      </c>
      <c r="C1324" s="379">
        <v>96</v>
      </c>
      <c r="D1324" s="379">
        <v>9.6999999999999993</v>
      </c>
      <c r="E1324" s="379">
        <v>0.7</v>
      </c>
      <c r="F1324" s="379">
        <v>1.8</v>
      </c>
      <c r="G1324" s="379">
        <v>135</v>
      </c>
      <c r="H1324" s="379">
        <v>1031.4000000000001</v>
      </c>
      <c r="I1324" s="379">
        <v>0</v>
      </c>
      <c r="J1324" s="379">
        <v>0</v>
      </c>
      <c r="K1324" s="379">
        <v>0.3</v>
      </c>
      <c r="L1324" s="379">
        <v>0.5</v>
      </c>
      <c r="M1324" s="379">
        <v>153.19999999999999</v>
      </c>
      <c r="N1324" s="568">
        <v>153.19999999999999</v>
      </c>
      <c r="O1324" s="569">
        <v>0.91319444444444497</v>
      </c>
      <c r="P1324" s="568"/>
      <c r="Q1324" s="185" t="str">
        <f t="shared" si="64"/>
        <v/>
      </c>
      <c r="R1324" s="574" t="str">
        <f t="shared" si="63"/>
        <v/>
      </c>
      <c r="S1324" s="581">
        <v>9.5</v>
      </c>
      <c r="T1324" s="257"/>
      <c r="U1324" s="576" t="str">
        <f t="shared" si="65"/>
        <v/>
      </c>
      <c r="AR1324" s="263"/>
      <c r="AS1324" s="263"/>
      <c r="AT1324" s="224"/>
      <c r="AU1324" s="379"/>
      <c r="AV1324" s="379"/>
      <c r="AW1324" s="264"/>
    </row>
    <row r="1325" spans="2:49" x14ac:dyDescent="0.25">
      <c r="B1325" s="379">
        <v>9.6999999999999993</v>
      </c>
      <c r="C1325" s="379">
        <v>96</v>
      </c>
      <c r="D1325" s="379">
        <v>9.6999999999999993</v>
      </c>
      <c r="E1325" s="379">
        <v>3.6</v>
      </c>
      <c r="F1325" s="379">
        <v>5.4</v>
      </c>
      <c r="G1325" s="379">
        <v>110</v>
      </c>
      <c r="H1325" s="379">
        <v>1031.8</v>
      </c>
      <c r="I1325" s="379">
        <v>0</v>
      </c>
      <c r="J1325" s="379">
        <v>0</v>
      </c>
      <c r="K1325" s="379">
        <v>0.3</v>
      </c>
      <c r="L1325" s="379">
        <v>0.5</v>
      </c>
      <c r="M1325" s="379">
        <v>153.19999999999999</v>
      </c>
      <c r="N1325" s="568">
        <v>153.19999999999999</v>
      </c>
      <c r="O1325" s="569">
        <v>0.91388888888888897</v>
      </c>
      <c r="P1325" s="568"/>
      <c r="Q1325" s="185" t="str">
        <f t="shared" si="64"/>
        <v/>
      </c>
      <c r="R1325" s="574" t="str">
        <f t="shared" si="63"/>
        <v/>
      </c>
      <c r="S1325" s="581">
        <v>9.5</v>
      </c>
      <c r="T1325" s="257"/>
      <c r="U1325" s="576" t="str">
        <f t="shared" si="65"/>
        <v/>
      </c>
      <c r="AR1325" s="263"/>
      <c r="AS1325" s="263"/>
      <c r="AT1325" s="224"/>
      <c r="AU1325" s="379"/>
      <c r="AV1325" s="379"/>
      <c r="AW1325" s="264"/>
    </row>
    <row r="1326" spans="2:49" x14ac:dyDescent="0.25">
      <c r="B1326" s="379">
        <v>9.8000000000000007</v>
      </c>
      <c r="C1326" s="379">
        <v>96</v>
      </c>
      <c r="D1326" s="379">
        <v>9.8000000000000007</v>
      </c>
      <c r="E1326" s="379">
        <v>1.4</v>
      </c>
      <c r="F1326" s="379">
        <v>1.8</v>
      </c>
      <c r="G1326" s="379">
        <v>89</v>
      </c>
      <c r="H1326" s="379">
        <v>1031.7</v>
      </c>
      <c r="I1326" s="379">
        <v>0</v>
      </c>
      <c r="J1326" s="379">
        <v>0</v>
      </c>
      <c r="K1326" s="379">
        <v>0.3</v>
      </c>
      <c r="L1326" s="379">
        <v>0.5</v>
      </c>
      <c r="M1326" s="379">
        <v>153.19999999999999</v>
      </c>
      <c r="N1326" s="568">
        <v>153.19999999999999</v>
      </c>
      <c r="O1326" s="569">
        <v>0.91458333333333297</v>
      </c>
      <c r="P1326" s="568"/>
      <c r="Q1326" s="185" t="str">
        <f t="shared" si="64"/>
        <v/>
      </c>
      <c r="R1326" s="574" t="str">
        <f t="shared" si="63"/>
        <v/>
      </c>
      <c r="S1326" s="581">
        <v>9.5</v>
      </c>
      <c r="T1326" s="257"/>
      <c r="U1326" s="576" t="str">
        <f t="shared" si="65"/>
        <v/>
      </c>
      <c r="AR1326" s="263"/>
      <c r="AS1326" s="263"/>
      <c r="AT1326" s="224"/>
      <c r="AU1326" s="379"/>
      <c r="AV1326" s="379"/>
      <c r="AW1326" s="264"/>
    </row>
    <row r="1327" spans="2:49" x14ac:dyDescent="0.25">
      <c r="B1327" s="379">
        <v>9.8000000000000007</v>
      </c>
      <c r="C1327" s="379">
        <v>96</v>
      </c>
      <c r="D1327" s="379">
        <v>9.8000000000000007</v>
      </c>
      <c r="E1327" s="379">
        <v>0.4</v>
      </c>
      <c r="F1327" s="379">
        <v>1.8</v>
      </c>
      <c r="G1327" s="379">
        <v>123</v>
      </c>
      <c r="H1327" s="379">
        <v>1031.5</v>
      </c>
      <c r="I1327" s="379">
        <v>0</v>
      </c>
      <c r="J1327" s="379">
        <v>0</v>
      </c>
      <c r="K1327" s="379">
        <v>0.3</v>
      </c>
      <c r="L1327" s="379">
        <v>0.5</v>
      </c>
      <c r="M1327" s="379">
        <v>153.19999999999999</v>
      </c>
      <c r="N1327" s="568">
        <v>153.19999999999999</v>
      </c>
      <c r="O1327" s="569">
        <v>0.91527777777777797</v>
      </c>
      <c r="P1327" s="568"/>
      <c r="Q1327" s="185" t="str">
        <f t="shared" si="64"/>
        <v/>
      </c>
      <c r="R1327" s="574" t="str">
        <f t="shared" si="63"/>
        <v/>
      </c>
      <c r="S1327" s="581">
        <v>9.5</v>
      </c>
      <c r="T1327" s="257"/>
      <c r="U1327" s="576" t="str">
        <f t="shared" si="65"/>
        <v/>
      </c>
      <c r="AR1327" s="263"/>
      <c r="AS1327" s="263"/>
      <c r="AT1327" s="224"/>
      <c r="AU1327" s="379"/>
      <c r="AV1327" s="379"/>
      <c r="AW1327" s="264"/>
    </row>
    <row r="1328" spans="2:49" x14ac:dyDescent="0.25">
      <c r="B1328" s="379">
        <v>9.8000000000000007</v>
      </c>
      <c r="C1328" s="379">
        <v>96</v>
      </c>
      <c r="D1328" s="379">
        <v>9.8000000000000007</v>
      </c>
      <c r="E1328" s="379">
        <v>1.1000000000000001</v>
      </c>
      <c r="F1328" s="379">
        <v>5.4</v>
      </c>
      <c r="G1328" s="379">
        <v>130</v>
      </c>
      <c r="H1328" s="379">
        <v>1031.8</v>
      </c>
      <c r="I1328" s="379">
        <v>0</v>
      </c>
      <c r="J1328" s="379">
        <v>0</v>
      </c>
      <c r="K1328" s="379">
        <v>0.3</v>
      </c>
      <c r="L1328" s="379">
        <v>0.5</v>
      </c>
      <c r="M1328" s="379">
        <v>153.19999999999999</v>
      </c>
      <c r="N1328" s="568">
        <v>153.19999999999999</v>
      </c>
      <c r="O1328" s="569">
        <v>0.91597222222222197</v>
      </c>
      <c r="P1328" s="568"/>
      <c r="Q1328" s="185" t="str">
        <f t="shared" si="64"/>
        <v/>
      </c>
      <c r="R1328" s="574" t="str">
        <f t="shared" si="63"/>
        <v/>
      </c>
      <c r="S1328" s="581">
        <v>9.5</v>
      </c>
      <c r="T1328" s="257"/>
      <c r="U1328" s="576" t="str">
        <f t="shared" si="65"/>
        <v/>
      </c>
      <c r="AR1328" s="263"/>
      <c r="AS1328" s="263"/>
      <c r="AT1328" s="224"/>
      <c r="AU1328" s="379"/>
      <c r="AV1328" s="379"/>
      <c r="AW1328" s="264"/>
    </row>
    <row r="1329" spans="2:49" x14ac:dyDescent="0.25">
      <c r="B1329" s="379">
        <v>9.8000000000000007</v>
      </c>
      <c r="C1329" s="379">
        <v>96</v>
      </c>
      <c r="D1329" s="379">
        <v>9.8000000000000007</v>
      </c>
      <c r="E1329" s="379">
        <v>0.4</v>
      </c>
      <c r="F1329" s="379">
        <v>1.8</v>
      </c>
      <c r="G1329" s="379">
        <v>90</v>
      </c>
      <c r="H1329" s="379">
        <v>1031.5999999999999</v>
      </c>
      <c r="I1329" s="379">
        <v>0</v>
      </c>
      <c r="J1329" s="379">
        <v>0</v>
      </c>
      <c r="K1329" s="379">
        <v>0.3</v>
      </c>
      <c r="L1329" s="379">
        <v>0.5</v>
      </c>
      <c r="M1329" s="379">
        <v>153.19999999999999</v>
      </c>
      <c r="N1329" s="568">
        <v>153.19999999999999</v>
      </c>
      <c r="O1329" s="569">
        <v>0.91666666666666696</v>
      </c>
      <c r="P1329" s="568"/>
      <c r="Q1329" s="185" t="str">
        <f t="shared" si="64"/>
        <v/>
      </c>
      <c r="R1329" s="574" t="str">
        <f t="shared" si="63"/>
        <v/>
      </c>
      <c r="S1329" s="581">
        <v>9.5</v>
      </c>
      <c r="T1329" s="257"/>
      <c r="U1329" s="576" t="str">
        <f t="shared" si="65"/>
        <v/>
      </c>
      <c r="AR1329" s="263"/>
      <c r="AS1329" s="263"/>
      <c r="AT1329" s="224"/>
      <c r="AU1329" s="379"/>
      <c r="AV1329" s="379"/>
      <c r="AW1329" s="264"/>
    </row>
    <row r="1330" spans="2:49" x14ac:dyDescent="0.25">
      <c r="B1330" s="379">
        <v>9.9</v>
      </c>
      <c r="C1330" s="379">
        <v>96</v>
      </c>
      <c r="D1330" s="379">
        <v>9.9</v>
      </c>
      <c r="E1330" s="379">
        <v>2.5</v>
      </c>
      <c r="F1330" s="379">
        <v>3.6</v>
      </c>
      <c r="G1330" s="379">
        <v>111</v>
      </c>
      <c r="H1330" s="379">
        <v>1031.8</v>
      </c>
      <c r="I1330" s="379">
        <v>0</v>
      </c>
      <c r="J1330" s="379">
        <v>0</v>
      </c>
      <c r="K1330" s="379">
        <v>0.3</v>
      </c>
      <c r="L1330" s="379">
        <v>0.5</v>
      </c>
      <c r="M1330" s="379">
        <v>153.19999999999999</v>
      </c>
      <c r="N1330" s="568">
        <v>153.19999999999999</v>
      </c>
      <c r="O1330" s="569">
        <v>0.91736111111111096</v>
      </c>
      <c r="P1330" s="568"/>
      <c r="Q1330" s="185" t="str">
        <f t="shared" si="64"/>
        <v/>
      </c>
      <c r="R1330" s="574" t="str">
        <f t="shared" si="63"/>
        <v/>
      </c>
      <c r="S1330" s="581">
        <v>9.6</v>
      </c>
      <c r="T1330" s="257"/>
      <c r="U1330" s="576" t="str">
        <f t="shared" si="65"/>
        <v/>
      </c>
      <c r="AR1330" s="263"/>
      <c r="AS1330" s="263"/>
      <c r="AT1330" s="224"/>
      <c r="AU1330" s="379"/>
      <c r="AV1330" s="379"/>
      <c r="AW1330" s="264"/>
    </row>
    <row r="1331" spans="2:49" x14ac:dyDescent="0.25">
      <c r="B1331" s="379">
        <v>9.9</v>
      </c>
      <c r="C1331" s="379">
        <v>96</v>
      </c>
      <c r="D1331" s="379">
        <v>9.9</v>
      </c>
      <c r="E1331" s="379">
        <v>1.4</v>
      </c>
      <c r="F1331" s="379">
        <v>1.8</v>
      </c>
      <c r="G1331" s="379">
        <v>88</v>
      </c>
      <c r="H1331" s="379">
        <v>1031.5999999999999</v>
      </c>
      <c r="I1331" s="379">
        <v>0</v>
      </c>
      <c r="J1331" s="379">
        <v>0</v>
      </c>
      <c r="K1331" s="379">
        <v>0.3</v>
      </c>
      <c r="L1331" s="379">
        <v>0.5</v>
      </c>
      <c r="M1331" s="379">
        <v>153.19999999999999</v>
      </c>
      <c r="N1331" s="568">
        <v>153.19999999999999</v>
      </c>
      <c r="O1331" s="569">
        <v>0.91805555555555596</v>
      </c>
      <c r="P1331" s="568"/>
      <c r="Q1331" s="185" t="str">
        <f t="shared" si="64"/>
        <v/>
      </c>
      <c r="R1331" s="574" t="str">
        <f t="shared" si="63"/>
        <v/>
      </c>
      <c r="S1331" s="581">
        <v>9.6</v>
      </c>
      <c r="T1331" s="257"/>
      <c r="U1331" s="576" t="str">
        <f t="shared" si="65"/>
        <v/>
      </c>
      <c r="AR1331" s="263"/>
      <c r="AS1331" s="263"/>
      <c r="AT1331" s="224"/>
      <c r="AU1331" s="379"/>
      <c r="AV1331" s="379"/>
      <c r="AW1331" s="264"/>
    </row>
    <row r="1332" spans="2:49" x14ac:dyDescent="0.25">
      <c r="B1332" s="379">
        <v>9.9</v>
      </c>
      <c r="C1332" s="379">
        <v>96</v>
      </c>
      <c r="D1332" s="379">
        <v>9.9</v>
      </c>
      <c r="E1332" s="379">
        <v>1.1000000000000001</v>
      </c>
      <c r="F1332" s="379">
        <v>1.8</v>
      </c>
      <c r="G1332" s="379">
        <v>74</v>
      </c>
      <c r="H1332" s="379">
        <v>1031.5999999999999</v>
      </c>
      <c r="I1332" s="379">
        <v>0</v>
      </c>
      <c r="J1332" s="379">
        <v>0</v>
      </c>
      <c r="K1332" s="379">
        <v>0.3</v>
      </c>
      <c r="L1332" s="379">
        <v>0.5</v>
      </c>
      <c r="M1332" s="379">
        <v>153.19999999999999</v>
      </c>
      <c r="N1332" s="568">
        <v>153.19999999999999</v>
      </c>
      <c r="O1332" s="569">
        <v>0.91874999999999996</v>
      </c>
      <c r="P1332" s="568"/>
      <c r="Q1332" s="185" t="str">
        <f t="shared" si="64"/>
        <v/>
      </c>
      <c r="R1332" s="574" t="str">
        <f t="shared" si="63"/>
        <v/>
      </c>
      <c r="S1332" s="581">
        <v>9.6</v>
      </c>
      <c r="T1332" s="257"/>
      <c r="U1332" s="576" t="str">
        <f t="shared" si="65"/>
        <v/>
      </c>
      <c r="AR1332" s="263"/>
      <c r="AS1332" s="263"/>
      <c r="AT1332" s="224"/>
      <c r="AU1332" s="379"/>
      <c r="AV1332" s="379"/>
      <c r="AW1332" s="264"/>
    </row>
    <row r="1333" spans="2:49" x14ac:dyDescent="0.25">
      <c r="B1333" s="379">
        <v>9.9</v>
      </c>
      <c r="C1333" s="379">
        <v>96</v>
      </c>
      <c r="D1333" s="379">
        <v>9.9</v>
      </c>
      <c r="E1333" s="379">
        <v>2.5</v>
      </c>
      <c r="F1333" s="379">
        <v>3.6</v>
      </c>
      <c r="G1333" s="379">
        <v>110</v>
      </c>
      <c r="H1333" s="379">
        <v>1031.5999999999999</v>
      </c>
      <c r="I1333" s="379">
        <v>0</v>
      </c>
      <c r="J1333" s="379">
        <v>0</v>
      </c>
      <c r="K1333" s="379">
        <v>0.3</v>
      </c>
      <c r="L1333" s="379">
        <v>0.5</v>
      </c>
      <c r="M1333" s="379">
        <v>153.19999999999999</v>
      </c>
      <c r="N1333" s="568">
        <v>153.19999999999999</v>
      </c>
      <c r="O1333" s="569">
        <v>0.91944444444444495</v>
      </c>
      <c r="P1333" s="568"/>
      <c r="Q1333" s="185" t="str">
        <f t="shared" si="64"/>
        <v/>
      </c>
      <c r="R1333" s="574" t="str">
        <f t="shared" si="63"/>
        <v/>
      </c>
      <c r="S1333" s="581">
        <v>9.6</v>
      </c>
      <c r="T1333" s="257"/>
      <c r="U1333" s="576" t="str">
        <f t="shared" si="65"/>
        <v/>
      </c>
      <c r="AR1333" s="263"/>
      <c r="AS1333" s="263"/>
      <c r="AT1333" s="224"/>
      <c r="AU1333" s="379"/>
      <c r="AV1333" s="379"/>
      <c r="AW1333" s="264"/>
    </row>
    <row r="1334" spans="2:49" x14ac:dyDescent="0.25">
      <c r="B1334" s="379">
        <v>9.8000000000000007</v>
      </c>
      <c r="C1334" s="379">
        <v>96</v>
      </c>
      <c r="D1334" s="379">
        <v>9.8000000000000007</v>
      </c>
      <c r="E1334" s="379">
        <v>4.7</v>
      </c>
      <c r="F1334" s="379">
        <v>5.4</v>
      </c>
      <c r="G1334" s="379">
        <v>123</v>
      </c>
      <c r="H1334" s="379">
        <v>1031.5</v>
      </c>
      <c r="I1334" s="379">
        <v>0</v>
      </c>
      <c r="J1334" s="379">
        <v>0</v>
      </c>
      <c r="K1334" s="379">
        <v>0.3</v>
      </c>
      <c r="L1334" s="379">
        <v>0.5</v>
      </c>
      <c r="M1334" s="379">
        <v>153.19999999999999</v>
      </c>
      <c r="N1334" s="568">
        <v>153.19999999999999</v>
      </c>
      <c r="O1334" s="569">
        <v>0.92013888888888895</v>
      </c>
      <c r="P1334" s="568"/>
      <c r="Q1334" s="185" t="str">
        <f t="shared" si="64"/>
        <v/>
      </c>
      <c r="R1334" s="574" t="str">
        <f t="shared" si="63"/>
        <v/>
      </c>
      <c r="S1334" s="581">
        <v>9.6</v>
      </c>
      <c r="T1334" s="257"/>
      <c r="U1334" s="576" t="str">
        <f t="shared" si="65"/>
        <v/>
      </c>
      <c r="AR1334" s="263"/>
      <c r="AS1334" s="263"/>
      <c r="AT1334" s="224"/>
      <c r="AU1334" s="379"/>
      <c r="AV1334" s="379"/>
      <c r="AW1334" s="264"/>
    </row>
    <row r="1335" spans="2:49" x14ac:dyDescent="0.25">
      <c r="B1335" s="379">
        <v>9.8000000000000007</v>
      </c>
      <c r="C1335" s="379">
        <v>96</v>
      </c>
      <c r="D1335" s="379">
        <v>9.8000000000000007</v>
      </c>
      <c r="E1335" s="379">
        <v>1.1000000000000001</v>
      </c>
      <c r="F1335" s="379">
        <v>1.8</v>
      </c>
      <c r="G1335" s="379">
        <v>131</v>
      </c>
      <c r="H1335" s="379">
        <v>1031.7</v>
      </c>
      <c r="I1335" s="379">
        <v>0</v>
      </c>
      <c r="J1335" s="379">
        <v>0</v>
      </c>
      <c r="K1335" s="379">
        <v>0.3</v>
      </c>
      <c r="L1335" s="379">
        <v>0.5</v>
      </c>
      <c r="M1335" s="379">
        <v>153.19999999999999</v>
      </c>
      <c r="N1335" s="568">
        <v>153.19999999999999</v>
      </c>
      <c r="O1335" s="569">
        <v>0.92083333333333295</v>
      </c>
      <c r="P1335" s="568"/>
      <c r="Q1335" s="185" t="str">
        <f t="shared" si="64"/>
        <v/>
      </c>
      <c r="R1335" s="574" t="str">
        <f t="shared" si="63"/>
        <v/>
      </c>
      <c r="S1335" s="581">
        <v>9.6</v>
      </c>
      <c r="T1335" s="257"/>
      <c r="U1335" s="576" t="str">
        <f t="shared" si="65"/>
        <v/>
      </c>
      <c r="AR1335" s="263"/>
      <c r="AS1335" s="263"/>
      <c r="AT1335" s="224"/>
      <c r="AU1335" s="379"/>
      <c r="AV1335" s="379"/>
      <c r="AW1335" s="264"/>
    </row>
    <row r="1336" spans="2:49" x14ac:dyDescent="0.25">
      <c r="B1336" s="379">
        <v>9.8000000000000007</v>
      </c>
      <c r="C1336" s="379">
        <v>96</v>
      </c>
      <c r="D1336" s="379">
        <v>9.8000000000000007</v>
      </c>
      <c r="E1336" s="379">
        <v>0</v>
      </c>
      <c r="F1336" s="379">
        <v>0</v>
      </c>
      <c r="G1336" s="379">
        <v>126</v>
      </c>
      <c r="H1336" s="379">
        <v>1031.8</v>
      </c>
      <c r="I1336" s="379">
        <v>0</v>
      </c>
      <c r="J1336" s="379">
        <v>0</v>
      </c>
      <c r="K1336" s="379">
        <v>0.3</v>
      </c>
      <c r="L1336" s="379">
        <v>0.5</v>
      </c>
      <c r="M1336" s="379">
        <v>153.19999999999999</v>
      </c>
      <c r="N1336" s="568">
        <v>153.19999999999999</v>
      </c>
      <c r="O1336" s="569">
        <v>0.92152777777777795</v>
      </c>
      <c r="P1336" s="568"/>
      <c r="Q1336" s="185" t="str">
        <f t="shared" si="64"/>
        <v/>
      </c>
      <c r="R1336" s="574" t="str">
        <f t="shared" si="63"/>
        <v/>
      </c>
      <c r="S1336" s="581">
        <v>9.6</v>
      </c>
      <c r="T1336" s="257"/>
      <c r="U1336" s="576" t="str">
        <f t="shared" si="65"/>
        <v/>
      </c>
      <c r="AR1336" s="263"/>
      <c r="AS1336" s="263"/>
      <c r="AT1336" s="224"/>
      <c r="AU1336" s="379"/>
      <c r="AV1336" s="379"/>
      <c r="AW1336" s="264"/>
    </row>
    <row r="1337" spans="2:49" x14ac:dyDescent="0.25">
      <c r="B1337" s="379">
        <v>9.8000000000000007</v>
      </c>
      <c r="C1337" s="379">
        <v>96</v>
      </c>
      <c r="D1337" s="379">
        <v>9.8000000000000007</v>
      </c>
      <c r="E1337" s="379">
        <v>0.4</v>
      </c>
      <c r="F1337" s="379">
        <v>1.8</v>
      </c>
      <c r="G1337" s="379">
        <v>109</v>
      </c>
      <c r="H1337" s="379">
        <v>1031.7</v>
      </c>
      <c r="I1337" s="379">
        <v>0</v>
      </c>
      <c r="J1337" s="379">
        <v>0</v>
      </c>
      <c r="K1337" s="379">
        <v>0.3</v>
      </c>
      <c r="L1337" s="379">
        <v>0.5</v>
      </c>
      <c r="M1337" s="379">
        <v>153.19999999999999</v>
      </c>
      <c r="N1337" s="568">
        <v>153.19999999999999</v>
      </c>
      <c r="O1337" s="569">
        <v>0.92222222222222205</v>
      </c>
      <c r="P1337" s="568"/>
      <c r="Q1337" s="185" t="str">
        <f t="shared" si="64"/>
        <v/>
      </c>
      <c r="R1337" s="574" t="str">
        <f t="shared" si="63"/>
        <v/>
      </c>
      <c r="S1337" s="581">
        <v>9.6</v>
      </c>
      <c r="T1337" s="257"/>
      <c r="U1337" s="576" t="str">
        <f t="shared" si="65"/>
        <v/>
      </c>
      <c r="AR1337" s="263"/>
      <c r="AS1337" s="263"/>
      <c r="AT1337" s="224"/>
      <c r="AU1337" s="379"/>
      <c r="AV1337" s="379"/>
      <c r="AW1337" s="264"/>
    </row>
    <row r="1338" spans="2:49" x14ac:dyDescent="0.25">
      <c r="B1338" s="379">
        <v>9.8000000000000007</v>
      </c>
      <c r="C1338" s="379">
        <v>96</v>
      </c>
      <c r="D1338" s="379">
        <v>9.8000000000000007</v>
      </c>
      <c r="E1338" s="379">
        <v>0.7</v>
      </c>
      <c r="F1338" s="379">
        <v>1.8</v>
      </c>
      <c r="G1338" s="379">
        <v>92</v>
      </c>
      <c r="H1338" s="379">
        <v>1031.5999999999999</v>
      </c>
      <c r="I1338" s="379">
        <v>0</v>
      </c>
      <c r="J1338" s="379">
        <v>0</v>
      </c>
      <c r="K1338" s="379">
        <v>0.3</v>
      </c>
      <c r="L1338" s="379">
        <v>0.5</v>
      </c>
      <c r="M1338" s="379">
        <v>153.19999999999999</v>
      </c>
      <c r="N1338" s="568">
        <v>153.19999999999999</v>
      </c>
      <c r="O1338" s="569">
        <v>0.92291666666666705</v>
      </c>
      <c r="P1338" s="568"/>
      <c r="Q1338" s="185" t="str">
        <f t="shared" si="64"/>
        <v/>
      </c>
      <c r="R1338" s="574" t="str">
        <f t="shared" si="63"/>
        <v/>
      </c>
      <c r="S1338" s="581">
        <v>9.6</v>
      </c>
      <c r="T1338" s="257"/>
      <c r="U1338" s="576" t="str">
        <f t="shared" si="65"/>
        <v/>
      </c>
      <c r="AR1338" s="263"/>
      <c r="AS1338" s="263"/>
      <c r="AT1338" s="224"/>
      <c r="AU1338" s="379"/>
      <c r="AV1338" s="379"/>
      <c r="AW1338" s="264"/>
    </row>
    <row r="1339" spans="2:49" x14ac:dyDescent="0.25">
      <c r="B1339" s="379">
        <v>9.8000000000000007</v>
      </c>
      <c r="C1339" s="379">
        <v>96</v>
      </c>
      <c r="D1339" s="379">
        <v>9.8000000000000007</v>
      </c>
      <c r="E1339" s="379">
        <v>1.1000000000000001</v>
      </c>
      <c r="F1339" s="379">
        <v>1.8</v>
      </c>
      <c r="G1339" s="379">
        <v>122</v>
      </c>
      <c r="H1339" s="379">
        <v>1031.7</v>
      </c>
      <c r="I1339" s="379">
        <v>0</v>
      </c>
      <c r="J1339" s="379">
        <v>0</v>
      </c>
      <c r="K1339" s="379">
        <v>0.3</v>
      </c>
      <c r="L1339" s="379">
        <v>0.5</v>
      </c>
      <c r="M1339" s="379">
        <v>153.19999999999999</v>
      </c>
      <c r="N1339" s="568">
        <v>153.19999999999999</v>
      </c>
      <c r="O1339" s="569">
        <v>0.92361111111111105</v>
      </c>
      <c r="P1339" s="568"/>
      <c r="Q1339" s="185" t="str">
        <f t="shared" si="64"/>
        <v/>
      </c>
      <c r="R1339" s="574" t="str">
        <f t="shared" si="63"/>
        <v/>
      </c>
      <c r="S1339" s="581">
        <v>9.6</v>
      </c>
      <c r="T1339" s="257"/>
      <c r="U1339" s="576" t="str">
        <f t="shared" si="65"/>
        <v/>
      </c>
      <c r="AR1339" s="263"/>
      <c r="AS1339" s="263"/>
      <c r="AT1339" s="224"/>
      <c r="AU1339" s="379"/>
      <c r="AV1339" s="379"/>
      <c r="AW1339" s="264"/>
    </row>
    <row r="1340" spans="2:49" x14ac:dyDescent="0.25">
      <c r="B1340" s="379">
        <v>9.8000000000000007</v>
      </c>
      <c r="C1340" s="379">
        <v>96</v>
      </c>
      <c r="D1340" s="379">
        <v>9.8000000000000007</v>
      </c>
      <c r="E1340" s="379">
        <v>0</v>
      </c>
      <c r="F1340" s="379">
        <v>0</v>
      </c>
      <c r="G1340" s="379">
        <v>118</v>
      </c>
      <c r="H1340" s="379">
        <v>1031.5999999999999</v>
      </c>
      <c r="I1340" s="379">
        <v>0</v>
      </c>
      <c r="J1340" s="379">
        <v>0</v>
      </c>
      <c r="K1340" s="379">
        <v>0.3</v>
      </c>
      <c r="L1340" s="379">
        <v>0.5</v>
      </c>
      <c r="M1340" s="379">
        <v>153.19999999999999</v>
      </c>
      <c r="N1340" s="568">
        <v>153.19999999999999</v>
      </c>
      <c r="O1340" s="569">
        <v>0.92430555555555605</v>
      </c>
      <c r="P1340" s="568"/>
      <c r="Q1340" s="185" t="str">
        <f t="shared" si="64"/>
        <v/>
      </c>
      <c r="R1340" s="574" t="str">
        <f t="shared" si="63"/>
        <v/>
      </c>
      <c r="S1340" s="581">
        <v>9.6</v>
      </c>
      <c r="T1340" s="257"/>
      <c r="U1340" s="576" t="str">
        <f t="shared" si="65"/>
        <v/>
      </c>
      <c r="AR1340" s="263"/>
      <c r="AS1340" s="263"/>
      <c r="AT1340" s="224"/>
      <c r="AU1340" s="379"/>
      <c r="AV1340" s="379"/>
      <c r="AW1340" s="264"/>
    </row>
    <row r="1341" spans="2:49" x14ac:dyDescent="0.25">
      <c r="B1341" s="379">
        <v>9.8000000000000007</v>
      </c>
      <c r="C1341" s="379">
        <v>96</v>
      </c>
      <c r="D1341" s="379">
        <v>9.8000000000000007</v>
      </c>
      <c r="E1341" s="379">
        <v>1.4</v>
      </c>
      <c r="F1341" s="379">
        <v>1.8</v>
      </c>
      <c r="G1341" s="379">
        <v>108</v>
      </c>
      <c r="H1341" s="379">
        <v>1031.7</v>
      </c>
      <c r="I1341" s="379">
        <v>0</v>
      </c>
      <c r="J1341" s="379">
        <v>0</v>
      </c>
      <c r="K1341" s="379">
        <v>0.3</v>
      </c>
      <c r="L1341" s="379">
        <v>0.5</v>
      </c>
      <c r="M1341" s="379">
        <v>153.19999999999999</v>
      </c>
      <c r="N1341" s="568">
        <v>153.19999999999999</v>
      </c>
      <c r="O1341" s="569">
        <v>0.92500000000000004</v>
      </c>
      <c r="P1341" s="568"/>
      <c r="Q1341" s="185" t="str">
        <f t="shared" si="64"/>
        <v/>
      </c>
      <c r="R1341" s="574" t="str">
        <f t="shared" si="63"/>
        <v/>
      </c>
      <c r="S1341" s="581">
        <v>9.6</v>
      </c>
      <c r="T1341" s="257"/>
      <c r="U1341" s="576" t="str">
        <f t="shared" si="65"/>
        <v/>
      </c>
      <c r="AR1341" s="263"/>
      <c r="AS1341" s="263"/>
      <c r="AT1341" s="224"/>
      <c r="AU1341" s="379"/>
      <c r="AV1341" s="379"/>
      <c r="AW1341" s="264"/>
    </row>
    <row r="1342" spans="2:49" x14ac:dyDescent="0.25">
      <c r="B1342" s="379">
        <v>9.8000000000000007</v>
      </c>
      <c r="C1342" s="379">
        <v>96</v>
      </c>
      <c r="D1342" s="379">
        <v>9.8000000000000007</v>
      </c>
      <c r="E1342" s="379">
        <v>2.2000000000000002</v>
      </c>
      <c r="F1342" s="379">
        <v>3.6</v>
      </c>
      <c r="G1342" s="379">
        <v>126</v>
      </c>
      <c r="H1342" s="379">
        <v>1031.8</v>
      </c>
      <c r="I1342" s="379">
        <v>0</v>
      </c>
      <c r="J1342" s="379">
        <v>0</v>
      </c>
      <c r="K1342" s="379">
        <v>0.3</v>
      </c>
      <c r="L1342" s="379">
        <v>0.5</v>
      </c>
      <c r="M1342" s="379">
        <v>153.19999999999999</v>
      </c>
      <c r="N1342" s="568">
        <v>153.19999999999999</v>
      </c>
      <c r="O1342" s="569">
        <v>0.92569444444444404</v>
      </c>
      <c r="P1342" s="568"/>
      <c r="Q1342" s="185" t="str">
        <f t="shared" si="64"/>
        <v/>
      </c>
      <c r="R1342" s="574" t="str">
        <f t="shared" si="63"/>
        <v/>
      </c>
      <c r="S1342" s="581">
        <v>9.6</v>
      </c>
      <c r="T1342" s="257"/>
      <c r="U1342" s="576" t="str">
        <f t="shared" si="65"/>
        <v/>
      </c>
      <c r="AR1342" s="263"/>
      <c r="AS1342" s="263"/>
      <c r="AT1342" s="224"/>
      <c r="AU1342" s="379"/>
      <c r="AV1342" s="379"/>
      <c r="AW1342" s="264"/>
    </row>
    <row r="1343" spans="2:49" x14ac:dyDescent="0.25">
      <c r="B1343" s="379">
        <v>9.8000000000000007</v>
      </c>
      <c r="C1343" s="379">
        <v>96</v>
      </c>
      <c r="D1343" s="379">
        <v>9.8000000000000007</v>
      </c>
      <c r="E1343" s="379">
        <v>1.8</v>
      </c>
      <c r="F1343" s="379">
        <v>3.6</v>
      </c>
      <c r="G1343" s="379">
        <v>97</v>
      </c>
      <c r="H1343" s="379">
        <v>1031.8</v>
      </c>
      <c r="I1343" s="379">
        <v>0</v>
      </c>
      <c r="J1343" s="379">
        <v>0</v>
      </c>
      <c r="K1343" s="379">
        <v>0.3</v>
      </c>
      <c r="L1343" s="379">
        <v>0.5</v>
      </c>
      <c r="M1343" s="379">
        <v>153.19999999999999</v>
      </c>
      <c r="N1343" s="568">
        <v>153.19999999999999</v>
      </c>
      <c r="O1343" s="569">
        <v>0.92638888888888904</v>
      </c>
      <c r="P1343" s="568"/>
      <c r="Q1343" s="185" t="str">
        <f t="shared" si="64"/>
        <v/>
      </c>
      <c r="R1343" s="574" t="str">
        <f t="shared" si="63"/>
        <v/>
      </c>
      <c r="S1343" s="581">
        <v>9.6</v>
      </c>
      <c r="T1343" s="257"/>
      <c r="U1343" s="576" t="str">
        <f t="shared" si="65"/>
        <v/>
      </c>
      <c r="AR1343" s="263"/>
      <c r="AS1343" s="263"/>
      <c r="AT1343" s="224"/>
      <c r="AU1343" s="379"/>
      <c r="AV1343" s="379"/>
      <c r="AW1343" s="264"/>
    </row>
    <row r="1344" spans="2:49" x14ac:dyDescent="0.25">
      <c r="B1344" s="379">
        <v>9.8000000000000007</v>
      </c>
      <c r="C1344" s="379">
        <v>96</v>
      </c>
      <c r="D1344" s="379">
        <v>9.8000000000000007</v>
      </c>
      <c r="E1344" s="379">
        <v>2.5</v>
      </c>
      <c r="F1344" s="379">
        <v>3.6</v>
      </c>
      <c r="G1344" s="379">
        <v>122</v>
      </c>
      <c r="H1344" s="379">
        <v>1031.5999999999999</v>
      </c>
      <c r="I1344" s="379">
        <v>0</v>
      </c>
      <c r="J1344" s="379">
        <v>0</v>
      </c>
      <c r="K1344" s="379">
        <v>0.3</v>
      </c>
      <c r="L1344" s="379">
        <v>0.5</v>
      </c>
      <c r="M1344" s="379">
        <v>153.19999999999999</v>
      </c>
      <c r="N1344" s="568">
        <v>153.19999999999999</v>
      </c>
      <c r="O1344" s="569">
        <v>0.92708333333333304</v>
      </c>
      <c r="P1344" s="568"/>
      <c r="Q1344" s="185" t="str">
        <f t="shared" si="64"/>
        <v/>
      </c>
      <c r="R1344" s="574" t="str">
        <f t="shared" si="63"/>
        <v/>
      </c>
      <c r="S1344" s="581">
        <v>9.6999999999999993</v>
      </c>
      <c r="T1344" s="257"/>
      <c r="U1344" s="576" t="str">
        <f t="shared" si="65"/>
        <v/>
      </c>
      <c r="AR1344" s="263"/>
      <c r="AS1344" s="263"/>
      <c r="AT1344" s="224"/>
      <c r="AU1344" s="379"/>
      <c r="AV1344" s="379"/>
      <c r="AW1344" s="264"/>
    </row>
    <row r="1345" spans="2:49" x14ac:dyDescent="0.25">
      <c r="B1345" s="379">
        <v>9.8000000000000007</v>
      </c>
      <c r="C1345" s="379">
        <v>96</v>
      </c>
      <c r="D1345" s="379">
        <v>9.8000000000000007</v>
      </c>
      <c r="E1345" s="379">
        <v>1.4</v>
      </c>
      <c r="F1345" s="379">
        <v>3.6</v>
      </c>
      <c r="G1345" s="379">
        <v>163</v>
      </c>
      <c r="H1345" s="379">
        <v>1031.7</v>
      </c>
      <c r="I1345" s="379">
        <v>0</v>
      </c>
      <c r="J1345" s="379">
        <v>0</v>
      </c>
      <c r="K1345" s="379">
        <v>0.3</v>
      </c>
      <c r="L1345" s="379">
        <v>0.5</v>
      </c>
      <c r="M1345" s="379">
        <v>153.19999999999999</v>
      </c>
      <c r="N1345" s="568">
        <v>153.19999999999999</v>
      </c>
      <c r="O1345" s="569">
        <v>0.92777777777777803</v>
      </c>
      <c r="P1345" s="568"/>
      <c r="Q1345" s="185" t="str">
        <f t="shared" si="64"/>
        <v/>
      </c>
      <c r="R1345" s="574" t="str">
        <f t="shared" si="63"/>
        <v/>
      </c>
      <c r="S1345" s="581">
        <v>9.6999999999999993</v>
      </c>
      <c r="T1345" s="257"/>
      <c r="U1345" s="576" t="str">
        <f t="shared" si="65"/>
        <v/>
      </c>
      <c r="AR1345" s="263"/>
      <c r="AS1345" s="263"/>
      <c r="AT1345" s="224"/>
      <c r="AU1345" s="379"/>
      <c r="AV1345" s="379"/>
      <c r="AW1345" s="264"/>
    </row>
    <row r="1346" spans="2:49" x14ac:dyDescent="0.25">
      <c r="B1346" s="379">
        <v>9.8000000000000007</v>
      </c>
      <c r="C1346" s="379">
        <v>96</v>
      </c>
      <c r="D1346" s="379">
        <v>9.8000000000000007</v>
      </c>
      <c r="E1346" s="379">
        <v>0.4</v>
      </c>
      <c r="F1346" s="379">
        <v>1.8</v>
      </c>
      <c r="G1346" s="379">
        <v>126</v>
      </c>
      <c r="H1346" s="379">
        <v>1031.5</v>
      </c>
      <c r="I1346" s="379">
        <v>0</v>
      </c>
      <c r="J1346" s="379">
        <v>0</v>
      </c>
      <c r="K1346" s="379">
        <v>0.3</v>
      </c>
      <c r="L1346" s="379">
        <v>0.5</v>
      </c>
      <c r="M1346" s="379">
        <v>153.19999999999999</v>
      </c>
      <c r="N1346" s="568">
        <v>153.19999999999999</v>
      </c>
      <c r="O1346" s="569">
        <v>0.92847222222222203</v>
      </c>
      <c r="P1346" s="568"/>
      <c r="Q1346" s="185" t="str">
        <f t="shared" si="64"/>
        <v/>
      </c>
      <c r="R1346" s="574" t="str">
        <f t="shared" si="63"/>
        <v/>
      </c>
      <c r="S1346" s="581">
        <v>9.6</v>
      </c>
      <c r="T1346" s="257"/>
      <c r="U1346" s="576" t="str">
        <f t="shared" si="65"/>
        <v/>
      </c>
      <c r="AR1346" s="263"/>
      <c r="AS1346" s="263"/>
      <c r="AT1346" s="224"/>
      <c r="AU1346" s="379"/>
      <c r="AV1346" s="379"/>
      <c r="AW1346" s="264"/>
    </row>
    <row r="1347" spans="2:49" x14ac:dyDescent="0.25">
      <c r="B1347" s="379">
        <v>9.8000000000000007</v>
      </c>
      <c r="C1347" s="379">
        <v>96</v>
      </c>
      <c r="D1347" s="379">
        <v>9.8000000000000007</v>
      </c>
      <c r="E1347" s="379">
        <v>1.1000000000000001</v>
      </c>
      <c r="F1347" s="379">
        <v>1.8</v>
      </c>
      <c r="G1347" s="379">
        <v>100</v>
      </c>
      <c r="H1347" s="379">
        <v>1031.7</v>
      </c>
      <c r="I1347" s="379">
        <v>0</v>
      </c>
      <c r="J1347" s="379">
        <v>0</v>
      </c>
      <c r="K1347" s="379">
        <v>0.3</v>
      </c>
      <c r="L1347" s="379">
        <v>0.5</v>
      </c>
      <c r="M1347" s="379">
        <v>153.19999999999999</v>
      </c>
      <c r="N1347" s="568">
        <v>153.19999999999999</v>
      </c>
      <c r="O1347" s="569">
        <v>0.92916666666666703</v>
      </c>
      <c r="P1347" s="568"/>
      <c r="Q1347" s="185" t="str">
        <f t="shared" si="64"/>
        <v/>
      </c>
      <c r="R1347" s="574" t="str">
        <f t="shared" si="63"/>
        <v/>
      </c>
      <c r="S1347" s="581">
        <v>9.6</v>
      </c>
      <c r="T1347" s="257"/>
      <c r="U1347" s="576" t="str">
        <f t="shared" si="65"/>
        <v/>
      </c>
      <c r="AR1347" s="263"/>
      <c r="AS1347" s="263"/>
      <c r="AT1347" s="224"/>
      <c r="AU1347" s="379"/>
      <c r="AV1347" s="379"/>
      <c r="AW1347" s="264"/>
    </row>
    <row r="1348" spans="2:49" x14ac:dyDescent="0.25">
      <c r="B1348" s="379">
        <v>9.8000000000000007</v>
      </c>
      <c r="C1348" s="379">
        <v>96</v>
      </c>
      <c r="D1348" s="379">
        <v>9.8000000000000007</v>
      </c>
      <c r="E1348" s="379">
        <v>2.2000000000000002</v>
      </c>
      <c r="F1348" s="379">
        <v>5.4</v>
      </c>
      <c r="G1348" s="379">
        <v>121</v>
      </c>
      <c r="H1348" s="379">
        <v>1031.4000000000001</v>
      </c>
      <c r="I1348" s="379">
        <v>0</v>
      </c>
      <c r="J1348" s="379">
        <v>0</v>
      </c>
      <c r="K1348" s="379">
        <v>0.3</v>
      </c>
      <c r="L1348" s="379">
        <v>0.5</v>
      </c>
      <c r="M1348" s="379">
        <v>153.19999999999999</v>
      </c>
      <c r="N1348" s="568">
        <v>153.19999999999999</v>
      </c>
      <c r="O1348" s="569">
        <v>0.92986111111111103</v>
      </c>
      <c r="P1348" s="568"/>
      <c r="Q1348" s="185" t="str">
        <f t="shared" si="64"/>
        <v/>
      </c>
      <c r="R1348" s="574" t="str">
        <f t="shared" si="63"/>
        <v/>
      </c>
      <c r="S1348" s="581">
        <v>9.6</v>
      </c>
      <c r="T1348" s="257"/>
      <c r="U1348" s="576" t="str">
        <f t="shared" si="65"/>
        <v/>
      </c>
      <c r="AR1348" s="263"/>
      <c r="AS1348" s="263"/>
      <c r="AT1348" s="224"/>
      <c r="AU1348" s="379"/>
      <c r="AV1348" s="379"/>
      <c r="AW1348" s="264"/>
    </row>
    <row r="1349" spans="2:49" x14ac:dyDescent="0.25">
      <c r="B1349" s="379">
        <v>9.8000000000000007</v>
      </c>
      <c r="C1349" s="379">
        <v>96</v>
      </c>
      <c r="D1349" s="379">
        <v>9.8000000000000007</v>
      </c>
      <c r="E1349" s="379">
        <v>4.3</v>
      </c>
      <c r="F1349" s="379">
        <v>5.4</v>
      </c>
      <c r="G1349" s="379">
        <v>139</v>
      </c>
      <c r="H1349" s="379">
        <v>1031.5</v>
      </c>
      <c r="I1349" s="379">
        <v>0</v>
      </c>
      <c r="J1349" s="379">
        <v>0</v>
      </c>
      <c r="K1349" s="379">
        <v>0.3</v>
      </c>
      <c r="L1349" s="379">
        <v>0.5</v>
      </c>
      <c r="M1349" s="379">
        <v>153.19999999999999</v>
      </c>
      <c r="N1349" s="568">
        <v>153.19999999999999</v>
      </c>
      <c r="O1349" s="569">
        <v>0.93055555555555602</v>
      </c>
      <c r="P1349" s="568"/>
      <c r="Q1349" s="185" t="str">
        <f t="shared" si="64"/>
        <v/>
      </c>
      <c r="R1349" s="574" t="str">
        <f t="shared" si="63"/>
        <v/>
      </c>
      <c r="S1349" s="581">
        <v>9.6</v>
      </c>
      <c r="T1349" s="257"/>
      <c r="U1349" s="576" t="str">
        <f t="shared" si="65"/>
        <v/>
      </c>
      <c r="AR1349" s="263"/>
      <c r="AS1349" s="263"/>
      <c r="AT1349" s="224"/>
      <c r="AU1349" s="379"/>
      <c r="AV1349" s="379"/>
      <c r="AW1349" s="264"/>
    </row>
    <row r="1350" spans="2:49" x14ac:dyDescent="0.25">
      <c r="B1350" s="379">
        <v>9.9</v>
      </c>
      <c r="C1350" s="379">
        <v>96</v>
      </c>
      <c r="D1350" s="379">
        <v>9.9</v>
      </c>
      <c r="E1350" s="379">
        <v>2.2000000000000002</v>
      </c>
      <c r="F1350" s="379">
        <v>3.6</v>
      </c>
      <c r="G1350" s="379">
        <v>135</v>
      </c>
      <c r="H1350" s="379">
        <v>1031.5999999999999</v>
      </c>
      <c r="I1350" s="379">
        <v>0</v>
      </c>
      <c r="J1350" s="379">
        <v>0</v>
      </c>
      <c r="K1350" s="379">
        <v>0.3</v>
      </c>
      <c r="L1350" s="379">
        <v>0.5</v>
      </c>
      <c r="M1350" s="379">
        <v>153.19999999999999</v>
      </c>
      <c r="N1350" s="568">
        <v>153.19999999999999</v>
      </c>
      <c r="O1350" s="569">
        <v>0.93125000000000002</v>
      </c>
      <c r="P1350" s="568"/>
      <c r="Q1350" s="185" t="str">
        <f t="shared" si="64"/>
        <v/>
      </c>
      <c r="R1350" s="574" t="str">
        <f t="shared" si="63"/>
        <v/>
      </c>
      <c r="S1350" s="581">
        <v>9.6</v>
      </c>
      <c r="T1350" s="257"/>
      <c r="U1350" s="576" t="str">
        <f t="shared" si="65"/>
        <v/>
      </c>
      <c r="AR1350" s="263"/>
      <c r="AS1350" s="263"/>
      <c r="AT1350" s="224"/>
      <c r="AU1350" s="379"/>
      <c r="AV1350" s="379"/>
      <c r="AW1350" s="264"/>
    </row>
    <row r="1351" spans="2:49" x14ac:dyDescent="0.25">
      <c r="B1351" s="379">
        <v>9.9</v>
      </c>
      <c r="C1351" s="379">
        <v>96</v>
      </c>
      <c r="D1351" s="379">
        <v>9.9</v>
      </c>
      <c r="E1351" s="379">
        <v>0</v>
      </c>
      <c r="F1351" s="379">
        <v>0</v>
      </c>
      <c r="G1351" s="379">
        <v>97</v>
      </c>
      <c r="H1351" s="379">
        <v>1031.5</v>
      </c>
      <c r="I1351" s="379">
        <v>0</v>
      </c>
      <c r="J1351" s="379">
        <v>0</v>
      </c>
      <c r="K1351" s="379">
        <v>0.3</v>
      </c>
      <c r="L1351" s="379">
        <v>0.5</v>
      </c>
      <c r="M1351" s="379">
        <v>153.19999999999999</v>
      </c>
      <c r="N1351" s="568">
        <v>153.19999999999999</v>
      </c>
      <c r="O1351" s="569">
        <v>0.93194444444444402</v>
      </c>
      <c r="P1351" s="568"/>
      <c r="Q1351" s="185" t="str">
        <f t="shared" si="64"/>
        <v/>
      </c>
      <c r="R1351" s="574" t="str">
        <f t="shared" si="63"/>
        <v/>
      </c>
      <c r="S1351" s="581">
        <v>9.6999999999999993</v>
      </c>
      <c r="T1351" s="257"/>
      <c r="U1351" s="576" t="str">
        <f t="shared" si="65"/>
        <v/>
      </c>
      <c r="AR1351" s="263"/>
      <c r="AS1351" s="263"/>
      <c r="AT1351" s="224"/>
      <c r="AU1351" s="379"/>
      <c r="AV1351" s="379"/>
      <c r="AW1351" s="264"/>
    </row>
    <row r="1352" spans="2:49" x14ac:dyDescent="0.25">
      <c r="B1352" s="379">
        <v>9.9</v>
      </c>
      <c r="C1352" s="379">
        <v>96</v>
      </c>
      <c r="D1352" s="379">
        <v>9.9</v>
      </c>
      <c r="E1352" s="379">
        <v>1.1000000000000001</v>
      </c>
      <c r="F1352" s="379">
        <v>3.6</v>
      </c>
      <c r="G1352" s="379">
        <v>107</v>
      </c>
      <c r="H1352" s="379">
        <v>1031.7</v>
      </c>
      <c r="I1352" s="379">
        <v>0</v>
      </c>
      <c r="J1352" s="379">
        <v>0</v>
      </c>
      <c r="K1352" s="379">
        <v>0.3</v>
      </c>
      <c r="L1352" s="379">
        <v>0.5</v>
      </c>
      <c r="M1352" s="379">
        <v>153.19999999999999</v>
      </c>
      <c r="N1352" s="568">
        <v>153.19999999999999</v>
      </c>
      <c r="O1352" s="569">
        <v>0.93263888888888902</v>
      </c>
      <c r="P1352" s="568"/>
      <c r="Q1352" s="185" t="str">
        <f t="shared" si="64"/>
        <v/>
      </c>
      <c r="R1352" s="574" t="str">
        <f t="shared" si="63"/>
        <v/>
      </c>
      <c r="S1352" s="581">
        <v>9.6</v>
      </c>
      <c r="T1352" s="257"/>
      <c r="U1352" s="576" t="str">
        <f t="shared" si="65"/>
        <v/>
      </c>
      <c r="AR1352" s="263"/>
      <c r="AS1352" s="263"/>
      <c r="AT1352" s="224"/>
      <c r="AU1352" s="379"/>
      <c r="AV1352" s="379"/>
      <c r="AW1352" s="264"/>
    </row>
    <row r="1353" spans="2:49" x14ac:dyDescent="0.25">
      <c r="B1353" s="379">
        <v>9.9</v>
      </c>
      <c r="C1353" s="379">
        <v>96</v>
      </c>
      <c r="D1353" s="379">
        <v>9.9</v>
      </c>
      <c r="E1353" s="379">
        <v>2.5</v>
      </c>
      <c r="F1353" s="379">
        <v>3.6</v>
      </c>
      <c r="G1353" s="379">
        <v>103</v>
      </c>
      <c r="H1353" s="379">
        <v>1031.5</v>
      </c>
      <c r="I1353" s="379">
        <v>0</v>
      </c>
      <c r="J1353" s="379">
        <v>0</v>
      </c>
      <c r="K1353" s="379">
        <v>0.3</v>
      </c>
      <c r="L1353" s="379">
        <v>0.5</v>
      </c>
      <c r="M1353" s="379">
        <v>153.19999999999999</v>
      </c>
      <c r="N1353" s="568">
        <v>153.19999999999999</v>
      </c>
      <c r="O1353" s="569">
        <v>0.93333333333333302</v>
      </c>
      <c r="P1353" s="568"/>
      <c r="Q1353" s="185" t="str">
        <f t="shared" si="64"/>
        <v/>
      </c>
      <c r="R1353" s="574" t="str">
        <f t="shared" ref="R1353:R1416" si="66">IF(J1353&gt;0,60,"")</f>
        <v/>
      </c>
      <c r="S1353" s="581">
        <v>9.6</v>
      </c>
      <c r="T1353" s="257"/>
      <c r="U1353" s="576" t="str">
        <f t="shared" si="65"/>
        <v/>
      </c>
      <c r="AR1353" s="263"/>
      <c r="AS1353" s="263"/>
      <c r="AT1353" s="224"/>
      <c r="AU1353" s="379"/>
      <c r="AV1353" s="379"/>
      <c r="AW1353" s="264"/>
    </row>
    <row r="1354" spans="2:49" x14ac:dyDescent="0.25">
      <c r="B1354" s="379">
        <v>9.9</v>
      </c>
      <c r="C1354" s="379">
        <v>96</v>
      </c>
      <c r="D1354" s="379">
        <v>9.9</v>
      </c>
      <c r="E1354" s="379">
        <v>2.9</v>
      </c>
      <c r="F1354" s="379">
        <v>5.4</v>
      </c>
      <c r="G1354" s="379">
        <v>109</v>
      </c>
      <c r="H1354" s="379">
        <v>1031.7</v>
      </c>
      <c r="I1354" s="379">
        <v>0</v>
      </c>
      <c r="J1354" s="379">
        <v>0</v>
      </c>
      <c r="K1354" s="379">
        <v>0.3</v>
      </c>
      <c r="L1354" s="379">
        <v>0.5</v>
      </c>
      <c r="M1354" s="379">
        <v>153.19999999999999</v>
      </c>
      <c r="N1354" s="568">
        <v>153.19999999999999</v>
      </c>
      <c r="O1354" s="569">
        <v>0.93402777777777801</v>
      </c>
      <c r="P1354" s="568"/>
      <c r="Q1354" s="185" t="str">
        <f t="shared" si="64"/>
        <v/>
      </c>
      <c r="R1354" s="574" t="str">
        <f t="shared" si="66"/>
        <v/>
      </c>
      <c r="S1354" s="581">
        <v>9.6</v>
      </c>
      <c r="T1354" s="257"/>
      <c r="U1354" s="576" t="str">
        <f t="shared" si="65"/>
        <v/>
      </c>
      <c r="AR1354" s="263"/>
      <c r="AS1354" s="263"/>
      <c r="AT1354" s="224"/>
      <c r="AU1354" s="379"/>
      <c r="AV1354" s="379"/>
      <c r="AW1354" s="264"/>
    </row>
    <row r="1355" spans="2:49" x14ac:dyDescent="0.25">
      <c r="B1355" s="379">
        <v>9.9</v>
      </c>
      <c r="C1355" s="379">
        <v>96</v>
      </c>
      <c r="D1355" s="379">
        <v>9.9</v>
      </c>
      <c r="E1355" s="379">
        <v>1.4</v>
      </c>
      <c r="F1355" s="379">
        <v>1.8</v>
      </c>
      <c r="G1355" s="379">
        <v>122</v>
      </c>
      <c r="H1355" s="379">
        <v>1031.5999999999999</v>
      </c>
      <c r="I1355" s="379">
        <v>0</v>
      </c>
      <c r="J1355" s="379">
        <v>0</v>
      </c>
      <c r="K1355" s="379">
        <v>0.3</v>
      </c>
      <c r="L1355" s="379">
        <v>0.5</v>
      </c>
      <c r="M1355" s="379">
        <v>153.19999999999999</v>
      </c>
      <c r="N1355" s="568">
        <v>153.19999999999999</v>
      </c>
      <c r="O1355" s="569">
        <v>0.93472222222222201</v>
      </c>
      <c r="P1355" s="568"/>
      <c r="Q1355" s="185" t="str">
        <f t="shared" ref="Q1355:Q1418" si="67">IF(I1355&gt;9000,60,"")</f>
        <v/>
      </c>
      <c r="R1355" s="574" t="str">
        <f t="shared" si="66"/>
        <v/>
      </c>
      <c r="S1355" s="581">
        <v>9.6</v>
      </c>
      <c r="T1355" s="257"/>
      <c r="U1355" s="576" t="str">
        <f t="shared" ref="U1355:U1418" si="68">IF(S1355&gt;B1355+1,60,"")</f>
        <v/>
      </c>
      <c r="AR1355" s="263"/>
      <c r="AS1355" s="263"/>
      <c r="AT1355" s="224"/>
      <c r="AU1355" s="379"/>
      <c r="AV1355" s="379"/>
      <c r="AW1355" s="264"/>
    </row>
    <row r="1356" spans="2:49" x14ac:dyDescent="0.25">
      <c r="B1356" s="379">
        <v>9.9</v>
      </c>
      <c r="C1356" s="379">
        <v>96</v>
      </c>
      <c r="D1356" s="379">
        <v>9.9</v>
      </c>
      <c r="E1356" s="379">
        <v>0</v>
      </c>
      <c r="F1356" s="379">
        <v>0</v>
      </c>
      <c r="G1356" s="379">
        <v>146</v>
      </c>
      <c r="H1356" s="379">
        <v>1031.5</v>
      </c>
      <c r="I1356" s="379">
        <v>0</v>
      </c>
      <c r="J1356" s="379">
        <v>0</v>
      </c>
      <c r="K1356" s="379">
        <v>0.3</v>
      </c>
      <c r="L1356" s="379">
        <v>0.5</v>
      </c>
      <c r="M1356" s="379">
        <v>153.19999999999999</v>
      </c>
      <c r="N1356" s="568">
        <v>153.19999999999999</v>
      </c>
      <c r="O1356" s="569">
        <v>0.93541666666666701</v>
      </c>
      <c r="P1356" s="568"/>
      <c r="Q1356" s="185" t="str">
        <f t="shared" si="67"/>
        <v/>
      </c>
      <c r="R1356" s="574" t="str">
        <f t="shared" si="66"/>
        <v/>
      </c>
      <c r="S1356" s="581">
        <v>9.6</v>
      </c>
      <c r="T1356" s="257"/>
      <c r="U1356" s="576" t="str">
        <f t="shared" si="68"/>
        <v/>
      </c>
      <c r="AR1356" s="263"/>
      <c r="AS1356" s="263"/>
      <c r="AT1356" s="224"/>
      <c r="AU1356" s="379"/>
      <c r="AV1356" s="379"/>
      <c r="AW1356" s="264"/>
    </row>
    <row r="1357" spans="2:49" x14ac:dyDescent="0.25">
      <c r="B1357" s="379">
        <v>9.9</v>
      </c>
      <c r="C1357" s="379">
        <v>96</v>
      </c>
      <c r="D1357" s="379">
        <v>9.9</v>
      </c>
      <c r="E1357" s="379">
        <v>1.4</v>
      </c>
      <c r="F1357" s="379">
        <v>1.8</v>
      </c>
      <c r="G1357" s="379">
        <v>129</v>
      </c>
      <c r="H1357" s="379">
        <v>1031.7</v>
      </c>
      <c r="I1357" s="379">
        <v>0</v>
      </c>
      <c r="J1357" s="379">
        <v>0</v>
      </c>
      <c r="K1357" s="379">
        <v>0.3</v>
      </c>
      <c r="L1357" s="379">
        <v>0.5</v>
      </c>
      <c r="M1357" s="379">
        <v>153.19999999999999</v>
      </c>
      <c r="N1357" s="568">
        <v>153.19999999999999</v>
      </c>
      <c r="O1357" s="569">
        <v>0.93611111111111101</v>
      </c>
      <c r="P1357" s="568"/>
      <c r="Q1357" s="185" t="str">
        <f t="shared" si="67"/>
        <v/>
      </c>
      <c r="R1357" s="574" t="str">
        <f t="shared" si="66"/>
        <v/>
      </c>
      <c r="S1357" s="581">
        <v>9.6</v>
      </c>
      <c r="T1357" s="257"/>
      <c r="U1357" s="576" t="str">
        <f t="shared" si="68"/>
        <v/>
      </c>
      <c r="AR1357" s="263"/>
      <c r="AS1357" s="263"/>
      <c r="AT1357" s="224"/>
      <c r="AU1357" s="379"/>
      <c r="AV1357" s="379"/>
      <c r="AW1357" s="264"/>
    </row>
    <row r="1358" spans="2:49" x14ac:dyDescent="0.25">
      <c r="B1358" s="379">
        <v>9.9</v>
      </c>
      <c r="C1358" s="379">
        <v>95</v>
      </c>
      <c r="D1358" s="379">
        <v>9.9</v>
      </c>
      <c r="E1358" s="379">
        <v>1.1000000000000001</v>
      </c>
      <c r="F1358" s="379">
        <v>1.8</v>
      </c>
      <c r="G1358" s="379">
        <v>122</v>
      </c>
      <c r="H1358" s="379">
        <v>1031.7</v>
      </c>
      <c r="I1358" s="379">
        <v>0</v>
      </c>
      <c r="J1358" s="379">
        <v>0</v>
      </c>
      <c r="K1358" s="379">
        <v>0.3</v>
      </c>
      <c r="L1358" s="379">
        <v>0.5</v>
      </c>
      <c r="M1358" s="379">
        <v>153.19999999999999</v>
      </c>
      <c r="N1358" s="568">
        <v>153.19999999999999</v>
      </c>
      <c r="O1358" s="569">
        <v>0.936805555555556</v>
      </c>
      <c r="P1358" s="568"/>
      <c r="Q1358" s="185" t="str">
        <f t="shared" si="67"/>
        <v/>
      </c>
      <c r="R1358" s="574" t="str">
        <f t="shared" si="66"/>
        <v/>
      </c>
      <c r="S1358" s="581">
        <v>9.6</v>
      </c>
      <c r="T1358" s="257"/>
      <c r="U1358" s="576" t="str">
        <f t="shared" si="68"/>
        <v/>
      </c>
      <c r="AR1358" s="263"/>
      <c r="AS1358" s="263"/>
      <c r="AT1358" s="224"/>
      <c r="AU1358" s="379"/>
      <c r="AV1358" s="379"/>
      <c r="AW1358" s="264"/>
    </row>
    <row r="1359" spans="2:49" x14ac:dyDescent="0.25">
      <c r="B1359" s="379">
        <v>9.9</v>
      </c>
      <c r="C1359" s="379">
        <v>96</v>
      </c>
      <c r="D1359" s="379">
        <v>9.9</v>
      </c>
      <c r="E1359" s="379">
        <v>1.8</v>
      </c>
      <c r="F1359" s="379">
        <v>3.6</v>
      </c>
      <c r="G1359" s="379">
        <v>155</v>
      </c>
      <c r="H1359" s="379">
        <v>1031.7</v>
      </c>
      <c r="I1359" s="379">
        <v>0</v>
      </c>
      <c r="J1359" s="379">
        <v>0</v>
      </c>
      <c r="K1359" s="379">
        <v>0.3</v>
      </c>
      <c r="L1359" s="379">
        <v>0.5</v>
      </c>
      <c r="M1359" s="379">
        <v>153.19999999999999</v>
      </c>
      <c r="N1359" s="568">
        <v>153.19999999999999</v>
      </c>
      <c r="O1359" s="569">
        <v>0.9375</v>
      </c>
      <c r="P1359" s="568"/>
      <c r="Q1359" s="185" t="str">
        <f t="shared" si="67"/>
        <v/>
      </c>
      <c r="R1359" s="574" t="str">
        <f t="shared" si="66"/>
        <v/>
      </c>
      <c r="S1359" s="581">
        <v>9.6</v>
      </c>
      <c r="T1359" s="257"/>
      <c r="U1359" s="576" t="str">
        <f t="shared" si="68"/>
        <v/>
      </c>
      <c r="AR1359" s="263"/>
      <c r="AS1359" s="263"/>
      <c r="AT1359" s="224"/>
      <c r="AU1359" s="379"/>
      <c r="AV1359" s="379"/>
      <c r="AW1359" s="264"/>
    </row>
    <row r="1360" spans="2:49" x14ac:dyDescent="0.25">
      <c r="B1360" s="379">
        <v>9.9</v>
      </c>
      <c r="C1360" s="379">
        <v>96</v>
      </c>
      <c r="D1360" s="379">
        <v>9.9</v>
      </c>
      <c r="E1360" s="379">
        <v>2.2000000000000002</v>
      </c>
      <c r="F1360" s="379">
        <v>3.6</v>
      </c>
      <c r="G1360" s="379">
        <v>161</v>
      </c>
      <c r="H1360" s="379">
        <v>1031.5999999999999</v>
      </c>
      <c r="I1360" s="379">
        <v>0</v>
      </c>
      <c r="J1360" s="379">
        <v>0</v>
      </c>
      <c r="K1360" s="379">
        <v>0.3</v>
      </c>
      <c r="L1360" s="379">
        <v>0.5</v>
      </c>
      <c r="M1360" s="379">
        <v>153.19999999999999</v>
      </c>
      <c r="N1360" s="568">
        <v>153.19999999999999</v>
      </c>
      <c r="O1360" s="569">
        <v>0.938194444444444</v>
      </c>
      <c r="P1360" s="568"/>
      <c r="Q1360" s="185" t="str">
        <f t="shared" si="67"/>
        <v/>
      </c>
      <c r="R1360" s="574" t="str">
        <f t="shared" si="66"/>
        <v/>
      </c>
      <c r="S1360" s="581">
        <v>9.6</v>
      </c>
      <c r="T1360" s="257"/>
      <c r="U1360" s="576" t="str">
        <f t="shared" si="68"/>
        <v/>
      </c>
      <c r="AR1360" s="263"/>
      <c r="AS1360" s="263"/>
      <c r="AT1360" s="224"/>
      <c r="AU1360" s="379"/>
      <c r="AV1360" s="379"/>
      <c r="AW1360" s="264"/>
    </row>
    <row r="1361" spans="2:49" x14ac:dyDescent="0.25">
      <c r="B1361" s="379">
        <v>9.9</v>
      </c>
      <c r="C1361" s="379">
        <v>96</v>
      </c>
      <c r="D1361" s="379">
        <v>9.9</v>
      </c>
      <c r="E1361" s="379">
        <v>1.4</v>
      </c>
      <c r="F1361" s="379">
        <v>1.8</v>
      </c>
      <c r="G1361" s="379">
        <v>138</v>
      </c>
      <c r="H1361" s="379">
        <v>1031.5999999999999</v>
      </c>
      <c r="I1361" s="379">
        <v>0</v>
      </c>
      <c r="J1361" s="379">
        <v>0</v>
      </c>
      <c r="K1361" s="379">
        <v>0.3</v>
      </c>
      <c r="L1361" s="379">
        <v>0.5</v>
      </c>
      <c r="M1361" s="379">
        <v>153.19999999999999</v>
      </c>
      <c r="N1361" s="568">
        <v>153.19999999999999</v>
      </c>
      <c r="O1361" s="569">
        <v>0.93888888888888899</v>
      </c>
      <c r="P1361" s="568"/>
      <c r="Q1361" s="185" t="str">
        <f t="shared" si="67"/>
        <v/>
      </c>
      <c r="R1361" s="574" t="str">
        <f t="shared" si="66"/>
        <v/>
      </c>
      <c r="S1361" s="581">
        <v>9.6</v>
      </c>
      <c r="T1361" s="257"/>
      <c r="U1361" s="576" t="str">
        <f t="shared" si="68"/>
        <v/>
      </c>
      <c r="AR1361" s="263"/>
      <c r="AS1361" s="263"/>
      <c r="AT1361" s="224"/>
      <c r="AU1361" s="379"/>
      <c r="AV1361" s="379"/>
      <c r="AW1361" s="264"/>
    </row>
    <row r="1362" spans="2:49" x14ac:dyDescent="0.25">
      <c r="B1362" s="379">
        <v>9.9</v>
      </c>
      <c r="C1362" s="379">
        <v>96</v>
      </c>
      <c r="D1362" s="379">
        <v>9.9</v>
      </c>
      <c r="E1362" s="379">
        <v>1.4</v>
      </c>
      <c r="F1362" s="379">
        <v>1.8</v>
      </c>
      <c r="G1362" s="379">
        <v>112</v>
      </c>
      <c r="H1362" s="379">
        <v>1031.7</v>
      </c>
      <c r="I1362" s="379">
        <v>0</v>
      </c>
      <c r="J1362" s="379">
        <v>0</v>
      </c>
      <c r="K1362" s="379">
        <v>0.3</v>
      </c>
      <c r="L1362" s="379">
        <v>0.5</v>
      </c>
      <c r="M1362" s="379">
        <v>153.19999999999999</v>
      </c>
      <c r="N1362" s="568">
        <v>153.19999999999999</v>
      </c>
      <c r="O1362" s="569">
        <v>0.93958333333333299</v>
      </c>
      <c r="P1362" s="568"/>
      <c r="Q1362" s="185" t="str">
        <f t="shared" si="67"/>
        <v/>
      </c>
      <c r="R1362" s="574" t="str">
        <f t="shared" si="66"/>
        <v/>
      </c>
      <c r="S1362" s="581">
        <v>9.6</v>
      </c>
      <c r="T1362" s="257"/>
      <c r="U1362" s="576" t="str">
        <f t="shared" si="68"/>
        <v/>
      </c>
      <c r="AR1362" s="263"/>
      <c r="AS1362" s="263"/>
      <c r="AT1362" s="224"/>
      <c r="AU1362" s="379"/>
      <c r="AV1362" s="379"/>
      <c r="AW1362" s="264"/>
    </row>
    <row r="1363" spans="2:49" x14ac:dyDescent="0.25">
      <c r="B1363" s="379">
        <v>9.9</v>
      </c>
      <c r="C1363" s="379">
        <v>96</v>
      </c>
      <c r="D1363" s="379">
        <v>9.9</v>
      </c>
      <c r="E1363" s="379">
        <v>2.5</v>
      </c>
      <c r="F1363" s="379">
        <v>3.6</v>
      </c>
      <c r="G1363" s="379">
        <v>121</v>
      </c>
      <c r="H1363" s="379">
        <v>1031.5</v>
      </c>
      <c r="I1363" s="379">
        <v>0</v>
      </c>
      <c r="J1363" s="379">
        <v>0</v>
      </c>
      <c r="K1363" s="379">
        <v>0.3</v>
      </c>
      <c r="L1363" s="379">
        <v>0.5</v>
      </c>
      <c r="M1363" s="379">
        <v>153.19999999999999</v>
      </c>
      <c r="N1363" s="568">
        <v>153.19999999999999</v>
      </c>
      <c r="O1363" s="569">
        <v>0.94027777777777799</v>
      </c>
      <c r="P1363" s="568"/>
      <c r="Q1363" s="185" t="str">
        <f t="shared" si="67"/>
        <v/>
      </c>
      <c r="R1363" s="574" t="str">
        <f t="shared" si="66"/>
        <v/>
      </c>
      <c r="S1363" s="581">
        <v>9.6</v>
      </c>
      <c r="T1363" s="257"/>
      <c r="U1363" s="576" t="str">
        <f t="shared" si="68"/>
        <v/>
      </c>
      <c r="AR1363" s="263"/>
      <c r="AS1363" s="263"/>
      <c r="AT1363" s="224"/>
      <c r="AU1363" s="379"/>
      <c r="AV1363" s="379"/>
      <c r="AW1363" s="264"/>
    </row>
    <row r="1364" spans="2:49" x14ac:dyDescent="0.25">
      <c r="B1364" s="379">
        <v>9.9</v>
      </c>
      <c r="C1364" s="379">
        <v>95</v>
      </c>
      <c r="D1364" s="379">
        <v>9.9</v>
      </c>
      <c r="E1364" s="379">
        <v>0.4</v>
      </c>
      <c r="F1364" s="379">
        <v>1.8</v>
      </c>
      <c r="G1364" s="379">
        <v>125</v>
      </c>
      <c r="H1364" s="379">
        <v>1031.7</v>
      </c>
      <c r="I1364" s="379">
        <v>0</v>
      </c>
      <c r="J1364" s="379">
        <v>0</v>
      </c>
      <c r="K1364" s="379">
        <v>0.3</v>
      </c>
      <c r="L1364" s="379">
        <v>0.5</v>
      </c>
      <c r="M1364" s="379">
        <v>153.19999999999999</v>
      </c>
      <c r="N1364" s="568">
        <v>153.19999999999999</v>
      </c>
      <c r="O1364" s="569">
        <v>0.94097222222222199</v>
      </c>
      <c r="P1364" s="568"/>
      <c r="Q1364" s="185" t="str">
        <f t="shared" si="67"/>
        <v/>
      </c>
      <c r="R1364" s="574" t="str">
        <f t="shared" si="66"/>
        <v/>
      </c>
      <c r="S1364" s="581">
        <v>9.6</v>
      </c>
      <c r="T1364" s="257"/>
      <c r="U1364" s="576" t="str">
        <f t="shared" si="68"/>
        <v/>
      </c>
      <c r="AR1364" s="263"/>
      <c r="AS1364" s="263"/>
      <c r="AT1364" s="224"/>
      <c r="AU1364" s="379"/>
      <c r="AV1364" s="379"/>
      <c r="AW1364" s="264"/>
    </row>
    <row r="1365" spans="2:49" x14ac:dyDescent="0.25">
      <c r="B1365" s="379">
        <v>9.9</v>
      </c>
      <c r="C1365" s="379">
        <v>96</v>
      </c>
      <c r="D1365" s="379">
        <v>9.9</v>
      </c>
      <c r="E1365" s="379">
        <v>1.4</v>
      </c>
      <c r="F1365" s="379">
        <v>1.8</v>
      </c>
      <c r="G1365" s="379">
        <v>126</v>
      </c>
      <c r="H1365" s="379">
        <v>1031.5</v>
      </c>
      <c r="I1365" s="379">
        <v>0</v>
      </c>
      <c r="J1365" s="379">
        <v>0</v>
      </c>
      <c r="K1365" s="379">
        <v>0.3</v>
      </c>
      <c r="L1365" s="379">
        <v>0.5</v>
      </c>
      <c r="M1365" s="379">
        <v>153.19999999999999</v>
      </c>
      <c r="N1365" s="568">
        <v>153.19999999999999</v>
      </c>
      <c r="O1365" s="569">
        <v>0.94166666666666698</v>
      </c>
      <c r="P1365" s="568"/>
      <c r="Q1365" s="185" t="str">
        <f t="shared" si="67"/>
        <v/>
      </c>
      <c r="R1365" s="574" t="str">
        <f t="shared" si="66"/>
        <v/>
      </c>
      <c r="S1365" s="581">
        <v>9.6999999999999993</v>
      </c>
      <c r="T1365" s="257"/>
      <c r="U1365" s="576" t="str">
        <f t="shared" si="68"/>
        <v/>
      </c>
      <c r="AR1365" s="263"/>
      <c r="AS1365" s="263"/>
      <c r="AT1365" s="224"/>
      <c r="AU1365" s="379"/>
      <c r="AV1365" s="379"/>
      <c r="AW1365" s="264"/>
    </row>
    <row r="1366" spans="2:49" x14ac:dyDescent="0.25">
      <c r="B1366" s="379">
        <v>9.9</v>
      </c>
      <c r="C1366" s="379">
        <v>96</v>
      </c>
      <c r="D1366" s="379">
        <v>9.9</v>
      </c>
      <c r="E1366" s="379">
        <v>4</v>
      </c>
      <c r="F1366" s="379">
        <v>5.4</v>
      </c>
      <c r="G1366" s="379">
        <v>128</v>
      </c>
      <c r="H1366" s="379">
        <v>1031.5999999999999</v>
      </c>
      <c r="I1366" s="379">
        <v>0</v>
      </c>
      <c r="J1366" s="379">
        <v>0</v>
      </c>
      <c r="K1366" s="379">
        <v>0.3</v>
      </c>
      <c r="L1366" s="379">
        <v>0.5</v>
      </c>
      <c r="M1366" s="379">
        <v>153.19999999999999</v>
      </c>
      <c r="N1366" s="568">
        <v>153.19999999999999</v>
      </c>
      <c r="O1366" s="569">
        <v>0.94236111111111098</v>
      </c>
      <c r="P1366" s="568"/>
      <c r="Q1366" s="185" t="str">
        <f t="shared" si="67"/>
        <v/>
      </c>
      <c r="R1366" s="574" t="str">
        <f t="shared" si="66"/>
        <v/>
      </c>
      <c r="S1366" s="581">
        <v>9.6</v>
      </c>
      <c r="T1366" s="257"/>
      <c r="U1366" s="576" t="str">
        <f t="shared" si="68"/>
        <v/>
      </c>
      <c r="AR1366" s="263"/>
      <c r="AS1366" s="263"/>
      <c r="AT1366" s="224"/>
      <c r="AU1366" s="379"/>
      <c r="AV1366" s="379"/>
      <c r="AW1366" s="264"/>
    </row>
    <row r="1367" spans="2:49" x14ac:dyDescent="0.25">
      <c r="B1367" s="379">
        <v>10</v>
      </c>
      <c r="C1367" s="379">
        <v>95</v>
      </c>
      <c r="D1367" s="379">
        <v>10</v>
      </c>
      <c r="E1367" s="379">
        <v>0.4</v>
      </c>
      <c r="F1367" s="379">
        <v>1.8</v>
      </c>
      <c r="G1367" s="379">
        <v>126</v>
      </c>
      <c r="H1367" s="379">
        <v>1031.5999999999999</v>
      </c>
      <c r="I1367" s="379">
        <v>0</v>
      </c>
      <c r="J1367" s="379">
        <v>0</v>
      </c>
      <c r="K1367" s="379">
        <v>0.3</v>
      </c>
      <c r="L1367" s="379">
        <v>0.5</v>
      </c>
      <c r="M1367" s="379">
        <v>153.19999999999999</v>
      </c>
      <c r="N1367" s="568">
        <v>153.19999999999999</v>
      </c>
      <c r="O1367" s="569">
        <v>0.94305555555555598</v>
      </c>
      <c r="P1367" s="568"/>
      <c r="Q1367" s="185" t="str">
        <f t="shared" si="67"/>
        <v/>
      </c>
      <c r="R1367" s="574" t="str">
        <f t="shared" si="66"/>
        <v/>
      </c>
      <c r="S1367" s="581">
        <v>9.6999999999999993</v>
      </c>
      <c r="T1367" s="257"/>
      <c r="U1367" s="576" t="str">
        <f t="shared" si="68"/>
        <v/>
      </c>
      <c r="AR1367" s="263"/>
      <c r="AS1367" s="263"/>
      <c r="AT1367" s="224"/>
      <c r="AU1367" s="379"/>
      <c r="AV1367" s="379"/>
      <c r="AW1367" s="264"/>
    </row>
    <row r="1368" spans="2:49" x14ac:dyDescent="0.25">
      <c r="B1368" s="379">
        <v>10</v>
      </c>
      <c r="C1368" s="379">
        <v>95</v>
      </c>
      <c r="D1368" s="379">
        <v>10</v>
      </c>
      <c r="E1368" s="379">
        <v>1.4</v>
      </c>
      <c r="F1368" s="379">
        <v>1.8</v>
      </c>
      <c r="G1368" s="379">
        <v>94</v>
      </c>
      <c r="H1368" s="379">
        <v>1031.5</v>
      </c>
      <c r="I1368" s="379">
        <v>0</v>
      </c>
      <c r="J1368" s="379">
        <v>0</v>
      </c>
      <c r="K1368" s="379">
        <v>0.3</v>
      </c>
      <c r="L1368" s="379">
        <v>0.5</v>
      </c>
      <c r="M1368" s="379">
        <v>153.19999999999999</v>
      </c>
      <c r="N1368" s="568">
        <v>153.19999999999999</v>
      </c>
      <c r="O1368" s="569">
        <v>0.94374999999999998</v>
      </c>
      <c r="P1368" s="568"/>
      <c r="Q1368" s="185" t="str">
        <f t="shared" si="67"/>
        <v/>
      </c>
      <c r="R1368" s="574" t="str">
        <f t="shared" si="66"/>
        <v/>
      </c>
      <c r="S1368" s="581">
        <v>9.6999999999999993</v>
      </c>
      <c r="T1368" s="257"/>
      <c r="U1368" s="576" t="str">
        <f t="shared" si="68"/>
        <v/>
      </c>
      <c r="AR1368" s="263"/>
      <c r="AS1368" s="263"/>
      <c r="AT1368" s="224"/>
      <c r="AU1368" s="379"/>
      <c r="AV1368" s="379"/>
      <c r="AW1368" s="264"/>
    </row>
    <row r="1369" spans="2:49" x14ac:dyDescent="0.25">
      <c r="B1369" s="379">
        <v>10</v>
      </c>
      <c r="C1369" s="379">
        <v>96</v>
      </c>
      <c r="D1369" s="379">
        <v>10</v>
      </c>
      <c r="E1369" s="379">
        <v>0.4</v>
      </c>
      <c r="F1369" s="379">
        <v>1.8</v>
      </c>
      <c r="G1369" s="379">
        <v>137</v>
      </c>
      <c r="H1369" s="379">
        <v>1031.5999999999999</v>
      </c>
      <c r="I1369" s="379">
        <v>0</v>
      </c>
      <c r="J1369" s="379">
        <v>0</v>
      </c>
      <c r="K1369" s="379">
        <v>0.3</v>
      </c>
      <c r="L1369" s="379">
        <v>0.5</v>
      </c>
      <c r="M1369" s="379">
        <v>153.19999999999999</v>
      </c>
      <c r="N1369" s="568">
        <v>153.19999999999999</v>
      </c>
      <c r="O1369" s="569">
        <v>0.94444444444444497</v>
      </c>
      <c r="P1369" s="568"/>
      <c r="Q1369" s="185" t="str">
        <f t="shared" si="67"/>
        <v/>
      </c>
      <c r="R1369" s="574" t="str">
        <f t="shared" si="66"/>
        <v/>
      </c>
      <c r="S1369" s="581">
        <v>9.6999999999999993</v>
      </c>
      <c r="T1369" s="257"/>
      <c r="U1369" s="576" t="str">
        <f t="shared" si="68"/>
        <v/>
      </c>
      <c r="AR1369" s="263"/>
      <c r="AS1369" s="263"/>
      <c r="AT1369" s="224"/>
      <c r="AU1369" s="379"/>
      <c r="AV1369" s="379"/>
      <c r="AW1369" s="264"/>
    </row>
    <row r="1370" spans="2:49" x14ac:dyDescent="0.25">
      <c r="B1370" s="379">
        <v>10</v>
      </c>
      <c r="C1370" s="379">
        <v>95</v>
      </c>
      <c r="D1370" s="379">
        <v>10</v>
      </c>
      <c r="E1370" s="379">
        <v>2.2000000000000002</v>
      </c>
      <c r="F1370" s="379">
        <v>3.6</v>
      </c>
      <c r="G1370" s="379">
        <v>75</v>
      </c>
      <c r="H1370" s="379">
        <v>1031.5999999999999</v>
      </c>
      <c r="I1370" s="379">
        <v>0</v>
      </c>
      <c r="J1370" s="379">
        <v>0</v>
      </c>
      <c r="K1370" s="379">
        <v>0.3</v>
      </c>
      <c r="L1370" s="379">
        <v>0.5</v>
      </c>
      <c r="M1370" s="379">
        <v>153.19999999999999</v>
      </c>
      <c r="N1370" s="568">
        <v>153.19999999999999</v>
      </c>
      <c r="O1370" s="569">
        <v>0.94513888888888897</v>
      </c>
      <c r="P1370" s="568"/>
      <c r="Q1370" s="185" t="str">
        <f t="shared" si="67"/>
        <v/>
      </c>
      <c r="R1370" s="574" t="str">
        <f t="shared" si="66"/>
        <v/>
      </c>
      <c r="S1370" s="581">
        <v>9.6999999999999993</v>
      </c>
      <c r="T1370" s="257"/>
      <c r="U1370" s="576" t="str">
        <f t="shared" si="68"/>
        <v/>
      </c>
      <c r="AR1370" s="263"/>
      <c r="AS1370" s="263"/>
      <c r="AT1370" s="224"/>
      <c r="AU1370" s="379"/>
      <c r="AV1370" s="379"/>
      <c r="AW1370" s="264"/>
    </row>
    <row r="1371" spans="2:49" x14ac:dyDescent="0.25">
      <c r="B1371" s="379">
        <v>10</v>
      </c>
      <c r="C1371" s="379">
        <v>95</v>
      </c>
      <c r="D1371" s="379">
        <v>10</v>
      </c>
      <c r="E1371" s="379">
        <v>0.4</v>
      </c>
      <c r="F1371" s="379">
        <v>1.8</v>
      </c>
      <c r="G1371" s="379">
        <v>165</v>
      </c>
      <c r="H1371" s="379">
        <v>1031.5999999999999</v>
      </c>
      <c r="I1371" s="379">
        <v>0</v>
      </c>
      <c r="J1371" s="379">
        <v>0</v>
      </c>
      <c r="K1371" s="379">
        <v>0.3</v>
      </c>
      <c r="L1371" s="379">
        <v>0.5</v>
      </c>
      <c r="M1371" s="379">
        <v>153.19999999999999</v>
      </c>
      <c r="N1371" s="568">
        <v>153.19999999999999</v>
      </c>
      <c r="O1371" s="569">
        <v>0.94583333333333297</v>
      </c>
      <c r="P1371" s="568"/>
      <c r="Q1371" s="185" t="str">
        <f t="shared" si="67"/>
        <v/>
      </c>
      <c r="R1371" s="574" t="str">
        <f t="shared" si="66"/>
        <v/>
      </c>
      <c r="S1371" s="581">
        <v>9.6999999999999993</v>
      </c>
      <c r="T1371" s="257"/>
      <c r="U1371" s="576" t="str">
        <f t="shared" si="68"/>
        <v/>
      </c>
      <c r="AR1371" s="263"/>
      <c r="AS1371" s="263"/>
      <c r="AT1371" s="224"/>
      <c r="AU1371" s="379"/>
      <c r="AV1371" s="379"/>
      <c r="AW1371" s="264"/>
    </row>
    <row r="1372" spans="2:49" x14ac:dyDescent="0.25">
      <c r="B1372" s="379">
        <v>10</v>
      </c>
      <c r="C1372" s="379">
        <v>95</v>
      </c>
      <c r="D1372" s="379">
        <v>10</v>
      </c>
      <c r="E1372" s="379">
        <v>1.1000000000000001</v>
      </c>
      <c r="F1372" s="379">
        <v>1.8</v>
      </c>
      <c r="G1372" s="379">
        <v>119</v>
      </c>
      <c r="H1372" s="379">
        <v>1031.7</v>
      </c>
      <c r="I1372" s="379">
        <v>0</v>
      </c>
      <c r="J1372" s="379">
        <v>0</v>
      </c>
      <c r="K1372" s="379">
        <v>0.3</v>
      </c>
      <c r="L1372" s="379">
        <v>0.5</v>
      </c>
      <c r="M1372" s="379">
        <v>153.19999999999999</v>
      </c>
      <c r="N1372" s="568">
        <v>153.19999999999999</v>
      </c>
      <c r="O1372" s="569">
        <v>0.94652777777777797</v>
      </c>
      <c r="P1372" s="568"/>
      <c r="Q1372" s="185" t="str">
        <f t="shared" si="67"/>
        <v/>
      </c>
      <c r="R1372" s="574" t="str">
        <f t="shared" si="66"/>
        <v/>
      </c>
      <c r="S1372" s="581">
        <v>9.6999999999999993</v>
      </c>
      <c r="T1372" s="257"/>
      <c r="U1372" s="576" t="str">
        <f t="shared" si="68"/>
        <v/>
      </c>
      <c r="AR1372" s="263"/>
      <c r="AS1372" s="263"/>
      <c r="AT1372" s="224"/>
      <c r="AU1372" s="379"/>
      <c r="AV1372" s="379"/>
      <c r="AW1372" s="264"/>
    </row>
    <row r="1373" spans="2:49" x14ac:dyDescent="0.25">
      <c r="B1373" s="379">
        <v>10</v>
      </c>
      <c r="C1373" s="379">
        <v>95</v>
      </c>
      <c r="D1373" s="379">
        <v>10</v>
      </c>
      <c r="E1373" s="379">
        <v>0.4</v>
      </c>
      <c r="F1373" s="379">
        <v>1.8</v>
      </c>
      <c r="G1373" s="379">
        <v>141</v>
      </c>
      <c r="H1373" s="379">
        <v>1031.7</v>
      </c>
      <c r="I1373" s="379">
        <v>0</v>
      </c>
      <c r="J1373" s="379">
        <v>0</v>
      </c>
      <c r="K1373" s="379">
        <v>0.3</v>
      </c>
      <c r="L1373" s="379">
        <v>0.5</v>
      </c>
      <c r="M1373" s="379">
        <v>153.19999999999999</v>
      </c>
      <c r="N1373" s="568">
        <v>153.19999999999999</v>
      </c>
      <c r="O1373" s="569">
        <v>0.94722222222222197</v>
      </c>
      <c r="P1373" s="568"/>
      <c r="Q1373" s="185" t="str">
        <f t="shared" si="67"/>
        <v/>
      </c>
      <c r="R1373" s="574" t="str">
        <f t="shared" si="66"/>
        <v/>
      </c>
      <c r="S1373" s="581">
        <v>9.6999999999999993</v>
      </c>
      <c r="T1373" s="257"/>
      <c r="U1373" s="576" t="str">
        <f t="shared" si="68"/>
        <v/>
      </c>
      <c r="AR1373" s="263"/>
      <c r="AS1373" s="263"/>
      <c r="AT1373" s="224"/>
      <c r="AU1373" s="379"/>
      <c r="AV1373" s="379"/>
      <c r="AW1373" s="264"/>
    </row>
    <row r="1374" spans="2:49" x14ac:dyDescent="0.25">
      <c r="B1374" s="379">
        <v>10</v>
      </c>
      <c r="C1374" s="379">
        <v>96</v>
      </c>
      <c r="D1374" s="379">
        <v>10</v>
      </c>
      <c r="E1374" s="379">
        <v>0.4</v>
      </c>
      <c r="F1374" s="379">
        <v>1.8</v>
      </c>
      <c r="G1374" s="379">
        <v>122</v>
      </c>
      <c r="H1374" s="379">
        <v>1031.5999999999999</v>
      </c>
      <c r="I1374" s="379">
        <v>0</v>
      </c>
      <c r="J1374" s="379">
        <v>0</v>
      </c>
      <c r="K1374" s="379">
        <v>0.3</v>
      </c>
      <c r="L1374" s="379">
        <v>0.5</v>
      </c>
      <c r="M1374" s="379">
        <v>153.19999999999999</v>
      </c>
      <c r="N1374" s="568">
        <v>153.19999999999999</v>
      </c>
      <c r="O1374" s="569">
        <v>0.94791666666666696</v>
      </c>
      <c r="P1374" s="568"/>
      <c r="Q1374" s="185" t="str">
        <f t="shared" si="67"/>
        <v/>
      </c>
      <c r="R1374" s="574" t="str">
        <f t="shared" si="66"/>
        <v/>
      </c>
      <c r="S1374" s="581">
        <v>9.6999999999999993</v>
      </c>
      <c r="T1374" s="257"/>
      <c r="U1374" s="576" t="str">
        <f t="shared" si="68"/>
        <v/>
      </c>
      <c r="AR1374" s="263"/>
      <c r="AS1374" s="263"/>
      <c r="AT1374" s="224"/>
      <c r="AU1374" s="379"/>
      <c r="AV1374" s="379"/>
      <c r="AW1374" s="264"/>
    </row>
    <row r="1375" spans="2:49" x14ac:dyDescent="0.25">
      <c r="B1375" s="379">
        <v>10</v>
      </c>
      <c r="C1375" s="379">
        <v>95</v>
      </c>
      <c r="D1375" s="379">
        <v>10</v>
      </c>
      <c r="E1375" s="379">
        <v>0.4</v>
      </c>
      <c r="F1375" s="379">
        <v>1.8</v>
      </c>
      <c r="G1375" s="379">
        <v>153</v>
      </c>
      <c r="H1375" s="379">
        <v>1031.7</v>
      </c>
      <c r="I1375" s="379">
        <v>0</v>
      </c>
      <c r="J1375" s="379">
        <v>0</v>
      </c>
      <c r="K1375" s="379">
        <v>0.3</v>
      </c>
      <c r="L1375" s="379">
        <v>0.5</v>
      </c>
      <c r="M1375" s="379">
        <v>153.19999999999999</v>
      </c>
      <c r="N1375" s="568">
        <v>153.19999999999999</v>
      </c>
      <c r="O1375" s="569">
        <v>0.94861111111111096</v>
      </c>
      <c r="P1375" s="568"/>
      <c r="Q1375" s="185" t="str">
        <f t="shared" si="67"/>
        <v/>
      </c>
      <c r="R1375" s="574" t="str">
        <f t="shared" si="66"/>
        <v/>
      </c>
      <c r="S1375" s="581">
        <v>9.8000000000000007</v>
      </c>
      <c r="T1375" s="257"/>
      <c r="U1375" s="576" t="str">
        <f t="shared" si="68"/>
        <v/>
      </c>
      <c r="AR1375" s="263"/>
      <c r="AS1375" s="263"/>
      <c r="AT1375" s="224"/>
      <c r="AU1375" s="379"/>
      <c r="AV1375" s="379"/>
      <c r="AW1375" s="264"/>
    </row>
    <row r="1376" spans="2:49" x14ac:dyDescent="0.25">
      <c r="B1376" s="379">
        <v>10</v>
      </c>
      <c r="C1376" s="379">
        <v>95</v>
      </c>
      <c r="D1376" s="379">
        <v>10</v>
      </c>
      <c r="E1376" s="379">
        <v>0</v>
      </c>
      <c r="F1376" s="379">
        <v>0</v>
      </c>
      <c r="G1376" s="379">
        <v>163</v>
      </c>
      <c r="H1376" s="379">
        <v>1031.5999999999999</v>
      </c>
      <c r="I1376" s="379">
        <v>0</v>
      </c>
      <c r="J1376" s="379">
        <v>0</v>
      </c>
      <c r="K1376" s="379">
        <v>0.3</v>
      </c>
      <c r="L1376" s="379">
        <v>0.5</v>
      </c>
      <c r="M1376" s="379">
        <v>153.19999999999999</v>
      </c>
      <c r="N1376" s="568">
        <v>153.19999999999999</v>
      </c>
      <c r="O1376" s="569">
        <v>0.94930555555555596</v>
      </c>
      <c r="P1376" s="568"/>
      <c r="Q1376" s="185" t="str">
        <f t="shared" si="67"/>
        <v/>
      </c>
      <c r="R1376" s="574" t="str">
        <f t="shared" si="66"/>
        <v/>
      </c>
      <c r="S1376" s="581">
        <v>9.8000000000000007</v>
      </c>
      <c r="T1376" s="257"/>
      <c r="U1376" s="576" t="str">
        <f t="shared" si="68"/>
        <v/>
      </c>
      <c r="AR1376" s="263"/>
      <c r="AS1376" s="263"/>
      <c r="AT1376" s="224"/>
      <c r="AU1376" s="379"/>
      <c r="AV1376" s="379"/>
      <c r="AW1376" s="264"/>
    </row>
    <row r="1377" spans="2:49" x14ac:dyDescent="0.25">
      <c r="B1377" s="379">
        <v>10.1</v>
      </c>
      <c r="C1377" s="379">
        <v>96</v>
      </c>
      <c r="D1377" s="379">
        <v>10.1</v>
      </c>
      <c r="E1377" s="379">
        <v>1.1000000000000001</v>
      </c>
      <c r="F1377" s="379">
        <v>1.8</v>
      </c>
      <c r="G1377" s="379">
        <v>109</v>
      </c>
      <c r="H1377" s="379">
        <v>1031.5999999999999</v>
      </c>
      <c r="I1377" s="379">
        <v>0</v>
      </c>
      <c r="J1377" s="379">
        <v>0</v>
      </c>
      <c r="K1377" s="379">
        <v>0.3</v>
      </c>
      <c r="L1377" s="379">
        <v>0.5</v>
      </c>
      <c r="M1377" s="379">
        <v>153.19999999999999</v>
      </c>
      <c r="N1377" s="568">
        <v>153.19999999999999</v>
      </c>
      <c r="O1377" s="569">
        <v>0.95</v>
      </c>
      <c r="P1377" s="568"/>
      <c r="Q1377" s="185" t="str">
        <f t="shared" si="67"/>
        <v/>
      </c>
      <c r="R1377" s="574" t="str">
        <f t="shared" si="66"/>
        <v/>
      </c>
      <c r="S1377" s="581">
        <v>9.8000000000000007</v>
      </c>
      <c r="T1377" s="257"/>
      <c r="U1377" s="576" t="str">
        <f t="shared" si="68"/>
        <v/>
      </c>
      <c r="AR1377" s="263"/>
      <c r="AS1377" s="263"/>
      <c r="AT1377" s="224"/>
      <c r="AU1377" s="379"/>
      <c r="AV1377" s="379"/>
      <c r="AW1377" s="264"/>
    </row>
    <row r="1378" spans="2:49" x14ac:dyDescent="0.25">
      <c r="B1378" s="379">
        <v>10.1</v>
      </c>
      <c r="C1378" s="379">
        <v>95</v>
      </c>
      <c r="D1378" s="379">
        <v>10.1</v>
      </c>
      <c r="E1378" s="379">
        <v>3.2</v>
      </c>
      <c r="F1378" s="379">
        <v>5.4</v>
      </c>
      <c r="G1378" s="379">
        <v>178</v>
      </c>
      <c r="H1378" s="379">
        <v>1031.5999999999999</v>
      </c>
      <c r="I1378" s="379">
        <v>0</v>
      </c>
      <c r="J1378" s="379">
        <v>0</v>
      </c>
      <c r="K1378" s="379">
        <v>0.3</v>
      </c>
      <c r="L1378" s="379">
        <v>0.5</v>
      </c>
      <c r="M1378" s="379">
        <v>153.19999999999999</v>
      </c>
      <c r="N1378" s="568">
        <v>153.19999999999999</v>
      </c>
      <c r="O1378" s="569">
        <v>0.95069444444444495</v>
      </c>
      <c r="P1378" s="568"/>
      <c r="Q1378" s="185" t="str">
        <f t="shared" si="67"/>
        <v/>
      </c>
      <c r="R1378" s="574" t="str">
        <f t="shared" si="66"/>
        <v/>
      </c>
      <c r="S1378" s="581">
        <v>9.8000000000000007</v>
      </c>
      <c r="T1378" s="257"/>
      <c r="U1378" s="576" t="str">
        <f t="shared" si="68"/>
        <v/>
      </c>
      <c r="AR1378" s="263"/>
      <c r="AS1378" s="263"/>
      <c r="AT1378" s="224"/>
      <c r="AU1378" s="379"/>
      <c r="AV1378" s="379"/>
      <c r="AW1378" s="264"/>
    </row>
    <row r="1379" spans="2:49" x14ac:dyDescent="0.25">
      <c r="B1379" s="379">
        <v>10.1</v>
      </c>
      <c r="C1379" s="379">
        <v>95</v>
      </c>
      <c r="D1379" s="379">
        <v>10.1</v>
      </c>
      <c r="E1379" s="379">
        <v>0.4</v>
      </c>
      <c r="F1379" s="379">
        <v>1.8</v>
      </c>
      <c r="G1379" s="379">
        <v>178</v>
      </c>
      <c r="H1379" s="379">
        <v>1031.2</v>
      </c>
      <c r="I1379" s="379">
        <v>0</v>
      </c>
      <c r="J1379" s="379">
        <v>0</v>
      </c>
      <c r="K1379" s="379">
        <v>0.3</v>
      </c>
      <c r="L1379" s="379">
        <v>0.5</v>
      </c>
      <c r="M1379" s="379">
        <v>153.19999999999999</v>
      </c>
      <c r="N1379" s="568">
        <v>153.19999999999999</v>
      </c>
      <c r="O1379" s="569">
        <v>0.95138888888888895</v>
      </c>
      <c r="P1379" s="568"/>
      <c r="Q1379" s="185" t="str">
        <f t="shared" si="67"/>
        <v/>
      </c>
      <c r="R1379" s="574" t="str">
        <f t="shared" si="66"/>
        <v/>
      </c>
      <c r="S1379" s="581">
        <v>9.8000000000000007</v>
      </c>
      <c r="T1379" s="257"/>
      <c r="U1379" s="576" t="str">
        <f t="shared" si="68"/>
        <v/>
      </c>
      <c r="AR1379" s="263"/>
      <c r="AS1379" s="263"/>
      <c r="AT1379" s="224"/>
      <c r="AU1379" s="379"/>
      <c r="AV1379" s="379"/>
      <c r="AW1379" s="264"/>
    </row>
    <row r="1380" spans="2:49" x14ac:dyDescent="0.25">
      <c r="B1380" s="379">
        <v>10.1</v>
      </c>
      <c r="C1380" s="379">
        <v>96</v>
      </c>
      <c r="D1380" s="379">
        <v>10.1</v>
      </c>
      <c r="E1380" s="379">
        <v>0</v>
      </c>
      <c r="F1380" s="379">
        <v>0</v>
      </c>
      <c r="G1380" s="379">
        <v>178</v>
      </c>
      <c r="H1380" s="379">
        <v>1031.7</v>
      </c>
      <c r="I1380" s="379">
        <v>0</v>
      </c>
      <c r="J1380" s="379">
        <v>0</v>
      </c>
      <c r="K1380" s="379">
        <v>0.3</v>
      </c>
      <c r="L1380" s="379">
        <v>0.5</v>
      </c>
      <c r="M1380" s="379">
        <v>153.19999999999999</v>
      </c>
      <c r="N1380" s="568">
        <v>153.19999999999999</v>
      </c>
      <c r="O1380" s="569">
        <v>0.95208333333333295</v>
      </c>
      <c r="P1380" s="568"/>
      <c r="Q1380" s="185" t="str">
        <f t="shared" si="67"/>
        <v/>
      </c>
      <c r="R1380" s="574" t="str">
        <f t="shared" si="66"/>
        <v/>
      </c>
      <c r="S1380" s="581">
        <v>9.8000000000000007</v>
      </c>
      <c r="T1380" s="257"/>
      <c r="U1380" s="576" t="str">
        <f t="shared" si="68"/>
        <v/>
      </c>
      <c r="AR1380" s="263"/>
      <c r="AS1380" s="263"/>
      <c r="AT1380" s="224"/>
      <c r="AU1380" s="379"/>
      <c r="AV1380" s="379"/>
      <c r="AW1380" s="264"/>
    </row>
    <row r="1381" spans="2:49" x14ac:dyDescent="0.25">
      <c r="B1381" s="379">
        <v>10.1</v>
      </c>
      <c r="C1381" s="379">
        <v>95</v>
      </c>
      <c r="D1381" s="379">
        <v>10.1</v>
      </c>
      <c r="E1381" s="379">
        <v>1.4</v>
      </c>
      <c r="F1381" s="379">
        <v>1.8</v>
      </c>
      <c r="G1381" s="379">
        <v>176</v>
      </c>
      <c r="H1381" s="379">
        <v>1031.7</v>
      </c>
      <c r="I1381" s="379">
        <v>0</v>
      </c>
      <c r="J1381" s="379">
        <v>0</v>
      </c>
      <c r="K1381" s="379">
        <v>0.3</v>
      </c>
      <c r="L1381" s="379">
        <v>0.5</v>
      </c>
      <c r="M1381" s="379">
        <v>153.19999999999999</v>
      </c>
      <c r="N1381" s="568">
        <v>153.19999999999999</v>
      </c>
      <c r="O1381" s="569">
        <v>0.95277777777777795</v>
      </c>
      <c r="P1381" s="568"/>
      <c r="Q1381" s="185" t="str">
        <f t="shared" si="67"/>
        <v/>
      </c>
      <c r="R1381" s="574" t="str">
        <f t="shared" si="66"/>
        <v/>
      </c>
      <c r="S1381" s="581">
        <v>9.8000000000000007</v>
      </c>
      <c r="T1381" s="257"/>
      <c r="U1381" s="576" t="str">
        <f t="shared" si="68"/>
        <v/>
      </c>
      <c r="AR1381" s="263"/>
      <c r="AS1381" s="263"/>
      <c r="AT1381" s="224"/>
      <c r="AU1381" s="379"/>
      <c r="AV1381" s="379"/>
      <c r="AW1381" s="264"/>
    </row>
    <row r="1382" spans="2:49" x14ac:dyDescent="0.25">
      <c r="B1382" s="379">
        <v>10.199999999999999</v>
      </c>
      <c r="C1382" s="379">
        <v>95</v>
      </c>
      <c r="D1382" s="379">
        <v>10.199999999999999</v>
      </c>
      <c r="E1382" s="379">
        <v>1.4</v>
      </c>
      <c r="F1382" s="379">
        <v>1.8</v>
      </c>
      <c r="G1382" s="379">
        <v>182</v>
      </c>
      <c r="H1382" s="379">
        <v>1031.7</v>
      </c>
      <c r="I1382" s="379">
        <v>0</v>
      </c>
      <c r="J1382" s="379">
        <v>0</v>
      </c>
      <c r="K1382" s="379">
        <v>0.3</v>
      </c>
      <c r="L1382" s="379">
        <v>0.5</v>
      </c>
      <c r="M1382" s="379">
        <v>153.19999999999999</v>
      </c>
      <c r="N1382" s="568">
        <v>153.19999999999999</v>
      </c>
      <c r="O1382" s="569">
        <v>0.95347222222222205</v>
      </c>
      <c r="P1382" s="568"/>
      <c r="Q1382" s="185" t="str">
        <f t="shared" si="67"/>
        <v/>
      </c>
      <c r="R1382" s="574" t="str">
        <f t="shared" si="66"/>
        <v/>
      </c>
      <c r="S1382" s="581">
        <v>9.8000000000000007</v>
      </c>
      <c r="T1382" s="257"/>
      <c r="U1382" s="576" t="str">
        <f t="shared" si="68"/>
        <v/>
      </c>
      <c r="AR1382" s="263"/>
      <c r="AS1382" s="263"/>
      <c r="AT1382" s="224"/>
      <c r="AU1382" s="379"/>
      <c r="AV1382" s="379"/>
      <c r="AW1382" s="264"/>
    </row>
    <row r="1383" spans="2:49" x14ac:dyDescent="0.25">
      <c r="B1383" s="379">
        <v>10.199999999999999</v>
      </c>
      <c r="C1383" s="379">
        <v>95</v>
      </c>
      <c r="D1383" s="379">
        <v>10.199999999999999</v>
      </c>
      <c r="E1383" s="379">
        <v>0</v>
      </c>
      <c r="F1383" s="379">
        <v>0</v>
      </c>
      <c r="G1383" s="379">
        <v>154</v>
      </c>
      <c r="H1383" s="379">
        <v>1031.8</v>
      </c>
      <c r="I1383" s="379">
        <v>0</v>
      </c>
      <c r="J1383" s="379">
        <v>0</v>
      </c>
      <c r="K1383" s="379">
        <v>0.3</v>
      </c>
      <c r="L1383" s="379">
        <v>0.5</v>
      </c>
      <c r="M1383" s="379">
        <v>153.19999999999999</v>
      </c>
      <c r="N1383" s="568">
        <v>153.19999999999999</v>
      </c>
      <c r="O1383" s="569">
        <v>0.95416666666666705</v>
      </c>
      <c r="P1383" s="568"/>
      <c r="Q1383" s="185" t="str">
        <f t="shared" si="67"/>
        <v/>
      </c>
      <c r="R1383" s="574" t="str">
        <f t="shared" si="66"/>
        <v/>
      </c>
      <c r="S1383" s="581">
        <v>9.9</v>
      </c>
      <c r="T1383" s="257"/>
      <c r="U1383" s="576" t="str">
        <f t="shared" si="68"/>
        <v/>
      </c>
      <c r="AR1383" s="263"/>
      <c r="AS1383" s="263"/>
      <c r="AT1383" s="224"/>
      <c r="AU1383" s="379"/>
      <c r="AV1383" s="379"/>
      <c r="AW1383" s="264"/>
    </row>
    <row r="1384" spans="2:49" x14ac:dyDescent="0.25">
      <c r="B1384" s="379">
        <v>10.199999999999999</v>
      </c>
      <c r="C1384" s="379">
        <v>95</v>
      </c>
      <c r="D1384" s="379">
        <v>10.199999999999999</v>
      </c>
      <c r="E1384" s="379">
        <v>3.2</v>
      </c>
      <c r="F1384" s="379">
        <v>5.4</v>
      </c>
      <c r="G1384" s="379">
        <v>182</v>
      </c>
      <c r="H1384" s="379">
        <v>1031.7</v>
      </c>
      <c r="I1384" s="379">
        <v>0</v>
      </c>
      <c r="J1384" s="379">
        <v>0</v>
      </c>
      <c r="K1384" s="379">
        <v>0.3</v>
      </c>
      <c r="L1384" s="379">
        <v>0.5</v>
      </c>
      <c r="M1384" s="379">
        <v>153.19999999999999</v>
      </c>
      <c r="N1384" s="568">
        <v>153.19999999999999</v>
      </c>
      <c r="O1384" s="569">
        <v>0.95486111111111105</v>
      </c>
      <c r="P1384" s="568"/>
      <c r="Q1384" s="185" t="str">
        <f t="shared" si="67"/>
        <v/>
      </c>
      <c r="R1384" s="574" t="str">
        <f t="shared" si="66"/>
        <v/>
      </c>
      <c r="S1384" s="581">
        <v>9.9</v>
      </c>
      <c r="T1384" s="257"/>
      <c r="U1384" s="576" t="str">
        <f t="shared" si="68"/>
        <v/>
      </c>
      <c r="AR1384" s="263"/>
      <c r="AS1384" s="263"/>
      <c r="AT1384" s="224"/>
      <c r="AU1384" s="379"/>
      <c r="AV1384" s="379"/>
      <c r="AW1384" s="264"/>
    </row>
    <row r="1385" spans="2:49" x14ac:dyDescent="0.25">
      <c r="B1385" s="379">
        <v>10.199999999999999</v>
      </c>
      <c r="C1385" s="379">
        <v>95</v>
      </c>
      <c r="D1385" s="379">
        <v>10.199999999999999</v>
      </c>
      <c r="E1385" s="379">
        <v>0.4</v>
      </c>
      <c r="F1385" s="379">
        <v>1.8</v>
      </c>
      <c r="G1385" s="379">
        <v>182</v>
      </c>
      <c r="H1385" s="379">
        <v>1031.7</v>
      </c>
      <c r="I1385" s="379">
        <v>0</v>
      </c>
      <c r="J1385" s="379">
        <v>0</v>
      </c>
      <c r="K1385" s="379">
        <v>0.3</v>
      </c>
      <c r="L1385" s="379">
        <v>0.5</v>
      </c>
      <c r="M1385" s="379">
        <v>153.19999999999999</v>
      </c>
      <c r="N1385" s="568">
        <v>153.19999999999999</v>
      </c>
      <c r="O1385" s="569">
        <v>0.95555555555555605</v>
      </c>
      <c r="P1385" s="568"/>
      <c r="Q1385" s="185" t="str">
        <f t="shared" si="67"/>
        <v/>
      </c>
      <c r="R1385" s="574" t="str">
        <f t="shared" si="66"/>
        <v/>
      </c>
      <c r="S1385" s="581">
        <v>9.9</v>
      </c>
      <c r="T1385" s="257"/>
      <c r="U1385" s="576" t="str">
        <f t="shared" si="68"/>
        <v/>
      </c>
      <c r="AR1385" s="263"/>
      <c r="AS1385" s="263"/>
      <c r="AT1385" s="224"/>
      <c r="AU1385" s="379"/>
      <c r="AV1385" s="379"/>
      <c r="AW1385" s="264"/>
    </row>
    <row r="1386" spans="2:49" x14ac:dyDescent="0.25">
      <c r="B1386" s="379">
        <v>10.199999999999999</v>
      </c>
      <c r="C1386" s="379">
        <v>95</v>
      </c>
      <c r="D1386" s="379">
        <v>10.199999999999999</v>
      </c>
      <c r="E1386" s="379">
        <v>0</v>
      </c>
      <c r="F1386" s="379">
        <v>0</v>
      </c>
      <c r="G1386" s="379">
        <v>182</v>
      </c>
      <c r="H1386" s="379">
        <v>1031.7</v>
      </c>
      <c r="I1386" s="379">
        <v>0</v>
      </c>
      <c r="J1386" s="379">
        <v>0</v>
      </c>
      <c r="K1386" s="379">
        <v>0.3</v>
      </c>
      <c r="L1386" s="379">
        <v>0.5</v>
      </c>
      <c r="M1386" s="379">
        <v>153.19999999999999</v>
      </c>
      <c r="N1386" s="568">
        <v>153.19999999999999</v>
      </c>
      <c r="O1386" s="569">
        <v>0.95625000000000004</v>
      </c>
      <c r="P1386" s="568"/>
      <c r="Q1386" s="185" t="str">
        <f t="shared" si="67"/>
        <v/>
      </c>
      <c r="R1386" s="574" t="str">
        <f t="shared" si="66"/>
        <v/>
      </c>
      <c r="S1386" s="581">
        <v>9.9</v>
      </c>
      <c r="T1386" s="257"/>
      <c r="U1386" s="576" t="str">
        <f t="shared" si="68"/>
        <v/>
      </c>
      <c r="AR1386" s="263"/>
      <c r="AS1386" s="263"/>
      <c r="AT1386" s="224"/>
      <c r="AU1386" s="379"/>
      <c r="AV1386" s="379"/>
      <c r="AW1386" s="264"/>
    </row>
    <row r="1387" spans="2:49" x14ac:dyDescent="0.25">
      <c r="B1387" s="379">
        <v>10.199999999999999</v>
      </c>
      <c r="C1387" s="379">
        <v>95</v>
      </c>
      <c r="D1387" s="379">
        <v>10.199999999999999</v>
      </c>
      <c r="E1387" s="379">
        <v>0.7</v>
      </c>
      <c r="F1387" s="379">
        <v>1.8</v>
      </c>
      <c r="G1387" s="379">
        <v>181</v>
      </c>
      <c r="H1387" s="379">
        <v>1031.7</v>
      </c>
      <c r="I1387" s="379">
        <v>0</v>
      </c>
      <c r="J1387" s="379">
        <v>0</v>
      </c>
      <c r="K1387" s="379">
        <v>0.3</v>
      </c>
      <c r="L1387" s="379">
        <v>0.5</v>
      </c>
      <c r="M1387" s="379">
        <v>153.19999999999999</v>
      </c>
      <c r="N1387" s="568">
        <v>153.19999999999999</v>
      </c>
      <c r="O1387" s="569">
        <v>0.95694444444444404</v>
      </c>
      <c r="P1387" s="568"/>
      <c r="Q1387" s="185" t="str">
        <f t="shared" si="67"/>
        <v/>
      </c>
      <c r="R1387" s="574" t="str">
        <f t="shared" si="66"/>
        <v/>
      </c>
      <c r="S1387" s="581">
        <v>9.9</v>
      </c>
      <c r="T1387" s="257"/>
      <c r="U1387" s="576" t="str">
        <f t="shared" si="68"/>
        <v/>
      </c>
      <c r="AR1387" s="263"/>
      <c r="AS1387" s="263"/>
      <c r="AT1387" s="224"/>
      <c r="AU1387" s="379"/>
      <c r="AV1387" s="379"/>
      <c r="AW1387" s="264"/>
    </row>
    <row r="1388" spans="2:49" x14ac:dyDescent="0.25">
      <c r="B1388" s="379">
        <v>10.199999999999999</v>
      </c>
      <c r="C1388" s="379">
        <v>95</v>
      </c>
      <c r="D1388" s="379">
        <v>10.199999999999999</v>
      </c>
      <c r="E1388" s="379">
        <v>2.2000000000000002</v>
      </c>
      <c r="F1388" s="379">
        <v>3.6</v>
      </c>
      <c r="G1388" s="379">
        <v>156</v>
      </c>
      <c r="H1388" s="379">
        <v>1031.5999999999999</v>
      </c>
      <c r="I1388" s="379">
        <v>0</v>
      </c>
      <c r="J1388" s="379">
        <v>0</v>
      </c>
      <c r="K1388" s="379">
        <v>0.3</v>
      </c>
      <c r="L1388" s="379">
        <v>0.5</v>
      </c>
      <c r="M1388" s="379">
        <v>153.19999999999999</v>
      </c>
      <c r="N1388" s="568">
        <v>153.19999999999999</v>
      </c>
      <c r="O1388" s="569">
        <v>0.95763888888888904</v>
      </c>
      <c r="P1388" s="568"/>
      <c r="Q1388" s="185" t="str">
        <f t="shared" si="67"/>
        <v/>
      </c>
      <c r="R1388" s="574" t="str">
        <f t="shared" si="66"/>
        <v/>
      </c>
      <c r="S1388" s="581">
        <v>9.9</v>
      </c>
      <c r="T1388" s="257"/>
      <c r="U1388" s="576" t="str">
        <f t="shared" si="68"/>
        <v/>
      </c>
      <c r="AR1388" s="263"/>
      <c r="AS1388" s="263"/>
      <c r="AT1388" s="224"/>
      <c r="AU1388" s="379"/>
      <c r="AV1388" s="379"/>
      <c r="AW1388" s="264"/>
    </row>
    <row r="1389" spans="2:49" x14ac:dyDescent="0.25">
      <c r="B1389" s="379">
        <v>10.199999999999999</v>
      </c>
      <c r="C1389" s="379">
        <v>95</v>
      </c>
      <c r="D1389" s="379">
        <v>10.199999999999999</v>
      </c>
      <c r="E1389" s="379">
        <v>0.4</v>
      </c>
      <c r="F1389" s="379">
        <v>1.8</v>
      </c>
      <c r="G1389" s="379">
        <v>141</v>
      </c>
      <c r="H1389" s="379">
        <v>1031.7</v>
      </c>
      <c r="I1389" s="379">
        <v>0</v>
      </c>
      <c r="J1389" s="379">
        <v>0</v>
      </c>
      <c r="K1389" s="379">
        <v>0.3</v>
      </c>
      <c r="L1389" s="379">
        <v>0.5</v>
      </c>
      <c r="M1389" s="379">
        <v>153.19999999999999</v>
      </c>
      <c r="N1389" s="568">
        <v>153.19999999999999</v>
      </c>
      <c r="O1389" s="569">
        <v>0.95833333333333304</v>
      </c>
      <c r="P1389" s="568"/>
      <c r="Q1389" s="185" t="str">
        <f t="shared" si="67"/>
        <v/>
      </c>
      <c r="R1389" s="574" t="str">
        <f t="shared" si="66"/>
        <v/>
      </c>
      <c r="S1389" s="581">
        <v>9.9</v>
      </c>
      <c r="T1389" s="257"/>
      <c r="U1389" s="576" t="str">
        <f t="shared" si="68"/>
        <v/>
      </c>
      <c r="AR1389" s="263"/>
      <c r="AS1389" s="263"/>
      <c r="AT1389" s="224"/>
      <c r="AU1389" s="379"/>
      <c r="AV1389" s="379"/>
      <c r="AW1389" s="264"/>
    </row>
    <row r="1390" spans="2:49" x14ac:dyDescent="0.25">
      <c r="B1390" s="379">
        <v>10.199999999999999</v>
      </c>
      <c r="C1390" s="379">
        <v>95</v>
      </c>
      <c r="D1390" s="379">
        <v>10.199999999999999</v>
      </c>
      <c r="E1390" s="379">
        <v>0.4</v>
      </c>
      <c r="F1390" s="379">
        <v>1.8</v>
      </c>
      <c r="G1390" s="379">
        <v>148</v>
      </c>
      <c r="H1390" s="379">
        <v>1031.5</v>
      </c>
      <c r="I1390" s="379">
        <v>0</v>
      </c>
      <c r="J1390" s="379">
        <v>0</v>
      </c>
      <c r="K1390" s="379">
        <v>0.3</v>
      </c>
      <c r="L1390" s="379">
        <v>0.5</v>
      </c>
      <c r="M1390" s="379">
        <v>153.19999999999999</v>
      </c>
      <c r="N1390" s="568">
        <v>153.19999999999999</v>
      </c>
      <c r="O1390" s="569">
        <v>0.95902777777777803</v>
      </c>
      <c r="P1390" s="568"/>
      <c r="Q1390" s="185" t="str">
        <f t="shared" si="67"/>
        <v/>
      </c>
      <c r="R1390" s="574" t="str">
        <f t="shared" si="66"/>
        <v/>
      </c>
      <c r="S1390" s="581">
        <v>9.9</v>
      </c>
      <c r="T1390" s="257"/>
      <c r="U1390" s="576" t="str">
        <f t="shared" si="68"/>
        <v/>
      </c>
      <c r="AR1390" s="263"/>
      <c r="AS1390" s="263"/>
      <c r="AT1390" s="224"/>
      <c r="AU1390" s="379"/>
      <c r="AV1390" s="379"/>
      <c r="AW1390" s="264"/>
    </row>
    <row r="1391" spans="2:49" x14ac:dyDescent="0.25">
      <c r="B1391" s="379">
        <v>10.199999999999999</v>
      </c>
      <c r="C1391" s="379">
        <v>95</v>
      </c>
      <c r="D1391" s="379">
        <v>10.199999999999999</v>
      </c>
      <c r="E1391" s="379">
        <v>1.4</v>
      </c>
      <c r="F1391" s="379">
        <v>1.8</v>
      </c>
      <c r="G1391" s="379">
        <v>176</v>
      </c>
      <c r="H1391" s="379">
        <v>1031.7</v>
      </c>
      <c r="I1391" s="379">
        <v>0</v>
      </c>
      <c r="J1391" s="379">
        <v>0</v>
      </c>
      <c r="K1391" s="379">
        <v>0.3</v>
      </c>
      <c r="L1391" s="379">
        <v>0.5</v>
      </c>
      <c r="M1391" s="379">
        <v>153.19999999999999</v>
      </c>
      <c r="N1391" s="568">
        <v>153.19999999999999</v>
      </c>
      <c r="O1391" s="569">
        <v>0.95972222222222203</v>
      </c>
      <c r="P1391" s="568"/>
      <c r="Q1391" s="185" t="str">
        <f t="shared" si="67"/>
        <v/>
      </c>
      <c r="R1391" s="574" t="str">
        <f t="shared" si="66"/>
        <v/>
      </c>
      <c r="S1391" s="581">
        <v>9.9</v>
      </c>
      <c r="T1391" s="257"/>
      <c r="U1391" s="576" t="str">
        <f t="shared" si="68"/>
        <v/>
      </c>
      <c r="AR1391" s="263"/>
      <c r="AS1391" s="263"/>
      <c r="AT1391" s="224"/>
      <c r="AU1391" s="379"/>
      <c r="AV1391" s="379"/>
      <c r="AW1391" s="264"/>
    </row>
    <row r="1392" spans="2:49" x14ac:dyDescent="0.25">
      <c r="B1392" s="379">
        <v>10.199999999999999</v>
      </c>
      <c r="C1392" s="379">
        <v>95</v>
      </c>
      <c r="D1392" s="379">
        <v>10.199999999999999</v>
      </c>
      <c r="E1392" s="379">
        <v>1.4</v>
      </c>
      <c r="F1392" s="379">
        <v>3.6</v>
      </c>
      <c r="G1392" s="379">
        <v>140</v>
      </c>
      <c r="H1392" s="379">
        <v>1031.8</v>
      </c>
      <c r="I1392" s="379">
        <v>0</v>
      </c>
      <c r="J1392" s="379">
        <v>0</v>
      </c>
      <c r="K1392" s="379">
        <v>0.3</v>
      </c>
      <c r="L1392" s="379">
        <v>0.5</v>
      </c>
      <c r="M1392" s="379">
        <v>153.19999999999999</v>
      </c>
      <c r="N1392" s="568">
        <v>153.19999999999999</v>
      </c>
      <c r="O1392" s="569">
        <v>0.96041666666666703</v>
      </c>
      <c r="P1392" s="568"/>
      <c r="Q1392" s="185" t="str">
        <f t="shared" si="67"/>
        <v/>
      </c>
      <c r="R1392" s="574" t="str">
        <f t="shared" si="66"/>
        <v/>
      </c>
      <c r="S1392" s="581">
        <v>9.9</v>
      </c>
      <c r="T1392" s="257"/>
      <c r="U1392" s="576" t="str">
        <f t="shared" si="68"/>
        <v/>
      </c>
      <c r="AR1392" s="263"/>
      <c r="AS1392" s="263"/>
      <c r="AT1392" s="224"/>
      <c r="AU1392" s="379"/>
      <c r="AV1392" s="379"/>
      <c r="AW1392" s="264"/>
    </row>
    <row r="1393" spans="2:49" x14ac:dyDescent="0.25">
      <c r="B1393" s="379">
        <v>10.199999999999999</v>
      </c>
      <c r="C1393" s="379">
        <v>96</v>
      </c>
      <c r="D1393" s="379">
        <v>10.199999999999999</v>
      </c>
      <c r="E1393" s="379">
        <v>0.7</v>
      </c>
      <c r="F1393" s="379">
        <v>1.8</v>
      </c>
      <c r="G1393" s="379">
        <v>166</v>
      </c>
      <c r="H1393" s="379">
        <v>1031.5</v>
      </c>
      <c r="I1393" s="379">
        <v>0</v>
      </c>
      <c r="J1393" s="379">
        <v>0</v>
      </c>
      <c r="K1393" s="379">
        <v>0.3</v>
      </c>
      <c r="L1393" s="379">
        <v>0.5</v>
      </c>
      <c r="M1393" s="379">
        <v>153.19999999999999</v>
      </c>
      <c r="N1393" s="568">
        <v>153.19999999999999</v>
      </c>
      <c r="O1393" s="569">
        <v>0.96111111111111103</v>
      </c>
      <c r="P1393" s="568"/>
      <c r="Q1393" s="185" t="str">
        <f t="shared" si="67"/>
        <v/>
      </c>
      <c r="R1393" s="574" t="str">
        <f t="shared" si="66"/>
        <v/>
      </c>
      <c r="S1393" s="581">
        <v>9.9</v>
      </c>
      <c r="T1393" s="257"/>
      <c r="U1393" s="576" t="str">
        <f t="shared" si="68"/>
        <v/>
      </c>
      <c r="AR1393" s="263"/>
      <c r="AS1393" s="263"/>
      <c r="AT1393" s="224"/>
      <c r="AU1393" s="379"/>
      <c r="AV1393" s="379"/>
      <c r="AW1393" s="264"/>
    </row>
    <row r="1394" spans="2:49" x14ac:dyDescent="0.25">
      <c r="B1394" s="379">
        <v>10.199999999999999</v>
      </c>
      <c r="C1394" s="379">
        <v>95</v>
      </c>
      <c r="D1394" s="379">
        <v>10.199999999999999</v>
      </c>
      <c r="E1394" s="379">
        <v>0</v>
      </c>
      <c r="F1394" s="379">
        <v>0</v>
      </c>
      <c r="G1394" s="379">
        <v>166</v>
      </c>
      <c r="H1394" s="379">
        <v>1031.7</v>
      </c>
      <c r="I1394" s="379">
        <v>0</v>
      </c>
      <c r="J1394" s="379">
        <v>0</v>
      </c>
      <c r="K1394" s="379">
        <v>0.3</v>
      </c>
      <c r="L1394" s="379">
        <v>0.5</v>
      </c>
      <c r="M1394" s="379">
        <v>153.19999999999999</v>
      </c>
      <c r="N1394" s="568">
        <v>153.19999999999999</v>
      </c>
      <c r="O1394" s="569">
        <v>0.96180555555555602</v>
      </c>
      <c r="P1394" s="568"/>
      <c r="Q1394" s="185" t="str">
        <f t="shared" si="67"/>
        <v/>
      </c>
      <c r="R1394" s="574" t="str">
        <f t="shared" si="66"/>
        <v/>
      </c>
      <c r="S1394" s="581">
        <v>9.9</v>
      </c>
      <c r="T1394" s="257"/>
      <c r="U1394" s="576" t="str">
        <f t="shared" si="68"/>
        <v/>
      </c>
      <c r="AR1394" s="263"/>
      <c r="AS1394" s="263"/>
      <c r="AT1394" s="224"/>
      <c r="AU1394" s="379"/>
      <c r="AV1394" s="379"/>
      <c r="AW1394" s="264"/>
    </row>
    <row r="1395" spans="2:49" x14ac:dyDescent="0.25">
      <c r="B1395" s="379">
        <v>10.199999999999999</v>
      </c>
      <c r="C1395" s="379">
        <v>95</v>
      </c>
      <c r="D1395" s="379">
        <v>10.199999999999999</v>
      </c>
      <c r="E1395" s="379">
        <v>0.4</v>
      </c>
      <c r="F1395" s="379">
        <v>1.8</v>
      </c>
      <c r="G1395" s="379">
        <v>166</v>
      </c>
      <c r="H1395" s="379">
        <v>1031.5999999999999</v>
      </c>
      <c r="I1395" s="379">
        <v>0</v>
      </c>
      <c r="J1395" s="379">
        <v>0</v>
      </c>
      <c r="K1395" s="379">
        <v>0.3</v>
      </c>
      <c r="L1395" s="379">
        <v>0.5</v>
      </c>
      <c r="M1395" s="379">
        <v>153.19999999999999</v>
      </c>
      <c r="N1395" s="568">
        <v>153.19999999999999</v>
      </c>
      <c r="O1395" s="569">
        <v>0.96250000000000002</v>
      </c>
      <c r="P1395" s="568"/>
      <c r="Q1395" s="185" t="str">
        <f t="shared" si="67"/>
        <v/>
      </c>
      <c r="R1395" s="574" t="str">
        <f t="shared" si="66"/>
        <v/>
      </c>
      <c r="S1395" s="581">
        <v>9.9</v>
      </c>
      <c r="T1395" s="257"/>
      <c r="U1395" s="576" t="str">
        <f t="shared" si="68"/>
        <v/>
      </c>
      <c r="AR1395" s="263"/>
      <c r="AS1395" s="263"/>
      <c r="AT1395" s="224"/>
      <c r="AU1395" s="379"/>
      <c r="AV1395" s="379"/>
      <c r="AW1395" s="264"/>
    </row>
    <row r="1396" spans="2:49" x14ac:dyDescent="0.25">
      <c r="B1396" s="379">
        <v>10.199999999999999</v>
      </c>
      <c r="C1396" s="379">
        <v>96</v>
      </c>
      <c r="D1396" s="379">
        <v>10.199999999999999</v>
      </c>
      <c r="E1396" s="379">
        <v>0.7</v>
      </c>
      <c r="F1396" s="379">
        <v>1.8</v>
      </c>
      <c r="G1396" s="379">
        <v>125</v>
      </c>
      <c r="H1396" s="379">
        <v>1031.9000000000001</v>
      </c>
      <c r="I1396" s="379">
        <v>0</v>
      </c>
      <c r="J1396" s="379">
        <v>0</v>
      </c>
      <c r="K1396" s="379">
        <v>0.3</v>
      </c>
      <c r="L1396" s="379">
        <v>0.5</v>
      </c>
      <c r="M1396" s="379">
        <v>153.19999999999999</v>
      </c>
      <c r="N1396" s="568">
        <v>153.19999999999999</v>
      </c>
      <c r="O1396" s="569">
        <v>0.96319444444444402</v>
      </c>
      <c r="P1396" s="568"/>
      <c r="Q1396" s="185" t="str">
        <f t="shared" si="67"/>
        <v/>
      </c>
      <c r="R1396" s="574" t="str">
        <f t="shared" si="66"/>
        <v/>
      </c>
      <c r="S1396" s="581">
        <v>9.9</v>
      </c>
      <c r="T1396" s="257"/>
      <c r="U1396" s="576" t="str">
        <f t="shared" si="68"/>
        <v/>
      </c>
      <c r="AR1396" s="263"/>
      <c r="AS1396" s="263"/>
      <c r="AT1396" s="224"/>
      <c r="AU1396" s="379"/>
      <c r="AV1396" s="379"/>
      <c r="AW1396" s="264"/>
    </row>
    <row r="1397" spans="2:49" x14ac:dyDescent="0.25">
      <c r="B1397" s="379">
        <v>10.199999999999999</v>
      </c>
      <c r="C1397" s="379">
        <v>95</v>
      </c>
      <c r="D1397" s="379">
        <v>10.199999999999999</v>
      </c>
      <c r="E1397" s="379">
        <v>0.4</v>
      </c>
      <c r="F1397" s="379">
        <v>1.8</v>
      </c>
      <c r="G1397" s="379">
        <v>156</v>
      </c>
      <c r="H1397" s="379">
        <v>1031.8</v>
      </c>
      <c r="I1397" s="379">
        <v>0</v>
      </c>
      <c r="J1397" s="379">
        <v>0</v>
      </c>
      <c r="K1397" s="379">
        <v>0.3</v>
      </c>
      <c r="L1397" s="379">
        <v>0.5</v>
      </c>
      <c r="M1397" s="379">
        <v>153.19999999999999</v>
      </c>
      <c r="N1397" s="568">
        <v>153.19999999999999</v>
      </c>
      <c r="O1397" s="569">
        <v>0.96388888888888902</v>
      </c>
      <c r="P1397" s="568"/>
      <c r="Q1397" s="185" t="str">
        <f t="shared" si="67"/>
        <v/>
      </c>
      <c r="R1397" s="574" t="str">
        <f t="shared" si="66"/>
        <v/>
      </c>
      <c r="S1397" s="581">
        <v>9.9</v>
      </c>
      <c r="T1397" s="257"/>
      <c r="U1397" s="576" t="str">
        <f t="shared" si="68"/>
        <v/>
      </c>
      <c r="AR1397" s="263"/>
      <c r="AS1397" s="263"/>
      <c r="AT1397" s="224"/>
      <c r="AU1397" s="379"/>
      <c r="AV1397" s="379"/>
      <c r="AW1397" s="264"/>
    </row>
    <row r="1398" spans="2:49" x14ac:dyDescent="0.25">
      <c r="B1398" s="379">
        <v>10.199999999999999</v>
      </c>
      <c r="C1398" s="379">
        <v>95</v>
      </c>
      <c r="D1398" s="379">
        <v>10.199999999999999</v>
      </c>
      <c r="E1398" s="379">
        <v>0.4</v>
      </c>
      <c r="F1398" s="379">
        <v>1.8</v>
      </c>
      <c r="G1398" s="379">
        <v>171</v>
      </c>
      <c r="H1398" s="379">
        <v>1031.7</v>
      </c>
      <c r="I1398" s="379">
        <v>0</v>
      </c>
      <c r="J1398" s="379">
        <v>0</v>
      </c>
      <c r="K1398" s="379">
        <v>0.3</v>
      </c>
      <c r="L1398" s="379">
        <v>0.5</v>
      </c>
      <c r="M1398" s="379">
        <v>153.19999999999999</v>
      </c>
      <c r="N1398" s="568">
        <v>153.19999999999999</v>
      </c>
      <c r="O1398" s="569">
        <v>0.96458333333333302</v>
      </c>
      <c r="P1398" s="568"/>
      <c r="Q1398" s="185" t="str">
        <f t="shared" si="67"/>
        <v/>
      </c>
      <c r="R1398" s="574" t="str">
        <f t="shared" si="66"/>
        <v/>
      </c>
      <c r="S1398" s="581">
        <v>9.9</v>
      </c>
      <c r="T1398" s="257"/>
      <c r="U1398" s="576" t="str">
        <f t="shared" si="68"/>
        <v/>
      </c>
      <c r="AR1398" s="263"/>
      <c r="AS1398" s="263"/>
      <c r="AT1398" s="224"/>
      <c r="AU1398" s="379"/>
      <c r="AV1398" s="379"/>
      <c r="AW1398" s="264"/>
    </row>
    <row r="1399" spans="2:49" x14ac:dyDescent="0.25">
      <c r="B1399" s="379">
        <v>10.199999999999999</v>
      </c>
      <c r="C1399" s="379">
        <v>95</v>
      </c>
      <c r="D1399" s="379">
        <v>10.199999999999999</v>
      </c>
      <c r="E1399" s="379">
        <v>0.4</v>
      </c>
      <c r="F1399" s="379">
        <v>1.8</v>
      </c>
      <c r="G1399" s="379">
        <v>171</v>
      </c>
      <c r="H1399" s="379">
        <v>1031.7</v>
      </c>
      <c r="I1399" s="379">
        <v>0</v>
      </c>
      <c r="J1399" s="379">
        <v>0</v>
      </c>
      <c r="K1399" s="379">
        <v>0.3</v>
      </c>
      <c r="L1399" s="379">
        <v>0.5</v>
      </c>
      <c r="M1399" s="379">
        <v>153.19999999999999</v>
      </c>
      <c r="N1399" s="568">
        <v>153.19999999999999</v>
      </c>
      <c r="O1399" s="569">
        <v>0.96527777777777801</v>
      </c>
      <c r="P1399" s="568"/>
      <c r="Q1399" s="185" t="str">
        <f t="shared" si="67"/>
        <v/>
      </c>
      <c r="R1399" s="574" t="str">
        <f t="shared" si="66"/>
        <v/>
      </c>
      <c r="S1399" s="581">
        <v>9.9</v>
      </c>
      <c r="T1399" s="257"/>
      <c r="U1399" s="576" t="str">
        <f t="shared" si="68"/>
        <v/>
      </c>
      <c r="AR1399" s="263"/>
      <c r="AS1399" s="263"/>
      <c r="AT1399" s="224"/>
      <c r="AU1399" s="379"/>
      <c r="AV1399" s="379"/>
      <c r="AW1399" s="264"/>
    </row>
    <row r="1400" spans="2:49" x14ac:dyDescent="0.25">
      <c r="B1400" s="379">
        <v>10.199999999999999</v>
      </c>
      <c r="C1400" s="379">
        <v>95</v>
      </c>
      <c r="D1400" s="379">
        <v>10.199999999999999</v>
      </c>
      <c r="E1400" s="379">
        <v>0</v>
      </c>
      <c r="F1400" s="379">
        <v>0</v>
      </c>
      <c r="G1400" s="379">
        <v>171</v>
      </c>
      <c r="H1400" s="379">
        <v>1032</v>
      </c>
      <c r="I1400" s="379">
        <v>0</v>
      </c>
      <c r="J1400" s="379">
        <v>0</v>
      </c>
      <c r="K1400" s="379">
        <v>0.3</v>
      </c>
      <c r="L1400" s="379">
        <v>0.5</v>
      </c>
      <c r="M1400" s="379">
        <v>153.19999999999999</v>
      </c>
      <c r="N1400" s="568">
        <v>153.19999999999999</v>
      </c>
      <c r="O1400" s="569">
        <v>0.96597222222222201</v>
      </c>
      <c r="P1400" s="568"/>
      <c r="Q1400" s="185" t="str">
        <f t="shared" si="67"/>
        <v/>
      </c>
      <c r="R1400" s="574" t="str">
        <f t="shared" si="66"/>
        <v/>
      </c>
      <c r="S1400" s="581">
        <v>10</v>
      </c>
      <c r="T1400" s="257"/>
      <c r="U1400" s="576" t="str">
        <f t="shared" si="68"/>
        <v/>
      </c>
      <c r="AR1400" s="263"/>
      <c r="AS1400" s="263"/>
      <c r="AT1400" s="224"/>
      <c r="AU1400" s="379"/>
      <c r="AV1400" s="379"/>
      <c r="AW1400" s="264"/>
    </row>
    <row r="1401" spans="2:49" x14ac:dyDescent="0.25">
      <c r="B1401" s="379">
        <v>10.199999999999999</v>
      </c>
      <c r="C1401" s="379">
        <v>95</v>
      </c>
      <c r="D1401" s="379">
        <v>10.199999999999999</v>
      </c>
      <c r="E1401" s="379">
        <v>0</v>
      </c>
      <c r="F1401" s="379">
        <v>0</v>
      </c>
      <c r="G1401" s="379">
        <v>171</v>
      </c>
      <c r="H1401" s="379">
        <v>1031.8</v>
      </c>
      <c r="I1401" s="379">
        <v>0</v>
      </c>
      <c r="J1401" s="379">
        <v>0</v>
      </c>
      <c r="K1401" s="379">
        <v>0.3</v>
      </c>
      <c r="L1401" s="379">
        <v>0.5</v>
      </c>
      <c r="M1401" s="379">
        <v>153.19999999999999</v>
      </c>
      <c r="N1401" s="568">
        <v>153.19999999999999</v>
      </c>
      <c r="O1401" s="569">
        <v>0.96666666666666701</v>
      </c>
      <c r="P1401" s="568"/>
      <c r="Q1401" s="185" t="str">
        <f t="shared" si="67"/>
        <v/>
      </c>
      <c r="R1401" s="574" t="str">
        <f t="shared" si="66"/>
        <v/>
      </c>
      <c r="S1401" s="581">
        <v>9.9</v>
      </c>
      <c r="T1401" s="257"/>
      <c r="U1401" s="576" t="str">
        <f t="shared" si="68"/>
        <v/>
      </c>
      <c r="AR1401" s="263"/>
      <c r="AS1401" s="263"/>
      <c r="AT1401" s="224"/>
      <c r="AU1401" s="379"/>
      <c r="AV1401" s="379"/>
      <c r="AW1401" s="264"/>
    </row>
    <row r="1402" spans="2:49" x14ac:dyDescent="0.25">
      <c r="B1402" s="379">
        <v>10.3</v>
      </c>
      <c r="C1402" s="379">
        <v>95</v>
      </c>
      <c r="D1402" s="379">
        <v>10.3</v>
      </c>
      <c r="E1402" s="379">
        <v>0</v>
      </c>
      <c r="F1402" s="379">
        <v>0</v>
      </c>
      <c r="G1402" s="379">
        <v>171</v>
      </c>
      <c r="H1402" s="379">
        <v>1031.8</v>
      </c>
      <c r="I1402" s="379">
        <v>0</v>
      </c>
      <c r="J1402" s="379">
        <v>0</v>
      </c>
      <c r="K1402" s="379">
        <v>0.3</v>
      </c>
      <c r="L1402" s="379">
        <v>0.5</v>
      </c>
      <c r="M1402" s="379">
        <v>153.19999999999999</v>
      </c>
      <c r="N1402" s="568">
        <v>153.19999999999999</v>
      </c>
      <c r="O1402" s="569">
        <v>0.96736111111111101</v>
      </c>
      <c r="P1402" s="568"/>
      <c r="Q1402" s="185" t="str">
        <f t="shared" si="67"/>
        <v/>
      </c>
      <c r="R1402" s="574" t="str">
        <f t="shared" si="66"/>
        <v/>
      </c>
      <c r="S1402" s="581">
        <v>10</v>
      </c>
      <c r="T1402" s="257"/>
      <c r="U1402" s="576" t="str">
        <f t="shared" si="68"/>
        <v/>
      </c>
      <c r="AR1402" s="263"/>
      <c r="AS1402" s="263"/>
      <c r="AT1402" s="224"/>
      <c r="AU1402" s="379"/>
      <c r="AV1402" s="379"/>
      <c r="AW1402" s="264"/>
    </row>
    <row r="1403" spans="2:49" x14ac:dyDescent="0.25">
      <c r="B1403" s="379">
        <v>10.3</v>
      </c>
      <c r="C1403" s="379">
        <v>95</v>
      </c>
      <c r="D1403" s="379">
        <v>10.3</v>
      </c>
      <c r="E1403" s="379">
        <v>0</v>
      </c>
      <c r="F1403" s="379">
        <v>0</v>
      </c>
      <c r="G1403" s="379">
        <v>171</v>
      </c>
      <c r="H1403" s="379">
        <v>1031.8</v>
      </c>
      <c r="I1403" s="379">
        <v>0</v>
      </c>
      <c r="J1403" s="379">
        <v>0</v>
      </c>
      <c r="K1403" s="379">
        <v>0.3</v>
      </c>
      <c r="L1403" s="379">
        <v>0.5</v>
      </c>
      <c r="M1403" s="379">
        <v>153.19999999999999</v>
      </c>
      <c r="N1403" s="568">
        <v>153.19999999999999</v>
      </c>
      <c r="O1403" s="569">
        <v>0.968055555555556</v>
      </c>
      <c r="P1403" s="568"/>
      <c r="Q1403" s="185" t="str">
        <f t="shared" si="67"/>
        <v/>
      </c>
      <c r="R1403" s="574" t="str">
        <f t="shared" si="66"/>
        <v/>
      </c>
      <c r="S1403" s="581">
        <v>10</v>
      </c>
      <c r="T1403" s="257"/>
      <c r="U1403" s="576" t="str">
        <f t="shared" si="68"/>
        <v/>
      </c>
      <c r="AR1403" s="263"/>
      <c r="AS1403" s="263"/>
      <c r="AT1403" s="224"/>
      <c r="AU1403" s="379"/>
      <c r="AV1403" s="379"/>
      <c r="AW1403" s="264"/>
    </row>
    <row r="1404" spans="2:49" x14ac:dyDescent="0.25">
      <c r="B1404" s="379">
        <v>10.3</v>
      </c>
      <c r="C1404" s="379">
        <v>95</v>
      </c>
      <c r="D1404" s="379">
        <v>10.3</v>
      </c>
      <c r="E1404" s="379">
        <v>0.4</v>
      </c>
      <c r="F1404" s="379">
        <v>1.8</v>
      </c>
      <c r="G1404" s="379">
        <v>170</v>
      </c>
      <c r="H1404" s="379">
        <v>1031.8</v>
      </c>
      <c r="I1404" s="379">
        <v>0</v>
      </c>
      <c r="J1404" s="379">
        <v>0</v>
      </c>
      <c r="K1404" s="379">
        <v>0.3</v>
      </c>
      <c r="L1404" s="379">
        <v>0.5</v>
      </c>
      <c r="M1404" s="379">
        <v>153.19999999999999</v>
      </c>
      <c r="N1404" s="568">
        <v>153.19999999999999</v>
      </c>
      <c r="O1404" s="569">
        <v>0.96875</v>
      </c>
      <c r="P1404" s="568"/>
      <c r="Q1404" s="185" t="str">
        <f t="shared" si="67"/>
        <v/>
      </c>
      <c r="R1404" s="574" t="str">
        <f t="shared" si="66"/>
        <v/>
      </c>
      <c r="S1404" s="581">
        <v>10</v>
      </c>
      <c r="T1404" s="257"/>
      <c r="U1404" s="576" t="str">
        <f t="shared" si="68"/>
        <v/>
      </c>
      <c r="AR1404" s="263"/>
      <c r="AS1404" s="263"/>
      <c r="AT1404" s="224"/>
      <c r="AU1404" s="379"/>
      <c r="AV1404" s="379"/>
      <c r="AW1404" s="264"/>
    </row>
    <row r="1405" spans="2:49" x14ac:dyDescent="0.25">
      <c r="B1405" s="379">
        <v>10.3</v>
      </c>
      <c r="C1405" s="379">
        <v>95</v>
      </c>
      <c r="D1405" s="379">
        <v>10.3</v>
      </c>
      <c r="E1405" s="379">
        <v>0</v>
      </c>
      <c r="F1405" s="379">
        <v>0</v>
      </c>
      <c r="G1405" s="379">
        <v>170</v>
      </c>
      <c r="H1405" s="379">
        <v>1031.7</v>
      </c>
      <c r="I1405" s="379">
        <v>0</v>
      </c>
      <c r="J1405" s="379">
        <v>0</v>
      </c>
      <c r="K1405" s="379">
        <v>0.3</v>
      </c>
      <c r="L1405" s="379">
        <v>0.5</v>
      </c>
      <c r="M1405" s="379">
        <v>153.19999999999999</v>
      </c>
      <c r="N1405" s="568">
        <v>153.19999999999999</v>
      </c>
      <c r="O1405" s="569">
        <v>0.969444444444444</v>
      </c>
      <c r="P1405" s="568"/>
      <c r="Q1405" s="185" t="str">
        <f t="shared" si="67"/>
        <v/>
      </c>
      <c r="R1405" s="574" t="str">
        <f t="shared" si="66"/>
        <v/>
      </c>
      <c r="S1405" s="581">
        <v>10</v>
      </c>
      <c r="T1405" s="257"/>
      <c r="U1405" s="576" t="str">
        <f t="shared" si="68"/>
        <v/>
      </c>
      <c r="AR1405" s="263"/>
      <c r="AS1405" s="263"/>
      <c r="AT1405" s="224"/>
      <c r="AU1405" s="379"/>
      <c r="AV1405" s="379"/>
      <c r="AW1405" s="264"/>
    </row>
    <row r="1406" spans="2:49" x14ac:dyDescent="0.25">
      <c r="B1406" s="379">
        <v>10.3</v>
      </c>
      <c r="C1406" s="379">
        <v>95</v>
      </c>
      <c r="D1406" s="379">
        <v>10.3</v>
      </c>
      <c r="E1406" s="379">
        <v>1.1000000000000001</v>
      </c>
      <c r="F1406" s="379">
        <v>1.8</v>
      </c>
      <c r="G1406" s="379">
        <v>171</v>
      </c>
      <c r="H1406" s="379">
        <v>1031.5999999999999</v>
      </c>
      <c r="I1406" s="379">
        <v>0</v>
      </c>
      <c r="J1406" s="379">
        <v>0</v>
      </c>
      <c r="K1406" s="379">
        <v>0.3</v>
      </c>
      <c r="L1406" s="379">
        <v>0.5</v>
      </c>
      <c r="M1406" s="379">
        <v>153.19999999999999</v>
      </c>
      <c r="N1406" s="568">
        <v>153.19999999999999</v>
      </c>
      <c r="O1406" s="569">
        <v>0.97013888888888899</v>
      </c>
      <c r="P1406" s="568"/>
      <c r="Q1406" s="185" t="str">
        <f t="shared" si="67"/>
        <v/>
      </c>
      <c r="R1406" s="574" t="str">
        <f t="shared" si="66"/>
        <v/>
      </c>
      <c r="S1406" s="581">
        <v>10</v>
      </c>
      <c r="T1406" s="257"/>
      <c r="U1406" s="576" t="str">
        <f t="shared" si="68"/>
        <v/>
      </c>
      <c r="AR1406" s="263"/>
      <c r="AS1406" s="263"/>
      <c r="AT1406" s="224"/>
      <c r="AU1406" s="379"/>
      <c r="AV1406" s="379"/>
      <c r="AW1406" s="264"/>
    </row>
    <row r="1407" spans="2:49" x14ac:dyDescent="0.25">
      <c r="B1407" s="379">
        <v>10.3</v>
      </c>
      <c r="C1407" s="379">
        <v>95</v>
      </c>
      <c r="D1407" s="379">
        <v>10.3</v>
      </c>
      <c r="E1407" s="379">
        <v>0</v>
      </c>
      <c r="F1407" s="379">
        <v>0</v>
      </c>
      <c r="G1407" s="379">
        <v>171</v>
      </c>
      <c r="H1407" s="379">
        <v>1031.7</v>
      </c>
      <c r="I1407" s="379">
        <v>0</v>
      </c>
      <c r="J1407" s="379">
        <v>0</v>
      </c>
      <c r="K1407" s="379">
        <v>0.3</v>
      </c>
      <c r="L1407" s="379">
        <v>0.5</v>
      </c>
      <c r="M1407" s="379">
        <v>153.19999999999999</v>
      </c>
      <c r="N1407" s="568">
        <v>153.19999999999999</v>
      </c>
      <c r="O1407" s="569">
        <v>0.97083333333333299</v>
      </c>
      <c r="P1407" s="568"/>
      <c r="Q1407" s="185" t="str">
        <f t="shared" si="67"/>
        <v/>
      </c>
      <c r="R1407" s="574" t="str">
        <f t="shared" si="66"/>
        <v/>
      </c>
      <c r="S1407" s="581">
        <v>10</v>
      </c>
      <c r="T1407" s="257"/>
      <c r="U1407" s="576" t="str">
        <f t="shared" si="68"/>
        <v/>
      </c>
      <c r="AR1407" s="263"/>
      <c r="AS1407" s="263"/>
      <c r="AT1407" s="224"/>
      <c r="AU1407" s="379"/>
      <c r="AV1407" s="379"/>
      <c r="AW1407" s="264"/>
    </row>
    <row r="1408" spans="2:49" x14ac:dyDescent="0.25">
      <c r="B1408" s="379">
        <v>10.3</v>
      </c>
      <c r="C1408" s="379">
        <v>95</v>
      </c>
      <c r="D1408" s="379">
        <v>10.3</v>
      </c>
      <c r="E1408" s="379">
        <v>0</v>
      </c>
      <c r="F1408" s="379">
        <v>0</v>
      </c>
      <c r="G1408" s="379">
        <v>171</v>
      </c>
      <c r="H1408" s="379">
        <v>1031.7</v>
      </c>
      <c r="I1408" s="379">
        <v>0</v>
      </c>
      <c r="J1408" s="379">
        <v>0</v>
      </c>
      <c r="K1408" s="379">
        <v>0.3</v>
      </c>
      <c r="L1408" s="379">
        <v>0.5</v>
      </c>
      <c r="M1408" s="379">
        <v>153.19999999999999</v>
      </c>
      <c r="N1408" s="568">
        <v>153.19999999999999</v>
      </c>
      <c r="O1408" s="569">
        <v>0.97152777777777799</v>
      </c>
      <c r="P1408" s="568"/>
      <c r="Q1408" s="185" t="str">
        <f t="shared" si="67"/>
        <v/>
      </c>
      <c r="R1408" s="574" t="str">
        <f t="shared" si="66"/>
        <v/>
      </c>
      <c r="S1408" s="581">
        <v>10</v>
      </c>
      <c r="T1408" s="257"/>
      <c r="U1408" s="576" t="str">
        <f t="shared" si="68"/>
        <v/>
      </c>
      <c r="AR1408" s="263"/>
      <c r="AS1408" s="263"/>
      <c r="AT1408" s="224"/>
      <c r="AU1408" s="379"/>
      <c r="AV1408" s="379"/>
      <c r="AW1408" s="264"/>
    </row>
    <row r="1409" spans="2:49" x14ac:dyDescent="0.25">
      <c r="B1409" s="379">
        <v>10.3</v>
      </c>
      <c r="C1409" s="379">
        <v>95</v>
      </c>
      <c r="D1409" s="379">
        <v>10.3</v>
      </c>
      <c r="E1409" s="379">
        <v>0</v>
      </c>
      <c r="F1409" s="379">
        <v>0</v>
      </c>
      <c r="G1409" s="379">
        <v>170</v>
      </c>
      <c r="H1409" s="379">
        <v>1031.5999999999999</v>
      </c>
      <c r="I1409" s="379">
        <v>0</v>
      </c>
      <c r="J1409" s="379">
        <v>0</v>
      </c>
      <c r="K1409" s="379">
        <v>0.3</v>
      </c>
      <c r="L1409" s="379">
        <v>0.5</v>
      </c>
      <c r="M1409" s="379">
        <v>153.19999999999999</v>
      </c>
      <c r="N1409" s="568">
        <v>153.19999999999999</v>
      </c>
      <c r="O1409" s="569">
        <v>0.97222222222222199</v>
      </c>
      <c r="P1409" s="568"/>
      <c r="Q1409" s="185" t="str">
        <f t="shared" si="67"/>
        <v/>
      </c>
      <c r="R1409" s="574" t="str">
        <f t="shared" si="66"/>
        <v/>
      </c>
      <c r="S1409" s="581">
        <v>10</v>
      </c>
      <c r="T1409" s="257"/>
      <c r="U1409" s="576" t="str">
        <f t="shared" si="68"/>
        <v/>
      </c>
      <c r="AR1409" s="263"/>
      <c r="AS1409" s="263"/>
      <c r="AT1409" s="224"/>
      <c r="AU1409" s="379"/>
      <c r="AV1409" s="379"/>
      <c r="AW1409" s="264"/>
    </row>
    <row r="1410" spans="2:49" x14ac:dyDescent="0.25">
      <c r="B1410" s="379">
        <v>10.3</v>
      </c>
      <c r="C1410" s="379">
        <v>95</v>
      </c>
      <c r="D1410" s="379">
        <v>10.3</v>
      </c>
      <c r="E1410" s="379">
        <v>0</v>
      </c>
      <c r="F1410" s="379">
        <v>0</v>
      </c>
      <c r="G1410" s="379">
        <v>170</v>
      </c>
      <c r="H1410" s="379">
        <v>1032</v>
      </c>
      <c r="I1410" s="379">
        <v>0</v>
      </c>
      <c r="J1410" s="379">
        <v>0</v>
      </c>
      <c r="K1410" s="379">
        <v>0.3</v>
      </c>
      <c r="L1410" s="379">
        <v>0.5</v>
      </c>
      <c r="M1410" s="379">
        <v>153.19999999999999</v>
      </c>
      <c r="N1410" s="568">
        <v>153.19999999999999</v>
      </c>
      <c r="O1410" s="569">
        <v>0.97291666666666698</v>
      </c>
      <c r="P1410" s="568"/>
      <c r="Q1410" s="185" t="str">
        <f t="shared" si="67"/>
        <v/>
      </c>
      <c r="R1410" s="574" t="str">
        <f t="shared" si="66"/>
        <v/>
      </c>
      <c r="S1410" s="581">
        <v>10</v>
      </c>
      <c r="T1410" s="257"/>
      <c r="U1410" s="576" t="str">
        <f t="shared" si="68"/>
        <v/>
      </c>
      <c r="AR1410" s="263"/>
      <c r="AS1410" s="263"/>
      <c r="AT1410" s="224"/>
      <c r="AU1410" s="379"/>
      <c r="AV1410" s="379"/>
      <c r="AW1410" s="264"/>
    </row>
    <row r="1411" spans="2:49" x14ac:dyDescent="0.25">
      <c r="B1411" s="379">
        <v>10.3</v>
      </c>
      <c r="C1411" s="379">
        <v>95</v>
      </c>
      <c r="D1411" s="379">
        <v>10.3</v>
      </c>
      <c r="E1411" s="379">
        <v>0</v>
      </c>
      <c r="F1411" s="379">
        <v>0</v>
      </c>
      <c r="G1411" s="379">
        <v>171</v>
      </c>
      <c r="H1411" s="379">
        <v>1032</v>
      </c>
      <c r="I1411" s="379">
        <v>0</v>
      </c>
      <c r="J1411" s="379">
        <v>0</v>
      </c>
      <c r="K1411" s="379">
        <v>0.3</v>
      </c>
      <c r="L1411" s="379">
        <v>0.5</v>
      </c>
      <c r="M1411" s="379">
        <v>153.19999999999999</v>
      </c>
      <c r="N1411" s="568">
        <v>153.19999999999999</v>
      </c>
      <c r="O1411" s="569">
        <v>0.97361111111111098</v>
      </c>
      <c r="P1411" s="568"/>
      <c r="Q1411" s="185" t="str">
        <f t="shared" si="67"/>
        <v/>
      </c>
      <c r="R1411" s="574" t="str">
        <f t="shared" si="66"/>
        <v/>
      </c>
      <c r="S1411" s="581">
        <v>10</v>
      </c>
      <c r="T1411" s="257"/>
      <c r="U1411" s="576" t="str">
        <f t="shared" si="68"/>
        <v/>
      </c>
      <c r="AR1411" s="263"/>
      <c r="AS1411" s="263"/>
      <c r="AT1411" s="224"/>
      <c r="AU1411" s="379"/>
      <c r="AV1411" s="379"/>
      <c r="AW1411" s="264"/>
    </row>
    <row r="1412" spans="2:49" x14ac:dyDescent="0.25">
      <c r="B1412" s="379">
        <v>10.3</v>
      </c>
      <c r="C1412" s="379">
        <v>95</v>
      </c>
      <c r="D1412" s="379">
        <v>10.3</v>
      </c>
      <c r="E1412" s="379">
        <v>0.4</v>
      </c>
      <c r="F1412" s="379">
        <v>1.8</v>
      </c>
      <c r="G1412" s="379">
        <v>171</v>
      </c>
      <c r="H1412" s="379">
        <v>1031.9000000000001</v>
      </c>
      <c r="I1412" s="379">
        <v>0</v>
      </c>
      <c r="J1412" s="379">
        <v>0</v>
      </c>
      <c r="K1412" s="379">
        <v>0.3</v>
      </c>
      <c r="L1412" s="379">
        <v>0.5</v>
      </c>
      <c r="M1412" s="379">
        <v>153.19999999999999</v>
      </c>
      <c r="N1412" s="568">
        <v>153.19999999999999</v>
      </c>
      <c r="O1412" s="569">
        <v>0.97430555555555598</v>
      </c>
      <c r="P1412" s="568"/>
      <c r="Q1412" s="185" t="str">
        <f t="shared" si="67"/>
        <v/>
      </c>
      <c r="R1412" s="574" t="str">
        <f t="shared" si="66"/>
        <v/>
      </c>
      <c r="S1412" s="581">
        <v>10</v>
      </c>
      <c r="T1412" s="257"/>
      <c r="U1412" s="576" t="str">
        <f t="shared" si="68"/>
        <v/>
      </c>
      <c r="AR1412" s="263"/>
      <c r="AS1412" s="263"/>
      <c r="AT1412" s="224"/>
      <c r="AU1412" s="379"/>
      <c r="AV1412" s="379"/>
      <c r="AW1412" s="264"/>
    </row>
    <row r="1413" spans="2:49" x14ac:dyDescent="0.25">
      <c r="B1413" s="379">
        <v>10.3</v>
      </c>
      <c r="C1413" s="379">
        <v>95</v>
      </c>
      <c r="D1413" s="379">
        <v>10.3</v>
      </c>
      <c r="E1413" s="379">
        <v>0</v>
      </c>
      <c r="F1413" s="379">
        <v>0</v>
      </c>
      <c r="G1413" s="379">
        <v>171</v>
      </c>
      <c r="H1413" s="379">
        <v>1031.8</v>
      </c>
      <c r="I1413" s="379">
        <v>0</v>
      </c>
      <c r="J1413" s="379">
        <v>0</v>
      </c>
      <c r="K1413" s="379">
        <v>0.3</v>
      </c>
      <c r="L1413" s="379">
        <v>0.5</v>
      </c>
      <c r="M1413" s="379">
        <v>153.19999999999999</v>
      </c>
      <c r="N1413" s="568">
        <v>153.19999999999999</v>
      </c>
      <c r="O1413" s="569">
        <v>0.97499999999999998</v>
      </c>
      <c r="P1413" s="568"/>
      <c r="Q1413" s="185" t="str">
        <f t="shared" si="67"/>
        <v/>
      </c>
      <c r="R1413" s="574" t="str">
        <f t="shared" si="66"/>
        <v/>
      </c>
      <c r="S1413" s="581">
        <v>10</v>
      </c>
      <c r="T1413" s="257"/>
      <c r="U1413" s="576" t="str">
        <f t="shared" si="68"/>
        <v/>
      </c>
      <c r="AR1413" s="263"/>
      <c r="AS1413" s="263"/>
      <c r="AT1413" s="224"/>
      <c r="AU1413" s="379"/>
      <c r="AV1413" s="379"/>
      <c r="AW1413" s="264"/>
    </row>
    <row r="1414" spans="2:49" x14ac:dyDescent="0.25">
      <c r="B1414" s="379">
        <v>10.3</v>
      </c>
      <c r="C1414" s="379">
        <v>95</v>
      </c>
      <c r="D1414" s="379">
        <v>10.3</v>
      </c>
      <c r="E1414" s="379">
        <v>0.4</v>
      </c>
      <c r="F1414" s="379">
        <v>1.8</v>
      </c>
      <c r="G1414" s="379">
        <v>171</v>
      </c>
      <c r="H1414" s="379">
        <v>1031.8</v>
      </c>
      <c r="I1414" s="379">
        <v>0</v>
      </c>
      <c r="J1414" s="379">
        <v>0</v>
      </c>
      <c r="K1414" s="379">
        <v>0.3</v>
      </c>
      <c r="L1414" s="379">
        <v>0.5</v>
      </c>
      <c r="M1414" s="379">
        <v>153.19999999999999</v>
      </c>
      <c r="N1414" s="568">
        <v>153.19999999999999</v>
      </c>
      <c r="O1414" s="569">
        <v>0.97569444444444497</v>
      </c>
      <c r="P1414" s="568"/>
      <c r="Q1414" s="185" t="str">
        <f t="shared" si="67"/>
        <v/>
      </c>
      <c r="R1414" s="574" t="str">
        <f t="shared" si="66"/>
        <v/>
      </c>
      <c r="S1414" s="581">
        <v>10</v>
      </c>
      <c r="T1414" s="257"/>
      <c r="U1414" s="576" t="str">
        <f t="shared" si="68"/>
        <v/>
      </c>
      <c r="AR1414" s="263"/>
      <c r="AS1414" s="263"/>
      <c r="AT1414" s="224"/>
      <c r="AU1414" s="379"/>
      <c r="AV1414" s="379"/>
      <c r="AW1414" s="264"/>
    </row>
    <row r="1415" spans="2:49" x14ac:dyDescent="0.25">
      <c r="B1415" s="379">
        <v>10.3</v>
      </c>
      <c r="C1415" s="379">
        <v>95</v>
      </c>
      <c r="D1415" s="379">
        <v>10.3</v>
      </c>
      <c r="E1415" s="379">
        <v>0</v>
      </c>
      <c r="F1415" s="379">
        <v>0</v>
      </c>
      <c r="G1415" s="379">
        <v>171</v>
      </c>
      <c r="H1415" s="379">
        <v>1031.8</v>
      </c>
      <c r="I1415" s="379">
        <v>0</v>
      </c>
      <c r="J1415" s="379">
        <v>0</v>
      </c>
      <c r="K1415" s="379">
        <v>0.3</v>
      </c>
      <c r="L1415" s="379">
        <v>0.5</v>
      </c>
      <c r="M1415" s="379">
        <v>153.19999999999999</v>
      </c>
      <c r="N1415" s="568">
        <v>153.19999999999999</v>
      </c>
      <c r="O1415" s="569">
        <v>0.97638888888888897</v>
      </c>
      <c r="P1415" s="568"/>
      <c r="Q1415" s="185" t="str">
        <f t="shared" si="67"/>
        <v/>
      </c>
      <c r="R1415" s="574" t="str">
        <f t="shared" si="66"/>
        <v/>
      </c>
      <c r="S1415" s="581">
        <v>9.9</v>
      </c>
      <c r="T1415" s="257"/>
      <c r="U1415" s="576" t="str">
        <f t="shared" si="68"/>
        <v/>
      </c>
      <c r="AR1415" s="263"/>
      <c r="AS1415" s="263"/>
      <c r="AT1415" s="224"/>
      <c r="AU1415" s="379"/>
      <c r="AV1415" s="379"/>
      <c r="AW1415" s="264"/>
    </row>
    <row r="1416" spans="2:49" x14ac:dyDescent="0.25">
      <c r="B1416" s="379">
        <v>10.3</v>
      </c>
      <c r="C1416" s="379">
        <v>95</v>
      </c>
      <c r="D1416" s="379">
        <v>10.3</v>
      </c>
      <c r="E1416" s="379">
        <v>0.7</v>
      </c>
      <c r="F1416" s="379">
        <v>1.8</v>
      </c>
      <c r="G1416" s="379">
        <v>170</v>
      </c>
      <c r="H1416" s="379">
        <v>1031.8</v>
      </c>
      <c r="I1416" s="379">
        <v>0</v>
      </c>
      <c r="J1416" s="379">
        <v>0</v>
      </c>
      <c r="K1416" s="379">
        <v>0.3</v>
      </c>
      <c r="L1416" s="379">
        <v>0.5</v>
      </c>
      <c r="M1416" s="379">
        <v>153.19999999999999</v>
      </c>
      <c r="N1416" s="568">
        <v>153.19999999999999</v>
      </c>
      <c r="O1416" s="569">
        <v>0.97708333333333297</v>
      </c>
      <c r="P1416" s="568"/>
      <c r="Q1416" s="185" t="str">
        <f t="shared" si="67"/>
        <v/>
      </c>
      <c r="R1416" s="574" t="str">
        <f t="shared" si="66"/>
        <v/>
      </c>
      <c r="S1416" s="581">
        <v>9.9</v>
      </c>
      <c r="T1416" s="257"/>
      <c r="U1416" s="576" t="str">
        <f t="shared" si="68"/>
        <v/>
      </c>
      <c r="AR1416" s="263"/>
      <c r="AS1416" s="263"/>
      <c r="AT1416" s="224"/>
      <c r="AU1416" s="379"/>
      <c r="AV1416" s="379"/>
      <c r="AW1416" s="264"/>
    </row>
    <row r="1417" spans="2:49" x14ac:dyDescent="0.25">
      <c r="B1417" s="379">
        <v>10.3</v>
      </c>
      <c r="C1417" s="379">
        <v>95</v>
      </c>
      <c r="D1417" s="379">
        <v>10.3</v>
      </c>
      <c r="E1417" s="379">
        <v>1.4</v>
      </c>
      <c r="F1417" s="379">
        <v>1.8</v>
      </c>
      <c r="G1417" s="379">
        <v>170</v>
      </c>
      <c r="H1417" s="379">
        <v>1031.7</v>
      </c>
      <c r="I1417" s="379">
        <v>0</v>
      </c>
      <c r="J1417" s="379">
        <v>0</v>
      </c>
      <c r="K1417" s="379">
        <v>0.3</v>
      </c>
      <c r="L1417" s="379">
        <v>0.5</v>
      </c>
      <c r="M1417" s="379">
        <v>153.19999999999999</v>
      </c>
      <c r="N1417" s="568">
        <v>153.19999999999999</v>
      </c>
      <c r="O1417" s="569">
        <v>0.97777777777777797</v>
      </c>
      <c r="P1417" s="568"/>
      <c r="Q1417" s="185" t="str">
        <f t="shared" si="67"/>
        <v/>
      </c>
      <c r="R1417" s="574" t="str">
        <f t="shared" ref="R1417:R1448" si="69">IF(J1417&gt;0,60,"")</f>
        <v/>
      </c>
      <c r="S1417" s="581">
        <v>9.9</v>
      </c>
      <c r="T1417" s="257"/>
      <c r="U1417" s="576" t="str">
        <f t="shared" si="68"/>
        <v/>
      </c>
      <c r="AR1417" s="263"/>
      <c r="AS1417" s="263"/>
      <c r="AT1417" s="224"/>
      <c r="AU1417" s="379"/>
      <c r="AV1417" s="379"/>
      <c r="AW1417" s="264"/>
    </row>
    <row r="1418" spans="2:49" x14ac:dyDescent="0.25">
      <c r="B1418" s="379">
        <v>10.3</v>
      </c>
      <c r="C1418" s="379">
        <v>95</v>
      </c>
      <c r="D1418" s="379">
        <v>10.3</v>
      </c>
      <c r="E1418" s="379">
        <v>0</v>
      </c>
      <c r="F1418" s="379">
        <v>0</v>
      </c>
      <c r="G1418" s="379">
        <v>170</v>
      </c>
      <c r="H1418" s="379">
        <v>1031.8</v>
      </c>
      <c r="I1418" s="379">
        <v>0</v>
      </c>
      <c r="J1418" s="379">
        <v>0</v>
      </c>
      <c r="K1418" s="379">
        <v>0.3</v>
      </c>
      <c r="L1418" s="379">
        <v>0.5</v>
      </c>
      <c r="M1418" s="379">
        <v>153.19999999999999</v>
      </c>
      <c r="N1418" s="568">
        <v>153.19999999999999</v>
      </c>
      <c r="O1418" s="569">
        <v>0.97847222222222197</v>
      </c>
      <c r="P1418" s="568"/>
      <c r="Q1418" s="185" t="str">
        <f t="shared" si="67"/>
        <v/>
      </c>
      <c r="R1418" s="574" t="str">
        <f t="shared" si="69"/>
        <v/>
      </c>
      <c r="S1418" s="581">
        <v>9.9</v>
      </c>
      <c r="T1418" s="257"/>
      <c r="U1418" s="576" t="str">
        <f t="shared" si="68"/>
        <v/>
      </c>
      <c r="AR1418" s="263"/>
      <c r="AS1418" s="263"/>
      <c r="AT1418" s="224"/>
      <c r="AU1418" s="379"/>
      <c r="AV1418" s="379"/>
      <c r="AW1418" s="264"/>
    </row>
    <row r="1419" spans="2:49" x14ac:dyDescent="0.25">
      <c r="B1419" s="379">
        <v>10.199999999999999</v>
      </c>
      <c r="C1419" s="379">
        <v>95</v>
      </c>
      <c r="D1419" s="379">
        <v>10.199999999999999</v>
      </c>
      <c r="E1419" s="379">
        <v>0</v>
      </c>
      <c r="F1419" s="379">
        <v>0</v>
      </c>
      <c r="G1419" s="379">
        <v>170</v>
      </c>
      <c r="H1419" s="379">
        <v>1031.7</v>
      </c>
      <c r="I1419" s="379">
        <v>0</v>
      </c>
      <c r="J1419" s="379">
        <v>0</v>
      </c>
      <c r="K1419" s="379">
        <v>0.3</v>
      </c>
      <c r="L1419" s="379">
        <v>0.5</v>
      </c>
      <c r="M1419" s="379">
        <v>153.19999999999999</v>
      </c>
      <c r="N1419" s="568">
        <v>153.19999999999999</v>
      </c>
      <c r="O1419" s="569">
        <v>0.97916666666666696</v>
      </c>
      <c r="P1419" s="568"/>
      <c r="Q1419" s="185" t="str">
        <f t="shared" ref="Q1419:Q1448" si="70">IF(I1419&gt;9000,60,"")</f>
        <v/>
      </c>
      <c r="R1419" s="574" t="str">
        <f t="shared" si="69"/>
        <v/>
      </c>
      <c r="S1419" s="581">
        <v>9.9</v>
      </c>
      <c r="T1419" s="257"/>
      <c r="U1419" s="576" t="str">
        <f t="shared" ref="U1419:U1447" si="71">IF(S1419&gt;B1419+1,60,"")</f>
        <v/>
      </c>
      <c r="AR1419" s="263"/>
      <c r="AS1419" s="263"/>
      <c r="AT1419" s="224"/>
      <c r="AU1419" s="379"/>
      <c r="AV1419" s="379"/>
      <c r="AW1419" s="264"/>
    </row>
    <row r="1420" spans="2:49" x14ac:dyDescent="0.25">
      <c r="B1420" s="379">
        <v>10.199999999999999</v>
      </c>
      <c r="C1420" s="379">
        <v>95</v>
      </c>
      <c r="D1420" s="379">
        <v>10.199999999999999</v>
      </c>
      <c r="E1420" s="379">
        <v>0</v>
      </c>
      <c r="F1420" s="379">
        <v>0</v>
      </c>
      <c r="G1420" s="379">
        <v>170</v>
      </c>
      <c r="H1420" s="379">
        <v>1031.5999999999999</v>
      </c>
      <c r="I1420" s="379">
        <v>0</v>
      </c>
      <c r="J1420" s="379">
        <v>0</v>
      </c>
      <c r="K1420" s="379">
        <v>0.3</v>
      </c>
      <c r="L1420" s="379">
        <v>0.5</v>
      </c>
      <c r="M1420" s="379">
        <v>153.19999999999999</v>
      </c>
      <c r="N1420" s="568">
        <v>153.19999999999999</v>
      </c>
      <c r="O1420" s="569">
        <v>0.97986111111111096</v>
      </c>
      <c r="P1420" s="568"/>
      <c r="Q1420" s="185" t="str">
        <f t="shared" si="70"/>
        <v/>
      </c>
      <c r="R1420" s="574" t="str">
        <f t="shared" si="69"/>
        <v/>
      </c>
      <c r="S1420" s="581">
        <v>9.9</v>
      </c>
      <c r="T1420" s="257"/>
      <c r="U1420" s="576" t="str">
        <f t="shared" si="71"/>
        <v/>
      </c>
      <c r="AR1420" s="263"/>
      <c r="AS1420" s="263"/>
      <c r="AT1420" s="224"/>
      <c r="AU1420" s="379"/>
      <c r="AV1420" s="379"/>
      <c r="AW1420" s="264"/>
    </row>
    <row r="1421" spans="2:49" x14ac:dyDescent="0.25">
      <c r="B1421" s="379">
        <v>10.199999999999999</v>
      </c>
      <c r="C1421" s="379">
        <v>95</v>
      </c>
      <c r="D1421" s="379">
        <v>10.199999999999999</v>
      </c>
      <c r="E1421" s="379">
        <v>0</v>
      </c>
      <c r="F1421" s="379">
        <v>0</v>
      </c>
      <c r="G1421" s="379">
        <v>170</v>
      </c>
      <c r="H1421" s="379">
        <v>1031.7</v>
      </c>
      <c r="I1421" s="379">
        <v>0</v>
      </c>
      <c r="J1421" s="379">
        <v>0</v>
      </c>
      <c r="K1421" s="379">
        <v>0.3</v>
      </c>
      <c r="L1421" s="379">
        <v>0.5</v>
      </c>
      <c r="M1421" s="379">
        <v>153.19999999999999</v>
      </c>
      <c r="N1421" s="568">
        <v>153.19999999999999</v>
      </c>
      <c r="O1421" s="569">
        <v>0.98055555555555596</v>
      </c>
      <c r="P1421" s="568"/>
      <c r="Q1421" s="185" t="str">
        <f t="shared" si="70"/>
        <v/>
      </c>
      <c r="R1421" s="574" t="str">
        <f t="shared" si="69"/>
        <v/>
      </c>
      <c r="S1421" s="581">
        <v>9.9</v>
      </c>
      <c r="T1421" s="257"/>
      <c r="U1421" s="576" t="str">
        <f t="shared" si="71"/>
        <v/>
      </c>
      <c r="AR1421" s="263"/>
      <c r="AS1421" s="263"/>
      <c r="AT1421" s="224"/>
      <c r="AU1421" s="379"/>
      <c r="AV1421" s="379"/>
      <c r="AW1421" s="264"/>
    </row>
    <row r="1422" spans="2:49" x14ac:dyDescent="0.25">
      <c r="B1422" s="379">
        <v>10.199999999999999</v>
      </c>
      <c r="C1422" s="379">
        <v>96</v>
      </c>
      <c r="D1422" s="379">
        <v>10.199999999999999</v>
      </c>
      <c r="E1422" s="379">
        <v>0</v>
      </c>
      <c r="F1422" s="379">
        <v>0</v>
      </c>
      <c r="G1422" s="379">
        <v>170</v>
      </c>
      <c r="H1422" s="379">
        <v>1031.9000000000001</v>
      </c>
      <c r="I1422" s="379">
        <v>0</v>
      </c>
      <c r="J1422" s="379">
        <v>0</v>
      </c>
      <c r="K1422" s="379">
        <v>0.3</v>
      </c>
      <c r="L1422" s="379">
        <v>0.5</v>
      </c>
      <c r="M1422" s="379">
        <v>153.19999999999999</v>
      </c>
      <c r="N1422" s="568">
        <v>153.19999999999999</v>
      </c>
      <c r="O1422" s="569">
        <v>0.98124999999999996</v>
      </c>
      <c r="P1422" s="568"/>
      <c r="Q1422" s="185" t="str">
        <f t="shared" si="70"/>
        <v/>
      </c>
      <c r="R1422" s="574" t="str">
        <f t="shared" si="69"/>
        <v/>
      </c>
      <c r="S1422" s="581">
        <v>9.9</v>
      </c>
      <c r="T1422" s="257"/>
      <c r="U1422" s="576" t="str">
        <f t="shared" si="71"/>
        <v/>
      </c>
      <c r="AR1422" s="263"/>
      <c r="AS1422" s="263"/>
      <c r="AT1422" s="224"/>
      <c r="AU1422" s="379"/>
      <c r="AV1422" s="379"/>
      <c r="AW1422" s="264"/>
    </row>
    <row r="1423" spans="2:49" x14ac:dyDescent="0.25">
      <c r="B1423" s="379">
        <v>10.3</v>
      </c>
      <c r="C1423" s="379">
        <v>95</v>
      </c>
      <c r="D1423" s="379">
        <v>10.3</v>
      </c>
      <c r="E1423" s="379">
        <v>0</v>
      </c>
      <c r="F1423" s="379">
        <v>0</v>
      </c>
      <c r="G1423" s="379">
        <v>170</v>
      </c>
      <c r="H1423" s="379">
        <v>1031.7</v>
      </c>
      <c r="I1423" s="379">
        <v>0</v>
      </c>
      <c r="J1423" s="379">
        <v>0</v>
      </c>
      <c r="K1423" s="379">
        <v>0.3</v>
      </c>
      <c r="L1423" s="379">
        <v>0.5</v>
      </c>
      <c r="M1423" s="379">
        <v>153.19999999999999</v>
      </c>
      <c r="N1423" s="568">
        <v>153.19999999999999</v>
      </c>
      <c r="O1423" s="569">
        <v>0.98194444444444495</v>
      </c>
      <c r="P1423" s="568"/>
      <c r="Q1423" s="185" t="str">
        <f t="shared" si="70"/>
        <v/>
      </c>
      <c r="R1423" s="574" t="str">
        <f t="shared" si="69"/>
        <v/>
      </c>
      <c r="S1423" s="581">
        <v>9.9</v>
      </c>
      <c r="T1423" s="257"/>
      <c r="U1423" s="576" t="str">
        <f t="shared" si="71"/>
        <v/>
      </c>
      <c r="AR1423" s="263"/>
      <c r="AS1423" s="263"/>
      <c r="AT1423" s="224"/>
      <c r="AU1423" s="379"/>
      <c r="AV1423" s="379"/>
      <c r="AW1423" s="264"/>
    </row>
    <row r="1424" spans="2:49" x14ac:dyDescent="0.25">
      <c r="B1424" s="379">
        <v>10.3</v>
      </c>
      <c r="C1424" s="379">
        <v>95</v>
      </c>
      <c r="D1424" s="379">
        <v>10.3</v>
      </c>
      <c r="E1424" s="379">
        <v>1.1000000000000001</v>
      </c>
      <c r="F1424" s="379">
        <v>1.8</v>
      </c>
      <c r="G1424" s="379">
        <v>170</v>
      </c>
      <c r="H1424" s="379">
        <v>1031.9000000000001</v>
      </c>
      <c r="I1424" s="379">
        <v>0</v>
      </c>
      <c r="J1424" s="379">
        <v>0</v>
      </c>
      <c r="K1424" s="379">
        <v>0.3</v>
      </c>
      <c r="L1424" s="379">
        <v>0.5</v>
      </c>
      <c r="M1424" s="379">
        <v>153.19999999999999</v>
      </c>
      <c r="N1424" s="568">
        <v>153.19999999999999</v>
      </c>
      <c r="O1424" s="569">
        <v>0.98263888888888895</v>
      </c>
      <c r="P1424" s="568"/>
      <c r="Q1424" s="185" t="str">
        <f t="shared" si="70"/>
        <v/>
      </c>
      <c r="R1424" s="574" t="str">
        <f t="shared" si="69"/>
        <v/>
      </c>
      <c r="S1424" s="581">
        <v>9.9</v>
      </c>
      <c r="T1424" s="257"/>
      <c r="U1424" s="576" t="str">
        <f t="shared" si="71"/>
        <v/>
      </c>
      <c r="AR1424" s="263"/>
      <c r="AS1424" s="263"/>
      <c r="AT1424" s="224"/>
      <c r="AU1424" s="379"/>
      <c r="AV1424" s="379"/>
      <c r="AW1424" s="264"/>
    </row>
    <row r="1425" spans="2:49" x14ac:dyDescent="0.25">
      <c r="B1425" s="379">
        <v>10.3</v>
      </c>
      <c r="C1425" s="379">
        <v>96</v>
      </c>
      <c r="D1425" s="379">
        <v>10.3</v>
      </c>
      <c r="E1425" s="379">
        <v>0</v>
      </c>
      <c r="F1425" s="379">
        <v>0</v>
      </c>
      <c r="G1425" s="379">
        <v>170</v>
      </c>
      <c r="H1425" s="379">
        <v>1032</v>
      </c>
      <c r="I1425" s="379">
        <v>0</v>
      </c>
      <c r="J1425" s="379">
        <v>0</v>
      </c>
      <c r="K1425" s="379">
        <v>0.3</v>
      </c>
      <c r="L1425" s="379">
        <v>0.5</v>
      </c>
      <c r="M1425" s="379">
        <v>153.19999999999999</v>
      </c>
      <c r="N1425" s="568">
        <v>153.19999999999999</v>
      </c>
      <c r="O1425" s="569">
        <v>0.98333333333333295</v>
      </c>
      <c r="P1425" s="568"/>
      <c r="Q1425" s="185" t="str">
        <f t="shared" si="70"/>
        <v/>
      </c>
      <c r="R1425" s="574" t="str">
        <f t="shared" si="69"/>
        <v/>
      </c>
      <c r="S1425" s="581">
        <v>9.8000000000000007</v>
      </c>
      <c r="T1425" s="257"/>
      <c r="U1425" s="576" t="str">
        <f t="shared" si="71"/>
        <v/>
      </c>
      <c r="AR1425" s="263"/>
      <c r="AS1425" s="263"/>
      <c r="AT1425" s="224"/>
      <c r="AU1425" s="379"/>
      <c r="AV1425" s="379"/>
      <c r="AW1425" s="264"/>
    </row>
    <row r="1426" spans="2:49" x14ac:dyDescent="0.25">
      <c r="B1426" s="379">
        <v>10.199999999999999</v>
      </c>
      <c r="C1426" s="379">
        <v>95</v>
      </c>
      <c r="D1426" s="379">
        <v>10.199999999999999</v>
      </c>
      <c r="E1426" s="379">
        <v>0</v>
      </c>
      <c r="F1426" s="379">
        <v>0</v>
      </c>
      <c r="G1426" s="379">
        <v>170</v>
      </c>
      <c r="H1426" s="379">
        <v>1031.9000000000001</v>
      </c>
      <c r="I1426" s="379">
        <v>0</v>
      </c>
      <c r="J1426" s="379">
        <v>0</v>
      </c>
      <c r="K1426" s="379">
        <v>0.3</v>
      </c>
      <c r="L1426" s="379">
        <v>0.5</v>
      </c>
      <c r="M1426" s="379">
        <v>153.19999999999999</v>
      </c>
      <c r="N1426" s="568">
        <v>153.19999999999999</v>
      </c>
      <c r="O1426" s="569">
        <v>0.98402777777777795</v>
      </c>
      <c r="P1426" s="568"/>
      <c r="Q1426" s="185" t="str">
        <f t="shared" si="70"/>
        <v/>
      </c>
      <c r="R1426" s="574" t="str">
        <f t="shared" si="69"/>
        <v/>
      </c>
      <c r="S1426" s="581">
        <v>9.8000000000000007</v>
      </c>
      <c r="T1426" s="257"/>
      <c r="U1426" s="576" t="str">
        <f t="shared" si="71"/>
        <v/>
      </c>
      <c r="AR1426" s="263"/>
      <c r="AS1426" s="263"/>
      <c r="AT1426" s="224"/>
      <c r="AU1426" s="379"/>
      <c r="AV1426" s="379"/>
      <c r="AW1426" s="264"/>
    </row>
    <row r="1427" spans="2:49" x14ac:dyDescent="0.25">
      <c r="B1427" s="379">
        <v>10.199999999999999</v>
      </c>
      <c r="C1427" s="379">
        <v>95</v>
      </c>
      <c r="D1427" s="379">
        <v>10.199999999999999</v>
      </c>
      <c r="E1427" s="379">
        <v>0</v>
      </c>
      <c r="F1427" s="379">
        <v>0</v>
      </c>
      <c r="G1427" s="379">
        <v>170</v>
      </c>
      <c r="H1427" s="379">
        <v>1031.9000000000001</v>
      </c>
      <c r="I1427" s="379">
        <v>0</v>
      </c>
      <c r="J1427" s="379">
        <v>0</v>
      </c>
      <c r="K1427" s="379">
        <v>0.3</v>
      </c>
      <c r="L1427" s="379">
        <v>0.5</v>
      </c>
      <c r="M1427" s="379">
        <v>153.19999999999999</v>
      </c>
      <c r="N1427" s="568">
        <v>153.19999999999999</v>
      </c>
      <c r="O1427" s="569">
        <v>0.98472222222222205</v>
      </c>
      <c r="P1427" s="568"/>
      <c r="Q1427" s="185" t="str">
        <f t="shared" si="70"/>
        <v/>
      </c>
      <c r="R1427" s="574" t="str">
        <f t="shared" si="69"/>
        <v/>
      </c>
      <c r="S1427" s="581">
        <v>9.8000000000000007</v>
      </c>
      <c r="T1427" s="257"/>
      <c r="U1427" s="576" t="str">
        <f t="shared" si="71"/>
        <v/>
      </c>
      <c r="AR1427" s="263"/>
      <c r="AS1427" s="263"/>
      <c r="AT1427" s="224"/>
      <c r="AU1427" s="379"/>
      <c r="AV1427" s="379"/>
      <c r="AW1427" s="264"/>
    </row>
    <row r="1428" spans="2:49" x14ac:dyDescent="0.25">
      <c r="B1428" s="379">
        <v>10.199999999999999</v>
      </c>
      <c r="C1428" s="379">
        <v>95</v>
      </c>
      <c r="D1428" s="379">
        <v>10.199999999999999</v>
      </c>
      <c r="E1428" s="379">
        <v>0</v>
      </c>
      <c r="F1428" s="379">
        <v>0</v>
      </c>
      <c r="G1428" s="379">
        <v>170</v>
      </c>
      <c r="H1428" s="379">
        <v>1031.9000000000001</v>
      </c>
      <c r="I1428" s="379">
        <v>0</v>
      </c>
      <c r="J1428" s="379">
        <v>0</v>
      </c>
      <c r="K1428" s="379">
        <v>0.3</v>
      </c>
      <c r="L1428" s="379">
        <v>0.5</v>
      </c>
      <c r="M1428" s="379">
        <v>153.19999999999999</v>
      </c>
      <c r="N1428" s="568">
        <v>153.19999999999999</v>
      </c>
      <c r="O1428" s="569">
        <v>0.98541666666666705</v>
      </c>
      <c r="P1428" s="568"/>
      <c r="Q1428" s="185" t="str">
        <f t="shared" si="70"/>
        <v/>
      </c>
      <c r="R1428" s="574" t="str">
        <f t="shared" si="69"/>
        <v/>
      </c>
      <c r="S1428" s="581">
        <v>9.8000000000000007</v>
      </c>
      <c r="T1428" s="257"/>
      <c r="U1428" s="576" t="str">
        <f t="shared" si="71"/>
        <v/>
      </c>
      <c r="AR1428" s="263"/>
      <c r="AS1428" s="263"/>
      <c r="AT1428" s="224"/>
      <c r="AU1428" s="379"/>
      <c r="AV1428" s="379"/>
      <c r="AW1428" s="264"/>
    </row>
    <row r="1429" spans="2:49" x14ac:dyDescent="0.25">
      <c r="B1429" s="379">
        <v>10.199999999999999</v>
      </c>
      <c r="C1429" s="379">
        <v>95</v>
      </c>
      <c r="D1429" s="379">
        <v>10.199999999999999</v>
      </c>
      <c r="E1429" s="379">
        <v>0</v>
      </c>
      <c r="F1429" s="379">
        <v>0</v>
      </c>
      <c r="G1429" s="379">
        <v>170</v>
      </c>
      <c r="H1429" s="379">
        <v>1032</v>
      </c>
      <c r="I1429" s="379">
        <v>0</v>
      </c>
      <c r="J1429" s="379">
        <v>0</v>
      </c>
      <c r="K1429" s="379">
        <v>0.3</v>
      </c>
      <c r="L1429" s="379">
        <v>0.5</v>
      </c>
      <c r="M1429" s="379">
        <v>153.19999999999999</v>
      </c>
      <c r="N1429" s="568">
        <v>153.19999999999999</v>
      </c>
      <c r="O1429" s="569">
        <v>0.98611111111111105</v>
      </c>
      <c r="P1429" s="568"/>
      <c r="Q1429" s="185" t="str">
        <f t="shared" si="70"/>
        <v/>
      </c>
      <c r="R1429" s="574" t="str">
        <f t="shared" si="69"/>
        <v/>
      </c>
      <c r="S1429" s="581">
        <v>9.8000000000000007</v>
      </c>
      <c r="T1429" s="257"/>
      <c r="U1429" s="576" t="str">
        <f t="shared" si="71"/>
        <v/>
      </c>
      <c r="AR1429" s="263"/>
      <c r="AS1429" s="263"/>
      <c r="AT1429" s="224"/>
      <c r="AU1429" s="379"/>
      <c r="AV1429" s="379"/>
      <c r="AW1429" s="264"/>
    </row>
    <row r="1430" spans="2:49" x14ac:dyDescent="0.25">
      <c r="B1430" s="379">
        <v>10.1</v>
      </c>
      <c r="C1430" s="379">
        <v>95</v>
      </c>
      <c r="D1430" s="379">
        <v>10.1</v>
      </c>
      <c r="E1430" s="379">
        <v>0</v>
      </c>
      <c r="F1430" s="379">
        <v>0</v>
      </c>
      <c r="G1430" s="379">
        <v>170</v>
      </c>
      <c r="H1430" s="379">
        <v>1031.8</v>
      </c>
      <c r="I1430" s="379">
        <v>0</v>
      </c>
      <c r="J1430" s="379">
        <v>0</v>
      </c>
      <c r="K1430" s="379">
        <v>0.3</v>
      </c>
      <c r="L1430" s="379">
        <v>0.5</v>
      </c>
      <c r="M1430" s="379">
        <v>153.19999999999999</v>
      </c>
      <c r="N1430" s="568">
        <v>153.19999999999999</v>
      </c>
      <c r="O1430" s="569">
        <v>0.98680555555555605</v>
      </c>
      <c r="P1430" s="568"/>
      <c r="Q1430" s="185" t="str">
        <f t="shared" si="70"/>
        <v/>
      </c>
      <c r="R1430" s="574" t="str">
        <f t="shared" si="69"/>
        <v/>
      </c>
      <c r="S1430" s="581">
        <v>9.6999999999999993</v>
      </c>
      <c r="T1430" s="257"/>
      <c r="U1430" s="576" t="str">
        <f t="shared" si="71"/>
        <v/>
      </c>
      <c r="AR1430" s="263"/>
      <c r="AS1430" s="263"/>
      <c r="AT1430" s="224"/>
      <c r="AU1430" s="379"/>
      <c r="AV1430" s="379"/>
      <c r="AW1430" s="264"/>
    </row>
    <row r="1431" spans="2:49" x14ac:dyDescent="0.25">
      <c r="B1431" s="379">
        <v>10.1</v>
      </c>
      <c r="C1431" s="379">
        <v>95</v>
      </c>
      <c r="D1431" s="379">
        <v>10.1</v>
      </c>
      <c r="E1431" s="379">
        <v>0</v>
      </c>
      <c r="F1431" s="379">
        <v>0</v>
      </c>
      <c r="G1431" s="379">
        <v>170</v>
      </c>
      <c r="H1431" s="379">
        <v>1031.9000000000001</v>
      </c>
      <c r="I1431" s="379">
        <v>0</v>
      </c>
      <c r="J1431" s="379">
        <v>0</v>
      </c>
      <c r="K1431" s="379">
        <v>0.3</v>
      </c>
      <c r="L1431" s="379">
        <v>0.5</v>
      </c>
      <c r="M1431" s="379">
        <v>153.19999999999999</v>
      </c>
      <c r="N1431" s="568">
        <v>153.19999999999999</v>
      </c>
      <c r="O1431" s="569">
        <v>0.98750000000000004</v>
      </c>
      <c r="P1431" s="568"/>
      <c r="Q1431" s="185" t="str">
        <f t="shared" si="70"/>
        <v/>
      </c>
      <c r="R1431" s="574" t="str">
        <f t="shared" si="69"/>
        <v/>
      </c>
      <c r="S1431" s="581">
        <v>9.6999999999999993</v>
      </c>
      <c r="T1431" s="257"/>
      <c r="U1431" s="576" t="str">
        <f t="shared" si="71"/>
        <v/>
      </c>
      <c r="AR1431" s="263"/>
      <c r="AS1431" s="263"/>
      <c r="AT1431" s="224"/>
      <c r="AU1431" s="379"/>
      <c r="AV1431" s="379"/>
      <c r="AW1431" s="264"/>
    </row>
    <row r="1432" spans="2:49" x14ac:dyDescent="0.25">
      <c r="B1432" s="379">
        <v>10.1</v>
      </c>
      <c r="C1432" s="379">
        <v>95</v>
      </c>
      <c r="D1432" s="379">
        <v>10.1</v>
      </c>
      <c r="E1432" s="379">
        <v>0</v>
      </c>
      <c r="F1432" s="379">
        <v>0</v>
      </c>
      <c r="G1432" s="379">
        <v>170</v>
      </c>
      <c r="H1432" s="379">
        <v>1032</v>
      </c>
      <c r="I1432" s="379">
        <v>0</v>
      </c>
      <c r="J1432" s="379">
        <v>0</v>
      </c>
      <c r="K1432" s="379">
        <v>0.3</v>
      </c>
      <c r="L1432" s="379">
        <v>0.5</v>
      </c>
      <c r="M1432" s="379">
        <v>153.19999999999999</v>
      </c>
      <c r="N1432" s="568">
        <v>153.19999999999999</v>
      </c>
      <c r="O1432" s="569">
        <v>0.98819444444444404</v>
      </c>
      <c r="P1432" s="568"/>
      <c r="Q1432" s="185" t="str">
        <f t="shared" si="70"/>
        <v/>
      </c>
      <c r="R1432" s="574" t="str">
        <f t="shared" si="69"/>
        <v/>
      </c>
      <c r="S1432" s="581">
        <v>9.6999999999999993</v>
      </c>
      <c r="T1432" s="257"/>
      <c r="U1432" s="576" t="str">
        <f t="shared" si="71"/>
        <v/>
      </c>
      <c r="AR1432" s="263"/>
      <c r="AS1432" s="263"/>
      <c r="AT1432" s="224"/>
      <c r="AU1432" s="379"/>
      <c r="AV1432" s="379"/>
      <c r="AW1432" s="264"/>
    </row>
    <row r="1433" spans="2:49" x14ac:dyDescent="0.25">
      <c r="B1433" s="379">
        <v>10</v>
      </c>
      <c r="C1433" s="379">
        <v>95</v>
      </c>
      <c r="D1433" s="379">
        <v>10</v>
      </c>
      <c r="E1433" s="379">
        <v>0</v>
      </c>
      <c r="F1433" s="379">
        <v>0</v>
      </c>
      <c r="G1433" s="379">
        <v>170</v>
      </c>
      <c r="H1433" s="379">
        <v>1032</v>
      </c>
      <c r="I1433" s="379">
        <v>0</v>
      </c>
      <c r="J1433" s="379">
        <v>0</v>
      </c>
      <c r="K1433" s="379">
        <v>0.3</v>
      </c>
      <c r="L1433" s="379">
        <v>0.5</v>
      </c>
      <c r="M1433" s="379">
        <v>153.19999999999999</v>
      </c>
      <c r="N1433" s="568">
        <v>153.19999999999999</v>
      </c>
      <c r="O1433" s="569">
        <v>0.98888888888888904</v>
      </c>
      <c r="P1433" s="568"/>
      <c r="Q1433" s="185" t="str">
        <f t="shared" si="70"/>
        <v/>
      </c>
      <c r="R1433" s="574" t="str">
        <f t="shared" si="69"/>
        <v/>
      </c>
      <c r="S1433" s="581">
        <v>9.6999999999999993</v>
      </c>
      <c r="T1433" s="257"/>
      <c r="U1433" s="576" t="str">
        <f t="shared" si="71"/>
        <v/>
      </c>
      <c r="AR1433" s="263"/>
      <c r="AS1433" s="263"/>
      <c r="AT1433" s="224"/>
      <c r="AU1433" s="379"/>
      <c r="AV1433" s="379"/>
      <c r="AW1433" s="264"/>
    </row>
    <row r="1434" spans="2:49" x14ac:dyDescent="0.25">
      <c r="B1434" s="379">
        <v>10</v>
      </c>
      <c r="C1434" s="379">
        <v>95</v>
      </c>
      <c r="D1434" s="379">
        <v>10</v>
      </c>
      <c r="E1434" s="379">
        <v>0</v>
      </c>
      <c r="F1434" s="379">
        <v>0</v>
      </c>
      <c r="G1434" s="379">
        <v>170</v>
      </c>
      <c r="H1434" s="379">
        <v>1031.8</v>
      </c>
      <c r="I1434" s="379">
        <v>0</v>
      </c>
      <c r="J1434" s="379">
        <v>0</v>
      </c>
      <c r="K1434" s="379">
        <v>0.3</v>
      </c>
      <c r="L1434" s="379">
        <v>0.5</v>
      </c>
      <c r="M1434" s="379">
        <v>153.19999999999999</v>
      </c>
      <c r="N1434" s="568">
        <v>153.19999999999999</v>
      </c>
      <c r="O1434" s="569">
        <v>0.98958333333333304</v>
      </c>
      <c r="P1434" s="568"/>
      <c r="Q1434" s="185" t="str">
        <f t="shared" si="70"/>
        <v/>
      </c>
      <c r="R1434" s="574" t="str">
        <f t="shared" si="69"/>
        <v/>
      </c>
      <c r="S1434" s="581">
        <v>9.6999999999999993</v>
      </c>
      <c r="T1434" s="257"/>
      <c r="U1434" s="576" t="str">
        <f t="shared" si="71"/>
        <v/>
      </c>
      <c r="AR1434" s="263"/>
      <c r="AS1434" s="263"/>
      <c r="AT1434" s="224"/>
      <c r="AU1434" s="379"/>
      <c r="AV1434" s="379"/>
      <c r="AW1434" s="264"/>
    </row>
    <row r="1435" spans="2:49" x14ac:dyDescent="0.25">
      <c r="B1435" s="379">
        <v>10</v>
      </c>
      <c r="C1435" s="379">
        <v>95</v>
      </c>
      <c r="D1435" s="379">
        <v>10</v>
      </c>
      <c r="E1435" s="379">
        <v>0</v>
      </c>
      <c r="F1435" s="379">
        <v>0</v>
      </c>
      <c r="G1435" s="379">
        <v>170</v>
      </c>
      <c r="H1435" s="379">
        <v>1031.8</v>
      </c>
      <c r="I1435" s="379">
        <v>0</v>
      </c>
      <c r="J1435" s="379">
        <v>0</v>
      </c>
      <c r="K1435" s="379">
        <v>0.3</v>
      </c>
      <c r="L1435" s="379">
        <v>0.5</v>
      </c>
      <c r="M1435" s="379">
        <v>153.19999999999999</v>
      </c>
      <c r="N1435" s="568">
        <v>153.19999999999999</v>
      </c>
      <c r="O1435" s="569">
        <v>0.99027777777777803</v>
      </c>
      <c r="P1435" s="568"/>
      <c r="Q1435" s="185" t="str">
        <f t="shared" si="70"/>
        <v/>
      </c>
      <c r="R1435" s="574" t="str">
        <f t="shared" si="69"/>
        <v/>
      </c>
      <c r="S1435" s="581">
        <v>9.6999999999999993</v>
      </c>
      <c r="T1435" s="257"/>
      <c r="U1435" s="576" t="str">
        <f t="shared" si="71"/>
        <v/>
      </c>
      <c r="AR1435" s="263"/>
      <c r="AS1435" s="263"/>
      <c r="AT1435" s="224"/>
      <c r="AU1435" s="379"/>
      <c r="AV1435" s="379"/>
      <c r="AW1435" s="264"/>
    </row>
    <row r="1436" spans="2:49" x14ac:dyDescent="0.25">
      <c r="B1436" s="379">
        <v>9.9</v>
      </c>
      <c r="C1436" s="379">
        <v>95</v>
      </c>
      <c r="D1436" s="379">
        <v>9.9</v>
      </c>
      <c r="E1436" s="379">
        <v>0</v>
      </c>
      <c r="F1436" s="379">
        <v>0</v>
      </c>
      <c r="G1436" s="379">
        <v>170</v>
      </c>
      <c r="H1436" s="379">
        <v>1031.9000000000001</v>
      </c>
      <c r="I1436" s="379">
        <v>0</v>
      </c>
      <c r="J1436" s="379">
        <v>0</v>
      </c>
      <c r="K1436" s="379">
        <v>0.3</v>
      </c>
      <c r="L1436" s="379">
        <v>0.5</v>
      </c>
      <c r="M1436" s="379">
        <v>153.19999999999999</v>
      </c>
      <c r="N1436" s="568">
        <v>153.19999999999999</v>
      </c>
      <c r="O1436" s="569">
        <v>0.99097222222222203</v>
      </c>
      <c r="P1436" s="568"/>
      <c r="Q1436" s="185" t="str">
        <f t="shared" si="70"/>
        <v/>
      </c>
      <c r="R1436" s="574" t="str">
        <f t="shared" si="69"/>
        <v/>
      </c>
      <c r="S1436" s="581">
        <v>9.6</v>
      </c>
      <c r="T1436" s="257"/>
      <c r="U1436" s="576" t="str">
        <f t="shared" si="71"/>
        <v/>
      </c>
      <c r="AR1436" s="263"/>
      <c r="AS1436" s="263"/>
      <c r="AT1436" s="224"/>
      <c r="AU1436" s="379"/>
      <c r="AV1436" s="379"/>
      <c r="AW1436" s="264"/>
    </row>
    <row r="1437" spans="2:49" x14ac:dyDescent="0.25">
      <c r="B1437" s="379">
        <v>9.9</v>
      </c>
      <c r="C1437" s="379">
        <v>95</v>
      </c>
      <c r="D1437" s="379">
        <v>9.9</v>
      </c>
      <c r="E1437" s="379">
        <v>0</v>
      </c>
      <c r="F1437" s="379">
        <v>0</v>
      </c>
      <c r="G1437" s="379">
        <v>170</v>
      </c>
      <c r="H1437" s="379">
        <v>1031.8</v>
      </c>
      <c r="I1437" s="379">
        <v>0</v>
      </c>
      <c r="J1437" s="379">
        <v>0</v>
      </c>
      <c r="K1437" s="379">
        <v>0.3</v>
      </c>
      <c r="L1437" s="379">
        <v>0.5</v>
      </c>
      <c r="M1437" s="379">
        <v>153.19999999999999</v>
      </c>
      <c r="N1437" s="568">
        <v>153.19999999999999</v>
      </c>
      <c r="O1437" s="569">
        <v>0.99166666666666703</v>
      </c>
      <c r="P1437" s="568"/>
      <c r="Q1437" s="185" t="str">
        <f t="shared" si="70"/>
        <v/>
      </c>
      <c r="R1437" s="574" t="str">
        <f t="shared" si="69"/>
        <v/>
      </c>
      <c r="S1437" s="581">
        <v>9.6</v>
      </c>
      <c r="T1437" s="257"/>
      <c r="U1437" s="576" t="str">
        <f t="shared" si="71"/>
        <v/>
      </c>
      <c r="AR1437" s="263"/>
      <c r="AS1437" s="263"/>
      <c r="AT1437" s="224"/>
      <c r="AU1437" s="379"/>
      <c r="AV1437" s="379"/>
      <c r="AW1437" s="264"/>
    </row>
    <row r="1438" spans="2:49" x14ac:dyDescent="0.25">
      <c r="B1438" s="379">
        <v>9.9</v>
      </c>
      <c r="C1438" s="379">
        <v>95</v>
      </c>
      <c r="D1438" s="379">
        <v>9.9</v>
      </c>
      <c r="E1438" s="379">
        <v>0</v>
      </c>
      <c r="F1438" s="379">
        <v>0</v>
      </c>
      <c r="G1438" s="379">
        <v>170</v>
      </c>
      <c r="H1438" s="379">
        <v>1031.5999999999999</v>
      </c>
      <c r="I1438" s="379">
        <v>0</v>
      </c>
      <c r="J1438" s="379">
        <v>0</v>
      </c>
      <c r="K1438" s="379">
        <v>0.3</v>
      </c>
      <c r="L1438" s="379">
        <v>0.5</v>
      </c>
      <c r="M1438" s="379">
        <v>153.19999999999999</v>
      </c>
      <c r="N1438" s="568">
        <v>153.19999999999999</v>
      </c>
      <c r="O1438" s="569">
        <v>0.99236111111111103</v>
      </c>
      <c r="P1438" s="568"/>
      <c r="Q1438" s="185" t="str">
        <f t="shared" si="70"/>
        <v/>
      </c>
      <c r="R1438" s="574" t="str">
        <f t="shared" si="69"/>
        <v/>
      </c>
      <c r="S1438" s="581">
        <v>9.6</v>
      </c>
      <c r="T1438" s="257"/>
      <c r="U1438" s="576" t="str">
        <f t="shared" si="71"/>
        <v/>
      </c>
      <c r="AR1438" s="263"/>
      <c r="AS1438" s="263"/>
      <c r="AT1438" s="224"/>
      <c r="AU1438" s="379"/>
      <c r="AV1438" s="379"/>
      <c r="AW1438" s="264"/>
    </row>
    <row r="1439" spans="2:49" x14ac:dyDescent="0.25">
      <c r="B1439" s="379">
        <v>9.9</v>
      </c>
      <c r="C1439" s="379">
        <v>95</v>
      </c>
      <c r="D1439" s="379">
        <v>9.9</v>
      </c>
      <c r="E1439" s="379">
        <v>0</v>
      </c>
      <c r="F1439" s="379">
        <v>0</v>
      </c>
      <c r="G1439" s="379">
        <v>170</v>
      </c>
      <c r="H1439" s="379">
        <v>1031.8</v>
      </c>
      <c r="I1439" s="379">
        <v>0</v>
      </c>
      <c r="J1439" s="379">
        <v>0</v>
      </c>
      <c r="K1439" s="379">
        <v>0.3</v>
      </c>
      <c r="L1439" s="379">
        <v>0.5</v>
      </c>
      <c r="M1439" s="379">
        <v>153.19999999999999</v>
      </c>
      <c r="N1439" s="568">
        <v>153.19999999999999</v>
      </c>
      <c r="O1439" s="569">
        <v>0.99305555555555602</v>
      </c>
      <c r="P1439" s="568"/>
      <c r="Q1439" s="185" t="str">
        <f t="shared" si="70"/>
        <v/>
      </c>
      <c r="R1439" s="574" t="str">
        <f t="shared" si="69"/>
        <v/>
      </c>
      <c r="S1439" s="581">
        <v>9.6</v>
      </c>
      <c r="T1439" s="257"/>
      <c r="U1439" s="576" t="str">
        <f t="shared" si="71"/>
        <v/>
      </c>
      <c r="AR1439" s="263"/>
      <c r="AS1439" s="263"/>
      <c r="AT1439" s="224"/>
      <c r="AU1439" s="379"/>
      <c r="AV1439" s="379"/>
      <c r="AW1439" s="264"/>
    </row>
    <row r="1440" spans="2:49" x14ac:dyDescent="0.25">
      <c r="B1440" s="379">
        <v>9.9</v>
      </c>
      <c r="C1440" s="379">
        <v>95</v>
      </c>
      <c r="D1440" s="379">
        <v>9.9</v>
      </c>
      <c r="E1440" s="379">
        <v>0</v>
      </c>
      <c r="F1440" s="379">
        <v>0</v>
      </c>
      <c r="G1440" s="379">
        <v>170</v>
      </c>
      <c r="H1440" s="379">
        <v>1031.9000000000001</v>
      </c>
      <c r="I1440" s="379">
        <v>0</v>
      </c>
      <c r="J1440" s="379">
        <v>0</v>
      </c>
      <c r="K1440" s="379">
        <v>0.3</v>
      </c>
      <c r="L1440" s="379">
        <v>0.5</v>
      </c>
      <c r="M1440" s="379">
        <v>153.19999999999999</v>
      </c>
      <c r="N1440" s="568">
        <v>153.19999999999999</v>
      </c>
      <c r="O1440" s="569">
        <v>0.99375000000000002</v>
      </c>
      <c r="P1440" s="568"/>
      <c r="Q1440" s="185" t="str">
        <f t="shared" si="70"/>
        <v/>
      </c>
      <c r="R1440" s="574" t="str">
        <f t="shared" si="69"/>
        <v/>
      </c>
      <c r="S1440" s="581">
        <v>9.5</v>
      </c>
      <c r="T1440" s="257"/>
      <c r="U1440" s="576" t="str">
        <f t="shared" si="71"/>
        <v/>
      </c>
      <c r="AR1440" s="263"/>
      <c r="AS1440" s="263"/>
      <c r="AT1440" s="224"/>
      <c r="AU1440" s="379"/>
      <c r="AV1440" s="379"/>
      <c r="AW1440" s="264"/>
    </row>
    <row r="1441" spans="2:49" x14ac:dyDescent="0.25">
      <c r="B1441" s="379">
        <v>9.9</v>
      </c>
      <c r="C1441" s="379">
        <v>96</v>
      </c>
      <c r="D1441" s="379">
        <v>9.9</v>
      </c>
      <c r="E1441" s="379">
        <v>0</v>
      </c>
      <c r="F1441" s="379">
        <v>0</v>
      </c>
      <c r="G1441" s="379">
        <v>170</v>
      </c>
      <c r="H1441" s="379">
        <v>1031.5999999999999</v>
      </c>
      <c r="I1441" s="379">
        <v>0</v>
      </c>
      <c r="J1441" s="379">
        <v>0</v>
      </c>
      <c r="K1441" s="379">
        <v>0.3</v>
      </c>
      <c r="L1441" s="379">
        <v>0.5</v>
      </c>
      <c r="M1441" s="379">
        <v>153.19999999999999</v>
      </c>
      <c r="N1441" s="568">
        <v>153.19999999999999</v>
      </c>
      <c r="O1441" s="569">
        <v>0.99444444444444402</v>
      </c>
      <c r="P1441" s="568"/>
      <c r="Q1441" s="185" t="str">
        <f t="shared" si="70"/>
        <v/>
      </c>
      <c r="R1441" s="574" t="str">
        <f t="shared" si="69"/>
        <v/>
      </c>
      <c r="S1441" s="581">
        <v>9.5</v>
      </c>
      <c r="T1441" s="257"/>
      <c r="U1441" s="576" t="str">
        <f t="shared" si="71"/>
        <v/>
      </c>
      <c r="AR1441" s="263"/>
      <c r="AS1441" s="263"/>
      <c r="AT1441" s="224"/>
      <c r="AU1441" s="379"/>
      <c r="AV1441" s="379"/>
      <c r="AW1441" s="264"/>
    </row>
    <row r="1442" spans="2:49" x14ac:dyDescent="0.25">
      <c r="B1442" s="379">
        <v>9.9</v>
      </c>
      <c r="C1442" s="379">
        <v>96</v>
      </c>
      <c r="D1442" s="379">
        <v>9.9</v>
      </c>
      <c r="E1442" s="379">
        <v>0</v>
      </c>
      <c r="F1442" s="379">
        <v>0</v>
      </c>
      <c r="G1442" s="379">
        <v>170</v>
      </c>
      <c r="H1442" s="379">
        <v>1031.9000000000001</v>
      </c>
      <c r="I1442" s="379">
        <v>0</v>
      </c>
      <c r="J1442" s="379">
        <v>0</v>
      </c>
      <c r="K1442" s="379">
        <v>0.3</v>
      </c>
      <c r="L1442" s="379">
        <v>0.5</v>
      </c>
      <c r="M1442" s="379">
        <v>153.19999999999999</v>
      </c>
      <c r="N1442" s="568">
        <v>153.19999999999999</v>
      </c>
      <c r="O1442" s="569">
        <v>0.99513888888888902</v>
      </c>
      <c r="P1442" s="568"/>
      <c r="Q1442" s="185" t="str">
        <f t="shared" si="70"/>
        <v/>
      </c>
      <c r="R1442" s="574" t="str">
        <f t="shared" si="69"/>
        <v/>
      </c>
      <c r="S1442" s="581">
        <v>9.5</v>
      </c>
      <c r="T1442" s="257"/>
      <c r="U1442" s="576" t="str">
        <f t="shared" si="71"/>
        <v/>
      </c>
      <c r="AR1442" s="263"/>
      <c r="AS1442" s="263"/>
      <c r="AT1442" s="224"/>
      <c r="AU1442" s="379"/>
      <c r="AV1442" s="379"/>
      <c r="AW1442" s="264"/>
    </row>
    <row r="1443" spans="2:49" x14ac:dyDescent="0.25">
      <c r="B1443" s="379">
        <v>9.9</v>
      </c>
      <c r="C1443" s="379">
        <v>96</v>
      </c>
      <c r="D1443" s="379">
        <v>9.9</v>
      </c>
      <c r="E1443" s="379">
        <v>0</v>
      </c>
      <c r="F1443" s="379">
        <v>0</v>
      </c>
      <c r="G1443" s="379">
        <v>170</v>
      </c>
      <c r="H1443" s="379">
        <v>1031.8</v>
      </c>
      <c r="I1443" s="379">
        <v>0</v>
      </c>
      <c r="J1443" s="379">
        <v>0</v>
      </c>
      <c r="K1443" s="379">
        <v>0.3</v>
      </c>
      <c r="L1443" s="379">
        <v>0.5</v>
      </c>
      <c r="M1443" s="379">
        <v>153.19999999999999</v>
      </c>
      <c r="N1443" s="568">
        <v>153.19999999999999</v>
      </c>
      <c r="O1443" s="569">
        <v>0.99583333333333302</v>
      </c>
      <c r="P1443" s="568"/>
      <c r="Q1443" s="185" t="str">
        <f t="shared" si="70"/>
        <v/>
      </c>
      <c r="R1443" s="574" t="str">
        <f t="shared" si="69"/>
        <v/>
      </c>
      <c r="S1443" s="581">
        <v>9.5</v>
      </c>
      <c r="T1443" s="257"/>
      <c r="U1443" s="576" t="str">
        <f t="shared" si="71"/>
        <v/>
      </c>
      <c r="AR1443" s="263"/>
      <c r="AS1443" s="263"/>
      <c r="AT1443" s="224"/>
      <c r="AU1443" s="379"/>
      <c r="AV1443" s="379"/>
      <c r="AW1443" s="264"/>
    </row>
    <row r="1444" spans="2:49" x14ac:dyDescent="0.25">
      <c r="B1444" s="379">
        <v>9.9</v>
      </c>
      <c r="C1444" s="379">
        <v>95</v>
      </c>
      <c r="D1444" s="379">
        <v>9.9</v>
      </c>
      <c r="E1444" s="379">
        <v>0</v>
      </c>
      <c r="F1444" s="379">
        <v>0</v>
      </c>
      <c r="G1444" s="379">
        <v>170</v>
      </c>
      <c r="H1444" s="379">
        <v>1031.7</v>
      </c>
      <c r="I1444" s="379">
        <v>0</v>
      </c>
      <c r="J1444" s="379">
        <v>0</v>
      </c>
      <c r="K1444" s="379">
        <v>0.3</v>
      </c>
      <c r="L1444" s="379">
        <v>0.5</v>
      </c>
      <c r="M1444" s="379">
        <v>153.19999999999999</v>
      </c>
      <c r="N1444" s="568">
        <v>153.19999999999999</v>
      </c>
      <c r="O1444" s="569">
        <v>0.99652777777777801</v>
      </c>
      <c r="P1444" s="568"/>
      <c r="Q1444" s="185" t="str">
        <f t="shared" si="70"/>
        <v/>
      </c>
      <c r="R1444" s="574" t="str">
        <f t="shared" si="69"/>
        <v/>
      </c>
      <c r="S1444" s="581">
        <v>9.5</v>
      </c>
      <c r="T1444" s="257"/>
      <c r="U1444" s="576" t="str">
        <f t="shared" si="71"/>
        <v/>
      </c>
      <c r="AR1444" s="263"/>
      <c r="AS1444" s="263"/>
      <c r="AT1444" s="224"/>
      <c r="AU1444" s="379"/>
      <c r="AV1444" s="379"/>
      <c r="AW1444" s="264"/>
    </row>
    <row r="1445" spans="2:49" x14ac:dyDescent="0.25">
      <c r="B1445" s="379">
        <v>9.9</v>
      </c>
      <c r="C1445" s="379">
        <v>95</v>
      </c>
      <c r="D1445" s="379">
        <v>9.9</v>
      </c>
      <c r="E1445" s="379">
        <v>0</v>
      </c>
      <c r="F1445" s="379">
        <v>0</v>
      </c>
      <c r="G1445" s="379">
        <v>170</v>
      </c>
      <c r="H1445" s="379">
        <v>1031.8</v>
      </c>
      <c r="I1445" s="379">
        <v>0</v>
      </c>
      <c r="J1445" s="379">
        <v>0</v>
      </c>
      <c r="K1445" s="379">
        <v>0.3</v>
      </c>
      <c r="L1445" s="379">
        <v>0.5</v>
      </c>
      <c r="M1445" s="379">
        <v>153.19999999999999</v>
      </c>
      <c r="N1445" s="568">
        <v>153.19999999999999</v>
      </c>
      <c r="O1445" s="569">
        <v>0.99722222222222201</v>
      </c>
      <c r="P1445" s="568"/>
      <c r="Q1445" s="185" t="str">
        <f t="shared" si="70"/>
        <v/>
      </c>
      <c r="R1445" s="574" t="str">
        <f t="shared" si="69"/>
        <v/>
      </c>
      <c r="S1445" s="581">
        <v>9.4</v>
      </c>
      <c r="T1445" s="257"/>
      <c r="U1445" s="576" t="str">
        <f t="shared" si="71"/>
        <v/>
      </c>
      <c r="AR1445" s="263"/>
      <c r="AS1445" s="263"/>
      <c r="AT1445" s="224"/>
      <c r="AU1445" s="379"/>
      <c r="AV1445" s="379"/>
      <c r="AW1445" s="264"/>
    </row>
    <row r="1446" spans="2:49" x14ac:dyDescent="0.25">
      <c r="B1446" s="379">
        <v>9.8000000000000007</v>
      </c>
      <c r="C1446" s="379">
        <v>95</v>
      </c>
      <c r="D1446" s="379">
        <v>9.8000000000000007</v>
      </c>
      <c r="E1446" s="379">
        <v>0</v>
      </c>
      <c r="F1446" s="379">
        <v>0</v>
      </c>
      <c r="G1446" s="379">
        <v>170</v>
      </c>
      <c r="H1446" s="379">
        <v>1031.7</v>
      </c>
      <c r="I1446" s="379">
        <v>0</v>
      </c>
      <c r="J1446" s="379">
        <v>0</v>
      </c>
      <c r="K1446" s="379">
        <v>0.3</v>
      </c>
      <c r="L1446" s="379">
        <v>0.5</v>
      </c>
      <c r="M1446" s="379">
        <v>153.19999999999999</v>
      </c>
      <c r="N1446" s="568">
        <v>153.19999999999999</v>
      </c>
      <c r="O1446" s="569">
        <v>0.99791666666666701</v>
      </c>
      <c r="P1446" s="568"/>
      <c r="Q1446" s="185" t="str">
        <f t="shared" si="70"/>
        <v/>
      </c>
      <c r="R1446" s="574" t="str">
        <f t="shared" si="69"/>
        <v/>
      </c>
      <c r="S1446" s="581"/>
      <c r="T1446" s="257"/>
      <c r="U1446" s="576" t="str">
        <f t="shared" si="71"/>
        <v/>
      </c>
      <c r="AR1446" s="263"/>
      <c r="AS1446" s="263"/>
      <c r="AT1446" s="224"/>
      <c r="AU1446" s="379"/>
      <c r="AV1446" s="379"/>
      <c r="AW1446" s="264"/>
    </row>
    <row r="1447" spans="2:49" x14ac:dyDescent="0.25">
      <c r="B1447" s="379">
        <v>9.6999999999999993</v>
      </c>
      <c r="C1447" s="379">
        <v>95</v>
      </c>
      <c r="D1447" s="379">
        <v>9.6999999999999993</v>
      </c>
      <c r="E1447" s="379">
        <v>0</v>
      </c>
      <c r="F1447" s="379">
        <v>0</v>
      </c>
      <c r="G1447" s="379">
        <v>170</v>
      </c>
      <c r="H1447" s="379">
        <v>1031.9000000000001</v>
      </c>
      <c r="I1447" s="379">
        <v>0</v>
      </c>
      <c r="J1447" s="379">
        <v>0</v>
      </c>
      <c r="K1447" s="379">
        <v>0.3</v>
      </c>
      <c r="L1447" s="379">
        <v>0.5</v>
      </c>
      <c r="M1447" s="379">
        <v>153.19999999999999</v>
      </c>
      <c r="N1447" s="568">
        <v>153.19999999999999</v>
      </c>
      <c r="O1447" s="569">
        <v>0.99861111111111101</v>
      </c>
      <c r="P1447" s="568"/>
      <c r="Q1447" s="185" t="str">
        <f t="shared" si="70"/>
        <v/>
      </c>
      <c r="R1447" s="574" t="str">
        <f t="shared" si="69"/>
        <v/>
      </c>
      <c r="S1447" s="581"/>
      <c r="T1447" s="257"/>
      <c r="U1447" s="576" t="str">
        <f t="shared" si="71"/>
        <v/>
      </c>
      <c r="AR1447" s="263"/>
      <c r="AS1447" s="263"/>
      <c r="AT1447" s="224"/>
      <c r="AU1447" s="379"/>
      <c r="AV1447" s="379"/>
      <c r="AW1447" s="264"/>
    </row>
    <row r="1448" spans="2:49" x14ac:dyDescent="0.25">
      <c r="B1448" s="379">
        <v>9.6999999999999993</v>
      </c>
      <c r="C1448" s="379">
        <v>96</v>
      </c>
      <c r="D1448" s="379">
        <v>9.6999999999999993</v>
      </c>
      <c r="E1448" s="379">
        <v>0</v>
      </c>
      <c r="F1448" s="379">
        <v>0</v>
      </c>
      <c r="G1448" s="379">
        <v>170</v>
      </c>
      <c r="H1448" s="379">
        <v>1031.7</v>
      </c>
      <c r="I1448" s="379">
        <v>0</v>
      </c>
      <c r="J1448" s="379">
        <v>0</v>
      </c>
      <c r="K1448" s="379">
        <v>0.3</v>
      </c>
      <c r="L1448" s="379">
        <v>0.5</v>
      </c>
      <c r="M1448" s="379">
        <v>153.19999999999999</v>
      </c>
      <c r="N1448" s="568">
        <v>153.19999999999999</v>
      </c>
      <c r="O1448" s="569">
        <v>0.999305555555556</v>
      </c>
      <c r="P1448" s="568"/>
      <c r="Q1448" s="588" t="str">
        <f t="shared" si="70"/>
        <v/>
      </c>
      <c r="R1448" s="578" t="str">
        <f t="shared" si="69"/>
        <v/>
      </c>
      <c r="S1448" s="589"/>
      <c r="T1448" s="579"/>
      <c r="U1448" s="577"/>
      <c r="AR1448" s="263"/>
      <c r="AS1448" s="263"/>
      <c r="AT1448" s="224"/>
      <c r="AU1448" s="379"/>
      <c r="AV1448" s="379"/>
      <c r="AW1448" s="264"/>
    </row>
    <row r="1449" spans="2:49" x14ac:dyDescent="0.25">
      <c r="B1449" s="379"/>
      <c r="C1449" s="379"/>
      <c r="D1449" s="379"/>
      <c r="E1449" s="379"/>
      <c r="F1449" s="379"/>
      <c r="G1449" s="379"/>
      <c r="H1449" s="379"/>
      <c r="I1449" s="379"/>
      <c r="J1449" s="379"/>
      <c r="K1449" s="379"/>
      <c r="L1449" s="379"/>
      <c r="M1449" s="379"/>
      <c r="N1449" s="568"/>
      <c r="O1449" s="569"/>
      <c r="P1449" s="568"/>
      <c r="Q1449" s="227"/>
      <c r="S1449" s="581"/>
      <c r="AV1449" s="224"/>
    </row>
    <row r="1450" spans="2:49" s="568" customFormat="1" x14ac:dyDescent="0.25">
      <c r="B1450" s="379"/>
      <c r="C1450" s="379">
        <f>MIN(C9:C1448)</f>
        <v>95</v>
      </c>
      <c r="D1450" s="379"/>
      <c r="E1450" s="379">
        <f>MAX(E9:E1448)</f>
        <v>10.4</v>
      </c>
      <c r="F1450" s="379">
        <f>MAX(F9:F1448)</f>
        <v>13</v>
      </c>
      <c r="G1450" s="379"/>
      <c r="H1450" s="379"/>
      <c r="I1450" s="379"/>
      <c r="J1450" s="379">
        <f>MAX(J9:J1448)</f>
        <v>0.3</v>
      </c>
      <c r="K1450" s="379">
        <f>K1448</f>
        <v>0.3</v>
      </c>
      <c r="L1450" s="379">
        <f>L1447</f>
        <v>0.5</v>
      </c>
      <c r="M1450" s="379">
        <f>M1447</f>
        <v>153.19999999999999</v>
      </c>
      <c r="N1450" s="379">
        <f>N1447</f>
        <v>153.19999999999999</v>
      </c>
      <c r="P1450" s="413">
        <f>SUM(P9:P1448)</f>
        <v>0</v>
      </c>
      <c r="Q1450" s="186">
        <f>SUM(Q9:Q1448)</f>
        <v>9120</v>
      </c>
      <c r="R1450" s="136">
        <f>SUM(R9:R1448)</f>
        <v>3420</v>
      </c>
      <c r="S1450" s="581"/>
      <c r="U1450" s="568">
        <f>SUM(U9:U1448)</f>
        <v>10380</v>
      </c>
      <c r="AT1450" s="263"/>
      <c r="AU1450" s="263"/>
      <c r="AV1450" s="224"/>
      <c r="AW1450" s="379"/>
    </row>
    <row r="1451" spans="2:49" x14ac:dyDescent="0.25">
      <c r="B1451" s="379"/>
      <c r="C1451" s="379"/>
      <c r="D1451" s="379"/>
      <c r="E1451" s="379"/>
      <c r="F1451" s="379"/>
      <c r="G1451" s="379"/>
      <c r="H1451" s="379"/>
      <c r="I1451" s="379"/>
      <c r="J1451" s="379"/>
      <c r="K1451" s="379"/>
      <c r="L1451" s="379"/>
      <c r="M1451" s="379"/>
      <c r="N1451" s="568"/>
      <c r="O1451" s="569"/>
      <c r="P1451" s="568"/>
      <c r="S1451" s="581"/>
      <c r="AV1451" s="224"/>
    </row>
    <row r="1452" spans="2:49" x14ac:dyDescent="0.25">
      <c r="B1452" s="379"/>
      <c r="C1452" s="379"/>
      <c r="D1452" s="379"/>
      <c r="E1452" s="379"/>
      <c r="F1452" s="379"/>
      <c r="G1452" s="379"/>
      <c r="H1452" s="379"/>
      <c r="I1452" s="379"/>
      <c r="J1452" s="379"/>
      <c r="K1452" s="379"/>
      <c r="L1452" s="379"/>
      <c r="M1452" s="379"/>
      <c r="N1452" s="568"/>
      <c r="O1452" s="569"/>
      <c r="P1452" s="568"/>
      <c r="S1452" s="581"/>
    </row>
    <row r="1453" spans="2:49" x14ac:dyDescent="0.25">
      <c r="B1453" s="379"/>
      <c r="C1453" s="379"/>
      <c r="D1453" s="379"/>
      <c r="E1453" s="379"/>
      <c r="F1453" s="379"/>
      <c r="G1453" s="379"/>
      <c r="H1453" s="379"/>
      <c r="I1453" s="379"/>
      <c r="J1453" s="379"/>
      <c r="K1453" s="379"/>
      <c r="L1453" s="379"/>
      <c r="M1453" s="379"/>
      <c r="N1453" s="568"/>
      <c r="O1453" s="569"/>
      <c r="P1453" s="568"/>
      <c r="S1453" s="581"/>
    </row>
    <row r="1454" spans="2:49" x14ac:dyDescent="0.25">
      <c r="B1454" s="379"/>
      <c r="C1454" s="379"/>
      <c r="D1454" s="379"/>
      <c r="E1454" s="379"/>
      <c r="F1454" s="379"/>
      <c r="G1454" s="379"/>
      <c r="H1454" s="379"/>
      <c r="I1454" s="379"/>
      <c r="J1454" s="379"/>
      <c r="K1454" s="379"/>
      <c r="L1454" s="379"/>
      <c r="M1454" s="379"/>
      <c r="N1454" s="568"/>
      <c r="O1454" s="569"/>
      <c r="P1454" s="568"/>
      <c r="S1454" s="581"/>
    </row>
    <row r="1455" spans="2:49" x14ac:dyDescent="0.25">
      <c r="B1455" s="379"/>
      <c r="C1455" s="379"/>
      <c r="D1455" s="379"/>
      <c r="E1455" s="379"/>
      <c r="F1455" s="379"/>
      <c r="G1455" s="379"/>
      <c r="H1455" s="379"/>
      <c r="I1455" s="379"/>
      <c r="J1455" s="379"/>
      <c r="K1455" s="379"/>
      <c r="L1455" s="379"/>
      <c r="M1455" s="379"/>
      <c r="N1455" s="568"/>
      <c r="O1455" s="569"/>
      <c r="P1455" s="568"/>
      <c r="S1455" s="581"/>
    </row>
    <row r="1456" spans="2:49" x14ac:dyDescent="0.25">
      <c r="B1456" s="379"/>
      <c r="C1456" s="379"/>
      <c r="D1456" s="379"/>
      <c r="E1456" s="379"/>
      <c r="F1456" s="379"/>
      <c r="G1456" s="379"/>
      <c r="H1456" s="379"/>
      <c r="I1456" s="379"/>
      <c r="J1456" s="379"/>
      <c r="K1456" s="379"/>
      <c r="L1456" s="379"/>
      <c r="M1456" s="379"/>
      <c r="N1456" s="568"/>
      <c r="O1456" s="569"/>
      <c r="P1456" s="568"/>
      <c r="S1456" s="581"/>
    </row>
    <row r="1457" spans="2:19" x14ac:dyDescent="0.25">
      <c r="B1457" s="379"/>
      <c r="C1457" s="379"/>
      <c r="D1457" s="379"/>
      <c r="E1457" s="379"/>
      <c r="F1457" s="379"/>
      <c r="G1457" s="379"/>
      <c r="H1457" s="379"/>
      <c r="I1457" s="379"/>
      <c r="J1457" s="379"/>
      <c r="K1457" s="379"/>
      <c r="L1457" s="379"/>
      <c r="M1457" s="379"/>
      <c r="N1457" s="568"/>
      <c r="O1457" s="569"/>
      <c r="P1457" s="568"/>
      <c r="S1457" s="581"/>
    </row>
    <row r="1458" spans="2:19" x14ac:dyDescent="0.25">
      <c r="B1458" s="379"/>
      <c r="C1458" s="379"/>
      <c r="D1458" s="379"/>
      <c r="E1458" s="379"/>
      <c r="F1458" s="379"/>
      <c r="G1458" s="379"/>
      <c r="H1458" s="379"/>
      <c r="I1458" s="379"/>
      <c r="J1458" s="379"/>
      <c r="K1458" s="379"/>
      <c r="L1458" s="379"/>
      <c r="M1458" s="379"/>
      <c r="N1458" s="568"/>
      <c r="O1458" s="569"/>
      <c r="P1458" s="568"/>
      <c r="S1458" s="581"/>
    </row>
    <row r="1459" spans="2:19" x14ac:dyDescent="0.25">
      <c r="B1459" s="379"/>
      <c r="C1459" s="379"/>
      <c r="D1459" s="379"/>
      <c r="E1459" s="379"/>
      <c r="F1459" s="379"/>
      <c r="G1459" s="379"/>
      <c r="H1459" s="379"/>
      <c r="I1459" s="379"/>
      <c r="J1459" s="379"/>
      <c r="K1459" s="379"/>
      <c r="L1459" s="379"/>
      <c r="M1459" s="379"/>
      <c r="N1459" s="568"/>
      <c r="O1459" s="569"/>
      <c r="P1459" s="568"/>
      <c r="S1459" s="581"/>
    </row>
    <row r="1460" spans="2:19" x14ac:dyDescent="0.25">
      <c r="B1460" s="379"/>
      <c r="C1460" s="379"/>
      <c r="D1460" s="379"/>
      <c r="E1460" s="379"/>
      <c r="F1460" s="379"/>
      <c r="G1460" s="379"/>
      <c r="H1460" s="379"/>
      <c r="I1460" s="379"/>
      <c r="J1460" s="379"/>
      <c r="K1460" s="379"/>
      <c r="L1460" s="379"/>
      <c r="M1460" s="379"/>
      <c r="N1460" s="568"/>
      <c r="O1460" s="569"/>
      <c r="P1460" s="568"/>
      <c r="S1460" s="581"/>
    </row>
    <row r="1461" spans="2:19" x14ac:dyDescent="0.25">
      <c r="B1461" s="379"/>
      <c r="C1461" s="379"/>
      <c r="D1461" s="379"/>
      <c r="E1461" s="379"/>
      <c r="F1461" s="379"/>
      <c r="G1461" s="379"/>
      <c r="H1461" s="379"/>
      <c r="I1461" s="379"/>
      <c r="J1461" s="379"/>
      <c r="K1461" s="379"/>
      <c r="L1461" s="379"/>
      <c r="M1461" s="379"/>
      <c r="N1461" s="568"/>
      <c r="O1461" s="569"/>
      <c r="P1461" s="568"/>
      <c r="S1461" s="581"/>
    </row>
    <row r="1462" spans="2:19" x14ac:dyDescent="0.25">
      <c r="B1462" s="379"/>
      <c r="C1462" s="379"/>
      <c r="D1462" s="379"/>
      <c r="E1462" s="379"/>
      <c r="F1462" s="379"/>
      <c r="G1462" s="379"/>
      <c r="H1462" s="379"/>
      <c r="I1462" s="379"/>
      <c r="J1462" s="379"/>
      <c r="K1462" s="379"/>
      <c r="L1462" s="379"/>
      <c r="M1462" s="379"/>
      <c r="N1462" s="568"/>
      <c r="O1462" s="569"/>
      <c r="P1462" s="568"/>
      <c r="S1462" s="581"/>
    </row>
    <row r="1463" spans="2:19" x14ac:dyDescent="0.25">
      <c r="B1463" s="379"/>
      <c r="C1463" s="379"/>
      <c r="D1463" s="379"/>
      <c r="E1463" s="379"/>
      <c r="F1463" s="379"/>
      <c r="G1463" s="379"/>
      <c r="H1463" s="379"/>
      <c r="I1463" s="379"/>
      <c r="J1463" s="379"/>
      <c r="K1463" s="379"/>
      <c r="L1463" s="379"/>
      <c r="M1463" s="379"/>
      <c r="N1463" s="568"/>
      <c r="O1463" s="569"/>
      <c r="P1463" s="568"/>
      <c r="S1463" s="581"/>
    </row>
    <row r="1464" spans="2:19" x14ac:dyDescent="0.25">
      <c r="B1464" s="379"/>
      <c r="C1464" s="379"/>
      <c r="D1464" s="379"/>
      <c r="E1464" s="379"/>
      <c r="F1464" s="379"/>
      <c r="G1464" s="379"/>
      <c r="H1464" s="379"/>
      <c r="I1464" s="379"/>
      <c r="J1464" s="379"/>
      <c r="K1464" s="379"/>
      <c r="L1464" s="379"/>
      <c r="M1464" s="379"/>
      <c r="N1464" s="568"/>
      <c r="O1464" s="569"/>
      <c r="P1464" s="568"/>
      <c r="S1464" s="581"/>
    </row>
    <row r="1465" spans="2:19" x14ac:dyDescent="0.25">
      <c r="B1465" s="379"/>
      <c r="C1465" s="379"/>
      <c r="D1465" s="379"/>
      <c r="E1465" s="379"/>
      <c r="F1465" s="379"/>
      <c r="G1465" s="379"/>
      <c r="H1465" s="379"/>
      <c r="I1465" s="379"/>
      <c r="J1465" s="379"/>
      <c r="K1465" s="379"/>
      <c r="L1465" s="379"/>
      <c r="M1465" s="379"/>
      <c r="N1465" s="568"/>
      <c r="O1465" s="569"/>
      <c r="P1465" s="568"/>
      <c r="S1465" s="581"/>
    </row>
    <row r="1466" spans="2:19" x14ac:dyDescent="0.25">
      <c r="B1466" s="379"/>
      <c r="C1466" s="379"/>
      <c r="D1466" s="379"/>
      <c r="E1466" s="379"/>
      <c r="F1466" s="379"/>
      <c r="G1466" s="379"/>
      <c r="H1466" s="379"/>
      <c r="I1466" s="379"/>
      <c r="J1466" s="379"/>
      <c r="K1466" s="379"/>
      <c r="L1466" s="379"/>
      <c r="M1466" s="379"/>
      <c r="N1466" s="568"/>
      <c r="O1466" s="569"/>
      <c r="P1466" s="568"/>
      <c r="S1466" s="581"/>
    </row>
    <row r="1467" spans="2:19" x14ac:dyDescent="0.25">
      <c r="B1467" s="379"/>
      <c r="C1467" s="379"/>
      <c r="D1467" s="379"/>
      <c r="E1467" s="379"/>
      <c r="F1467" s="379"/>
      <c r="G1467" s="379"/>
      <c r="H1467" s="379"/>
      <c r="I1467" s="379"/>
      <c r="J1467" s="379"/>
      <c r="K1467" s="379"/>
      <c r="L1467" s="379"/>
      <c r="M1467" s="379"/>
      <c r="N1467" s="568"/>
      <c r="O1467" s="569"/>
      <c r="P1467" s="568"/>
      <c r="S1467" s="581"/>
    </row>
    <row r="1468" spans="2:19" x14ac:dyDescent="0.25">
      <c r="B1468" s="379"/>
      <c r="C1468" s="379"/>
      <c r="D1468" s="379"/>
      <c r="E1468" s="379"/>
      <c r="F1468" s="379"/>
      <c r="G1468" s="379"/>
      <c r="H1468" s="379"/>
      <c r="I1468" s="379"/>
      <c r="J1468" s="379"/>
      <c r="K1468" s="379"/>
      <c r="L1468" s="379"/>
      <c r="M1468" s="379"/>
      <c r="N1468" s="568"/>
      <c r="O1468" s="569"/>
      <c r="P1468" s="568"/>
      <c r="S1468" s="581"/>
    </row>
    <row r="1469" spans="2:19" x14ac:dyDescent="0.25">
      <c r="B1469" s="379"/>
      <c r="C1469" s="379"/>
      <c r="D1469" s="379"/>
      <c r="E1469" s="379"/>
      <c r="F1469" s="379"/>
      <c r="G1469" s="379"/>
      <c r="H1469" s="379"/>
      <c r="I1469" s="379"/>
      <c r="J1469" s="379"/>
      <c r="K1469" s="379"/>
      <c r="L1469" s="379"/>
      <c r="M1469" s="379"/>
      <c r="N1469" s="568"/>
      <c r="O1469" s="569"/>
      <c r="P1469" s="568"/>
      <c r="S1469" s="581"/>
    </row>
    <row r="1470" spans="2:19" x14ac:dyDescent="0.25">
      <c r="B1470" s="379"/>
      <c r="C1470" s="379"/>
      <c r="D1470" s="379"/>
      <c r="E1470" s="379"/>
      <c r="F1470" s="379"/>
      <c r="G1470" s="379"/>
      <c r="H1470" s="379"/>
      <c r="I1470" s="379"/>
      <c r="J1470" s="379"/>
      <c r="K1470" s="379"/>
      <c r="L1470" s="379"/>
      <c r="M1470" s="379"/>
      <c r="N1470" s="568"/>
      <c r="O1470" s="569"/>
      <c r="P1470" s="568"/>
      <c r="S1470" s="581"/>
    </row>
    <row r="1471" spans="2:19" x14ac:dyDescent="0.25">
      <c r="B1471" s="379"/>
      <c r="C1471" s="379"/>
      <c r="D1471" s="379"/>
      <c r="E1471" s="379"/>
      <c r="F1471" s="379"/>
      <c r="G1471" s="379"/>
      <c r="H1471" s="379"/>
      <c r="I1471" s="379"/>
      <c r="J1471" s="379"/>
      <c r="K1471" s="379"/>
      <c r="L1471" s="379"/>
      <c r="M1471" s="379"/>
      <c r="N1471" s="568"/>
      <c r="O1471" s="569"/>
      <c r="P1471" s="568"/>
      <c r="S1471" s="581"/>
    </row>
    <row r="1472" spans="2:19" x14ac:dyDescent="0.25">
      <c r="B1472" s="379"/>
      <c r="C1472" s="379"/>
      <c r="D1472" s="379"/>
      <c r="E1472" s="379"/>
      <c r="F1472" s="379"/>
      <c r="G1472" s="379"/>
      <c r="H1472" s="379"/>
      <c r="I1472" s="379"/>
      <c r="J1472" s="379"/>
      <c r="K1472" s="379"/>
      <c r="L1472" s="379"/>
      <c r="M1472" s="379"/>
      <c r="N1472" s="568"/>
      <c r="O1472" s="569"/>
      <c r="P1472" s="568"/>
      <c r="S1472" s="581"/>
    </row>
    <row r="1473" spans="2:19" x14ac:dyDescent="0.25">
      <c r="B1473" s="379"/>
      <c r="C1473" s="379"/>
      <c r="D1473" s="379"/>
      <c r="E1473" s="379"/>
      <c r="F1473" s="379"/>
      <c r="G1473" s="379"/>
      <c r="H1473" s="379"/>
      <c r="I1473" s="379"/>
      <c r="J1473" s="379"/>
      <c r="K1473" s="379"/>
      <c r="L1473" s="379"/>
      <c r="M1473" s="379"/>
      <c r="N1473" s="568"/>
      <c r="O1473" s="569"/>
      <c r="P1473" s="568"/>
      <c r="S1473" s="581"/>
    </row>
    <row r="1474" spans="2:19" x14ac:dyDescent="0.25">
      <c r="B1474" s="379"/>
      <c r="C1474" s="379"/>
      <c r="D1474" s="379"/>
      <c r="E1474" s="379"/>
      <c r="F1474" s="379"/>
      <c r="G1474" s="379"/>
      <c r="H1474" s="379"/>
      <c r="I1474" s="379"/>
      <c r="J1474" s="379"/>
      <c r="K1474" s="379"/>
      <c r="L1474" s="379"/>
      <c r="M1474" s="379"/>
      <c r="N1474" s="568"/>
      <c r="O1474" s="569"/>
      <c r="P1474" s="568"/>
      <c r="S1474" s="581"/>
    </row>
    <row r="1475" spans="2:19" x14ac:dyDescent="0.25">
      <c r="B1475" s="379"/>
      <c r="C1475" s="379"/>
      <c r="D1475" s="379"/>
      <c r="E1475" s="379"/>
      <c r="F1475" s="379"/>
      <c r="G1475" s="379"/>
      <c r="H1475" s="379"/>
      <c r="I1475" s="379"/>
      <c r="J1475" s="379"/>
      <c r="K1475" s="379"/>
      <c r="L1475" s="379"/>
      <c r="M1475" s="379"/>
      <c r="N1475" s="568"/>
      <c r="O1475" s="569"/>
      <c r="P1475" s="568"/>
      <c r="S1475" s="581"/>
    </row>
    <row r="1476" spans="2:19" x14ac:dyDescent="0.25">
      <c r="B1476" s="379"/>
      <c r="C1476" s="379"/>
      <c r="D1476" s="379"/>
      <c r="E1476" s="379"/>
      <c r="F1476" s="379"/>
      <c r="G1476" s="379"/>
      <c r="H1476" s="379"/>
      <c r="I1476" s="379"/>
      <c r="J1476" s="379"/>
      <c r="K1476" s="379"/>
      <c r="L1476" s="379"/>
      <c r="M1476" s="379"/>
      <c r="N1476" s="568"/>
      <c r="O1476" s="569"/>
      <c r="P1476" s="568"/>
      <c r="S1476" s="581"/>
    </row>
    <row r="1477" spans="2:19" x14ac:dyDescent="0.25">
      <c r="B1477" s="379"/>
      <c r="C1477" s="379"/>
      <c r="D1477" s="379"/>
      <c r="E1477" s="379"/>
      <c r="F1477" s="379"/>
      <c r="G1477" s="379"/>
      <c r="H1477" s="379"/>
      <c r="I1477" s="379"/>
      <c r="J1477" s="379"/>
      <c r="K1477" s="379"/>
      <c r="L1477" s="379"/>
      <c r="M1477" s="379"/>
      <c r="N1477" s="568"/>
      <c r="O1477" s="569"/>
      <c r="P1477" s="568"/>
      <c r="S1477" s="581"/>
    </row>
    <row r="1478" spans="2:19" x14ac:dyDescent="0.25">
      <c r="B1478" s="379"/>
      <c r="C1478" s="379"/>
      <c r="D1478" s="379"/>
      <c r="E1478" s="379"/>
      <c r="F1478" s="379"/>
      <c r="G1478" s="379"/>
      <c r="H1478" s="379"/>
      <c r="I1478" s="379"/>
      <c r="J1478" s="379"/>
      <c r="K1478" s="379"/>
      <c r="L1478" s="379"/>
      <c r="M1478" s="379"/>
      <c r="N1478" s="568"/>
      <c r="O1478" s="569"/>
      <c r="P1478" s="568"/>
      <c r="S1478" s="581"/>
    </row>
    <row r="1479" spans="2:19" x14ac:dyDescent="0.25">
      <c r="B1479" s="379"/>
      <c r="C1479" s="379"/>
      <c r="D1479" s="379"/>
      <c r="E1479" s="379"/>
      <c r="F1479" s="379"/>
      <c r="G1479" s="379"/>
      <c r="H1479" s="379"/>
      <c r="I1479" s="379"/>
      <c r="J1479" s="379"/>
      <c r="K1479" s="379"/>
      <c r="L1479" s="379"/>
      <c r="M1479" s="379"/>
      <c r="N1479" s="568"/>
      <c r="O1479" s="569"/>
      <c r="P1479" s="568"/>
      <c r="S1479" s="581"/>
    </row>
    <row r="1480" spans="2:19" x14ac:dyDescent="0.25">
      <c r="B1480" s="379"/>
      <c r="C1480" s="379"/>
      <c r="D1480" s="379"/>
      <c r="E1480" s="379"/>
      <c r="F1480" s="379"/>
      <c r="G1480" s="379"/>
      <c r="H1480" s="379"/>
      <c r="I1480" s="379"/>
      <c r="J1480" s="379"/>
      <c r="K1480" s="379"/>
      <c r="L1480" s="379"/>
      <c r="M1480" s="379"/>
      <c r="N1480" s="568"/>
      <c r="O1480" s="569"/>
      <c r="P1480" s="568"/>
      <c r="S1480" s="581"/>
    </row>
    <row r="1481" spans="2:19" x14ac:dyDescent="0.25">
      <c r="B1481" s="379"/>
      <c r="C1481" s="379"/>
      <c r="D1481" s="379"/>
      <c r="E1481" s="379"/>
      <c r="F1481" s="379"/>
      <c r="G1481" s="379"/>
      <c r="H1481" s="379"/>
      <c r="I1481" s="379"/>
      <c r="J1481" s="379"/>
      <c r="K1481" s="379"/>
      <c r="L1481" s="379"/>
      <c r="M1481" s="379"/>
      <c r="N1481" s="568"/>
      <c r="O1481" s="569"/>
      <c r="P1481" s="568"/>
      <c r="S1481" s="581"/>
    </row>
    <row r="1482" spans="2:19" x14ac:dyDescent="0.25">
      <c r="B1482" s="379"/>
      <c r="C1482" s="379"/>
      <c r="D1482" s="379"/>
      <c r="E1482" s="379"/>
      <c r="F1482" s="379"/>
      <c r="G1482" s="379"/>
      <c r="H1482" s="379"/>
      <c r="I1482" s="379"/>
      <c r="J1482" s="379"/>
      <c r="K1482" s="379"/>
      <c r="L1482" s="379"/>
      <c r="M1482" s="379"/>
      <c r="N1482" s="568"/>
      <c r="O1482" s="569"/>
      <c r="P1482" s="568"/>
      <c r="S1482" s="581"/>
    </row>
    <row r="1483" spans="2:19" x14ac:dyDescent="0.25">
      <c r="B1483" s="379"/>
      <c r="C1483" s="379"/>
      <c r="D1483" s="379"/>
      <c r="E1483" s="379"/>
      <c r="F1483" s="379"/>
      <c r="G1483" s="379"/>
      <c r="H1483" s="379"/>
      <c r="I1483" s="379"/>
      <c r="J1483" s="379"/>
      <c r="K1483" s="379"/>
      <c r="L1483" s="379"/>
      <c r="M1483" s="379"/>
      <c r="N1483" s="568"/>
      <c r="O1483" s="569"/>
      <c r="P1483" s="568"/>
      <c r="S1483" s="581"/>
    </row>
    <row r="1484" spans="2:19" x14ac:dyDescent="0.25">
      <c r="B1484" s="379"/>
      <c r="C1484" s="379"/>
      <c r="D1484" s="379"/>
      <c r="E1484" s="379"/>
      <c r="F1484" s="379"/>
      <c r="G1484" s="379"/>
      <c r="H1484" s="379"/>
      <c r="I1484" s="379"/>
      <c r="J1484" s="379"/>
      <c r="K1484" s="379"/>
      <c r="L1484" s="379"/>
      <c r="M1484" s="379"/>
      <c r="N1484" s="568"/>
      <c r="O1484" s="569"/>
      <c r="P1484" s="568"/>
      <c r="S1484" s="581"/>
    </row>
    <row r="1485" spans="2:19" x14ac:dyDescent="0.25">
      <c r="B1485" s="379"/>
      <c r="C1485" s="379"/>
      <c r="D1485" s="379"/>
      <c r="E1485" s="379"/>
      <c r="F1485" s="379"/>
      <c r="G1485" s="379"/>
      <c r="H1485" s="379"/>
      <c r="I1485" s="379"/>
      <c r="J1485" s="379"/>
      <c r="K1485" s="379"/>
      <c r="L1485" s="379"/>
      <c r="M1485" s="379"/>
      <c r="N1485" s="568"/>
      <c r="O1485" s="569"/>
      <c r="P1485" s="568"/>
      <c r="S1485" s="581"/>
    </row>
    <row r="1486" spans="2:19" x14ac:dyDescent="0.25">
      <c r="B1486" s="379"/>
      <c r="C1486" s="379"/>
      <c r="D1486" s="379"/>
      <c r="E1486" s="379"/>
      <c r="F1486" s="379"/>
      <c r="G1486" s="379"/>
      <c r="H1486" s="379"/>
      <c r="I1486" s="379"/>
      <c r="J1486" s="379"/>
      <c r="K1486" s="379"/>
      <c r="L1486" s="379"/>
      <c r="M1486" s="379"/>
      <c r="N1486" s="568"/>
      <c r="O1486" s="569"/>
      <c r="P1486" s="568"/>
      <c r="S1486" s="581"/>
    </row>
    <row r="1487" spans="2:19" x14ac:dyDescent="0.25">
      <c r="B1487" s="379"/>
      <c r="C1487" s="379"/>
      <c r="D1487" s="379"/>
      <c r="E1487" s="379"/>
      <c r="F1487" s="379"/>
      <c r="G1487" s="379"/>
      <c r="H1487" s="379"/>
      <c r="I1487" s="379"/>
      <c r="J1487" s="379"/>
      <c r="K1487" s="379"/>
      <c r="L1487" s="379"/>
      <c r="M1487" s="379"/>
      <c r="N1487" s="568"/>
      <c r="O1487" s="569"/>
      <c r="P1487" s="568"/>
      <c r="S1487" s="581"/>
    </row>
    <row r="1488" spans="2:19" x14ac:dyDescent="0.25">
      <c r="B1488" s="379"/>
      <c r="C1488" s="379"/>
      <c r="D1488" s="379"/>
      <c r="E1488" s="379"/>
      <c r="F1488" s="379"/>
      <c r="G1488" s="379"/>
      <c r="H1488" s="379"/>
      <c r="I1488" s="379"/>
      <c r="J1488" s="379"/>
      <c r="K1488" s="379"/>
      <c r="L1488" s="379"/>
      <c r="M1488" s="379"/>
      <c r="N1488" s="568"/>
      <c r="O1488" s="569"/>
      <c r="P1488" s="568"/>
      <c r="S1488" s="581"/>
    </row>
    <row r="1489" spans="2:19" x14ac:dyDescent="0.25">
      <c r="B1489" s="379"/>
      <c r="C1489" s="379"/>
      <c r="D1489" s="379"/>
      <c r="E1489" s="379"/>
      <c r="F1489" s="379"/>
      <c r="G1489" s="379"/>
      <c r="H1489" s="379"/>
      <c r="I1489" s="379"/>
      <c r="J1489" s="379"/>
      <c r="K1489" s="379"/>
      <c r="L1489" s="379"/>
      <c r="M1489" s="379"/>
      <c r="N1489" s="568"/>
      <c r="O1489" s="569"/>
      <c r="P1489" s="568"/>
      <c r="S1489" s="581"/>
    </row>
    <row r="1490" spans="2:19" x14ac:dyDescent="0.25">
      <c r="B1490" s="379"/>
      <c r="C1490" s="379"/>
      <c r="D1490" s="379"/>
      <c r="E1490" s="379"/>
      <c r="F1490" s="379"/>
      <c r="G1490" s="379"/>
      <c r="H1490" s="379"/>
      <c r="I1490" s="379"/>
      <c r="J1490" s="379"/>
      <c r="K1490" s="379"/>
      <c r="L1490" s="379"/>
      <c r="M1490" s="379"/>
      <c r="N1490" s="568"/>
      <c r="O1490" s="569"/>
      <c r="P1490" s="568"/>
      <c r="S1490" s="581"/>
    </row>
    <row r="1491" spans="2:19" x14ac:dyDescent="0.25">
      <c r="B1491" s="379"/>
      <c r="C1491" s="379"/>
      <c r="D1491" s="379"/>
      <c r="E1491" s="379"/>
      <c r="F1491" s="379"/>
      <c r="G1491" s="379"/>
      <c r="H1491" s="379"/>
      <c r="I1491" s="379"/>
      <c r="J1491" s="379"/>
      <c r="K1491" s="379"/>
      <c r="L1491" s="379"/>
      <c r="M1491" s="379"/>
      <c r="N1491" s="568"/>
      <c r="O1491" s="569"/>
      <c r="P1491" s="568"/>
      <c r="S1491" s="581"/>
    </row>
    <row r="1492" spans="2:19" x14ac:dyDescent="0.25">
      <c r="B1492" s="379"/>
      <c r="C1492" s="379"/>
      <c r="D1492" s="379"/>
      <c r="E1492" s="379"/>
      <c r="F1492" s="379"/>
      <c r="G1492" s="379"/>
      <c r="H1492" s="379"/>
      <c r="I1492" s="379"/>
      <c r="J1492" s="379"/>
      <c r="K1492" s="379"/>
      <c r="L1492" s="379"/>
      <c r="M1492" s="379"/>
      <c r="N1492" s="568"/>
      <c r="O1492" s="569"/>
      <c r="P1492" s="568"/>
      <c r="S1492" s="581"/>
    </row>
    <row r="1493" spans="2:19" x14ac:dyDescent="0.25">
      <c r="B1493" s="379"/>
      <c r="C1493" s="379"/>
      <c r="D1493" s="379"/>
      <c r="E1493" s="379"/>
      <c r="F1493" s="379"/>
      <c r="G1493" s="379"/>
      <c r="H1493" s="379"/>
      <c r="I1493" s="379"/>
      <c r="J1493" s="379"/>
      <c r="K1493" s="379"/>
      <c r="L1493" s="379"/>
      <c r="M1493" s="379"/>
      <c r="N1493" s="568"/>
      <c r="O1493" s="569"/>
      <c r="P1493" s="568"/>
      <c r="S1493" s="581"/>
    </row>
    <row r="1494" spans="2:19" x14ac:dyDescent="0.25">
      <c r="B1494" s="379"/>
      <c r="C1494" s="379"/>
      <c r="D1494" s="379"/>
      <c r="E1494" s="379"/>
      <c r="F1494" s="379"/>
      <c r="G1494" s="379"/>
      <c r="H1494" s="379"/>
      <c r="I1494" s="379"/>
      <c r="J1494" s="379"/>
      <c r="K1494" s="379"/>
      <c r="L1494" s="379"/>
      <c r="M1494" s="379"/>
      <c r="N1494" s="568"/>
      <c r="O1494" s="569"/>
      <c r="P1494" s="568"/>
      <c r="S1494" s="581"/>
    </row>
    <row r="1495" spans="2:19" x14ac:dyDescent="0.25">
      <c r="B1495" s="379"/>
      <c r="C1495" s="379"/>
      <c r="D1495" s="379"/>
      <c r="E1495" s="379"/>
      <c r="F1495" s="379"/>
      <c r="G1495" s="379"/>
      <c r="H1495" s="379"/>
      <c r="I1495" s="379"/>
      <c r="J1495" s="379"/>
      <c r="K1495" s="379"/>
      <c r="L1495" s="379"/>
      <c r="M1495" s="379"/>
      <c r="N1495" s="568"/>
      <c r="O1495" s="569"/>
      <c r="P1495" s="568"/>
      <c r="S1495" s="581"/>
    </row>
    <row r="1496" spans="2:19" x14ac:dyDescent="0.25">
      <c r="B1496" s="379"/>
      <c r="C1496" s="379"/>
      <c r="D1496" s="379"/>
      <c r="E1496" s="379"/>
      <c r="F1496" s="379"/>
      <c r="G1496" s="379"/>
      <c r="H1496" s="379"/>
      <c r="I1496" s="379"/>
      <c r="J1496" s="379"/>
      <c r="K1496" s="379"/>
      <c r="L1496" s="379"/>
      <c r="M1496" s="379"/>
      <c r="N1496" s="568"/>
      <c r="O1496" s="569"/>
      <c r="P1496" s="568"/>
      <c r="S1496" s="581"/>
    </row>
    <row r="1497" spans="2:19" x14ac:dyDescent="0.25">
      <c r="B1497" s="379"/>
      <c r="C1497" s="379"/>
      <c r="D1497" s="379"/>
      <c r="E1497" s="379"/>
      <c r="F1497" s="379"/>
      <c r="G1497" s="379"/>
      <c r="H1497" s="379"/>
      <c r="I1497" s="379"/>
      <c r="J1497" s="379"/>
      <c r="K1497" s="379"/>
      <c r="L1497" s="379"/>
      <c r="M1497" s="379"/>
      <c r="N1497" s="568"/>
      <c r="O1497" s="569"/>
      <c r="P1497" s="568"/>
      <c r="S1497" s="581"/>
    </row>
    <row r="1498" spans="2:19" x14ac:dyDescent="0.25">
      <c r="B1498" s="379"/>
      <c r="C1498" s="379"/>
      <c r="D1498" s="379"/>
      <c r="E1498" s="379"/>
      <c r="F1498" s="379"/>
      <c r="G1498" s="379"/>
      <c r="H1498" s="379"/>
      <c r="I1498" s="379"/>
      <c r="J1498" s="379"/>
      <c r="K1498" s="379"/>
      <c r="L1498" s="379"/>
      <c r="M1498" s="379"/>
      <c r="N1498" s="568"/>
      <c r="O1498" s="569"/>
      <c r="P1498" s="568"/>
      <c r="S1498" s="581"/>
    </row>
    <row r="1499" spans="2:19" x14ac:dyDescent="0.25">
      <c r="B1499" s="379"/>
      <c r="C1499" s="379"/>
      <c r="D1499" s="379"/>
      <c r="E1499" s="379"/>
      <c r="F1499" s="379"/>
      <c r="G1499" s="379"/>
      <c r="H1499" s="379"/>
      <c r="I1499" s="379"/>
      <c r="J1499" s="379"/>
      <c r="K1499" s="379"/>
      <c r="L1499" s="379"/>
      <c r="M1499" s="379"/>
      <c r="N1499" s="568"/>
      <c r="O1499" s="569"/>
      <c r="P1499" s="568"/>
      <c r="S1499" s="581"/>
    </row>
    <row r="1500" spans="2:19" x14ac:dyDescent="0.25">
      <c r="B1500" s="379"/>
      <c r="C1500" s="379"/>
      <c r="D1500" s="379"/>
      <c r="E1500" s="379"/>
      <c r="F1500" s="379"/>
      <c r="G1500" s="379"/>
      <c r="H1500" s="379"/>
      <c r="I1500" s="379"/>
      <c r="J1500" s="379"/>
      <c r="K1500" s="379"/>
      <c r="L1500" s="379"/>
      <c r="M1500" s="379"/>
      <c r="N1500" s="568"/>
      <c r="O1500" s="569"/>
      <c r="P1500" s="568"/>
      <c r="S1500" s="581"/>
    </row>
    <row r="1501" spans="2:19" x14ac:dyDescent="0.25">
      <c r="B1501" s="379"/>
      <c r="C1501" s="379"/>
      <c r="D1501" s="379"/>
      <c r="E1501" s="379"/>
      <c r="F1501" s="379"/>
      <c r="G1501" s="379"/>
      <c r="H1501" s="379"/>
      <c r="I1501" s="379"/>
      <c r="J1501" s="379"/>
      <c r="K1501" s="379"/>
      <c r="L1501" s="379"/>
      <c r="M1501" s="379"/>
      <c r="N1501" s="568"/>
      <c r="O1501" s="569"/>
      <c r="P1501" s="568"/>
      <c r="S1501" s="581"/>
    </row>
    <row r="1502" spans="2:19" x14ac:dyDescent="0.25">
      <c r="B1502" s="379"/>
      <c r="C1502" s="379"/>
      <c r="D1502" s="379"/>
      <c r="E1502" s="379"/>
      <c r="F1502" s="379"/>
      <c r="G1502" s="379"/>
      <c r="H1502" s="379"/>
      <c r="I1502" s="379"/>
      <c r="J1502" s="379"/>
      <c r="K1502" s="379"/>
      <c r="L1502" s="379"/>
      <c r="M1502" s="379"/>
      <c r="N1502" s="568"/>
      <c r="O1502" s="569"/>
      <c r="P1502" s="568"/>
      <c r="S1502" s="581"/>
    </row>
    <row r="1503" spans="2:19" x14ac:dyDescent="0.25">
      <c r="B1503" s="379"/>
      <c r="C1503" s="379"/>
      <c r="D1503" s="379"/>
      <c r="E1503" s="379"/>
      <c r="F1503" s="379"/>
      <c r="G1503" s="379"/>
      <c r="H1503" s="379"/>
      <c r="I1503" s="379"/>
      <c r="J1503" s="379"/>
      <c r="K1503" s="379"/>
      <c r="L1503" s="379"/>
      <c r="M1503" s="379"/>
      <c r="N1503" s="568"/>
      <c r="O1503" s="569"/>
      <c r="P1503" s="568"/>
      <c r="S1503" s="581"/>
    </row>
    <row r="1504" spans="2:19" x14ac:dyDescent="0.25">
      <c r="B1504" s="379"/>
      <c r="C1504" s="379"/>
      <c r="D1504" s="379"/>
      <c r="E1504" s="379"/>
      <c r="F1504" s="379"/>
      <c r="G1504" s="379"/>
      <c r="H1504" s="379"/>
      <c r="I1504" s="379"/>
      <c r="J1504" s="379"/>
      <c r="K1504" s="379"/>
      <c r="L1504" s="379"/>
      <c r="M1504" s="379"/>
      <c r="N1504" s="568"/>
      <c r="O1504" s="569"/>
      <c r="P1504" s="568"/>
      <c r="S1504" s="581"/>
    </row>
    <row r="1505" spans="2:19" x14ac:dyDescent="0.25">
      <c r="B1505" s="379"/>
      <c r="C1505" s="379"/>
      <c r="D1505" s="379"/>
      <c r="E1505" s="379"/>
      <c r="F1505" s="379"/>
      <c r="G1505" s="379"/>
      <c r="H1505" s="379"/>
      <c r="I1505" s="379"/>
      <c r="J1505" s="379"/>
      <c r="K1505" s="379"/>
      <c r="L1505" s="379"/>
      <c r="M1505" s="379"/>
      <c r="N1505" s="568"/>
      <c r="O1505" s="569"/>
      <c r="P1505" s="568"/>
      <c r="S1505" s="581"/>
    </row>
    <row r="1506" spans="2:19" x14ac:dyDescent="0.25">
      <c r="B1506" s="379"/>
      <c r="C1506" s="379"/>
      <c r="D1506" s="379"/>
      <c r="E1506" s="379"/>
      <c r="F1506" s="379"/>
      <c r="G1506" s="379"/>
      <c r="H1506" s="379"/>
      <c r="I1506" s="379"/>
      <c r="J1506" s="379"/>
      <c r="K1506" s="379"/>
      <c r="L1506" s="379"/>
      <c r="M1506" s="379"/>
      <c r="N1506" s="568"/>
      <c r="O1506" s="569"/>
      <c r="P1506" s="568"/>
      <c r="S1506" s="581"/>
    </row>
    <row r="1507" spans="2:19" x14ac:dyDescent="0.25">
      <c r="B1507" s="379"/>
      <c r="C1507" s="379"/>
      <c r="D1507" s="379"/>
      <c r="E1507" s="379"/>
      <c r="F1507" s="379"/>
      <c r="G1507" s="379"/>
      <c r="H1507" s="379"/>
      <c r="I1507" s="379"/>
      <c r="J1507" s="379"/>
      <c r="K1507" s="379"/>
      <c r="L1507" s="379"/>
      <c r="M1507" s="379"/>
      <c r="N1507" s="568"/>
      <c r="O1507" s="569"/>
      <c r="P1507" s="568"/>
      <c r="S1507" s="581"/>
    </row>
    <row r="1508" spans="2:19" x14ac:dyDescent="0.25">
      <c r="B1508" s="379"/>
      <c r="C1508" s="379"/>
      <c r="D1508" s="379"/>
      <c r="E1508" s="379"/>
      <c r="F1508" s="379"/>
      <c r="G1508" s="379"/>
      <c r="H1508" s="379"/>
      <c r="I1508" s="379"/>
      <c r="J1508" s="379"/>
      <c r="K1508" s="379"/>
      <c r="L1508" s="379"/>
      <c r="M1508" s="379"/>
      <c r="N1508" s="568"/>
      <c r="O1508" s="569"/>
      <c r="P1508" s="568"/>
      <c r="S1508" s="581"/>
    </row>
    <row r="1509" spans="2:19" x14ac:dyDescent="0.25">
      <c r="B1509" s="379"/>
      <c r="C1509" s="379"/>
      <c r="D1509" s="379"/>
      <c r="E1509" s="379"/>
      <c r="F1509" s="379"/>
      <c r="G1509" s="379"/>
      <c r="H1509" s="379"/>
      <c r="I1509" s="379"/>
      <c r="J1509" s="379"/>
      <c r="K1509" s="379"/>
      <c r="L1509" s="379"/>
      <c r="M1509" s="379"/>
      <c r="N1509" s="568"/>
      <c r="O1509" s="569"/>
      <c r="P1509" s="568"/>
      <c r="S1509" s="581"/>
    </row>
    <row r="1510" spans="2:19" x14ac:dyDescent="0.25">
      <c r="B1510" s="379"/>
      <c r="C1510" s="379"/>
      <c r="D1510" s="379"/>
      <c r="E1510" s="379"/>
      <c r="F1510" s="379"/>
      <c r="G1510" s="379"/>
      <c r="H1510" s="379"/>
      <c r="I1510" s="379"/>
      <c r="J1510" s="379"/>
      <c r="K1510" s="379"/>
      <c r="L1510" s="379"/>
      <c r="M1510" s="379"/>
      <c r="N1510" s="568"/>
      <c r="O1510" s="569"/>
      <c r="P1510" s="568"/>
      <c r="S1510" s="581"/>
    </row>
    <row r="1511" spans="2:19" x14ac:dyDescent="0.25">
      <c r="B1511" s="379"/>
      <c r="C1511" s="379"/>
      <c r="D1511" s="379"/>
      <c r="E1511" s="379"/>
      <c r="F1511" s="379"/>
      <c r="G1511" s="379"/>
      <c r="H1511" s="379"/>
      <c r="I1511" s="379"/>
      <c r="J1511" s="379"/>
      <c r="K1511" s="379"/>
      <c r="L1511" s="379"/>
      <c r="M1511" s="379"/>
      <c r="N1511" s="568"/>
      <c r="O1511" s="569"/>
      <c r="P1511" s="568"/>
      <c r="S1511" s="581"/>
    </row>
    <row r="1512" spans="2:19" x14ac:dyDescent="0.25">
      <c r="B1512" s="379"/>
      <c r="C1512" s="379"/>
      <c r="D1512" s="379"/>
      <c r="E1512" s="379"/>
      <c r="F1512" s="379"/>
      <c r="G1512" s="379"/>
      <c r="H1512" s="379"/>
      <c r="I1512" s="379"/>
      <c r="J1512" s="379"/>
      <c r="K1512" s="379"/>
      <c r="L1512" s="379"/>
      <c r="M1512" s="379"/>
      <c r="N1512" s="568"/>
      <c r="O1512" s="569"/>
      <c r="P1512" s="568"/>
      <c r="S1512" s="581"/>
    </row>
    <row r="1513" spans="2:19" x14ac:dyDescent="0.25">
      <c r="B1513" s="379"/>
      <c r="C1513" s="379"/>
      <c r="D1513" s="379"/>
      <c r="E1513" s="379"/>
      <c r="F1513" s="379"/>
      <c r="G1513" s="379"/>
      <c r="H1513" s="379"/>
      <c r="I1513" s="379"/>
      <c r="J1513" s="379"/>
      <c r="K1513" s="379"/>
      <c r="L1513" s="379"/>
      <c r="M1513" s="379"/>
      <c r="N1513" s="568"/>
      <c r="O1513" s="569"/>
      <c r="P1513" s="568"/>
      <c r="S1513" s="581"/>
    </row>
    <row r="1514" spans="2:19" x14ac:dyDescent="0.25">
      <c r="B1514" s="379"/>
      <c r="C1514" s="379"/>
      <c r="D1514" s="379"/>
      <c r="E1514" s="379"/>
      <c r="F1514" s="379"/>
      <c r="G1514" s="379"/>
      <c r="H1514" s="379"/>
      <c r="I1514" s="379"/>
      <c r="J1514" s="379"/>
      <c r="K1514" s="379"/>
      <c r="L1514" s="379"/>
      <c r="M1514" s="379"/>
      <c r="N1514" s="568"/>
      <c r="O1514" s="569"/>
      <c r="P1514" s="568"/>
      <c r="S1514" s="581"/>
    </row>
    <row r="1515" spans="2:19" x14ac:dyDescent="0.25">
      <c r="B1515" s="379"/>
      <c r="C1515" s="379"/>
      <c r="D1515" s="379"/>
      <c r="E1515" s="379"/>
      <c r="F1515" s="379"/>
      <c r="G1515" s="379"/>
      <c r="H1515" s="379"/>
      <c r="I1515" s="379"/>
      <c r="J1515" s="379"/>
      <c r="K1515" s="379"/>
      <c r="L1515" s="379"/>
      <c r="M1515" s="379"/>
      <c r="N1515" s="568"/>
      <c r="O1515" s="569"/>
      <c r="P1515" s="568"/>
      <c r="S1515" s="581"/>
    </row>
    <row r="1516" spans="2:19" x14ac:dyDescent="0.25">
      <c r="B1516" s="379"/>
      <c r="C1516" s="379"/>
      <c r="D1516" s="379"/>
      <c r="E1516" s="379"/>
      <c r="F1516" s="379"/>
      <c r="G1516" s="379"/>
      <c r="H1516" s="379"/>
      <c r="I1516" s="379"/>
      <c r="J1516" s="379"/>
      <c r="K1516" s="379"/>
      <c r="L1516" s="379"/>
      <c r="M1516" s="379"/>
      <c r="N1516" s="568"/>
      <c r="O1516" s="569"/>
      <c r="P1516" s="568"/>
      <c r="S1516" s="581"/>
    </row>
    <row r="1517" spans="2:19" x14ac:dyDescent="0.25">
      <c r="B1517" s="379"/>
      <c r="C1517" s="379"/>
      <c r="D1517" s="379"/>
      <c r="E1517" s="379"/>
      <c r="F1517" s="379"/>
      <c r="G1517" s="379"/>
      <c r="H1517" s="379"/>
      <c r="I1517" s="379"/>
      <c r="J1517" s="379"/>
      <c r="K1517" s="379"/>
      <c r="L1517" s="379"/>
      <c r="M1517" s="379"/>
      <c r="N1517" s="568"/>
      <c r="O1517" s="569"/>
      <c r="P1517" s="568"/>
      <c r="S1517" s="581"/>
    </row>
    <row r="1518" spans="2:19" x14ac:dyDescent="0.25">
      <c r="B1518" s="379"/>
      <c r="C1518" s="379"/>
      <c r="D1518" s="379"/>
      <c r="E1518" s="379"/>
      <c r="F1518" s="379"/>
      <c r="G1518" s="379"/>
      <c r="H1518" s="379"/>
      <c r="I1518" s="379"/>
      <c r="J1518" s="379"/>
      <c r="K1518" s="379"/>
      <c r="L1518" s="379"/>
      <c r="M1518" s="379"/>
      <c r="N1518" s="568"/>
      <c r="O1518" s="569"/>
      <c r="P1518" s="568"/>
      <c r="S1518" s="581"/>
    </row>
    <row r="1519" spans="2:19" x14ac:dyDescent="0.25">
      <c r="B1519" s="379"/>
      <c r="C1519" s="379"/>
      <c r="D1519" s="379"/>
      <c r="E1519" s="379"/>
      <c r="F1519" s="379"/>
      <c r="G1519" s="379"/>
      <c r="H1519" s="379"/>
      <c r="I1519" s="379"/>
      <c r="J1519" s="379"/>
      <c r="K1519" s="379"/>
      <c r="L1519" s="379"/>
      <c r="M1519" s="379"/>
      <c r="N1519" s="568"/>
      <c r="O1519" s="569"/>
      <c r="P1519" s="568"/>
      <c r="S1519" s="581"/>
    </row>
    <row r="1520" spans="2:19" x14ac:dyDescent="0.25">
      <c r="B1520" s="379"/>
      <c r="C1520" s="379"/>
      <c r="D1520" s="379"/>
      <c r="E1520" s="379"/>
      <c r="F1520" s="379"/>
      <c r="G1520" s="379"/>
      <c r="H1520" s="379"/>
      <c r="I1520" s="379"/>
      <c r="J1520" s="379"/>
      <c r="K1520" s="379"/>
      <c r="L1520" s="379"/>
      <c r="M1520" s="379"/>
      <c r="N1520" s="568"/>
      <c r="O1520" s="569"/>
      <c r="P1520" s="568"/>
      <c r="S1520" s="581"/>
    </row>
    <row r="1521" spans="2:19" x14ac:dyDescent="0.25">
      <c r="B1521" s="379"/>
      <c r="C1521" s="379"/>
      <c r="D1521" s="379"/>
      <c r="E1521" s="379"/>
      <c r="F1521" s="379"/>
      <c r="G1521" s="379"/>
      <c r="H1521" s="379"/>
      <c r="I1521" s="379"/>
      <c r="J1521" s="379"/>
      <c r="K1521" s="379"/>
      <c r="L1521" s="379"/>
      <c r="M1521" s="379"/>
      <c r="N1521" s="568"/>
      <c r="O1521" s="569"/>
      <c r="P1521" s="568"/>
      <c r="S1521" s="581"/>
    </row>
    <row r="1522" spans="2:19" x14ac:dyDescent="0.25">
      <c r="B1522" s="379"/>
      <c r="C1522" s="379"/>
      <c r="D1522" s="379"/>
      <c r="E1522" s="379"/>
      <c r="F1522" s="379"/>
      <c r="G1522" s="379"/>
      <c r="H1522" s="379"/>
      <c r="I1522" s="379"/>
      <c r="J1522" s="379"/>
      <c r="K1522" s="379"/>
      <c r="L1522" s="379"/>
      <c r="M1522" s="379"/>
      <c r="N1522" s="568"/>
      <c r="O1522" s="569"/>
      <c r="P1522" s="568"/>
      <c r="S1522" s="581"/>
    </row>
    <row r="1523" spans="2:19" x14ac:dyDescent="0.25">
      <c r="B1523" s="379"/>
      <c r="C1523" s="379"/>
      <c r="D1523" s="379"/>
      <c r="E1523" s="379"/>
      <c r="F1523" s="379"/>
      <c r="G1523" s="379"/>
      <c r="H1523" s="379"/>
      <c r="I1523" s="379"/>
      <c r="J1523" s="379"/>
      <c r="K1523" s="379"/>
      <c r="L1523" s="379"/>
      <c r="M1523" s="379"/>
      <c r="N1523" s="568"/>
      <c r="O1523" s="569"/>
      <c r="P1523" s="568"/>
      <c r="S1523" s="581"/>
    </row>
    <row r="1524" spans="2:19" x14ac:dyDescent="0.25">
      <c r="B1524" s="379"/>
      <c r="C1524" s="379"/>
      <c r="D1524" s="379"/>
      <c r="E1524" s="379"/>
      <c r="F1524" s="379"/>
      <c r="G1524" s="379"/>
      <c r="H1524" s="379"/>
      <c r="I1524" s="379"/>
      <c r="J1524" s="379"/>
      <c r="K1524" s="379"/>
      <c r="L1524" s="379"/>
      <c r="M1524" s="379"/>
      <c r="N1524" s="568"/>
      <c r="O1524" s="569"/>
      <c r="P1524" s="568"/>
      <c r="S1524" s="581"/>
    </row>
    <row r="1525" spans="2:19" x14ac:dyDescent="0.25">
      <c r="B1525" s="379"/>
      <c r="C1525" s="379"/>
      <c r="D1525" s="379"/>
      <c r="E1525" s="379"/>
      <c r="F1525" s="379"/>
      <c r="G1525" s="379"/>
      <c r="H1525" s="379"/>
      <c r="I1525" s="379"/>
      <c r="J1525" s="379"/>
      <c r="K1525" s="379"/>
      <c r="L1525" s="379"/>
      <c r="M1525" s="379"/>
      <c r="N1525" s="568"/>
      <c r="O1525" s="569"/>
      <c r="P1525" s="568"/>
      <c r="S1525" s="581"/>
    </row>
    <row r="1526" spans="2:19" x14ac:dyDescent="0.25">
      <c r="B1526" s="379"/>
      <c r="C1526" s="379"/>
      <c r="D1526" s="379"/>
      <c r="E1526" s="379"/>
      <c r="F1526" s="379"/>
      <c r="G1526" s="379"/>
      <c r="H1526" s="379"/>
      <c r="I1526" s="379"/>
      <c r="J1526" s="379"/>
      <c r="K1526" s="379"/>
      <c r="L1526" s="379"/>
      <c r="M1526" s="379"/>
      <c r="N1526" s="568"/>
      <c r="O1526" s="569"/>
      <c r="P1526" s="568"/>
      <c r="S1526" s="581"/>
    </row>
    <row r="1527" spans="2:19" x14ac:dyDescent="0.25">
      <c r="B1527" s="379"/>
      <c r="C1527" s="379"/>
      <c r="D1527" s="379"/>
      <c r="E1527" s="379"/>
      <c r="F1527" s="379"/>
      <c r="G1527" s="379"/>
      <c r="H1527" s="379"/>
      <c r="I1527" s="379"/>
      <c r="J1527" s="379"/>
      <c r="K1527" s="379"/>
      <c r="L1527" s="379"/>
      <c r="M1527" s="379"/>
      <c r="N1527" s="568"/>
      <c r="O1527" s="569"/>
      <c r="P1527" s="568"/>
      <c r="S1527" s="581"/>
    </row>
    <row r="1528" spans="2:19" x14ac:dyDescent="0.25">
      <c r="B1528" s="379"/>
      <c r="C1528" s="379"/>
      <c r="D1528" s="379"/>
      <c r="E1528" s="379"/>
      <c r="F1528" s="379"/>
      <c r="G1528" s="379"/>
      <c r="H1528" s="379"/>
      <c r="I1528" s="379"/>
      <c r="J1528" s="379"/>
      <c r="K1528" s="379"/>
      <c r="L1528" s="379"/>
      <c r="M1528" s="379"/>
      <c r="N1528" s="568"/>
      <c r="O1528" s="569"/>
      <c r="P1528" s="568"/>
      <c r="S1528" s="581"/>
    </row>
    <row r="1529" spans="2:19" x14ac:dyDescent="0.25">
      <c r="B1529" s="379"/>
      <c r="C1529" s="379"/>
      <c r="D1529" s="379"/>
      <c r="E1529" s="379"/>
      <c r="F1529" s="379"/>
      <c r="G1529" s="379"/>
      <c r="H1529" s="379"/>
      <c r="I1529" s="379"/>
      <c r="J1529" s="379"/>
      <c r="K1529" s="379"/>
      <c r="L1529" s="379"/>
      <c r="M1529" s="379"/>
      <c r="N1529" s="568"/>
      <c r="O1529" s="569"/>
      <c r="P1529" s="568"/>
      <c r="S1529" s="581"/>
    </row>
    <row r="1530" spans="2:19" x14ac:dyDescent="0.25">
      <c r="B1530" s="379"/>
      <c r="C1530" s="379"/>
      <c r="D1530" s="379"/>
      <c r="E1530" s="379"/>
      <c r="F1530" s="379"/>
      <c r="G1530" s="379"/>
      <c r="H1530" s="379"/>
      <c r="I1530" s="379"/>
      <c r="J1530" s="379"/>
      <c r="K1530" s="379"/>
      <c r="L1530" s="379"/>
      <c r="M1530" s="379"/>
      <c r="N1530" s="568"/>
      <c r="O1530" s="569"/>
      <c r="P1530" s="568"/>
      <c r="S1530" s="581"/>
    </row>
    <row r="1531" spans="2:19" x14ac:dyDescent="0.25">
      <c r="B1531" s="379"/>
      <c r="C1531" s="379"/>
      <c r="D1531" s="379"/>
      <c r="E1531" s="379"/>
      <c r="F1531" s="379"/>
      <c r="G1531" s="379"/>
      <c r="H1531" s="379"/>
      <c r="I1531" s="379"/>
      <c r="J1531" s="379"/>
      <c r="K1531" s="379"/>
      <c r="L1531" s="379"/>
      <c r="M1531" s="379"/>
      <c r="N1531" s="568"/>
      <c r="O1531" s="569"/>
      <c r="P1531" s="568"/>
      <c r="S1531" s="581"/>
    </row>
    <row r="1532" spans="2:19" x14ac:dyDescent="0.25">
      <c r="B1532" s="379"/>
      <c r="C1532" s="379"/>
      <c r="D1532" s="379"/>
      <c r="E1532" s="379"/>
      <c r="F1532" s="379"/>
      <c r="G1532" s="379"/>
      <c r="H1532" s="379"/>
      <c r="I1532" s="379"/>
      <c r="J1532" s="379"/>
      <c r="K1532" s="379"/>
      <c r="L1532" s="379"/>
      <c r="M1532" s="379"/>
      <c r="N1532" s="568"/>
      <c r="O1532" s="569"/>
      <c r="P1532" s="568"/>
      <c r="S1532" s="581"/>
    </row>
    <row r="1533" spans="2:19" x14ac:dyDescent="0.25">
      <c r="B1533" s="379"/>
      <c r="C1533" s="379"/>
      <c r="D1533" s="379"/>
      <c r="E1533" s="379"/>
      <c r="F1533" s="379"/>
      <c r="G1533" s="379"/>
      <c r="H1533" s="379"/>
      <c r="I1533" s="379"/>
      <c r="J1533" s="379"/>
      <c r="K1533" s="379"/>
      <c r="L1533" s="379"/>
      <c r="M1533" s="379"/>
      <c r="N1533" s="568"/>
      <c r="O1533" s="569"/>
      <c r="P1533" s="568"/>
      <c r="S1533" s="581"/>
    </row>
    <row r="1534" spans="2:19" x14ac:dyDescent="0.25">
      <c r="B1534" s="379"/>
      <c r="C1534" s="379"/>
      <c r="D1534" s="379"/>
      <c r="E1534" s="379"/>
      <c r="F1534" s="379"/>
      <c r="G1534" s="379"/>
      <c r="H1534" s="379"/>
      <c r="I1534" s="379"/>
      <c r="J1534" s="379"/>
      <c r="K1534" s="379"/>
      <c r="L1534" s="379"/>
      <c r="M1534" s="379"/>
      <c r="N1534" s="568"/>
      <c r="O1534" s="569"/>
      <c r="P1534" s="568"/>
      <c r="S1534" s="581"/>
    </row>
    <row r="1535" spans="2:19" x14ac:dyDescent="0.25">
      <c r="B1535" s="379"/>
      <c r="C1535" s="379"/>
      <c r="D1535" s="379"/>
      <c r="E1535" s="379"/>
      <c r="F1535" s="379"/>
      <c r="G1535" s="379"/>
      <c r="H1535" s="379"/>
      <c r="I1535" s="379"/>
      <c r="J1535" s="379"/>
      <c r="K1535" s="379"/>
      <c r="L1535" s="379"/>
      <c r="M1535" s="379"/>
      <c r="N1535" s="568"/>
      <c r="O1535" s="569"/>
      <c r="P1535" s="568"/>
      <c r="S1535" s="581"/>
    </row>
    <row r="1536" spans="2:19" x14ac:dyDescent="0.25">
      <c r="B1536" s="379"/>
      <c r="C1536" s="379"/>
      <c r="D1536" s="379"/>
      <c r="E1536" s="379"/>
      <c r="F1536" s="379"/>
      <c r="G1536" s="379"/>
      <c r="H1536" s="379"/>
      <c r="I1536" s="379"/>
      <c r="J1536" s="379"/>
      <c r="K1536" s="379"/>
      <c r="L1536" s="379"/>
      <c r="M1536" s="379"/>
      <c r="N1536" s="568"/>
      <c r="O1536" s="569"/>
      <c r="P1536" s="568"/>
      <c r="S1536" s="581"/>
    </row>
    <row r="1537" spans="2:19" x14ac:dyDescent="0.25">
      <c r="B1537" s="379"/>
      <c r="C1537" s="379"/>
      <c r="D1537" s="379"/>
      <c r="E1537" s="379"/>
      <c r="F1537" s="379"/>
      <c r="G1537" s="379"/>
      <c r="H1537" s="379"/>
      <c r="I1537" s="379"/>
      <c r="J1537" s="379"/>
      <c r="K1537" s="379"/>
      <c r="L1537" s="379"/>
      <c r="M1537" s="379"/>
      <c r="N1537" s="568"/>
      <c r="O1537" s="569"/>
      <c r="P1537" s="568"/>
      <c r="S1537" s="581"/>
    </row>
    <row r="1538" spans="2:19" x14ac:dyDescent="0.25">
      <c r="B1538" s="379"/>
      <c r="C1538" s="379"/>
      <c r="D1538" s="379"/>
      <c r="E1538" s="379"/>
      <c r="F1538" s="379"/>
      <c r="G1538" s="379"/>
      <c r="H1538" s="379"/>
      <c r="I1538" s="379"/>
      <c r="J1538" s="379"/>
      <c r="K1538" s="379"/>
      <c r="L1538" s="379"/>
      <c r="M1538" s="379"/>
      <c r="N1538" s="568"/>
      <c r="O1538" s="569"/>
      <c r="P1538" s="568"/>
      <c r="S1538" s="581"/>
    </row>
    <row r="1539" spans="2:19" x14ac:dyDescent="0.25">
      <c r="B1539" s="379"/>
      <c r="C1539" s="379"/>
      <c r="D1539" s="379"/>
      <c r="E1539" s="379"/>
      <c r="F1539" s="379"/>
      <c r="G1539" s="379"/>
      <c r="H1539" s="379"/>
      <c r="I1539" s="379"/>
      <c r="J1539" s="379"/>
      <c r="K1539" s="379"/>
      <c r="L1539" s="379"/>
      <c r="M1539" s="379"/>
      <c r="N1539" s="568"/>
      <c r="O1539" s="569"/>
      <c r="P1539" s="568"/>
      <c r="S1539" s="581"/>
    </row>
    <row r="1540" spans="2:19" x14ac:dyDescent="0.25">
      <c r="B1540" s="379"/>
      <c r="C1540" s="379"/>
      <c r="D1540" s="379"/>
      <c r="E1540" s="379"/>
      <c r="F1540" s="379"/>
      <c r="G1540" s="379"/>
      <c r="H1540" s="379"/>
      <c r="I1540" s="379"/>
      <c r="J1540" s="379"/>
      <c r="K1540" s="379"/>
      <c r="L1540" s="379"/>
      <c r="M1540" s="379"/>
      <c r="N1540" s="568"/>
      <c r="O1540" s="569"/>
      <c r="P1540" s="568"/>
      <c r="S1540" s="581"/>
    </row>
    <row r="1541" spans="2:19" x14ac:dyDescent="0.25">
      <c r="B1541" s="379"/>
      <c r="C1541" s="379"/>
      <c r="D1541" s="379"/>
      <c r="E1541" s="379"/>
      <c r="F1541" s="379"/>
      <c r="G1541" s="379"/>
      <c r="H1541" s="379"/>
      <c r="I1541" s="379"/>
      <c r="J1541" s="379"/>
      <c r="K1541" s="379"/>
      <c r="L1541" s="379"/>
      <c r="M1541" s="379"/>
      <c r="N1541" s="568"/>
      <c r="O1541" s="569"/>
      <c r="P1541" s="568"/>
      <c r="S1541" s="581"/>
    </row>
    <row r="1542" spans="2:19" x14ac:dyDescent="0.25">
      <c r="B1542" s="379"/>
      <c r="C1542" s="379"/>
      <c r="D1542" s="379"/>
      <c r="E1542" s="379"/>
      <c r="F1542" s="379"/>
      <c r="G1542" s="379"/>
      <c r="H1542" s="379"/>
      <c r="I1542" s="379"/>
      <c r="J1542" s="379"/>
      <c r="K1542" s="379"/>
      <c r="L1542" s="379"/>
      <c r="M1542" s="379"/>
      <c r="N1542" s="568"/>
      <c r="O1542" s="569"/>
      <c r="P1542" s="568"/>
      <c r="S1542" s="581"/>
    </row>
    <row r="1543" spans="2:19" x14ac:dyDescent="0.25">
      <c r="B1543" s="379"/>
      <c r="C1543" s="379"/>
      <c r="D1543" s="379"/>
      <c r="E1543" s="379"/>
      <c r="F1543" s="379"/>
      <c r="G1543" s="379"/>
      <c r="H1543" s="379"/>
      <c r="I1543" s="379"/>
      <c r="J1543" s="379"/>
      <c r="K1543" s="379"/>
      <c r="L1543" s="379"/>
      <c r="M1543" s="379"/>
      <c r="N1543" s="568"/>
      <c r="O1543" s="569"/>
      <c r="P1543" s="568"/>
      <c r="S1543" s="581"/>
    </row>
    <row r="1544" spans="2:19" x14ac:dyDescent="0.25">
      <c r="B1544" s="379"/>
      <c r="C1544" s="379"/>
      <c r="D1544" s="379"/>
      <c r="E1544" s="379"/>
      <c r="F1544" s="379"/>
      <c r="G1544" s="379"/>
      <c r="H1544" s="379"/>
      <c r="I1544" s="379"/>
      <c r="J1544" s="379"/>
      <c r="K1544" s="379"/>
      <c r="L1544" s="379"/>
      <c r="M1544" s="379"/>
      <c r="N1544" s="568"/>
      <c r="O1544" s="569"/>
      <c r="P1544" s="568"/>
      <c r="S1544" s="581"/>
    </row>
    <row r="1545" spans="2:19" x14ac:dyDescent="0.25">
      <c r="B1545" s="379"/>
      <c r="C1545" s="379"/>
      <c r="D1545" s="379"/>
      <c r="E1545" s="379"/>
      <c r="F1545" s="379"/>
      <c r="G1545" s="379"/>
      <c r="H1545" s="379"/>
      <c r="I1545" s="379"/>
      <c r="J1545" s="379"/>
      <c r="K1545" s="379"/>
      <c r="L1545" s="379"/>
      <c r="M1545" s="379"/>
      <c r="N1545" s="568"/>
      <c r="O1545" s="569"/>
      <c r="P1545" s="568"/>
      <c r="S1545" s="581"/>
    </row>
    <row r="1546" spans="2:19" x14ac:dyDescent="0.25">
      <c r="B1546" s="379"/>
      <c r="C1546" s="379"/>
      <c r="D1546" s="379"/>
      <c r="E1546" s="379"/>
      <c r="F1546" s="379"/>
      <c r="G1546" s="379"/>
      <c r="H1546" s="379"/>
      <c r="I1546" s="379"/>
      <c r="J1546" s="379"/>
      <c r="K1546" s="379"/>
      <c r="L1546" s="379"/>
      <c r="M1546" s="379"/>
      <c r="N1546" s="568"/>
      <c r="O1546" s="569"/>
      <c r="P1546" s="568"/>
      <c r="S1546" s="581"/>
    </row>
    <row r="1547" spans="2:19" x14ac:dyDescent="0.25">
      <c r="B1547" s="379"/>
      <c r="C1547" s="379"/>
      <c r="D1547" s="379"/>
      <c r="E1547" s="379"/>
      <c r="F1547" s="379"/>
      <c r="G1547" s="379"/>
      <c r="H1547" s="379"/>
      <c r="I1547" s="379"/>
      <c r="J1547" s="379"/>
      <c r="K1547" s="379"/>
      <c r="L1547" s="379"/>
      <c r="M1547" s="379"/>
      <c r="N1547" s="568"/>
      <c r="O1547" s="569"/>
      <c r="P1547" s="568"/>
      <c r="S1547" s="581"/>
    </row>
    <row r="1548" spans="2:19" x14ac:dyDescent="0.25">
      <c r="B1548" s="379"/>
      <c r="C1548" s="379"/>
      <c r="D1548" s="379"/>
      <c r="E1548" s="379"/>
      <c r="F1548" s="379"/>
      <c r="G1548" s="379"/>
      <c r="H1548" s="379"/>
      <c r="I1548" s="379"/>
      <c r="J1548" s="379"/>
      <c r="K1548" s="379"/>
      <c r="L1548" s="379"/>
      <c r="M1548" s="379"/>
      <c r="N1548" s="568"/>
      <c r="O1548" s="569"/>
      <c r="P1548" s="568"/>
      <c r="S1548" s="581"/>
    </row>
    <row r="1549" spans="2:19" x14ac:dyDescent="0.25">
      <c r="B1549" s="379"/>
      <c r="C1549" s="379"/>
      <c r="D1549" s="379"/>
      <c r="E1549" s="379"/>
      <c r="F1549" s="379"/>
      <c r="G1549" s="379"/>
      <c r="H1549" s="379"/>
      <c r="I1549" s="379"/>
      <c r="J1549" s="379"/>
      <c r="K1549" s="379"/>
      <c r="L1549" s="379"/>
      <c r="M1549" s="379"/>
      <c r="N1549" s="568"/>
      <c r="O1549" s="569"/>
      <c r="P1549" s="568"/>
      <c r="S1549" s="581"/>
    </row>
    <row r="1550" spans="2:19" x14ac:dyDescent="0.25">
      <c r="B1550" s="379"/>
      <c r="C1550" s="379"/>
      <c r="D1550" s="379"/>
      <c r="E1550" s="379"/>
      <c r="F1550" s="379"/>
      <c r="G1550" s="379"/>
      <c r="H1550" s="379"/>
      <c r="I1550" s="379"/>
      <c r="J1550" s="379"/>
      <c r="K1550" s="379"/>
      <c r="L1550" s="379"/>
      <c r="M1550" s="379"/>
      <c r="N1550" s="568"/>
      <c r="O1550" s="569"/>
      <c r="P1550" s="568"/>
      <c r="S1550" s="581"/>
    </row>
    <row r="1551" spans="2:19" x14ac:dyDescent="0.25">
      <c r="B1551" s="379"/>
      <c r="C1551" s="379"/>
      <c r="D1551" s="379"/>
      <c r="E1551" s="379"/>
      <c r="F1551" s="379"/>
      <c r="G1551" s="379"/>
      <c r="H1551" s="379"/>
      <c r="I1551" s="379"/>
      <c r="J1551" s="379"/>
      <c r="K1551" s="379"/>
      <c r="L1551" s="379"/>
      <c r="M1551" s="379"/>
      <c r="N1551" s="568"/>
      <c r="O1551" s="569"/>
      <c r="P1551" s="568"/>
      <c r="S1551" s="581"/>
    </row>
    <row r="1552" spans="2:19" x14ac:dyDescent="0.25">
      <c r="B1552" s="379"/>
      <c r="C1552" s="379"/>
      <c r="D1552" s="379"/>
      <c r="E1552" s="379"/>
      <c r="F1552" s="379"/>
      <c r="G1552" s="379"/>
      <c r="H1552" s="379"/>
      <c r="I1552" s="379"/>
      <c r="J1552" s="379"/>
      <c r="K1552" s="379"/>
      <c r="L1552" s="379"/>
      <c r="M1552" s="379"/>
      <c r="N1552" s="568"/>
      <c r="O1552" s="569"/>
      <c r="P1552" s="568"/>
      <c r="S1552" s="581"/>
    </row>
    <row r="1553" spans="2:19" x14ac:dyDescent="0.25">
      <c r="B1553" s="379"/>
      <c r="C1553" s="379"/>
      <c r="D1553" s="379"/>
      <c r="E1553" s="379"/>
      <c r="F1553" s="379"/>
      <c r="G1553" s="379"/>
      <c r="H1553" s="379"/>
      <c r="I1553" s="379"/>
      <c r="J1553" s="379"/>
      <c r="K1553" s="379"/>
      <c r="L1553" s="379"/>
      <c r="M1553" s="379"/>
      <c r="N1553" s="568"/>
      <c r="O1553" s="569"/>
      <c r="P1553" s="568"/>
      <c r="S1553" s="581"/>
    </row>
    <row r="1554" spans="2:19" x14ac:dyDescent="0.25">
      <c r="B1554" s="379"/>
      <c r="C1554" s="379"/>
      <c r="D1554" s="379"/>
      <c r="E1554" s="379"/>
      <c r="F1554" s="379"/>
      <c r="G1554" s="379"/>
      <c r="H1554" s="379"/>
      <c r="I1554" s="379"/>
      <c r="J1554" s="379"/>
      <c r="K1554" s="379"/>
      <c r="L1554" s="379"/>
      <c r="M1554" s="379"/>
      <c r="N1554" s="568"/>
      <c r="O1554" s="569"/>
      <c r="P1554" s="568"/>
      <c r="S1554" s="581"/>
    </row>
    <row r="1555" spans="2:19" x14ac:dyDescent="0.25">
      <c r="B1555" s="379"/>
      <c r="C1555" s="379"/>
      <c r="D1555" s="379"/>
      <c r="E1555" s="379"/>
      <c r="F1555" s="379"/>
      <c r="G1555" s="379"/>
      <c r="H1555" s="379"/>
      <c r="I1555" s="379"/>
      <c r="J1555" s="379"/>
      <c r="K1555" s="379"/>
      <c r="L1555" s="379"/>
      <c r="M1555" s="379"/>
      <c r="N1555" s="568"/>
      <c r="O1555" s="569"/>
      <c r="P1555" s="568"/>
      <c r="S1555" s="581"/>
    </row>
    <row r="1556" spans="2:19" x14ac:dyDescent="0.25">
      <c r="B1556" s="379"/>
      <c r="C1556" s="379"/>
      <c r="D1556" s="379"/>
      <c r="E1556" s="379"/>
      <c r="F1556" s="379"/>
      <c r="G1556" s="379"/>
      <c r="H1556" s="379"/>
      <c r="I1556" s="379"/>
      <c r="J1556" s="379"/>
      <c r="K1556" s="379"/>
      <c r="L1556" s="379"/>
      <c r="M1556" s="379"/>
      <c r="N1556" s="568"/>
      <c r="O1556" s="569"/>
      <c r="P1556" s="568"/>
      <c r="S1556" s="581"/>
    </row>
    <row r="1557" spans="2:19" x14ac:dyDescent="0.25">
      <c r="B1557" s="379"/>
      <c r="C1557" s="379"/>
      <c r="D1557" s="379"/>
      <c r="E1557" s="379"/>
      <c r="F1557" s="379"/>
      <c r="G1557" s="379"/>
      <c r="H1557" s="379"/>
      <c r="I1557" s="379"/>
      <c r="J1557" s="379"/>
      <c r="K1557" s="379"/>
      <c r="L1557" s="379"/>
      <c r="M1557" s="379"/>
      <c r="N1557" s="568"/>
      <c r="O1557" s="569"/>
      <c r="P1557" s="568"/>
      <c r="S1557" s="581"/>
    </row>
    <row r="1558" spans="2:19" x14ac:dyDescent="0.25">
      <c r="B1558" s="379"/>
      <c r="C1558" s="379"/>
      <c r="D1558" s="379"/>
      <c r="E1558" s="379"/>
      <c r="F1558" s="379"/>
      <c r="G1558" s="379"/>
      <c r="H1558" s="379"/>
      <c r="I1558" s="379"/>
      <c r="J1558" s="379"/>
      <c r="K1558" s="379"/>
      <c r="L1558" s="379"/>
      <c r="M1558" s="379"/>
      <c r="N1558" s="568"/>
      <c r="O1558" s="569"/>
      <c r="P1558" s="568"/>
      <c r="S1558" s="581"/>
    </row>
    <row r="1559" spans="2:19" x14ac:dyDescent="0.25">
      <c r="B1559" s="379"/>
      <c r="C1559" s="379"/>
      <c r="D1559" s="379"/>
      <c r="E1559" s="379"/>
      <c r="F1559" s="379"/>
      <c r="G1559" s="379"/>
      <c r="H1559" s="379"/>
      <c r="I1559" s="379"/>
      <c r="J1559" s="379"/>
      <c r="K1559" s="379"/>
      <c r="L1559" s="379"/>
      <c r="M1559" s="379"/>
      <c r="N1559" s="568"/>
      <c r="O1559" s="569"/>
      <c r="P1559" s="568"/>
      <c r="S1559" s="581"/>
    </row>
    <row r="1560" spans="2:19" x14ac:dyDescent="0.25">
      <c r="B1560" s="379"/>
      <c r="C1560" s="379"/>
      <c r="D1560" s="379"/>
      <c r="E1560" s="379"/>
      <c r="F1560" s="379"/>
      <c r="G1560" s="379"/>
      <c r="H1560" s="379"/>
      <c r="I1560" s="379"/>
      <c r="J1560" s="379"/>
      <c r="K1560" s="379"/>
      <c r="L1560" s="379"/>
      <c r="M1560" s="379"/>
      <c r="N1560" s="568"/>
      <c r="O1560" s="569"/>
      <c r="P1560" s="568"/>
      <c r="S1560" s="581"/>
    </row>
    <row r="1561" spans="2:19" x14ac:dyDescent="0.25">
      <c r="B1561" s="379"/>
      <c r="C1561" s="379"/>
      <c r="D1561" s="379"/>
      <c r="E1561" s="379"/>
      <c r="F1561" s="379"/>
      <c r="G1561" s="379"/>
      <c r="H1561" s="379"/>
      <c r="I1561" s="379"/>
      <c r="J1561" s="379"/>
      <c r="K1561" s="379"/>
      <c r="L1561" s="379"/>
      <c r="M1561" s="379"/>
      <c r="N1561" s="568"/>
      <c r="O1561" s="569"/>
      <c r="P1561" s="568"/>
      <c r="S1561" s="581"/>
    </row>
    <row r="1562" spans="2:19" x14ac:dyDescent="0.25">
      <c r="B1562" s="379"/>
      <c r="C1562" s="379"/>
      <c r="D1562" s="379"/>
      <c r="E1562" s="379"/>
      <c r="F1562" s="379"/>
      <c r="G1562" s="379"/>
      <c r="H1562" s="379"/>
      <c r="I1562" s="379"/>
      <c r="J1562" s="379"/>
      <c r="K1562" s="379"/>
      <c r="L1562" s="379"/>
      <c r="M1562" s="379"/>
      <c r="N1562" s="568"/>
      <c r="O1562" s="569"/>
      <c r="P1562" s="568"/>
      <c r="S1562" s="581"/>
    </row>
    <row r="1563" spans="2:19" x14ac:dyDescent="0.25">
      <c r="B1563" s="379"/>
      <c r="C1563" s="379"/>
      <c r="D1563" s="379"/>
      <c r="E1563" s="379"/>
      <c r="F1563" s="379"/>
      <c r="G1563" s="379"/>
      <c r="H1563" s="379"/>
      <c r="I1563" s="379"/>
      <c r="J1563" s="379"/>
      <c r="K1563" s="379"/>
      <c r="L1563" s="379"/>
      <c r="M1563" s="379"/>
      <c r="N1563" s="568"/>
      <c r="O1563" s="569"/>
      <c r="P1563" s="568"/>
      <c r="S1563" s="581"/>
    </row>
    <row r="1564" spans="2:19" x14ac:dyDescent="0.25">
      <c r="B1564" s="379"/>
      <c r="C1564" s="379"/>
      <c r="D1564" s="379"/>
      <c r="E1564" s="379"/>
      <c r="F1564" s="379"/>
      <c r="G1564" s="379"/>
      <c r="H1564" s="379"/>
      <c r="I1564" s="379"/>
      <c r="J1564" s="379"/>
      <c r="K1564" s="379"/>
      <c r="L1564" s="379"/>
      <c r="M1564" s="379"/>
      <c r="N1564" s="568"/>
      <c r="O1564" s="569"/>
      <c r="P1564" s="568"/>
      <c r="S1564" s="581"/>
    </row>
    <row r="1565" spans="2:19" x14ac:dyDescent="0.25">
      <c r="B1565" s="379"/>
      <c r="C1565" s="379"/>
      <c r="D1565" s="379"/>
      <c r="E1565" s="379"/>
      <c r="F1565" s="379"/>
      <c r="G1565" s="379"/>
      <c r="H1565" s="379"/>
      <c r="I1565" s="379"/>
      <c r="J1565" s="379"/>
      <c r="K1565" s="379"/>
      <c r="L1565" s="379"/>
      <c r="M1565" s="379"/>
      <c r="N1565" s="568"/>
      <c r="O1565" s="569"/>
      <c r="P1565" s="568"/>
      <c r="S1565" s="581"/>
    </row>
    <row r="1566" spans="2:19" x14ac:dyDescent="0.25">
      <c r="B1566" s="379"/>
      <c r="C1566" s="379"/>
      <c r="D1566" s="379"/>
      <c r="E1566" s="379"/>
      <c r="F1566" s="379"/>
      <c r="G1566" s="379"/>
      <c r="H1566" s="379"/>
      <c r="I1566" s="379"/>
      <c r="J1566" s="379"/>
      <c r="K1566" s="379"/>
      <c r="L1566" s="379"/>
      <c r="M1566" s="379"/>
      <c r="N1566" s="568"/>
      <c r="O1566" s="569"/>
      <c r="P1566" s="568"/>
      <c r="S1566" s="581"/>
    </row>
    <row r="1567" spans="2:19" x14ac:dyDescent="0.25">
      <c r="B1567" s="379"/>
      <c r="C1567" s="379"/>
      <c r="D1567" s="379"/>
      <c r="E1567" s="379"/>
      <c r="F1567" s="379"/>
      <c r="G1567" s="379"/>
      <c r="H1567" s="379"/>
      <c r="I1567" s="379"/>
      <c r="J1567" s="379"/>
      <c r="K1567" s="379"/>
      <c r="L1567" s="379"/>
      <c r="M1567" s="379"/>
      <c r="N1567" s="568"/>
      <c r="O1567" s="569"/>
      <c r="P1567" s="568"/>
      <c r="S1567" s="581"/>
    </row>
    <row r="1568" spans="2:19" x14ac:dyDescent="0.25">
      <c r="B1568" s="379"/>
      <c r="C1568" s="379"/>
      <c r="D1568" s="379"/>
      <c r="E1568" s="379"/>
      <c r="F1568" s="379"/>
      <c r="G1568" s="379"/>
      <c r="H1568" s="379"/>
      <c r="I1568" s="379"/>
      <c r="J1568" s="379"/>
      <c r="K1568" s="379"/>
      <c r="L1568" s="379"/>
      <c r="M1568" s="379"/>
      <c r="N1568" s="568"/>
      <c r="O1568" s="569"/>
      <c r="P1568" s="568"/>
      <c r="S1568" s="581"/>
    </row>
    <row r="1569" spans="2:19" x14ac:dyDescent="0.25">
      <c r="B1569" s="379"/>
      <c r="C1569" s="379"/>
      <c r="D1569" s="379"/>
      <c r="E1569" s="379"/>
      <c r="F1569" s="379"/>
      <c r="G1569" s="379"/>
      <c r="H1569" s="379"/>
      <c r="I1569" s="379"/>
      <c r="J1569" s="379"/>
      <c r="K1569" s="379"/>
      <c r="L1569" s="379"/>
      <c r="M1569" s="379"/>
      <c r="N1569" s="568"/>
      <c r="O1569" s="569"/>
      <c r="P1569" s="568"/>
      <c r="S1569" s="581"/>
    </row>
    <row r="1570" spans="2:19" x14ac:dyDescent="0.25">
      <c r="B1570" s="379"/>
      <c r="C1570" s="379"/>
      <c r="D1570" s="379"/>
      <c r="E1570" s="379"/>
      <c r="F1570" s="379"/>
      <c r="G1570" s="379"/>
      <c r="H1570" s="379"/>
      <c r="I1570" s="379"/>
      <c r="J1570" s="379"/>
      <c r="K1570" s="379"/>
      <c r="L1570" s="379"/>
      <c r="M1570" s="379"/>
      <c r="N1570" s="568"/>
      <c r="O1570" s="569"/>
      <c r="P1570" s="568"/>
      <c r="S1570" s="581"/>
    </row>
    <row r="1571" spans="2:19" x14ac:dyDescent="0.25">
      <c r="B1571" s="379"/>
      <c r="C1571" s="379"/>
      <c r="D1571" s="379"/>
      <c r="E1571" s="379"/>
      <c r="F1571" s="379"/>
      <c r="G1571" s="379"/>
      <c r="H1571" s="379"/>
      <c r="I1571" s="379"/>
      <c r="J1571" s="379"/>
      <c r="K1571" s="379"/>
      <c r="L1571" s="379"/>
      <c r="M1571" s="379"/>
      <c r="N1571" s="568"/>
      <c r="O1571" s="569"/>
      <c r="P1571" s="568"/>
      <c r="S1571" s="581"/>
    </row>
    <row r="1572" spans="2:19" x14ac:dyDescent="0.25">
      <c r="B1572" s="379"/>
      <c r="C1572" s="379"/>
      <c r="D1572" s="379"/>
      <c r="E1572" s="379"/>
      <c r="F1572" s="379"/>
      <c r="G1572" s="379"/>
      <c r="H1572" s="379"/>
      <c r="I1572" s="379"/>
      <c r="J1572" s="379"/>
      <c r="K1572" s="379"/>
      <c r="L1572" s="379"/>
      <c r="M1572" s="379"/>
      <c r="N1572" s="568"/>
      <c r="O1572" s="569"/>
      <c r="P1572" s="568"/>
      <c r="S1572" s="581"/>
    </row>
    <row r="1573" spans="2:19" x14ac:dyDescent="0.25">
      <c r="B1573" s="379"/>
      <c r="C1573" s="379"/>
      <c r="D1573" s="379"/>
      <c r="E1573" s="379"/>
      <c r="F1573" s="379"/>
      <c r="G1573" s="379"/>
      <c r="H1573" s="379"/>
      <c r="I1573" s="379"/>
      <c r="J1573" s="379"/>
      <c r="K1573" s="379"/>
      <c r="L1573" s="379"/>
      <c r="M1573" s="379"/>
      <c r="N1573" s="568"/>
      <c r="O1573" s="569"/>
      <c r="P1573" s="568"/>
      <c r="S1573" s="581"/>
    </row>
    <row r="1574" spans="2:19" x14ac:dyDescent="0.25">
      <c r="B1574" s="379"/>
      <c r="C1574" s="379"/>
      <c r="D1574" s="379"/>
      <c r="E1574" s="379"/>
      <c r="F1574" s="379"/>
      <c r="G1574" s="379"/>
      <c r="H1574" s="379"/>
      <c r="I1574" s="379"/>
      <c r="J1574" s="379"/>
      <c r="K1574" s="379"/>
      <c r="L1574" s="379"/>
      <c r="M1574" s="379"/>
      <c r="N1574" s="568"/>
      <c r="O1574" s="569"/>
      <c r="P1574" s="568"/>
      <c r="S1574" s="581"/>
    </row>
    <row r="1575" spans="2:19" x14ac:dyDescent="0.25">
      <c r="B1575" s="379"/>
      <c r="C1575" s="379"/>
      <c r="D1575" s="379"/>
      <c r="E1575" s="379"/>
      <c r="F1575" s="379"/>
      <c r="G1575" s="379"/>
      <c r="H1575" s="379"/>
      <c r="I1575" s="379"/>
      <c r="J1575" s="379"/>
      <c r="K1575" s="379"/>
      <c r="L1575" s="379"/>
      <c r="M1575" s="379"/>
      <c r="N1575" s="568"/>
      <c r="O1575" s="569"/>
      <c r="P1575" s="568"/>
      <c r="S1575" s="581"/>
    </row>
    <row r="1576" spans="2:19" x14ac:dyDescent="0.25">
      <c r="B1576" s="379"/>
      <c r="C1576" s="379"/>
      <c r="D1576" s="379"/>
      <c r="E1576" s="379"/>
      <c r="F1576" s="379"/>
      <c r="G1576" s="379"/>
      <c r="H1576" s="379"/>
      <c r="I1576" s="379"/>
      <c r="J1576" s="379"/>
      <c r="K1576" s="379"/>
      <c r="L1576" s="379"/>
      <c r="M1576" s="379"/>
      <c r="N1576" s="568"/>
      <c r="O1576" s="569"/>
      <c r="P1576" s="568"/>
      <c r="S1576" s="581"/>
    </row>
    <row r="1577" spans="2:19" x14ac:dyDescent="0.25">
      <c r="B1577" s="379"/>
      <c r="C1577" s="379"/>
      <c r="D1577" s="379"/>
      <c r="E1577" s="379"/>
      <c r="F1577" s="379"/>
      <c r="G1577" s="379"/>
      <c r="H1577" s="379"/>
      <c r="I1577" s="379"/>
      <c r="J1577" s="379"/>
      <c r="K1577" s="379"/>
      <c r="L1577" s="379"/>
      <c r="M1577" s="379"/>
      <c r="N1577" s="568"/>
      <c r="O1577" s="569"/>
      <c r="P1577" s="568"/>
      <c r="S1577" s="581"/>
    </row>
    <row r="1578" spans="2:19" x14ac:dyDescent="0.25">
      <c r="B1578" s="379"/>
      <c r="C1578" s="379"/>
      <c r="D1578" s="379"/>
      <c r="E1578" s="379"/>
      <c r="F1578" s="379"/>
      <c r="G1578" s="379"/>
      <c r="H1578" s="379"/>
      <c r="I1578" s="379"/>
      <c r="J1578" s="379"/>
      <c r="K1578" s="379"/>
      <c r="L1578" s="379"/>
      <c r="M1578" s="379"/>
      <c r="N1578" s="568"/>
      <c r="O1578" s="569"/>
      <c r="P1578" s="568"/>
      <c r="S1578" s="581"/>
    </row>
    <row r="1579" spans="2:19" x14ac:dyDescent="0.25">
      <c r="B1579" s="379"/>
      <c r="C1579" s="379"/>
      <c r="D1579" s="379"/>
      <c r="E1579" s="379"/>
      <c r="F1579" s="379"/>
      <c r="G1579" s="379"/>
      <c r="H1579" s="379"/>
      <c r="I1579" s="379"/>
      <c r="J1579" s="379"/>
      <c r="K1579" s="379"/>
      <c r="L1579" s="379"/>
      <c r="M1579" s="379"/>
      <c r="N1579" s="568"/>
      <c r="O1579" s="569"/>
      <c r="P1579" s="568"/>
      <c r="S1579" s="581"/>
    </row>
    <row r="1580" spans="2:19" x14ac:dyDescent="0.25">
      <c r="B1580" s="379"/>
      <c r="C1580" s="379"/>
      <c r="D1580" s="379"/>
      <c r="E1580" s="379"/>
      <c r="F1580" s="379"/>
      <c r="G1580" s="379"/>
      <c r="H1580" s="379"/>
      <c r="I1580" s="379"/>
      <c r="J1580" s="379"/>
      <c r="K1580" s="379"/>
      <c r="L1580" s="379"/>
      <c r="M1580" s="379"/>
      <c r="N1580" s="568"/>
      <c r="O1580" s="569"/>
      <c r="P1580" s="568"/>
      <c r="S1580" s="581"/>
    </row>
    <row r="1581" spans="2:19" x14ac:dyDescent="0.25">
      <c r="B1581" s="379"/>
      <c r="C1581" s="379"/>
      <c r="D1581" s="379"/>
      <c r="E1581" s="379"/>
      <c r="F1581" s="379"/>
      <c r="G1581" s="379"/>
      <c r="H1581" s="379"/>
      <c r="I1581" s="379"/>
      <c r="J1581" s="379"/>
      <c r="K1581" s="379"/>
      <c r="L1581" s="379"/>
      <c r="M1581" s="379"/>
      <c r="N1581" s="568"/>
      <c r="O1581" s="569"/>
      <c r="P1581" s="568"/>
      <c r="S1581" s="581"/>
    </row>
    <row r="1582" spans="2:19" x14ac:dyDescent="0.25">
      <c r="B1582" s="379"/>
      <c r="C1582" s="379"/>
      <c r="D1582" s="379"/>
      <c r="E1582" s="379"/>
      <c r="F1582" s="379"/>
      <c r="G1582" s="379"/>
      <c r="H1582" s="379"/>
      <c r="I1582" s="379"/>
      <c r="J1582" s="379"/>
      <c r="K1582" s="379"/>
      <c r="L1582" s="379"/>
      <c r="M1582" s="379"/>
      <c r="N1582" s="568"/>
      <c r="O1582" s="569"/>
      <c r="P1582" s="568"/>
      <c r="S1582" s="581"/>
    </row>
    <row r="1583" spans="2:19" x14ac:dyDescent="0.25">
      <c r="B1583" s="379"/>
      <c r="C1583" s="379"/>
      <c r="D1583" s="379"/>
      <c r="E1583" s="379"/>
      <c r="F1583" s="379"/>
      <c r="G1583" s="379"/>
      <c r="H1583" s="379"/>
      <c r="I1583" s="379"/>
      <c r="J1583" s="379"/>
      <c r="K1583" s="379"/>
      <c r="L1583" s="379"/>
      <c r="M1583" s="379"/>
      <c r="N1583" s="568"/>
      <c r="O1583" s="569"/>
      <c r="P1583" s="568"/>
      <c r="S1583" s="581"/>
    </row>
    <row r="1584" spans="2:19" x14ac:dyDescent="0.25">
      <c r="B1584" s="379"/>
      <c r="C1584" s="379"/>
      <c r="D1584" s="379"/>
      <c r="E1584" s="379"/>
      <c r="F1584" s="379"/>
      <c r="G1584" s="379"/>
      <c r="H1584" s="379"/>
      <c r="I1584" s="379"/>
      <c r="J1584" s="379"/>
      <c r="K1584" s="379"/>
      <c r="L1584" s="379"/>
      <c r="M1584" s="379"/>
      <c r="N1584" s="568"/>
      <c r="O1584" s="569"/>
      <c r="P1584" s="568"/>
      <c r="S1584" s="581"/>
    </row>
    <row r="1585" spans="2:19" x14ac:dyDescent="0.25">
      <c r="B1585" s="379"/>
      <c r="C1585" s="379"/>
      <c r="D1585" s="379"/>
      <c r="E1585" s="379"/>
      <c r="F1585" s="379"/>
      <c r="G1585" s="379"/>
      <c r="H1585" s="379"/>
      <c r="I1585" s="379"/>
      <c r="J1585" s="379"/>
      <c r="K1585" s="379"/>
      <c r="L1585" s="379"/>
      <c r="M1585" s="379"/>
      <c r="N1585" s="568"/>
      <c r="O1585" s="569"/>
      <c r="P1585" s="568"/>
      <c r="S1585" s="581"/>
    </row>
    <row r="1586" spans="2:19" x14ac:dyDescent="0.25">
      <c r="B1586" s="379"/>
      <c r="C1586" s="379"/>
      <c r="D1586" s="379"/>
      <c r="E1586" s="379"/>
      <c r="F1586" s="379"/>
      <c r="G1586" s="379"/>
      <c r="H1586" s="379"/>
      <c r="I1586" s="379"/>
      <c r="J1586" s="379"/>
      <c r="K1586" s="379"/>
      <c r="L1586" s="379"/>
      <c r="M1586" s="379"/>
      <c r="N1586" s="568"/>
      <c r="O1586" s="569"/>
      <c r="P1586" s="568"/>
      <c r="S1586" s="581"/>
    </row>
    <row r="1587" spans="2:19" x14ac:dyDescent="0.25">
      <c r="B1587" s="379"/>
      <c r="C1587" s="379"/>
      <c r="D1587" s="379"/>
      <c r="E1587" s="379"/>
      <c r="F1587" s="379"/>
      <c r="G1587" s="379"/>
      <c r="H1587" s="379"/>
      <c r="I1587" s="379"/>
      <c r="J1587" s="379"/>
      <c r="K1587" s="379"/>
      <c r="L1587" s="379"/>
      <c r="M1587" s="379"/>
      <c r="N1587" s="568"/>
      <c r="O1587" s="569"/>
      <c r="P1587" s="568"/>
      <c r="S1587" s="581"/>
    </row>
    <row r="1588" spans="2:19" x14ac:dyDescent="0.25">
      <c r="B1588" s="379"/>
      <c r="C1588" s="379"/>
      <c r="D1588" s="379"/>
      <c r="E1588" s="379"/>
      <c r="F1588" s="379"/>
      <c r="G1588" s="379"/>
      <c r="H1588" s="379"/>
      <c r="I1588" s="379"/>
      <c r="J1588" s="379"/>
      <c r="K1588" s="379"/>
      <c r="L1588" s="379"/>
      <c r="M1588" s="379"/>
      <c r="N1588" s="568"/>
      <c r="O1588" s="569"/>
      <c r="P1588" s="568"/>
      <c r="S1588" s="581"/>
    </row>
    <row r="1589" spans="2:19" x14ac:dyDescent="0.25">
      <c r="B1589" s="379"/>
      <c r="C1589" s="379"/>
      <c r="D1589" s="379"/>
      <c r="E1589" s="379"/>
      <c r="F1589" s="379"/>
      <c r="G1589" s="379"/>
      <c r="H1589" s="379"/>
      <c r="I1589" s="379"/>
      <c r="J1589" s="379"/>
      <c r="K1589" s="379"/>
      <c r="L1589" s="379"/>
      <c r="M1589" s="379"/>
      <c r="N1589" s="568"/>
      <c r="O1589" s="569"/>
      <c r="P1589" s="568"/>
      <c r="S1589" s="581"/>
    </row>
    <row r="1590" spans="2:19" x14ac:dyDescent="0.25">
      <c r="B1590" s="379"/>
      <c r="C1590" s="379"/>
      <c r="D1590" s="379"/>
      <c r="E1590" s="379"/>
      <c r="F1590" s="379"/>
      <c r="G1590" s="379"/>
      <c r="H1590" s="379"/>
      <c r="I1590" s="379"/>
      <c r="J1590" s="379"/>
      <c r="K1590" s="379"/>
      <c r="L1590" s="379"/>
      <c r="M1590" s="379"/>
      <c r="N1590" s="568"/>
      <c r="O1590" s="569"/>
      <c r="P1590" s="568"/>
      <c r="S1590" s="581"/>
    </row>
    <row r="1591" spans="2:19" x14ac:dyDescent="0.25">
      <c r="B1591" s="379"/>
      <c r="C1591" s="379"/>
      <c r="D1591" s="379"/>
      <c r="E1591" s="379"/>
      <c r="F1591" s="379"/>
      <c r="G1591" s="379"/>
      <c r="H1591" s="379"/>
      <c r="I1591" s="379"/>
      <c r="J1591" s="379"/>
      <c r="K1591" s="379"/>
      <c r="L1591" s="379"/>
      <c r="M1591" s="379"/>
      <c r="N1591" s="568"/>
      <c r="O1591" s="569"/>
      <c r="P1591" s="568"/>
      <c r="S1591" s="581"/>
    </row>
    <row r="1592" spans="2:19" x14ac:dyDescent="0.25">
      <c r="B1592" s="379"/>
      <c r="C1592" s="379"/>
      <c r="D1592" s="379"/>
      <c r="E1592" s="379"/>
      <c r="F1592" s="379"/>
      <c r="G1592" s="379"/>
      <c r="H1592" s="379"/>
      <c r="I1592" s="379"/>
      <c r="J1592" s="379"/>
      <c r="K1592" s="379"/>
      <c r="L1592" s="379"/>
      <c r="M1592" s="379"/>
      <c r="N1592" s="568"/>
      <c r="O1592" s="569"/>
      <c r="P1592" s="568"/>
      <c r="S1592" s="581"/>
    </row>
    <row r="1593" spans="2:19" x14ac:dyDescent="0.25">
      <c r="B1593" s="379"/>
      <c r="C1593" s="379"/>
      <c r="D1593" s="379"/>
      <c r="E1593" s="379"/>
      <c r="F1593" s="379"/>
      <c r="G1593" s="379"/>
      <c r="H1593" s="379"/>
      <c r="I1593" s="379"/>
      <c r="J1593" s="379"/>
      <c r="K1593" s="379"/>
      <c r="L1593" s="379"/>
      <c r="M1593" s="379"/>
      <c r="N1593" s="568"/>
      <c r="O1593" s="569"/>
      <c r="P1593" s="568"/>
      <c r="S1593" s="581"/>
    </row>
    <row r="1594" spans="2:19" x14ac:dyDescent="0.25">
      <c r="B1594" s="379"/>
      <c r="C1594" s="379"/>
      <c r="D1594" s="379"/>
      <c r="E1594" s="379"/>
      <c r="F1594" s="379"/>
      <c r="G1594" s="379"/>
      <c r="H1594" s="379"/>
      <c r="I1594" s="379"/>
      <c r="J1594" s="379"/>
      <c r="K1594" s="379"/>
      <c r="L1594" s="379"/>
      <c r="M1594" s="379"/>
      <c r="N1594" s="568"/>
      <c r="O1594" s="569"/>
      <c r="P1594" s="568"/>
      <c r="S1594" s="581"/>
    </row>
    <row r="1595" spans="2:19" x14ac:dyDescent="0.25">
      <c r="B1595" s="379"/>
      <c r="C1595" s="379"/>
      <c r="D1595" s="379"/>
      <c r="E1595" s="379"/>
      <c r="F1595" s="379"/>
      <c r="G1595" s="379"/>
      <c r="H1595" s="379"/>
      <c r="I1595" s="379"/>
      <c r="J1595" s="379"/>
      <c r="K1595" s="379"/>
      <c r="L1595" s="379"/>
      <c r="M1595" s="379"/>
      <c r="N1595" s="568"/>
      <c r="O1595" s="569"/>
      <c r="P1595" s="568"/>
      <c r="S1595" s="581"/>
    </row>
    <row r="1596" spans="2:19" x14ac:dyDescent="0.25">
      <c r="B1596" s="379"/>
      <c r="C1596" s="379"/>
      <c r="D1596" s="379"/>
      <c r="E1596" s="379"/>
      <c r="F1596" s="379"/>
      <c r="G1596" s="379"/>
      <c r="H1596" s="379"/>
      <c r="I1596" s="379"/>
      <c r="J1596" s="379"/>
      <c r="K1596" s="379"/>
      <c r="L1596" s="379"/>
      <c r="M1596" s="379"/>
      <c r="N1596" s="568"/>
      <c r="O1596" s="569"/>
      <c r="P1596" s="568"/>
      <c r="S1596" s="581"/>
    </row>
    <row r="1597" spans="2:19" x14ac:dyDescent="0.25">
      <c r="B1597" s="379"/>
      <c r="C1597" s="379"/>
      <c r="D1597" s="379"/>
      <c r="E1597" s="379"/>
      <c r="F1597" s="379"/>
      <c r="G1597" s="379"/>
      <c r="H1597" s="379"/>
      <c r="I1597" s="379"/>
      <c r="J1597" s="379"/>
      <c r="K1597" s="379"/>
      <c r="L1597" s="379"/>
      <c r="M1597" s="379"/>
      <c r="N1597" s="568"/>
      <c r="O1597" s="569"/>
      <c r="P1597" s="568"/>
      <c r="S1597" s="581"/>
    </row>
    <row r="1598" spans="2:19" x14ac:dyDescent="0.25">
      <c r="B1598" s="379"/>
      <c r="C1598" s="379"/>
      <c r="D1598" s="379"/>
      <c r="E1598" s="379"/>
      <c r="F1598" s="379"/>
      <c r="G1598" s="379"/>
      <c r="H1598" s="379"/>
      <c r="I1598" s="379"/>
      <c r="J1598" s="379"/>
      <c r="K1598" s="379"/>
      <c r="L1598" s="379"/>
      <c r="M1598" s="379"/>
      <c r="N1598" s="568"/>
      <c r="O1598" s="569"/>
      <c r="P1598" s="568"/>
      <c r="S1598" s="581"/>
    </row>
    <row r="1599" spans="2:19" x14ac:dyDescent="0.25">
      <c r="B1599" s="379"/>
      <c r="C1599" s="379"/>
      <c r="D1599" s="379"/>
      <c r="E1599" s="379"/>
      <c r="F1599" s="379"/>
      <c r="G1599" s="379"/>
      <c r="H1599" s="379"/>
      <c r="I1599" s="379"/>
      <c r="J1599" s="379"/>
      <c r="K1599" s="379"/>
      <c r="L1599" s="379"/>
      <c r="M1599" s="379"/>
      <c r="N1599" s="568"/>
      <c r="O1599" s="569"/>
      <c r="P1599" s="568"/>
      <c r="S1599" s="581"/>
    </row>
    <row r="1600" spans="2:19" x14ac:dyDescent="0.25">
      <c r="B1600" s="379"/>
      <c r="C1600" s="379"/>
      <c r="D1600" s="379"/>
      <c r="E1600" s="379"/>
      <c r="F1600" s="379"/>
      <c r="G1600" s="379"/>
      <c r="H1600" s="379"/>
      <c r="I1600" s="379"/>
      <c r="J1600" s="379"/>
      <c r="K1600" s="379"/>
      <c r="L1600" s="379"/>
      <c r="M1600" s="379"/>
      <c r="N1600" s="568"/>
      <c r="O1600" s="569"/>
      <c r="P1600" s="568"/>
      <c r="S1600" s="581"/>
    </row>
    <row r="1601" spans="2:19" x14ac:dyDescent="0.25">
      <c r="B1601" s="379"/>
      <c r="C1601" s="379"/>
      <c r="D1601" s="379"/>
      <c r="E1601" s="379"/>
      <c r="F1601" s="379"/>
      <c r="G1601" s="379"/>
      <c r="H1601" s="379"/>
      <c r="I1601" s="379"/>
      <c r="J1601" s="379"/>
      <c r="K1601" s="379"/>
      <c r="L1601" s="379"/>
      <c r="M1601" s="379"/>
      <c r="N1601" s="568"/>
      <c r="O1601" s="569"/>
      <c r="P1601" s="568"/>
      <c r="S1601" s="581"/>
    </row>
    <row r="1602" spans="2:19" x14ac:dyDescent="0.25">
      <c r="B1602" s="379"/>
      <c r="C1602" s="379"/>
      <c r="D1602" s="379"/>
      <c r="E1602" s="379"/>
      <c r="F1602" s="379"/>
      <c r="G1602" s="379"/>
      <c r="H1602" s="379"/>
      <c r="I1602" s="379"/>
      <c r="J1602" s="379"/>
      <c r="K1602" s="379"/>
      <c r="L1602" s="379"/>
      <c r="M1602" s="379"/>
      <c r="N1602" s="568"/>
      <c r="O1602" s="569"/>
      <c r="P1602" s="568"/>
      <c r="S1602" s="581"/>
    </row>
    <row r="1603" spans="2:19" x14ac:dyDescent="0.25">
      <c r="B1603" s="379"/>
      <c r="C1603" s="379"/>
      <c r="D1603" s="379"/>
      <c r="E1603" s="379"/>
      <c r="F1603" s="379"/>
      <c r="G1603" s="379"/>
      <c r="H1603" s="379"/>
      <c r="I1603" s="379"/>
      <c r="J1603" s="379"/>
      <c r="K1603" s="379"/>
      <c r="L1603" s="379"/>
      <c r="M1603" s="379"/>
      <c r="N1603" s="568"/>
      <c r="O1603" s="569"/>
      <c r="P1603" s="568"/>
      <c r="S1603" s="581"/>
    </row>
    <row r="1604" spans="2:19" x14ac:dyDescent="0.25">
      <c r="B1604" s="379"/>
      <c r="C1604" s="379"/>
      <c r="D1604" s="379"/>
      <c r="E1604" s="379"/>
      <c r="F1604" s="379"/>
      <c r="G1604" s="379"/>
      <c r="H1604" s="379"/>
      <c r="I1604" s="379"/>
      <c r="J1604" s="379"/>
      <c r="K1604" s="379"/>
      <c r="L1604" s="379"/>
      <c r="M1604" s="379"/>
      <c r="N1604" s="568"/>
      <c r="O1604" s="569"/>
      <c r="P1604" s="568"/>
      <c r="S1604" s="581"/>
    </row>
    <row r="1605" spans="2:19" x14ac:dyDescent="0.25">
      <c r="B1605" s="379"/>
      <c r="C1605" s="379"/>
      <c r="D1605" s="379"/>
      <c r="E1605" s="379"/>
      <c r="F1605" s="379"/>
      <c r="G1605" s="379"/>
      <c r="H1605" s="379"/>
      <c r="I1605" s="379"/>
      <c r="J1605" s="379"/>
      <c r="K1605" s="379"/>
      <c r="L1605" s="379"/>
      <c r="M1605" s="379"/>
      <c r="N1605" s="568"/>
      <c r="O1605" s="569"/>
      <c r="P1605" s="568"/>
      <c r="S1605" s="581"/>
    </row>
    <row r="1606" spans="2:19" x14ac:dyDescent="0.25">
      <c r="B1606" s="379"/>
      <c r="C1606" s="379"/>
      <c r="D1606" s="379"/>
      <c r="E1606" s="379"/>
      <c r="F1606" s="379"/>
      <c r="G1606" s="379"/>
      <c r="H1606" s="379"/>
      <c r="I1606" s="379"/>
      <c r="J1606" s="379"/>
      <c r="K1606" s="379"/>
      <c r="L1606" s="379"/>
      <c r="M1606" s="379"/>
      <c r="N1606" s="568"/>
      <c r="O1606" s="569"/>
      <c r="P1606" s="568"/>
      <c r="S1606" s="581"/>
    </row>
    <row r="1607" spans="2:19" x14ac:dyDescent="0.25">
      <c r="B1607" s="379"/>
      <c r="C1607" s="379"/>
      <c r="D1607" s="379"/>
      <c r="E1607" s="379"/>
      <c r="F1607" s="379"/>
      <c r="G1607" s="379"/>
      <c r="H1607" s="379"/>
      <c r="I1607" s="379"/>
      <c r="J1607" s="379"/>
      <c r="K1607" s="379"/>
      <c r="L1607" s="379"/>
      <c r="M1607" s="379"/>
      <c r="N1607" s="568"/>
      <c r="O1607" s="569"/>
      <c r="P1607" s="568"/>
      <c r="S1607" s="581"/>
    </row>
    <row r="1608" spans="2:19" x14ac:dyDescent="0.25">
      <c r="B1608" s="379"/>
      <c r="C1608" s="379"/>
      <c r="D1608" s="379"/>
      <c r="E1608" s="379"/>
      <c r="F1608" s="379"/>
      <c r="G1608" s="379"/>
      <c r="H1608" s="379"/>
      <c r="I1608" s="379"/>
      <c r="J1608" s="379"/>
      <c r="K1608" s="379"/>
      <c r="L1608" s="379"/>
      <c r="M1608" s="379"/>
      <c r="N1608" s="568"/>
      <c r="O1608" s="569"/>
      <c r="P1608" s="568"/>
      <c r="S1608" s="581"/>
    </row>
    <row r="1609" spans="2:19" x14ac:dyDescent="0.25">
      <c r="B1609" s="379"/>
      <c r="C1609" s="379"/>
      <c r="D1609" s="379"/>
      <c r="E1609" s="379"/>
      <c r="F1609" s="379"/>
      <c r="G1609" s="379"/>
      <c r="H1609" s="379"/>
      <c r="I1609" s="379"/>
      <c r="J1609" s="379"/>
      <c r="K1609" s="379"/>
      <c r="L1609" s="379"/>
      <c r="M1609" s="379"/>
      <c r="N1609" s="568"/>
      <c r="O1609" s="569"/>
      <c r="P1609" s="568"/>
      <c r="S1609" s="581"/>
    </row>
    <row r="1610" spans="2:19" x14ac:dyDescent="0.25">
      <c r="B1610" s="379"/>
      <c r="C1610" s="379"/>
      <c r="D1610" s="379"/>
      <c r="E1610" s="379"/>
      <c r="F1610" s="379"/>
      <c r="G1610" s="379"/>
      <c r="H1610" s="379"/>
      <c r="I1610" s="379"/>
      <c r="J1610" s="379"/>
      <c r="K1610" s="379"/>
      <c r="L1610" s="379"/>
      <c r="M1610" s="379"/>
      <c r="N1610" s="568"/>
      <c r="O1610" s="569"/>
      <c r="P1610" s="568"/>
      <c r="S1610" s="581"/>
    </row>
    <row r="1611" spans="2:19" x14ac:dyDescent="0.25">
      <c r="B1611" s="379"/>
      <c r="C1611" s="379"/>
      <c r="D1611" s="379"/>
      <c r="E1611" s="379"/>
      <c r="F1611" s="379"/>
      <c r="G1611" s="379"/>
      <c r="H1611" s="379"/>
      <c r="I1611" s="379"/>
      <c r="J1611" s="379"/>
      <c r="K1611" s="379"/>
      <c r="L1611" s="379"/>
      <c r="M1611" s="379"/>
      <c r="N1611" s="568"/>
      <c r="O1611" s="569"/>
      <c r="P1611" s="568"/>
      <c r="S1611" s="581"/>
    </row>
    <row r="1612" spans="2:19" x14ac:dyDescent="0.25">
      <c r="B1612" s="379"/>
      <c r="C1612" s="379"/>
      <c r="D1612" s="379"/>
      <c r="E1612" s="379"/>
      <c r="F1612" s="379"/>
      <c r="G1612" s="379"/>
      <c r="H1612" s="379"/>
      <c r="I1612" s="379"/>
      <c r="J1612" s="379"/>
      <c r="K1612" s="379"/>
      <c r="L1612" s="379"/>
      <c r="M1612" s="379"/>
      <c r="N1612" s="568"/>
      <c r="O1612" s="569"/>
      <c r="P1612" s="568"/>
      <c r="S1612" s="581"/>
    </row>
    <row r="1613" spans="2:19" x14ac:dyDescent="0.25">
      <c r="B1613" s="379"/>
      <c r="C1613" s="379"/>
      <c r="D1613" s="379"/>
      <c r="E1613" s="379"/>
      <c r="F1613" s="379"/>
      <c r="G1613" s="379"/>
      <c r="H1613" s="379"/>
      <c r="I1613" s="379"/>
      <c r="J1613" s="379"/>
      <c r="K1613" s="379"/>
      <c r="L1613" s="379"/>
      <c r="M1613" s="379"/>
      <c r="N1613" s="568"/>
      <c r="O1613" s="569"/>
      <c r="P1613" s="568"/>
      <c r="S1613" s="581"/>
    </row>
    <row r="1614" spans="2:19" x14ac:dyDescent="0.25">
      <c r="B1614" s="379"/>
      <c r="C1614" s="379"/>
      <c r="D1614" s="379"/>
      <c r="E1614" s="379"/>
      <c r="F1614" s="379"/>
      <c r="G1614" s="379"/>
      <c r="H1614" s="379"/>
      <c r="I1614" s="379"/>
      <c r="J1614" s="379"/>
      <c r="K1614" s="379"/>
      <c r="L1614" s="379"/>
      <c r="M1614" s="379"/>
      <c r="N1614" s="568"/>
      <c r="O1614" s="569"/>
      <c r="P1614" s="568"/>
      <c r="S1614" s="581"/>
    </row>
    <row r="1615" spans="2:19" x14ac:dyDescent="0.25">
      <c r="B1615" s="379"/>
      <c r="C1615" s="379"/>
      <c r="D1615" s="379"/>
      <c r="E1615" s="379"/>
      <c r="F1615" s="379"/>
      <c r="G1615" s="379"/>
      <c r="H1615" s="379"/>
      <c r="I1615" s="379"/>
      <c r="J1615" s="379"/>
      <c r="K1615" s="379"/>
      <c r="L1615" s="379"/>
      <c r="M1615" s="379"/>
      <c r="N1615" s="568"/>
      <c r="O1615" s="569"/>
      <c r="P1615" s="568"/>
      <c r="S1615" s="581"/>
    </row>
    <row r="1616" spans="2:19" x14ac:dyDescent="0.25">
      <c r="B1616" s="379"/>
      <c r="C1616" s="379"/>
      <c r="D1616" s="379"/>
      <c r="E1616" s="379"/>
      <c r="F1616" s="379"/>
      <c r="G1616" s="379"/>
      <c r="H1616" s="379"/>
      <c r="I1616" s="379"/>
      <c r="J1616" s="379"/>
      <c r="K1616" s="379"/>
      <c r="L1616" s="379"/>
      <c r="M1616" s="379"/>
      <c r="N1616" s="568"/>
      <c r="O1616" s="569"/>
      <c r="P1616" s="568"/>
      <c r="S1616" s="581"/>
    </row>
    <row r="1617" spans="2:19" x14ac:dyDescent="0.25">
      <c r="B1617" s="379"/>
      <c r="C1617" s="379"/>
      <c r="D1617" s="379"/>
      <c r="E1617" s="379"/>
      <c r="F1617" s="379"/>
      <c r="G1617" s="379"/>
      <c r="H1617" s="379"/>
      <c r="I1617" s="379"/>
      <c r="J1617" s="379"/>
      <c r="K1617" s="379"/>
      <c r="L1617" s="379"/>
      <c r="M1617" s="379"/>
      <c r="N1617" s="568"/>
      <c r="O1617" s="569"/>
      <c r="P1617" s="568"/>
      <c r="S1617" s="581"/>
    </row>
    <row r="1618" spans="2:19" x14ac:dyDescent="0.25">
      <c r="B1618" s="379"/>
      <c r="C1618" s="379"/>
      <c r="D1618" s="379"/>
      <c r="E1618" s="379"/>
      <c r="F1618" s="379"/>
      <c r="G1618" s="379"/>
      <c r="H1618" s="379"/>
      <c r="I1618" s="379"/>
      <c r="J1618" s="379"/>
      <c r="K1618" s="379"/>
      <c r="L1618" s="379"/>
      <c r="M1618" s="379"/>
      <c r="N1618" s="568"/>
      <c r="O1618" s="569"/>
      <c r="P1618" s="568"/>
      <c r="S1618" s="581"/>
    </row>
    <row r="1619" spans="2:19" x14ac:dyDescent="0.25">
      <c r="B1619" s="379"/>
      <c r="C1619" s="379"/>
      <c r="D1619" s="379"/>
      <c r="E1619" s="379"/>
      <c r="F1619" s="379"/>
      <c r="G1619" s="379"/>
      <c r="H1619" s="379"/>
      <c r="I1619" s="379"/>
      <c r="J1619" s="379"/>
      <c r="K1619" s="379"/>
      <c r="L1619" s="379"/>
      <c r="M1619" s="379"/>
      <c r="N1619" s="568"/>
      <c r="O1619" s="569"/>
      <c r="P1619" s="568"/>
      <c r="S1619" s="581"/>
    </row>
    <row r="1620" spans="2:19" x14ac:dyDescent="0.25">
      <c r="B1620" s="379"/>
      <c r="C1620" s="379"/>
      <c r="D1620" s="379"/>
      <c r="E1620" s="379"/>
      <c r="F1620" s="379"/>
      <c r="G1620" s="379"/>
      <c r="H1620" s="379"/>
      <c r="I1620" s="379"/>
      <c r="J1620" s="379"/>
      <c r="K1620" s="379"/>
      <c r="L1620" s="379"/>
      <c r="M1620" s="379"/>
      <c r="N1620" s="568"/>
      <c r="O1620" s="569"/>
      <c r="P1620" s="568"/>
      <c r="S1620" s="581"/>
    </row>
    <row r="1621" spans="2:19" x14ac:dyDescent="0.25">
      <c r="B1621" s="379"/>
      <c r="C1621" s="379"/>
      <c r="D1621" s="379"/>
      <c r="E1621" s="379"/>
      <c r="F1621" s="379"/>
      <c r="G1621" s="379"/>
      <c r="H1621" s="379"/>
      <c r="I1621" s="379"/>
      <c r="J1621" s="379"/>
      <c r="K1621" s="379"/>
      <c r="L1621" s="379"/>
      <c r="M1621" s="379"/>
      <c r="N1621" s="568"/>
      <c r="O1621" s="569"/>
      <c r="P1621" s="568"/>
      <c r="S1621" s="581"/>
    </row>
    <row r="1622" spans="2:19" x14ac:dyDescent="0.25">
      <c r="B1622" s="379"/>
      <c r="C1622" s="379"/>
      <c r="D1622" s="379"/>
      <c r="E1622" s="379"/>
      <c r="F1622" s="379"/>
      <c r="G1622" s="379"/>
      <c r="H1622" s="379"/>
      <c r="I1622" s="379"/>
      <c r="J1622" s="379"/>
      <c r="K1622" s="379"/>
      <c r="L1622" s="379"/>
      <c r="M1622" s="379"/>
      <c r="N1622" s="568"/>
      <c r="O1622" s="569"/>
      <c r="P1622" s="568"/>
      <c r="S1622" s="581"/>
    </row>
    <row r="1623" spans="2:19" x14ac:dyDescent="0.25">
      <c r="B1623" s="379"/>
      <c r="C1623" s="379"/>
      <c r="D1623" s="379"/>
      <c r="E1623" s="379"/>
      <c r="F1623" s="379"/>
      <c r="G1623" s="379"/>
      <c r="H1623" s="379"/>
      <c r="I1623" s="379"/>
      <c r="J1623" s="379"/>
      <c r="K1623" s="379"/>
      <c r="L1623" s="379"/>
      <c r="M1623" s="379"/>
      <c r="N1623" s="568"/>
      <c r="O1623" s="569"/>
      <c r="P1623" s="568"/>
      <c r="S1623" s="581"/>
    </row>
    <row r="1624" spans="2:19" x14ac:dyDescent="0.25">
      <c r="B1624" s="379"/>
      <c r="C1624" s="379"/>
      <c r="D1624" s="379"/>
      <c r="E1624" s="379"/>
      <c r="F1624" s="379"/>
      <c r="G1624" s="379"/>
      <c r="H1624" s="379"/>
      <c r="I1624" s="379"/>
      <c r="J1624" s="379"/>
      <c r="K1624" s="379"/>
      <c r="L1624" s="379"/>
      <c r="M1624" s="379"/>
      <c r="N1624" s="568"/>
      <c r="O1624" s="569"/>
      <c r="P1624" s="568"/>
      <c r="S1624" s="581"/>
    </row>
    <row r="1625" spans="2:19" x14ac:dyDescent="0.25">
      <c r="B1625" s="379"/>
      <c r="C1625" s="379"/>
      <c r="D1625" s="379"/>
      <c r="E1625" s="379"/>
      <c r="F1625" s="379"/>
      <c r="G1625" s="379"/>
      <c r="H1625" s="379"/>
      <c r="I1625" s="379"/>
      <c r="J1625" s="379"/>
      <c r="K1625" s="379"/>
      <c r="L1625" s="379"/>
      <c r="M1625" s="379"/>
      <c r="N1625" s="568"/>
      <c r="O1625" s="569"/>
      <c r="P1625" s="568"/>
      <c r="S1625" s="581"/>
    </row>
    <row r="1626" spans="2:19" x14ac:dyDescent="0.25">
      <c r="B1626" s="379"/>
      <c r="C1626" s="379"/>
      <c r="D1626" s="379"/>
      <c r="E1626" s="379"/>
      <c r="F1626" s="379"/>
      <c r="G1626" s="379"/>
      <c r="H1626" s="379"/>
      <c r="I1626" s="379"/>
      <c r="J1626" s="379"/>
      <c r="K1626" s="379"/>
      <c r="L1626" s="379"/>
      <c r="M1626" s="379"/>
      <c r="N1626" s="568"/>
      <c r="O1626" s="569"/>
      <c r="P1626" s="568"/>
      <c r="S1626" s="581"/>
    </row>
    <row r="1627" spans="2:19" x14ac:dyDescent="0.25">
      <c r="B1627" s="379"/>
      <c r="C1627" s="379"/>
      <c r="D1627" s="379"/>
      <c r="E1627" s="379"/>
      <c r="F1627" s="379"/>
      <c r="G1627" s="379"/>
      <c r="H1627" s="379"/>
      <c r="I1627" s="379"/>
      <c r="J1627" s="379"/>
      <c r="K1627" s="379"/>
      <c r="L1627" s="379"/>
      <c r="M1627" s="379"/>
      <c r="N1627" s="568"/>
      <c r="O1627" s="569"/>
      <c r="P1627" s="568"/>
      <c r="S1627" s="581"/>
    </row>
    <row r="1628" spans="2:19" x14ac:dyDescent="0.25">
      <c r="B1628" s="379"/>
      <c r="C1628" s="379"/>
      <c r="D1628" s="379"/>
      <c r="E1628" s="379"/>
      <c r="F1628" s="379"/>
      <c r="G1628" s="379"/>
      <c r="H1628" s="379"/>
      <c r="I1628" s="379"/>
      <c r="J1628" s="379"/>
      <c r="K1628" s="379"/>
      <c r="L1628" s="379"/>
      <c r="M1628" s="379"/>
      <c r="N1628" s="568"/>
      <c r="O1628" s="569"/>
      <c r="P1628" s="568"/>
      <c r="S1628" s="581"/>
    </row>
    <row r="1629" spans="2:19" x14ac:dyDescent="0.25">
      <c r="B1629" s="379"/>
      <c r="C1629" s="379"/>
      <c r="D1629" s="379"/>
      <c r="E1629" s="379"/>
      <c r="F1629" s="379"/>
      <c r="G1629" s="379"/>
      <c r="H1629" s="379"/>
      <c r="I1629" s="379"/>
      <c r="J1629" s="379"/>
      <c r="K1629" s="379"/>
      <c r="L1629" s="379"/>
      <c r="M1629" s="379"/>
      <c r="N1629" s="568"/>
      <c r="O1629" s="569"/>
      <c r="P1629" s="568"/>
      <c r="S1629" s="581"/>
    </row>
    <row r="1630" spans="2:19" x14ac:dyDescent="0.25">
      <c r="B1630" s="379"/>
      <c r="C1630" s="379"/>
      <c r="D1630" s="379"/>
      <c r="E1630" s="379"/>
      <c r="F1630" s="379"/>
      <c r="G1630" s="379"/>
      <c r="H1630" s="379"/>
      <c r="I1630" s="379"/>
      <c r="J1630" s="379"/>
      <c r="K1630" s="379"/>
      <c r="L1630" s="379"/>
      <c r="M1630" s="379"/>
      <c r="N1630" s="568"/>
      <c r="O1630" s="569"/>
      <c r="P1630" s="568"/>
      <c r="S1630" s="581"/>
    </row>
    <row r="1631" spans="2:19" x14ac:dyDescent="0.25">
      <c r="B1631" s="379"/>
      <c r="C1631" s="379"/>
      <c r="D1631" s="379"/>
      <c r="E1631" s="379"/>
      <c r="F1631" s="379"/>
      <c r="G1631" s="379"/>
      <c r="H1631" s="379"/>
      <c r="I1631" s="379"/>
      <c r="J1631" s="379"/>
      <c r="K1631" s="379"/>
      <c r="L1631" s="379"/>
      <c r="M1631" s="379"/>
      <c r="N1631" s="568"/>
      <c r="O1631" s="569"/>
      <c r="P1631" s="568"/>
      <c r="S1631" s="581"/>
    </row>
    <row r="1632" spans="2:19" x14ac:dyDescent="0.25">
      <c r="B1632" s="379"/>
      <c r="C1632" s="379"/>
      <c r="D1632" s="379"/>
      <c r="E1632" s="379"/>
      <c r="F1632" s="379"/>
      <c r="G1632" s="379"/>
      <c r="H1632" s="379"/>
      <c r="I1632" s="379"/>
      <c r="J1632" s="379"/>
      <c r="K1632" s="379"/>
      <c r="L1632" s="379"/>
      <c r="M1632" s="379"/>
      <c r="N1632" s="568"/>
      <c r="O1632" s="569"/>
      <c r="P1632" s="568"/>
      <c r="S1632" s="581"/>
    </row>
    <row r="1633" spans="2:19" x14ac:dyDescent="0.25">
      <c r="B1633" s="379"/>
      <c r="C1633" s="379"/>
      <c r="D1633" s="379"/>
      <c r="E1633" s="379"/>
      <c r="F1633" s="379"/>
      <c r="G1633" s="379"/>
      <c r="H1633" s="379"/>
      <c r="I1633" s="379"/>
      <c r="J1633" s="379"/>
      <c r="K1633" s="379"/>
      <c r="L1633" s="379"/>
      <c r="M1633" s="379"/>
      <c r="N1633" s="568"/>
      <c r="O1633" s="569"/>
      <c r="P1633" s="568"/>
      <c r="S1633" s="581"/>
    </row>
    <row r="1634" spans="2:19" x14ac:dyDescent="0.25">
      <c r="B1634" s="379"/>
      <c r="C1634" s="379"/>
      <c r="D1634" s="379"/>
      <c r="E1634" s="379"/>
      <c r="F1634" s="379"/>
      <c r="G1634" s="379"/>
      <c r="H1634" s="379"/>
      <c r="I1634" s="379"/>
      <c r="J1634" s="379"/>
      <c r="K1634" s="379"/>
      <c r="L1634" s="379"/>
      <c r="M1634" s="379"/>
      <c r="N1634" s="568"/>
      <c r="O1634" s="569"/>
      <c r="P1634" s="568"/>
      <c r="S1634" s="581"/>
    </row>
    <row r="1635" spans="2:19" x14ac:dyDescent="0.25">
      <c r="B1635" s="379"/>
      <c r="C1635" s="379"/>
      <c r="D1635" s="379"/>
      <c r="E1635" s="379"/>
      <c r="F1635" s="379"/>
      <c r="G1635" s="379"/>
      <c r="H1635" s="379"/>
      <c r="I1635" s="379"/>
      <c r="J1635" s="379"/>
      <c r="K1635" s="379"/>
      <c r="L1635" s="379"/>
      <c r="M1635" s="379"/>
      <c r="N1635" s="568"/>
      <c r="O1635" s="569"/>
      <c r="P1635" s="568"/>
      <c r="S1635" s="581"/>
    </row>
    <row r="1636" spans="2:19" x14ac:dyDescent="0.25">
      <c r="B1636" s="379"/>
      <c r="C1636" s="379"/>
      <c r="D1636" s="379"/>
      <c r="E1636" s="379"/>
      <c r="F1636" s="379"/>
      <c r="G1636" s="379"/>
      <c r="H1636" s="379"/>
      <c r="I1636" s="379"/>
      <c r="J1636" s="379"/>
      <c r="K1636" s="379"/>
      <c r="L1636" s="379"/>
      <c r="M1636" s="379"/>
      <c r="N1636" s="568"/>
      <c r="O1636" s="569"/>
      <c r="P1636" s="568"/>
      <c r="S1636" s="581"/>
    </row>
    <row r="1637" spans="2:19" x14ac:dyDescent="0.25">
      <c r="B1637" s="379"/>
      <c r="C1637" s="379"/>
      <c r="D1637" s="379"/>
      <c r="E1637" s="379"/>
      <c r="F1637" s="379"/>
      <c r="G1637" s="379"/>
      <c r="H1637" s="379"/>
      <c r="I1637" s="379"/>
      <c r="J1637" s="379"/>
      <c r="K1637" s="379"/>
      <c r="L1637" s="379"/>
      <c r="M1637" s="379"/>
      <c r="N1637" s="568"/>
      <c r="O1637" s="569"/>
      <c r="P1637" s="568"/>
      <c r="S1637" s="581"/>
    </row>
    <row r="1638" spans="2:19" x14ac:dyDescent="0.25">
      <c r="B1638" s="379"/>
      <c r="C1638" s="379"/>
      <c r="D1638" s="379"/>
      <c r="E1638" s="379"/>
      <c r="F1638" s="379"/>
      <c r="G1638" s="379"/>
      <c r="H1638" s="379"/>
      <c r="I1638" s="379"/>
      <c r="J1638" s="379"/>
      <c r="K1638" s="379"/>
      <c r="L1638" s="379"/>
      <c r="M1638" s="379"/>
      <c r="N1638" s="568"/>
      <c r="O1638" s="569"/>
      <c r="P1638" s="568"/>
      <c r="S1638" s="581"/>
    </row>
    <row r="1639" spans="2:19" x14ac:dyDescent="0.25">
      <c r="B1639" s="379"/>
      <c r="C1639" s="379"/>
      <c r="D1639" s="379"/>
      <c r="E1639" s="379"/>
      <c r="F1639" s="379"/>
      <c r="G1639" s="379"/>
      <c r="H1639" s="379"/>
      <c r="I1639" s="379"/>
      <c r="J1639" s="379"/>
      <c r="K1639" s="379"/>
      <c r="L1639" s="379"/>
      <c r="M1639" s="379"/>
      <c r="N1639" s="568"/>
      <c r="O1639" s="569"/>
      <c r="P1639" s="568"/>
      <c r="S1639" s="581"/>
    </row>
    <row r="1640" spans="2:19" x14ac:dyDescent="0.25">
      <c r="B1640" s="379"/>
      <c r="C1640" s="379"/>
      <c r="D1640" s="379"/>
      <c r="E1640" s="379"/>
      <c r="F1640" s="379"/>
      <c r="G1640" s="379"/>
      <c r="H1640" s="379"/>
      <c r="I1640" s="379"/>
      <c r="J1640" s="379"/>
      <c r="K1640" s="379"/>
      <c r="L1640" s="379"/>
      <c r="M1640" s="379"/>
      <c r="N1640" s="568"/>
      <c r="O1640" s="569"/>
      <c r="P1640" s="568"/>
      <c r="S1640" s="581"/>
    </row>
    <row r="1641" spans="2:19" x14ac:dyDescent="0.25">
      <c r="B1641" s="379"/>
      <c r="C1641" s="379"/>
      <c r="D1641" s="379"/>
      <c r="E1641" s="379"/>
      <c r="F1641" s="379"/>
      <c r="G1641" s="379"/>
      <c r="H1641" s="379"/>
      <c r="I1641" s="379"/>
      <c r="J1641" s="379"/>
      <c r="K1641" s="379"/>
      <c r="L1641" s="379"/>
      <c r="M1641" s="379"/>
      <c r="N1641" s="568"/>
      <c r="O1641" s="569"/>
      <c r="P1641" s="568"/>
      <c r="S1641" s="581"/>
    </row>
    <row r="1642" spans="2:19" x14ac:dyDescent="0.25">
      <c r="B1642" s="379"/>
      <c r="C1642" s="379"/>
      <c r="D1642" s="379"/>
      <c r="E1642" s="379"/>
      <c r="F1642" s="379"/>
      <c r="G1642" s="379"/>
      <c r="H1642" s="379"/>
      <c r="I1642" s="379"/>
      <c r="J1642" s="379"/>
      <c r="K1642" s="379"/>
      <c r="L1642" s="379"/>
      <c r="M1642" s="379"/>
      <c r="N1642" s="568"/>
      <c r="O1642" s="569"/>
      <c r="P1642" s="568"/>
      <c r="S1642" s="581"/>
    </row>
    <row r="1643" spans="2:19" x14ac:dyDescent="0.25">
      <c r="B1643" s="379"/>
      <c r="C1643" s="379"/>
      <c r="D1643" s="379"/>
      <c r="E1643" s="379"/>
      <c r="F1643" s="379"/>
      <c r="G1643" s="379"/>
      <c r="H1643" s="379"/>
      <c r="I1643" s="379"/>
      <c r="J1643" s="379"/>
      <c r="K1643" s="379"/>
      <c r="L1643" s="379"/>
      <c r="M1643" s="379"/>
      <c r="N1643" s="568"/>
      <c r="O1643" s="569"/>
      <c r="P1643" s="568"/>
      <c r="S1643" s="581"/>
    </row>
    <row r="1644" spans="2:19" x14ac:dyDescent="0.25">
      <c r="B1644" s="379"/>
      <c r="C1644" s="379"/>
      <c r="D1644" s="379"/>
      <c r="E1644" s="379"/>
      <c r="F1644" s="379"/>
      <c r="G1644" s="379"/>
      <c r="H1644" s="379"/>
      <c r="I1644" s="379"/>
      <c r="J1644" s="379"/>
      <c r="K1644" s="379"/>
      <c r="L1644" s="379"/>
      <c r="M1644" s="379"/>
      <c r="N1644" s="568"/>
      <c r="O1644" s="569"/>
      <c r="P1644" s="568"/>
      <c r="S1644" s="581"/>
    </row>
    <row r="1645" spans="2:19" x14ac:dyDescent="0.25">
      <c r="B1645" s="379"/>
      <c r="C1645" s="379"/>
      <c r="D1645" s="379"/>
      <c r="E1645" s="379"/>
      <c r="F1645" s="379"/>
      <c r="G1645" s="379"/>
      <c r="H1645" s="379"/>
      <c r="I1645" s="379"/>
      <c r="J1645" s="379"/>
      <c r="K1645" s="379"/>
      <c r="L1645" s="379"/>
      <c r="M1645" s="379"/>
      <c r="N1645" s="568"/>
      <c r="O1645" s="569"/>
      <c r="P1645" s="568"/>
      <c r="S1645" s="581"/>
    </row>
    <row r="1646" spans="2:19" x14ac:dyDescent="0.25">
      <c r="B1646" s="379"/>
      <c r="C1646" s="379"/>
      <c r="D1646" s="379"/>
      <c r="E1646" s="379"/>
      <c r="F1646" s="379"/>
      <c r="G1646" s="379"/>
      <c r="H1646" s="379"/>
      <c r="I1646" s="379"/>
      <c r="J1646" s="379"/>
      <c r="K1646" s="379"/>
      <c r="L1646" s="379"/>
      <c r="M1646" s="379"/>
      <c r="N1646" s="568"/>
      <c r="O1646" s="569"/>
      <c r="P1646" s="568"/>
      <c r="S1646" s="581"/>
    </row>
    <row r="1647" spans="2:19" x14ac:dyDescent="0.25">
      <c r="B1647" s="379"/>
      <c r="C1647" s="379"/>
      <c r="D1647" s="379"/>
      <c r="E1647" s="379"/>
      <c r="F1647" s="379"/>
      <c r="G1647" s="379"/>
      <c r="H1647" s="379"/>
      <c r="I1647" s="379"/>
      <c r="J1647" s="379"/>
      <c r="K1647" s="379"/>
      <c r="L1647" s="379"/>
      <c r="M1647" s="379"/>
      <c r="N1647" s="568"/>
      <c r="O1647" s="569"/>
      <c r="P1647" s="568"/>
      <c r="S1647" s="581"/>
    </row>
    <row r="1648" spans="2:19" x14ac:dyDescent="0.25">
      <c r="B1648" s="379"/>
      <c r="C1648" s="379"/>
      <c r="D1648" s="379"/>
      <c r="E1648" s="379"/>
      <c r="F1648" s="379"/>
      <c r="G1648" s="379"/>
      <c r="H1648" s="379"/>
      <c r="I1648" s="379"/>
      <c r="J1648" s="379"/>
      <c r="K1648" s="379"/>
      <c r="L1648" s="379"/>
      <c r="M1648" s="379"/>
      <c r="N1648" s="568"/>
      <c r="O1648" s="569"/>
      <c r="P1648" s="568"/>
      <c r="S1648" s="581"/>
    </row>
    <row r="1649" spans="2:19" x14ac:dyDescent="0.25">
      <c r="B1649" s="379"/>
      <c r="C1649" s="379"/>
      <c r="D1649" s="379"/>
      <c r="E1649" s="379"/>
      <c r="F1649" s="379"/>
      <c r="G1649" s="379"/>
      <c r="H1649" s="379"/>
      <c r="I1649" s="379"/>
      <c r="J1649" s="379"/>
      <c r="K1649" s="379"/>
      <c r="L1649" s="379"/>
      <c r="M1649" s="379"/>
      <c r="N1649" s="568"/>
      <c r="O1649" s="569"/>
      <c r="P1649" s="568"/>
      <c r="S1649" s="581"/>
    </row>
    <row r="1650" spans="2:19" x14ac:dyDescent="0.25">
      <c r="B1650" s="379"/>
      <c r="C1650" s="379"/>
      <c r="D1650" s="379"/>
      <c r="E1650" s="379"/>
      <c r="F1650" s="379"/>
      <c r="G1650" s="379"/>
      <c r="H1650" s="379"/>
      <c r="I1650" s="379"/>
      <c r="J1650" s="379"/>
      <c r="K1650" s="379"/>
      <c r="L1650" s="379"/>
      <c r="M1650" s="379"/>
      <c r="N1650" s="568"/>
      <c r="O1650" s="569"/>
      <c r="P1650" s="568"/>
      <c r="S1650" s="581"/>
    </row>
    <row r="1651" spans="2:19" x14ac:dyDescent="0.25">
      <c r="B1651" s="379"/>
      <c r="C1651" s="379"/>
      <c r="D1651" s="379"/>
      <c r="E1651" s="379"/>
      <c r="F1651" s="379"/>
      <c r="G1651" s="379"/>
      <c r="H1651" s="379"/>
      <c r="I1651" s="379"/>
      <c r="J1651" s="379"/>
      <c r="K1651" s="379"/>
      <c r="L1651" s="379"/>
      <c r="M1651" s="379"/>
      <c r="N1651" s="568"/>
      <c r="O1651" s="569"/>
      <c r="P1651" s="568"/>
      <c r="S1651" s="581"/>
    </row>
    <row r="1652" spans="2:19" x14ac:dyDescent="0.25">
      <c r="B1652" s="379"/>
      <c r="C1652" s="379"/>
      <c r="D1652" s="379"/>
      <c r="E1652" s="379"/>
      <c r="F1652" s="379"/>
      <c r="G1652" s="379"/>
      <c r="H1652" s="379"/>
      <c r="I1652" s="379"/>
      <c r="J1652" s="379"/>
      <c r="K1652" s="379"/>
      <c r="L1652" s="379"/>
      <c r="M1652" s="379"/>
      <c r="N1652" s="568"/>
      <c r="O1652" s="569"/>
      <c r="P1652" s="568"/>
      <c r="S1652" s="581"/>
    </row>
    <row r="1653" spans="2:19" x14ac:dyDescent="0.25">
      <c r="B1653" s="379"/>
      <c r="C1653" s="379"/>
      <c r="D1653" s="379"/>
      <c r="E1653" s="379"/>
      <c r="F1653" s="379"/>
      <c r="G1653" s="379"/>
      <c r="H1653" s="379"/>
      <c r="I1653" s="379"/>
      <c r="J1653" s="379"/>
      <c r="K1653" s="379"/>
      <c r="L1653" s="379"/>
      <c r="M1653" s="379"/>
      <c r="N1653" s="568"/>
      <c r="O1653" s="569"/>
      <c r="P1653" s="568"/>
      <c r="S1653" s="581"/>
    </row>
    <row r="1654" spans="2:19" x14ac:dyDescent="0.25">
      <c r="B1654" s="379"/>
      <c r="C1654" s="379"/>
      <c r="D1654" s="379"/>
      <c r="E1654" s="379"/>
      <c r="F1654" s="379"/>
      <c r="G1654" s="379"/>
      <c r="H1654" s="379"/>
      <c r="I1654" s="379"/>
      <c r="J1654" s="379"/>
      <c r="K1654" s="379"/>
      <c r="L1654" s="379"/>
      <c r="M1654" s="379"/>
      <c r="N1654" s="568"/>
      <c r="O1654" s="569"/>
      <c r="P1654" s="568"/>
      <c r="S1654" s="581"/>
    </row>
    <row r="1655" spans="2:19" x14ac:dyDescent="0.25">
      <c r="B1655" s="379"/>
      <c r="C1655" s="379"/>
      <c r="D1655" s="379"/>
      <c r="E1655" s="379"/>
      <c r="F1655" s="379"/>
      <c r="G1655" s="379"/>
      <c r="H1655" s="379"/>
      <c r="I1655" s="379"/>
      <c r="J1655" s="379"/>
      <c r="K1655" s="379"/>
      <c r="L1655" s="379"/>
      <c r="M1655" s="379"/>
      <c r="N1655" s="568"/>
      <c r="O1655" s="569"/>
      <c r="P1655" s="568"/>
      <c r="S1655" s="581"/>
    </row>
    <row r="1656" spans="2:19" x14ac:dyDescent="0.25">
      <c r="B1656" s="379"/>
      <c r="C1656" s="379"/>
      <c r="D1656" s="379"/>
      <c r="E1656" s="379"/>
      <c r="F1656" s="379"/>
      <c r="G1656" s="379"/>
      <c r="H1656" s="379"/>
      <c r="I1656" s="379"/>
      <c r="J1656" s="379"/>
      <c r="K1656" s="379"/>
      <c r="L1656" s="379"/>
      <c r="M1656" s="379"/>
      <c r="N1656" s="568"/>
      <c r="O1656" s="569"/>
      <c r="P1656" s="568"/>
      <c r="S1656" s="581"/>
    </row>
    <row r="1657" spans="2:19" x14ac:dyDescent="0.25">
      <c r="B1657" s="379"/>
      <c r="C1657" s="379"/>
      <c r="D1657" s="379"/>
      <c r="E1657" s="379"/>
      <c r="F1657" s="379"/>
      <c r="G1657" s="379"/>
      <c r="H1657" s="379"/>
      <c r="I1657" s="379"/>
      <c r="J1657" s="379"/>
      <c r="K1657" s="379"/>
      <c r="L1657" s="379"/>
      <c r="M1657" s="379"/>
      <c r="N1657" s="568"/>
      <c r="O1657" s="569"/>
      <c r="P1657" s="568"/>
      <c r="S1657" s="581"/>
    </row>
    <row r="1658" spans="2:19" x14ac:dyDescent="0.25">
      <c r="B1658" s="379"/>
      <c r="C1658" s="379"/>
      <c r="D1658" s="379"/>
      <c r="E1658" s="379"/>
      <c r="F1658" s="379"/>
      <c r="G1658" s="379"/>
      <c r="H1658" s="379"/>
      <c r="I1658" s="379"/>
      <c r="J1658" s="379"/>
      <c r="K1658" s="379"/>
      <c r="L1658" s="379"/>
      <c r="M1658" s="379"/>
      <c r="N1658" s="568"/>
      <c r="O1658" s="569"/>
      <c r="P1658" s="568"/>
      <c r="S1658" s="581"/>
    </row>
    <row r="1659" spans="2:19" x14ac:dyDescent="0.25">
      <c r="B1659" s="379"/>
      <c r="C1659" s="379"/>
      <c r="D1659" s="379"/>
      <c r="E1659" s="379"/>
      <c r="F1659" s="379"/>
      <c r="G1659" s="379"/>
      <c r="H1659" s="379"/>
      <c r="I1659" s="379"/>
      <c r="J1659" s="379"/>
      <c r="K1659" s="379"/>
      <c r="L1659" s="379"/>
      <c r="M1659" s="379"/>
      <c r="N1659" s="568"/>
      <c r="O1659" s="569"/>
      <c r="P1659" s="568"/>
      <c r="S1659" s="581"/>
    </row>
    <row r="1660" spans="2:19" x14ac:dyDescent="0.25">
      <c r="B1660" s="379"/>
      <c r="C1660" s="379"/>
      <c r="D1660" s="379"/>
      <c r="E1660" s="379"/>
      <c r="F1660" s="379"/>
      <c r="G1660" s="379"/>
      <c r="H1660" s="379"/>
      <c r="I1660" s="379"/>
      <c r="J1660" s="379"/>
      <c r="K1660" s="379"/>
      <c r="L1660" s="379"/>
      <c r="M1660" s="379"/>
      <c r="N1660" s="568"/>
      <c r="O1660" s="569"/>
      <c r="P1660" s="568"/>
      <c r="S1660" s="581"/>
    </row>
    <row r="1661" spans="2:19" x14ac:dyDescent="0.25">
      <c r="B1661" s="379"/>
      <c r="C1661" s="379"/>
      <c r="D1661" s="379"/>
      <c r="E1661" s="379"/>
      <c r="F1661" s="379"/>
      <c r="G1661" s="379"/>
      <c r="H1661" s="379"/>
      <c r="I1661" s="379"/>
      <c r="J1661" s="379"/>
      <c r="K1661" s="379"/>
      <c r="L1661" s="379"/>
      <c r="M1661" s="379"/>
      <c r="N1661" s="568"/>
      <c r="O1661" s="569"/>
      <c r="P1661" s="568"/>
      <c r="S1661" s="581"/>
    </row>
    <row r="1662" spans="2:19" x14ac:dyDescent="0.25">
      <c r="B1662" s="379"/>
      <c r="C1662" s="379"/>
      <c r="D1662" s="379"/>
      <c r="E1662" s="379"/>
      <c r="F1662" s="379"/>
      <c r="G1662" s="379"/>
      <c r="H1662" s="379"/>
      <c r="I1662" s="379"/>
      <c r="J1662" s="379"/>
      <c r="K1662" s="379"/>
      <c r="L1662" s="379"/>
      <c r="M1662" s="379"/>
      <c r="N1662" s="568"/>
      <c r="O1662" s="569"/>
      <c r="P1662" s="568"/>
      <c r="S1662" s="581"/>
    </row>
    <row r="1663" spans="2:19" x14ac:dyDescent="0.25">
      <c r="B1663" s="379"/>
      <c r="C1663" s="379"/>
      <c r="D1663" s="379"/>
      <c r="E1663" s="379"/>
      <c r="F1663" s="379"/>
      <c r="G1663" s="379"/>
      <c r="H1663" s="379"/>
      <c r="I1663" s="379"/>
      <c r="J1663" s="379"/>
      <c r="K1663" s="379"/>
      <c r="L1663" s="379"/>
      <c r="M1663" s="379"/>
      <c r="N1663" s="568"/>
      <c r="O1663" s="569"/>
      <c r="P1663" s="568"/>
      <c r="S1663" s="581"/>
    </row>
    <row r="1664" spans="2:19" x14ac:dyDescent="0.25">
      <c r="B1664" s="379"/>
      <c r="C1664" s="379"/>
      <c r="D1664" s="379"/>
      <c r="E1664" s="379"/>
      <c r="F1664" s="379"/>
      <c r="G1664" s="379"/>
      <c r="H1664" s="379"/>
      <c r="I1664" s="379"/>
      <c r="J1664" s="379"/>
      <c r="K1664" s="379"/>
      <c r="L1664" s="379"/>
      <c r="M1664" s="379"/>
      <c r="N1664" s="568"/>
      <c r="O1664" s="569"/>
      <c r="P1664" s="568"/>
      <c r="S1664" s="581"/>
    </row>
    <row r="1665" spans="2:19" x14ac:dyDescent="0.25">
      <c r="B1665" s="379"/>
      <c r="C1665" s="379"/>
      <c r="D1665" s="379"/>
      <c r="E1665" s="379"/>
      <c r="F1665" s="379"/>
      <c r="G1665" s="379"/>
      <c r="H1665" s="379"/>
      <c r="I1665" s="379"/>
      <c r="J1665" s="379"/>
      <c r="K1665" s="379"/>
      <c r="L1665" s="379"/>
      <c r="M1665" s="379"/>
      <c r="N1665" s="568"/>
      <c r="O1665" s="569"/>
      <c r="P1665" s="568"/>
      <c r="S1665" s="581"/>
    </row>
    <row r="1666" spans="2:19" x14ac:dyDescent="0.25">
      <c r="B1666" s="379"/>
      <c r="C1666" s="379"/>
      <c r="D1666" s="379"/>
      <c r="E1666" s="379"/>
      <c r="F1666" s="379"/>
      <c r="G1666" s="379"/>
      <c r="H1666" s="379"/>
      <c r="I1666" s="379"/>
      <c r="J1666" s="379"/>
      <c r="K1666" s="379"/>
      <c r="L1666" s="379"/>
      <c r="M1666" s="379"/>
      <c r="N1666" s="568"/>
      <c r="O1666" s="569"/>
      <c r="P1666" s="568"/>
      <c r="S1666" s="581"/>
    </row>
    <row r="1667" spans="2:19" x14ac:dyDescent="0.25">
      <c r="B1667" s="379"/>
      <c r="C1667" s="379"/>
      <c r="D1667" s="379"/>
      <c r="E1667" s="379"/>
      <c r="F1667" s="379"/>
      <c r="G1667" s="379"/>
      <c r="H1667" s="379"/>
      <c r="I1667" s="379"/>
      <c r="J1667" s="379"/>
      <c r="K1667" s="379"/>
      <c r="L1667" s="379"/>
      <c r="M1667" s="379"/>
      <c r="N1667" s="568"/>
      <c r="O1667" s="569"/>
      <c r="P1667" s="568"/>
      <c r="S1667" s="581"/>
    </row>
    <row r="1668" spans="2:19" x14ac:dyDescent="0.25">
      <c r="B1668" s="379"/>
      <c r="C1668" s="379"/>
      <c r="D1668" s="379"/>
      <c r="E1668" s="379"/>
      <c r="F1668" s="379"/>
      <c r="G1668" s="379"/>
      <c r="H1668" s="379"/>
      <c r="I1668" s="379"/>
      <c r="J1668" s="379"/>
      <c r="K1668" s="379"/>
      <c r="L1668" s="379"/>
      <c r="M1668" s="379"/>
      <c r="N1668" s="568"/>
      <c r="O1668" s="569"/>
      <c r="P1668" s="568"/>
      <c r="S1668" s="581"/>
    </row>
    <row r="1669" spans="2:19" x14ac:dyDescent="0.25">
      <c r="B1669" s="379"/>
      <c r="C1669" s="379"/>
      <c r="D1669" s="379"/>
      <c r="E1669" s="379"/>
      <c r="F1669" s="379"/>
      <c r="G1669" s="379"/>
      <c r="H1669" s="379"/>
      <c r="I1669" s="379"/>
      <c r="J1669" s="379"/>
      <c r="K1669" s="379"/>
      <c r="L1669" s="379"/>
      <c r="M1669" s="379"/>
      <c r="N1669" s="568"/>
      <c r="O1669" s="569"/>
      <c r="P1669" s="568"/>
      <c r="S1669" s="581"/>
    </row>
    <row r="1670" spans="2:19" x14ac:dyDescent="0.25">
      <c r="B1670" s="379"/>
      <c r="C1670" s="379"/>
      <c r="D1670" s="379"/>
      <c r="E1670" s="379"/>
      <c r="F1670" s="379"/>
      <c r="G1670" s="379"/>
      <c r="H1670" s="379"/>
      <c r="I1670" s="379"/>
      <c r="J1670" s="379"/>
      <c r="K1670" s="379"/>
      <c r="L1670" s="379"/>
      <c r="M1670" s="379"/>
      <c r="N1670" s="568"/>
      <c r="O1670" s="569"/>
      <c r="P1670" s="568"/>
      <c r="S1670" s="581"/>
    </row>
    <row r="1671" spans="2:19" x14ac:dyDescent="0.25">
      <c r="B1671" s="379"/>
      <c r="C1671" s="379"/>
      <c r="D1671" s="379"/>
      <c r="E1671" s="379"/>
      <c r="F1671" s="379"/>
      <c r="G1671" s="379"/>
      <c r="H1671" s="379"/>
      <c r="I1671" s="379"/>
      <c r="J1671" s="379"/>
      <c r="K1671" s="379"/>
      <c r="L1671" s="379"/>
      <c r="M1671" s="379"/>
      <c r="N1671" s="568"/>
      <c r="O1671" s="569"/>
      <c r="P1671" s="568"/>
      <c r="S1671" s="581"/>
    </row>
    <row r="1672" spans="2:19" x14ac:dyDescent="0.25">
      <c r="B1672" s="379"/>
      <c r="C1672" s="379"/>
      <c r="D1672" s="379"/>
      <c r="E1672" s="379"/>
      <c r="F1672" s="379"/>
      <c r="G1672" s="379"/>
      <c r="H1672" s="379"/>
      <c r="I1672" s="379"/>
      <c r="J1672" s="379"/>
      <c r="K1672" s="379"/>
      <c r="L1672" s="379"/>
      <c r="M1672" s="379"/>
      <c r="N1672" s="568"/>
      <c r="O1672" s="569"/>
      <c r="P1672" s="568"/>
      <c r="S1672" s="581"/>
    </row>
    <row r="1673" spans="2:19" x14ac:dyDescent="0.25">
      <c r="B1673" s="379"/>
      <c r="C1673" s="379"/>
      <c r="D1673" s="379"/>
      <c r="E1673" s="379"/>
      <c r="F1673" s="379"/>
      <c r="G1673" s="379"/>
      <c r="H1673" s="379"/>
      <c r="I1673" s="379"/>
      <c r="J1673" s="379"/>
      <c r="K1673" s="379"/>
      <c r="L1673" s="379"/>
      <c r="M1673" s="379"/>
      <c r="N1673" s="568"/>
      <c r="O1673" s="569"/>
      <c r="P1673" s="568"/>
      <c r="S1673" s="581"/>
    </row>
    <row r="1674" spans="2:19" x14ac:dyDescent="0.25">
      <c r="B1674" s="379"/>
      <c r="C1674" s="379"/>
      <c r="D1674" s="379"/>
      <c r="E1674" s="379"/>
      <c r="F1674" s="379"/>
      <c r="G1674" s="379"/>
      <c r="H1674" s="379"/>
      <c r="I1674" s="379"/>
      <c r="J1674" s="379"/>
      <c r="K1674" s="379"/>
      <c r="L1674" s="379"/>
      <c r="M1674" s="379"/>
      <c r="N1674" s="568"/>
      <c r="O1674" s="569"/>
      <c r="P1674" s="568"/>
      <c r="S1674" s="581"/>
    </row>
    <row r="1675" spans="2:19" x14ac:dyDescent="0.25">
      <c r="B1675" s="379"/>
      <c r="C1675" s="379"/>
      <c r="D1675" s="379"/>
      <c r="E1675" s="379"/>
      <c r="F1675" s="379"/>
      <c r="G1675" s="379"/>
      <c r="H1675" s="379"/>
      <c r="I1675" s="379"/>
      <c r="J1675" s="379"/>
      <c r="K1675" s="379"/>
      <c r="L1675" s="379"/>
      <c r="M1675" s="379"/>
      <c r="N1675" s="568"/>
      <c r="O1675" s="569"/>
      <c r="P1675" s="568"/>
      <c r="S1675" s="581"/>
    </row>
    <row r="1676" spans="2:19" x14ac:dyDescent="0.25">
      <c r="B1676" s="379"/>
      <c r="C1676" s="379"/>
      <c r="D1676" s="379"/>
      <c r="E1676" s="379"/>
      <c r="F1676" s="379"/>
      <c r="G1676" s="379"/>
      <c r="H1676" s="379"/>
      <c r="I1676" s="379"/>
      <c r="J1676" s="379"/>
      <c r="K1676" s="379"/>
      <c r="L1676" s="379"/>
      <c r="M1676" s="379"/>
      <c r="N1676" s="568"/>
      <c r="O1676" s="569"/>
      <c r="P1676" s="568"/>
      <c r="S1676" s="581"/>
    </row>
    <row r="1677" spans="2:19" x14ac:dyDescent="0.25">
      <c r="B1677" s="379"/>
      <c r="C1677" s="379"/>
      <c r="D1677" s="379"/>
      <c r="E1677" s="379"/>
      <c r="F1677" s="379"/>
      <c r="G1677" s="379"/>
      <c r="H1677" s="379"/>
      <c r="I1677" s="379"/>
      <c r="J1677" s="379"/>
      <c r="K1677" s="379"/>
      <c r="L1677" s="379"/>
      <c r="M1677" s="379"/>
      <c r="N1677" s="568"/>
      <c r="O1677" s="569"/>
      <c r="P1677" s="568"/>
      <c r="S1677" s="581"/>
    </row>
    <row r="1678" spans="2:19" x14ac:dyDescent="0.25">
      <c r="B1678" s="379"/>
      <c r="C1678" s="379"/>
      <c r="D1678" s="379"/>
      <c r="E1678" s="379"/>
      <c r="F1678" s="379"/>
      <c r="G1678" s="379"/>
      <c r="H1678" s="379"/>
      <c r="I1678" s="379"/>
      <c r="J1678" s="379"/>
      <c r="K1678" s="379"/>
      <c r="L1678" s="379"/>
      <c r="M1678" s="379"/>
      <c r="N1678" s="568"/>
      <c r="O1678" s="569"/>
      <c r="P1678" s="568"/>
      <c r="S1678" s="581"/>
    </row>
    <row r="1679" spans="2:19" x14ac:dyDescent="0.25">
      <c r="B1679" s="379"/>
      <c r="C1679" s="379"/>
      <c r="D1679" s="379"/>
      <c r="E1679" s="379"/>
      <c r="F1679" s="379"/>
      <c r="G1679" s="379"/>
      <c r="H1679" s="379"/>
      <c r="I1679" s="379"/>
      <c r="J1679" s="379"/>
      <c r="K1679" s="379"/>
      <c r="L1679" s="379"/>
      <c r="M1679" s="379"/>
      <c r="N1679" s="568"/>
      <c r="O1679" s="569"/>
      <c r="P1679" s="568"/>
      <c r="S1679" s="581"/>
    </row>
    <row r="1680" spans="2:19" x14ac:dyDescent="0.25">
      <c r="B1680" s="379"/>
      <c r="C1680" s="379"/>
      <c r="D1680" s="379"/>
      <c r="E1680" s="379"/>
      <c r="F1680" s="379"/>
      <c r="G1680" s="379"/>
      <c r="H1680" s="379"/>
      <c r="I1680" s="379"/>
      <c r="J1680" s="379"/>
      <c r="K1680" s="379"/>
      <c r="L1680" s="379"/>
      <c r="M1680" s="379"/>
      <c r="N1680" s="568"/>
      <c r="O1680" s="569"/>
      <c r="P1680" s="568"/>
      <c r="S1680" s="581"/>
    </row>
    <row r="1681" spans="2:19" x14ac:dyDescent="0.25">
      <c r="B1681" s="379"/>
      <c r="C1681" s="379"/>
      <c r="D1681" s="379"/>
      <c r="E1681" s="379"/>
      <c r="F1681" s="379"/>
      <c r="G1681" s="379"/>
      <c r="H1681" s="379"/>
      <c r="I1681" s="379"/>
      <c r="J1681" s="379"/>
      <c r="K1681" s="379"/>
      <c r="L1681" s="379"/>
      <c r="M1681" s="379"/>
      <c r="N1681" s="568"/>
      <c r="O1681" s="569"/>
      <c r="P1681" s="568"/>
      <c r="S1681" s="581"/>
    </row>
    <row r="1682" spans="2:19" x14ac:dyDescent="0.25">
      <c r="B1682" s="379"/>
      <c r="C1682" s="379"/>
      <c r="D1682" s="379"/>
      <c r="E1682" s="379"/>
      <c r="F1682" s="379"/>
      <c r="G1682" s="379"/>
      <c r="H1682" s="379"/>
      <c r="I1682" s="379"/>
      <c r="J1682" s="379"/>
      <c r="K1682" s="379"/>
      <c r="L1682" s="379"/>
      <c r="M1682" s="379"/>
      <c r="N1682" s="568"/>
      <c r="O1682" s="569"/>
      <c r="P1682" s="568"/>
      <c r="S1682" s="581"/>
    </row>
    <row r="1683" spans="2:19" x14ac:dyDescent="0.25">
      <c r="B1683" s="379"/>
      <c r="C1683" s="379"/>
      <c r="D1683" s="379"/>
      <c r="E1683" s="379"/>
      <c r="F1683" s="379"/>
      <c r="G1683" s="379"/>
      <c r="H1683" s="379"/>
      <c r="I1683" s="379"/>
      <c r="J1683" s="379"/>
      <c r="K1683" s="379"/>
      <c r="L1683" s="379"/>
      <c r="M1683" s="379"/>
      <c r="N1683" s="568"/>
      <c r="O1683" s="569"/>
      <c r="P1683" s="568"/>
      <c r="S1683" s="581"/>
    </row>
    <row r="1684" spans="2:19" x14ac:dyDescent="0.25">
      <c r="B1684" s="379"/>
      <c r="C1684" s="379"/>
      <c r="D1684" s="379"/>
      <c r="E1684" s="379"/>
      <c r="F1684" s="379"/>
      <c r="G1684" s="379"/>
      <c r="H1684" s="379"/>
      <c r="I1684" s="379"/>
      <c r="J1684" s="379"/>
      <c r="K1684" s="379"/>
      <c r="L1684" s="379"/>
      <c r="M1684" s="379"/>
      <c r="N1684" s="568"/>
      <c r="O1684" s="569"/>
      <c r="P1684" s="568"/>
      <c r="S1684" s="581"/>
    </row>
    <row r="1685" spans="2:19" x14ac:dyDescent="0.25">
      <c r="B1685" s="379"/>
      <c r="C1685" s="379"/>
      <c r="D1685" s="379"/>
      <c r="E1685" s="379"/>
      <c r="F1685" s="379"/>
      <c r="G1685" s="379"/>
      <c r="H1685" s="379"/>
      <c r="I1685" s="379"/>
      <c r="J1685" s="379"/>
      <c r="K1685" s="379"/>
      <c r="L1685" s="379"/>
      <c r="M1685" s="379"/>
      <c r="N1685" s="568"/>
      <c r="O1685" s="569"/>
      <c r="P1685" s="568"/>
      <c r="S1685" s="581"/>
    </row>
    <row r="1686" spans="2:19" x14ac:dyDescent="0.25">
      <c r="B1686" s="379"/>
      <c r="C1686" s="379"/>
      <c r="D1686" s="379"/>
      <c r="E1686" s="379"/>
      <c r="F1686" s="379"/>
      <c r="G1686" s="379"/>
      <c r="H1686" s="379"/>
      <c r="I1686" s="379"/>
      <c r="J1686" s="379"/>
      <c r="K1686" s="379"/>
      <c r="L1686" s="379"/>
      <c r="M1686" s="379"/>
      <c r="N1686" s="568"/>
      <c r="O1686" s="569"/>
      <c r="P1686" s="568"/>
      <c r="S1686" s="581"/>
    </row>
    <row r="1687" spans="2:19" x14ac:dyDescent="0.25">
      <c r="B1687" s="379"/>
      <c r="C1687" s="379"/>
      <c r="D1687" s="379"/>
      <c r="E1687" s="379"/>
      <c r="F1687" s="379"/>
      <c r="G1687" s="379"/>
      <c r="H1687" s="379"/>
      <c r="I1687" s="379"/>
      <c r="J1687" s="379"/>
      <c r="K1687" s="379"/>
      <c r="L1687" s="379"/>
      <c r="M1687" s="379"/>
      <c r="N1687" s="568"/>
      <c r="O1687" s="569"/>
      <c r="P1687" s="568"/>
      <c r="S1687" s="581"/>
    </row>
    <row r="1688" spans="2:19" x14ac:dyDescent="0.25">
      <c r="B1688" s="379"/>
      <c r="C1688" s="379"/>
      <c r="D1688" s="379"/>
      <c r="E1688" s="379"/>
      <c r="F1688" s="379"/>
      <c r="G1688" s="379"/>
      <c r="H1688" s="379"/>
      <c r="I1688" s="379"/>
      <c r="J1688" s="379"/>
      <c r="K1688" s="379"/>
      <c r="L1688" s="379"/>
      <c r="M1688" s="379"/>
      <c r="N1688" s="568"/>
      <c r="O1688" s="569"/>
      <c r="P1688" s="568"/>
      <c r="S1688" s="581"/>
    </row>
    <row r="1689" spans="2:19" x14ac:dyDescent="0.25">
      <c r="B1689" s="379"/>
      <c r="C1689" s="379"/>
      <c r="D1689" s="379"/>
      <c r="E1689" s="379"/>
      <c r="F1689" s="379"/>
      <c r="G1689" s="379"/>
      <c r="H1689" s="379"/>
      <c r="I1689" s="379"/>
      <c r="J1689" s="379"/>
      <c r="K1689" s="379"/>
      <c r="L1689" s="379"/>
      <c r="M1689" s="379"/>
      <c r="N1689" s="568"/>
      <c r="O1689" s="569"/>
      <c r="P1689" s="568"/>
      <c r="S1689" s="581"/>
    </row>
    <row r="1690" spans="2:19" x14ac:dyDescent="0.25">
      <c r="B1690" s="379"/>
      <c r="C1690" s="379"/>
      <c r="D1690" s="379"/>
      <c r="E1690" s="379"/>
      <c r="F1690" s="379"/>
      <c r="G1690" s="379"/>
      <c r="H1690" s="379"/>
      <c r="I1690" s="379"/>
      <c r="J1690" s="379"/>
      <c r="K1690" s="379"/>
      <c r="L1690" s="379"/>
      <c r="M1690" s="379"/>
      <c r="N1690" s="568"/>
      <c r="O1690" s="569"/>
      <c r="P1690" s="568"/>
      <c r="S1690" s="581"/>
    </row>
    <row r="1691" spans="2:19" x14ac:dyDescent="0.25">
      <c r="B1691" s="379"/>
      <c r="C1691" s="379"/>
      <c r="D1691" s="379"/>
      <c r="E1691" s="379"/>
      <c r="F1691" s="379"/>
      <c r="G1691" s="379"/>
      <c r="H1691" s="379"/>
      <c r="I1691" s="379"/>
      <c r="J1691" s="379"/>
      <c r="K1691" s="379"/>
      <c r="L1691" s="379"/>
      <c r="M1691" s="379"/>
      <c r="N1691" s="568"/>
      <c r="O1691" s="569"/>
      <c r="P1691" s="568"/>
      <c r="S1691" s="581"/>
    </row>
    <row r="1692" spans="2:19" x14ac:dyDescent="0.25">
      <c r="B1692" s="379"/>
      <c r="C1692" s="379"/>
      <c r="D1692" s="379"/>
      <c r="E1692" s="379"/>
      <c r="F1692" s="379"/>
      <c r="G1692" s="379"/>
      <c r="H1692" s="379"/>
      <c r="I1692" s="379"/>
      <c r="J1692" s="379"/>
      <c r="K1692" s="379"/>
      <c r="L1692" s="379"/>
      <c r="M1692" s="379"/>
      <c r="N1692" s="568"/>
      <c r="O1692" s="569"/>
      <c r="P1692" s="568"/>
      <c r="S1692" s="581"/>
    </row>
    <row r="1693" spans="2:19" x14ac:dyDescent="0.25">
      <c r="B1693" s="379"/>
      <c r="C1693" s="379"/>
      <c r="D1693" s="379"/>
      <c r="E1693" s="379"/>
      <c r="F1693" s="379"/>
      <c r="G1693" s="379"/>
      <c r="H1693" s="379"/>
      <c r="I1693" s="379"/>
      <c r="J1693" s="379"/>
      <c r="K1693" s="379"/>
      <c r="L1693" s="379"/>
      <c r="M1693" s="379"/>
      <c r="N1693" s="568"/>
      <c r="O1693" s="569"/>
      <c r="P1693" s="568"/>
      <c r="S1693" s="581"/>
    </row>
    <row r="1694" spans="2:19" x14ac:dyDescent="0.25">
      <c r="B1694" s="379"/>
      <c r="C1694" s="379"/>
      <c r="D1694" s="379"/>
      <c r="E1694" s="379"/>
      <c r="F1694" s="379"/>
      <c r="G1694" s="379"/>
      <c r="H1694" s="379"/>
      <c r="I1694" s="379"/>
      <c r="J1694" s="379"/>
      <c r="K1694" s="379"/>
      <c r="L1694" s="379"/>
      <c r="M1694" s="379"/>
      <c r="N1694" s="568"/>
      <c r="O1694" s="569"/>
      <c r="P1694" s="568"/>
      <c r="S1694" s="581"/>
    </row>
    <row r="1695" spans="2:19" x14ac:dyDescent="0.25">
      <c r="B1695" s="379"/>
      <c r="C1695" s="379"/>
      <c r="D1695" s="379"/>
      <c r="E1695" s="379"/>
      <c r="F1695" s="379"/>
      <c r="G1695" s="379"/>
      <c r="H1695" s="379"/>
      <c r="I1695" s="379"/>
      <c r="J1695" s="379"/>
      <c r="K1695" s="379"/>
      <c r="L1695" s="379"/>
      <c r="M1695" s="379"/>
      <c r="N1695" s="568"/>
      <c r="O1695" s="569"/>
      <c r="P1695" s="568"/>
      <c r="S1695" s="581"/>
    </row>
    <row r="1696" spans="2:19" x14ac:dyDescent="0.25">
      <c r="B1696" s="379"/>
      <c r="C1696" s="379"/>
      <c r="D1696" s="379"/>
      <c r="E1696" s="379"/>
      <c r="F1696" s="379"/>
      <c r="G1696" s="379"/>
      <c r="H1696" s="379"/>
      <c r="I1696" s="379"/>
      <c r="J1696" s="379"/>
      <c r="K1696" s="379"/>
      <c r="L1696" s="379"/>
      <c r="M1696" s="379"/>
      <c r="N1696" s="568"/>
      <c r="O1696" s="569"/>
      <c r="P1696" s="568"/>
      <c r="S1696" s="581"/>
    </row>
    <row r="1697" spans="2:19" x14ac:dyDescent="0.25">
      <c r="B1697" s="379"/>
      <c r="C1697" s="379"/>
      <c r="D1697" s="379"/>
      <c r="E1697" s="379"/>
      <c r="F1697" s="379"/>
      <c r="G1697" s="379"/>
      <c r="H1697" s="379"/>
      <c r="I1697" s="379"/>
      <c r="J1697" s="379"/>
      <c r="K1697" s="379"/>
      <c r="L1697" s="379"/>
      <c r="M1697" s="379"/>
      <c r="N1697" s="568"/>
      <c r="O1697" s="569"/>
      <c r="P1697" s="568"/>
      <c r="S1697" s="581"/>
    </row>
    <row r="1698" spans="2:19" x14ac:dyDescent="0.25">
      <c r="B1698" s="379"/>
      <c r="C1698" s="379"/>
      <c r="D1698" s="379"/>
      <c r="E1698" s="379"/>
      <c r="F1698" s="379"/>
      <c r="G1698" s="379"/>
      <c r="H1698" s="379"/>
      <c r="I1698" s="379"/>
      <c r="J1698" s="379"/>
      <c r="K1698" s="379"/>
      <c r="L1698" s="379"/>
      <c r="M1698" s="379"/>
      <c r="N1698" s="568"/>
      <c r="O1698" s="569"/>
      <c r="P1698" s="568"/>
      <c r="S1698" s="581"/>
    </row>
    <row r="1699" spans="2:19" x14ac:dyDescent="0.25">
      <c r="B1699" s="379"/>
      <c r="C1699" s="379"/>
      <c r="D1699" s="379"/>
      <c r="E1699" s="379"/>
      <c r="F1699" s="379"/>
      <c r="G1699" s="379"/>
      <c r="H1699" s="379"/>
      <c r="I1699" s="379"/>
      <c r="J1699" s="379"/>
      <c r="K1699" s="379"/>
      <c r="L1699" s="379"/>
      <c r="M1699" s="379"/>
      <c r="N1699" s="568"/>
      <c r="O1699" s="569"/>
      <c r="P1699" s="568"/>
      <c r="S1699" s="581"/>
    </row>
    <row r="1700" spans="2:19" x14ac:dyDescent="0.25">
      <c r="B1700" s="379"/>
      <c r="C1700" s="379"/>
      <c r="D1700" s="379"/>
      <c r="E1700" s="379"/>
      <c r="F1700" s="379"/>
      <c r="G1700" s="379"/>
      <c r="H1700" s="379"/>
      <c r="I1700" s="379"/>
      <c r="J1700" s="379"/>
      <c r="K1700" s="379"/>
      <c r="L1700" s="379"/>
      <c r="M1700" s="379"/>
      <c r="N1700" s="568"/>
      <c r="O1700" s="569"/>
      <c r="P1700" s="568"/>
      <c r="S1700" s="581"/>
    </row>
    <row r="1701" spans="2:19" x14ac:dyDescent="0.25">
      <c r="B1701" s="379"/>
      <c r="C1701" s="379"/>
      <c r="D1701" s="379"/>
      <c r="E1701" s="379"/>
      <c r="F1701" s="379"/>
      <c r="G1701" s="379"/>
      <c r="H1701" s="379"/>
      <c r="I1701" s="379"/>
      <c r="J1701" s="379"/>
      <c r="K1701" s="379"/>
      <c r="L1701" s="379"/>
      <c r="M1701" s="379"/>
      <c r="N1701" s="568"/>
      <c r="O1701" s="569"/>
      <c r="P1701" s="568"/>
      <c r="S1701" s="581"/>
    </row>
    <row r="1702" spans="2:19" x14ac:dyDescent="0.25">
      <c r="B1702" s="379"/>
      <c r="C1702" s="379"/>
      <c r="D1702" s="379"/>
      <c r="E1702" s="379"/>
      <c r="F1702" s="379"/>
      <c r="G1702" s="379"/>
      <c r="H1702" s="379"/>
      <c r="I1702" s="379"/>
      <c r="J1702" s="379"/>
      <c r="K1702" s="379"/>
      <c r="L1702" s="379"/>
      <c r="M1702" s="379"/>
      <c r="N1702" s="568"/>
      <c r="O1702" s="569"/>
      <c r="P1702" s="568"/>
      <c r="S1702" s="581"/>
    </row>
    <row r="1703" spans="2:19" x14ac:dyDescent="0.25">
      <c r="B1703" s="379"/>
      <c r="C1703" s="379"/>
      <c r="D1703" s="379"/>
      <c r="E1703" s="379"/>
      <c r="F1703" s="379"/>
      <c r="G1703" s="379"/>
      <c r="H1703" s="379"/>
      <c r="I1703" s="379"/>
      <c r="J1703" s="379"/>
      <c r="K1703" s="379"/>
      <c r="L1703" s="379"/>
      <c r="M1703" s="379"/>
      <c r="N1703" s="568"/>
      <c r="O1703" s="569"/>
      <c r="P1703" s="568"/>
      <c r="S1703" s="581"/>
    </row>
    <row r="1704" spans="2:19" x14ac:dyDescent="0.25">
      <c r="B1704" s="379"/>
      <c r="C1704" s="379"/>
      <c r="D1704" s="379"/>
      <c r="E1704" s="379"/>
      <c r="F1704" s="379"/>
      <c r="G1704" s="379"/>
      <c r="H1704" s="379"/>
      <c r="I1704" s="379"/>
      <c r="J1704" s="379"/>
      <c r="K1704" s="379"/>
      <c r="L1704" s="379"/>
      <c r="M1704" s="379"/>
      <c r="N1704" s="568"/>
      <c r="O1704" s="569"/>
      <c r="P1704" s="568"/>
      <c r="S1704" s="581"/>
    </row>
    <row r="1705" spans="2:19" x14ac:dyDescent="0.25">
      <c r="B1705" s="379"/>
      <c r="C1705" s="379"/>
      <c r="D1705" s="379"/>
      <c r="E1705" s="379"/>
      <c r="F1705" s="379"/>
      <c r="G1705" s="379"/>
      <c r="H1705" s="379"/>
      <c r="I1705" s="379"/>
      <c r="J1705" s="379"/>
      <c r="K1705" s="379"/>
      <c r="L1705" s="379"/>
      <c r="M1705" s="379"/>
      <c r="N1705" s="568"/>
      <c r="O1705" s="569"/>
      <c r="P1705" s="568"/>
      <c r="S1705" s="581"/>
    </row>
    <row r="1706" spans="2:19" x14ac:dyDescent="0.25">
      <c r="B1706" s="379"/>
      <c r="C1706" s="379"/>
      <c r="D1706" s="379"/>
      <c r="E1706" s="379"/>
      <c r="F1706" s="379"/>
      <c r="G1706" s="379"/>
      <c r="H1706" s="379"/>
      <c r="I1706" s="379"/>
      <c r="J1706" s="379"/>
      <c r="K1706" s="379"/>
      <c r="L1706" s="379"/>
      <c r="M1706" s="379"/>
      <c r="N1706" s="568"/>
      <c r="O1706" s="569"/>
      <c r="P1706" s="568"/>
      <c r="S1706" s="581"/>
    </row>
    <row r="1707" spans="2:19" x14ac:dyDescent="0.25">
      <c r="B1707" s="379"/>
      <c r="C1707" s="379"/>
      <c r="D1707" s="379"/>
      <c r="E1707" s="379"/>
      <c r="F1707" s="379"/>
      <c r="G1707" s="379"/>
      <c r="H1707" s="379"/>
      <c r="I1707" s="379"/>
      <c r="J1707" s="379"/>
      <c r="K1707" s="379"/>
      <c r="L1707" s="379"/>
      <c r="M1707" s="379"/>
      <c r="N1707" s="568"/>
      <c r="O1707" s="569"/>
      <c r="P1707" s="568"/>
      <c r="S1707" s="581"/>
    </row>
    <row r="1708" spans="2:19" x14ac:dyDescent="0.25">
      <c r="B1708" s="379"/>
      <c r="C1708" s="379"/>
      <c r="D1708" s="379"/>
      <c r="E1708" s="379"/>
      <c r="F1708" s="379"/>
      <c r="G1708" s="379"/>
      <c r="H1708" s="379"/>
      <c r="I1708" s="379"/>
      <c r="J1708" s="379"/>
      <c r="K1708" s="379"/>
      <c r="L1708" s="379"/>
      <c r="M1708" s="379"/>
      <c r="N1708" s="568"/>
      <c r="O1708" s="569"/>
      <c r="P1708" s="568"/>
      <c r="S1708" s="581"/>
    </row>
    <row r="1709" spans="2:19" x14ac:dyDescent="0.25">
      <c r="B1709" s="379"/>
      <c r="C1709" s="379"/>
      <c r="D1709" s="379"/>
      <c r="E1709" s="379"/>
      <c r="F1709" s="379"/>
      <c r="G1709" s="379"/>
      <c r="H1709" s="379"/>
      <c r="I1709" s="379"/>
      <c r="J1709" s="379"/>
      <c r="K1709" s="379"/>
      <c r="L1709" s="379"/>
      <c r="M1709" s="379"/>
      <c r="N1709" s="568"/>
      <c r="O1709" s="569"/>
      <c r="P1709" s="568"/>
      <c r="S1709" s="581"/>
    </row>
    <row r="1710" spans="2:19" x14ac:dyDescent="0.25">
      <c r="B1710" s="379"/>
      <c r="C1710" s="379"/>
      <c r="D1710" s="379"/>
      <c r="E1710" s="379"/>
      <c r="F1710" s="379"/>
      <c r="G1710" s="379"/>
      <c r="H1710" s="379"/>
      <c r="I1710" s="379"/>
      <c r="J1710" s="379"/>
      <c r="K1710" s="379"/>
      <c r="L1710" s="379"/>
      <c r="M1710" s="379"/>
      <c r="N1710" s="568"/>
      <c r="O1710" s="569"/>
      <c r="P1710" s="568"/>
      <c r="S1710" s="581"/>
    </row>
    <row r="1711" spans="2:19" x14ac:dyDescent="0.25">
      <c r="B1711" s="379"/>
      <c r="C1711" s="379"/>
      <c r="D1711" s="379"/>
      <c r="E1711" s="379"/>
      <c r="F1711" s="379"/>
      <c r="G1711" s="379"/>
      <c r="H1711" s="379"/>
      <c r="I1711" s="379"/>
      <c r="J1711" s="379"/>
      <c r="K1711" s="379"/>
      <c r="L1711" s="379"/>
      <c r="M1711" s="379"/>
      <c r="N1711" s="568"/>
      <c r="O1711" s="569"/>
      <c r="P1711" s="568"/>
      <c r="S1711" s="581"/>
    </row>
    <row r="1712" spans="2:19" x14ac:dyDescent="0.25">
      <c r="B1712" s="379"/>
      <c r="C1712" s="379"/>
      <c r="D1712" s="379"/>
      <c r="E1712" s="379"/>
      <c r="F1712" s="379"/>
      <c r="G1712" s="379"/>
      <c r="H1712" s="379"/>
      <c r="I1712" s="379"/>
      <c r="J1712" s="379"/>
      <c r="K1712" s="379"/>
      <c r="L1712" s="379"/>
      <c r="M1712" s="379"/>
      <c r="N1712" s="568"/>
      <c r="O1712" s="569"/>
      <c r="P1712" s="568"/>
      <c r="S1712" s="581"/>
    </row>
    <row r="1713" spans="2:19" x14ac:dyDescent="0.25">
      <c r="B1713" s="379"/>
      <c r="C1713" s="379"/>
      <c r="D1713" s="379"/>
      <c r="E1713" s="379"/>
      <c r="F1713" s="379"/>
      <c r="G1713" s="379"/>
      <c r="H1713" s="379"/>
      <c r="I1713" s="379"/>
      <c r="J1713" s="379"/>
      <c r="K1713" s="379"/>
      <c r="L1713" s="379"/>
      <c r="M1713" s="379"/>
      <c r="N1713" s="568"/>
      <c r="O1713" s="569"/>
      <c r="P1713" s="568"/>
      <c r="S1713" s="581"/>
    </row>
    <row r="1714" spans="2:19" x14ac:dyDescent="0.25">
      <c r="B1714" s="379"/>
      <c r="C1714" s="379"/>
      <c r="D1714" s="379"/>
      <c r="E1714" s="379"/>
      <c r="F1714" s="379"/>
      <c r="G1714" s="379"/>
      <c r="H1714" s="379"/>
      <c r="I1714" s="379"/>
      <c r="J1714" s="379"/>
      <c r="K1714" s="379"/>
      <c r="L1714" s="379"/>
      <c r="M1714" s="379"/>
      <c r="N1714" s="568"/>
      <c r="O1714" s="569"/>
      <c r="P1714" s="568"/>
      <c r="S1714" s="581"/>
    </row>
    <row r="1715" spans="2:19" x14ac:dyDescent="0.25">
      <c r="B1715" s="379"/>
      <c r="C1715" s="379"/>
      <c r="D1715" s="379"/>
      <c r="E1715" s="379"/>
      <c r="F1715" s="379"/>
      <c r="G1715" s="379"/>
      <c r="H1715" s="379"/>
      <c r="I1715" s="379"/>
      <c r="J1715" s="379"/>
      <c r="K1715" s="379"/>
      <c r="L1715" s="379"/>
      <c r="M1715" s="379"/>
      <c r="N1715" s="568"/>
      <c r="O1715" s="569"/>
      <c r="P1715" s="568"/>
      <c r="S1715" s="581"/>
    </row>
    <row r="1716" spans="2:19" x14ac:dyDescent="0.25">
      <c r="B1716" s="379"/>
      <c r="C1716" s="379"/>
      <c r="D1716" s="379"/>
      <c r="E1716" s="379"/>
      <c r="F1716" s="379"/>
      <c r="G1716" s="379"/>
      <c r="H1716" s="379"/>
      <c r="I1716" s="379"/>
      <c r="J1716" s="379"/>
      <c r="K1716" s="379"/>
      <c r="L1716" s="379"/>
      <c r="M1716" s="379"/>
      <c r="N1716" s="568"/>
      <c r="O1716" s="569"/>
      <c r="P1716" s="568"/>
      <c r="S1716" s="581"/>
    </row>
    <row r="1717" spans="2:19" x14ac:dyDescent="0.25">
      <c r="B1717" s="379"/>
      <c r="C1717" s="379"/>
      <c r="D1717" s="379"/>
      <c r="E1717" s="379"/>
      <c r="F1717" s="379"/>
      <c r="G1717" s="379"/>
      <c r="H1717" s="379"/>
      <c r="I1717" s="379"/>
      <c r="J1717" s="379"/>
      <c r="K1717" s="379"/>
      <c r="L1717" s="379"/>
      <c r="M1717" s="379"/>
      <c r="N1717" s="568"/>
      <c r="O1717" s="569"/>
      <c r="P1717" s="568"/>
      <c r="S1717" s="581"/>
    </row>
    <row r="1718" spans="2:19" x14ac:dyDescent="0.25">
      <c r="B1718" s="379"/>
      <c r="C1718" s="379"/>
      <c r="D1718" s="379"/>
      <c r="E1718" s="379"/>
      <c r="F1718" s="379"/>
      <c r="G1718" s="379"/>
      <c r="H1718" s="379"/>
      <c r="I1718" s="379"/>
      <c r="J1718" s="379"/>
      <c r="K1718" s="379"/>
      <c r="L1718" s="379"/>
      <c r="M1718" s="379"/>
      <c r="N1718" s="568"/>
      <c r="O1718" s="569"/>
      <c r="P1718" s="568"/>
      <c r="S1718" s="581"/>
    </row>
    <row r="1719" spans="2:19" x14ac:dyDescent="0.25">
      <c r="B1719" s="379"/>
      <c r="C1719" s="379"/>
      <c r="D1719" s="379"/>
      <c r="E1719" s="379"/>
      <c r="F1719" s="379"/>
      <c r="G1719" s="379"/>
      <c r="H1719" s="379"/>
      <c r="I1719" s="379"/>
      <c r="J1719" s="379"/>
      <c r="K1719" s="379"/>
      <c r="L1719" s="379"/>
      <c r="M1719" s="379"/>
      <c r="N1719" s="568"/>
      <c r="O1719" s="569"/>
      <c r="P1719" s="568"/>
      <c r="S1719" s="581"/>
    </row>
    <row r="1720" spans="2:19" x14ac:dyDescent="0.25">
      <c r="B1720" s="379"/>
      <c r="C1720" s="379"/>
      <c r="D1720" s="379"/>
      <c r="E1720" s="379"/>
      <c r="F1720" s="379"/>
      <c r="G1720" s="379"/>
      <c r="H1720" s="379"/>
      <c r="I1720" s="379"/>
      <c r="J1720" s="379"/>
      <c r="K1720" s="379"/>
      <c r="L1720" s="379"/>
      <c r="M1720" s="379"/>
      <c r="N1720" s="568"/>
      <c r="O1720" s="569"/>
      <c r="P1720" s="568"/>
      <c r="S1720" s="581"/>
    </row>
    <row r="1721" spans="2:19" x14ac:dyDescent="0.25">
      <c r="B1721" s="379"/>
      <c r="C1721" s="379"/>
      <c r="D1721" s="379"/>
      <c r="E1721" s="379"/>
      <c r="F1721" s="379"/>
      <c r="G1721" s="379"/>
      <c r="H1721" s="379"/>
      <c r="I1721" s="379"/>
      <c r="J1721" s="379"/>
      <c r="K1721" s="379"/>
      <c r="L1721" s="379"/>
      <c r="M1721" s="379"/>
      <c r="N1721" s="568"/>
      <c r="O1721" s="569"/>
      <c r="P1721" s="568"/>
      <c r="S1721" s="581"/>
    </row>
    <row r="1722" spans="2:19" x14ac:dyDescent="0.25">
      <c r="B1722" s="379"/>
      <c r="C1722" s="379"/>
      <c r="D1722" s="379"/>
      <c r="E1722" s="379"/>
      <c r="F1722" s="379"/>
      <c r="G1722" s="379"/>
      <c r="H1722" s="379"/>
      <c r="I1722" s="379"/>
      <c r="J1722" s="379"/>
      <c r="K1722" s="379"/>
      <c r="L1722" s="379"/>
      <c r="M1722" s="379"/>
      <c r="N1722" s="568"/>
      <c r="O1722" s="569"/>
      <c r="P1722" s="568"/>
      <c r="S1722" s="581"/>
    </row>
    <row r="1723" spans="2:19" x14ac:dyDescent="0.25">
      <c r="B1723" s="379"/>
      <c r="C1723" s="379"/>
      <c r="D1723" s="379"/>
      <c r="E1723" s="379"/>
      <c r="F1723" s="379"/>
      <c r="G1723" s="379"/>
      <c r="H1723" s="379"/>
      <c r="I1723" s="379"/>
      <c r="J1723" s="379"/>
      <c r="K1723" s="379"/>
      <c r="L1723" s="379"/>
      <c r="M1723" s="379"/>
      <c r="N1723" s="568"/>
      <c r="O1723" s="569"/>
      <c r="P1723" s="568"/>
      <c r="S1723" s="581"/>
    </row>
    <row r="1724" spans="2:19" x14ac:dyDescent="0.25">
      <c r="B1724" s="379"/>
      <c r="C1724" s="379"/>
      <c r="D1724" s="379"/>
      <c r="E1724" s="379"/>
      <c r="F1724" s="379"/>
      <c r="G1724" s="379"/>
      <c r="H1724" s="379"/>
      <c r="I1724" s="379"/>
      <c r="J1724" s="379"/>
      <c r="K1724" s="379"/>
      <c r="L1724" s="379"/>
      <c r="M1724" s="379"/>
      <c r="N1724" s="568"/>
      <c r="O1724" s="569"/>
      <c r="P1724" s="568"/>
      <c r="S1724" s="581"/>
    </row>
    <row r="1725" spans="2:19" x14ac:dyDescent="0.25">
      <c r="B1725" s="379"/>
      <c r="C1725" s="379"/>
      <c r="D1725" s="379"/>
      <c r="E1725" s="379"/>
      <c r="F1725" s="379"/>
      <c r="G1725" s="379"/>
      <c r="H1725" s="379"/>
      <c r="I1725" s="379"/>
      <c r="J1725" s="379"/>
      <c r="K1725" s="379"/>
      <c r="L1725" s="379"/>
      <c r="M1725" s="379"/>
      <c r="N1725" s="568"/>
      <c r="O1725" s="569"/>
      <c r="P1725" s="568"/>
      <c r="S1725" s="581"/>
    </row>
    <row r="1726" spans="2:19" x14ac:dyDescent="0.25">
      <c r="B1726" s="379"/>
      <c r="C1726" s="379"/>
      <c r="D1726" s="379"/>
      <c r="E1726" s="379"/>
      <c r="F1726" s="379"/>
      <c r="G1726" s="379"/>
      <c r="H1726" s="379"/>
      <c r="I1726" s="379"/>
      <c r="J1726" s="379"/>
      <c r="K1726" s="379"/>
      <c r="L1726" s="379"/>
      <c r="M1726" s="379"/>
      <c r="N1726" s="568"/>
      <c r="O1726" s="569"/>
      <c r="P1726" s="568"/>
      <c r="S1726" s="581"/>
    </row>
    <row r="1727" spans="2:19" x14ac:dyDescent="0.25">
      <c r="B1727" s="379"/>
      <c r="C1727" s="379"/>
      <c r="D1727" s="379"/>
      <c r="E1727" s="379"/>
      <c r="F1727" s="379"/>
      <c r="G1727" s="379"/>
      <c r="H1727" s="379"/>
      <c r="I1727" s="379"/>
      <c r="J1727" s="379"/>
      <c r="K1727" s="379"/>
      <c r="L1727" s="379"/>
      <c r="M1727" s="379"/>
      <c r="N1727" s="568"/>
      <c r="O1727" s="569"/>
      <c r="P1727" s="568"/>
      <c r="S1727" s="581"/>
    </row>
    <row r="1728" spans="2:19" x14ac:dyDescent="0.25">
      <c r="B1728" s="379"/>
      <c r="C1728" s="379"/>
      <c r="D1728" s="379"/>
      <c r="E1728" s="379"/>
      <c r="F1728" s="379"/>
      <c r="G1728" s="379"/>
      <c r="H1728" s="379"/>
      <c r="I1728" s="379"/>
      <c r="J1728" s="379"/>
      <c r="K1728" s="379"/>
      <c r="L1728" s="379"/>
      <c r="M1728" s="379"/>
      <c r="N1728" s="568"/>
      <c r="O1728" s="569"/>
      <c r="P1728" s="568"/>
      <c r="S1728" s="581"/>
    </row>
    <row r="1729" spans="2:19" x14ac:dyDescent="0.25">
      <c r="B1729" s="379"/>
      <c r="C1729" s="379"/>
      <c r="D1729" s="379"/>
      <c r="E1729" s="379"/>
      <c r="F1729" s="379"/>
      <c r="G1729" s="379"/>
      <c r="H1729" s="379"/>
      <c r="I1729" s="379"/>
      <c r="J1729" s="379"/>
      <c r="K1729" s="379"/>
      <c r="L1729" s="379"/>
      <c r="M1729" s="379"/>
      <c r="N1729" s="568"/>
      <c r="O1729" s="569"/>
      <c r="P1729" s="568"/>
      <c r="S1729" s="581"/>
    </row>
    <row r="1730" spans="2:19" x14ac:dyDescent="0.25">
      <c r="B1730" s="379"/>
      <c r="C1730" s="379"/>
      <c r="D1730" s="379"/>
      <c r="E1730" s="379"/>
      <c r="F1730" s="379"/>
      <c r="G1730" s="379"/>
      <c r="H1730" s="379"/>
      <c r="I1730" s="379"/>
      <c r="J1730" s="379"/>
      <c r="K1730" s="379"/>
      <c r="L1730" s="379"/>
      <c r="M1730" s="379"/>
      <c r="N1730" s="568"/>
      <c r="O1730" s="569"/>
      <c r="P1730" s="568"/>
      <c r="S1730" s="581"/>
    </row>
    <row r="1731" spans="2:19" x14ac:dyDescent="0.25">
      <c r="B1731" s="379"/>
      <c r="C1731" s="379"/>
      <c r="D1731" s="379"/>
      <c r="E1731" s="379"/>
      <c r="F1731" s="379"/>
      <c r="G1731" s="379"/>
      <c r="H1731" s="379"/>
      <c r="I1731" s="379"/>
      <c r="J1731" s="379"/>
      <c r="K1731" s="379"/>
      <c r="L1731" s="379"/>
      <c r="M1731" s="379"/>
      <c r="N1731" s="568"/>
      <c r="O1731" s="569"/>
      <c r="P1731" s="568"/>
      <c r="S1731" s="581"/>
    </row>
    <row r="1732" spans="2:19" x14ac:dyDescent="0.25">
      <c r="B1732" s="379"/>
      <c r="C1732" s="379"/>
      <c r="D1732" s="379"/>
      <c r="E1732" s="379"/>
      <c r="F1732" s="379"/>
      <c r="G1732" s="379"/>
      <c r="H1732" s="379"/>
      <c r="I1732" s="379"/>
      <c r="J1732" s="379"/>
      <c r="K1732" s="379"/>
      <c r="L1732" s="379"/>
      <c r="M1732" s="379"/>
      <c r="N1732" s="568"/>
      <c r="O1732" s="569"/>
      <c r="P1732" s="568"/>
      <c r="S1732" s="581"/>
    </row>
    <row r="1733" spans="2:19" x14ac:dyDescent="0.25">
      <c r="B1733" s="379"/>
      <c r="C1733" s="379"/>
      <c r="D1733" s="379"/>
      <c r="E1733" s="379"/>
      <c r="F1733" s="379"/>
      <c r="G1733" s="379"/>
      <c r="H1733" s="379"/>
      <c r="I1733" s="379"/>
      <c r="J1733" s="379"/>
      <c r="K1733" s="379"/>
      <c r="L1733" s="379"/>
      <c r="M1733" s="379"/>
      <c r="N1733" s="568"/>
      <c r="O1733" s="569"/>
      <c r="P1733" s="568"/>
      <c r="S1733" s="581"/>
    </row>
    <row r="1734" spans="2:19" x14ac:dyDescent="0.25">
      <c r="B1734" s="379"/>
      <c r="C1734" s="379"/>
      <c r="D1734" s="379"/>
      <c r="E1734" s="379"/>
      <c r="F1734" s="379"/>
      <c r="G1734" s="379"/>
      <c r="H1734" s="379"/>
      <c r="I1734" s="379"/>
      <c r="J1734" s="379"/>
      <c r="K1734" s="379"/>
      <c r="L1734" s="379"/>
      <c r="M1734" s="379"/>
      <c r="N1734" s="568"/>
      <c r="O1734" s="569"/>
      <c r="P1734" s="568"/>
      <c r="S1734" s="581"/>
    </row>
    <row r="1735" spans="2:19" x14ac:dyDescent="0.25">
      <c r="B1735" s="379"/>
      <c r="C1735" s="379"/>
      <c r="D1735" s="379"/>
      <c r="E1735" s="379"/>
      <c r="F1735" s="379"/>
      <c r="G1735" s="379"/>
      <c r="H1735" s="379"/>
      <c r="I1735" s="379"/>
      <c r="J1735" s="379"/>
      <c r="K1735" s="379"/>
      <c r="L1735" s="379"/>
      <c r="M1735" s="379"/>
      <c r="N1735" s="568"/>
      <c r="O1735" s="569"/>
      <c r="P1735" s="568"/>
      <c r="S1735" s="581"/>
    </row>
    <row r="1736" spans="2:19" x14ac:dyDescent="0.25">
      <c r="B1736" s="379"/>
      <c r="C1736" s="379"/>
      <c r="D1736" s="379"/>
      <c r="E1736" s="379"/>
      <c r="F1736" s="379"/>
      <c r="G1736" s="379"/>
      <c r="H1736" s="379"/>
      <c r="I1736" s="379"/>
      <c r="J1736" s="379"/>
      <c r="K1736" s="379"/>
      <c r="L1736" s="379"/>
      <c r="M1736" s="379"/>
      <c r="N1736" s="568"/>
      <c r="O1736" s="569"/>
      <c r="P1736" s="568"/>
      <c r="S1736" s="581"/>
    </row>
    <row r="1737" spans="2:19" x14ac:dyDescent="0.25">
      <c r="B1737" s="379"/>
      <c r="C1737" s="379"/>
      <c r="D1737" s="379"/>
      <c r="E1737" s="379"/>
      <c r="F1737" s="379"/>
      <c r="G1737" s="379"/>
      <c r="H1737" s="379"/>
      <c r="I1737" s="379"/>
      <c r="J1737" s="379"/>
      <c r="K1737" s="379"/>
      <c r="L1737" s="379"/>
      <c r="M1737" s="379"/>
      <c r="N1737" s="568"/>
      <c r="O1737" s="569"/>
      <c r="P1737" s="568"/>
      <c r="S1737" s="581"/>
    </row>
    <row r="1738" spans="2:19" x14ac:dyDescent="0.25">
      <c r="B1738" s="379"/>
      <c r="C1738" s="379"/>
      <c r="D1738" s="379"/>
      <c r="E1738" s="379"/>
      <c r="F1738" s="379"/>
      <c r="G1738" s="379"/>
      <c r="H1738" s="379"/>
      <c r="I1738" s="379"/>
      <c r="J1738" s="379"/>
      <c r="K1738" s="379"/>
      <c r="L1738" s="379"/>
      <c r="M1738" s="379"/>
      <c r="N1738" s="568"/>
      <c r="O1738" s="569"/>
      <c r="P1738" s="568"/>
      <c r="S1738" s="581"/>
    </row>
    <row r="1739" spans="2:19" x14ac:dyDescent="0.25">
      <c r="B1739" s="379"/>
      <c r="C1739" s="379"/>
      <c r="D1739" s="379"/>
      <c r="E1739" s="379"/>
      <c r="F1739" s="379"/>
      <c r="G1739" s="379"/>
      <c r="H1739" s="379"/>
      <c r="I1739" s="379"/>
      <c r="J1739" s="379"/>
      <c r="K1739" s="379"/>
      <c r="L1739" s="379"/>
      <c r="M1739" s="379"/>
      <c r="N1739" s="568"/>
      <c r="O1739" s="569"/>
      <c r="P1739" s="568"/>
      <c r="S1739" s="581"/>
    </row>
    <row r="1740" spans="2:19" x14ac:dyDescent="0.25">
      <c r="B1740" s="379"/>
      <c r="C1740" s="379"/>
      <c r="D1740" s="379"/>
      <c r="E1740" s="379"/>
      <c r="F1740" s="379"/>
      <c r="G1740" s="379"/>
      <c r="H1740" s="379"/>
      <c r="I1740" s="379"/>
      <c r="J1740" s="379"/>
      <c r="K1740" s="379"/>
      <c r="L1740" s="379"/>
      <c r="M1740" s="379"/>
      <c r="N1740" s="568"/>
      <c r="O1740" s="569"/>
      <c r="P1740" s="568"/>
      <c r="S1740" s="581"/>
    </row>
    <row r="1741" spans="2:19" x14ac:dyDescent="0.25">
      <c r="B1741" s="379"/>
      <c r="C1741" s="379"/>
      <c r="D1741" s="379"/>
      <c r="E1741" s="379"/>
      <c r="F1741" s="379"/>
      <c r="G1741" s="379"/>
      <c r="H1741" s="379"/>
      <c r="I1741" s="379"/>
      <c r="J1741" s="379"/>
      <c r="K1741" s="379"/>
      <c r="L1741" s="379"/>
      <c r="M1741" s="379"/>
      <c r="N1741" s="568"/>
      <c r="O1741" s="569"/>
      <c r="P1741" s="568"/>
      <c r="S1741" s="581"/>
    </row>
    <row r="1742" spans="2:19" x14ac:dyDescent="0.25">
      <c r="B1742" s="379"/>
      <c r="C1742" s="379"/>
      <c r="D1742" s="379"/>
      <c r="E1742" s="379"/>
      <c r="F1742" s="379"/>
      <c r="G1742" s="379"/>
      <c r="H1742" s="379"/>
      <c r="I1742" s="379"/>
      <c r="J1742" s="379"/>
      <c r="K1742" s="379"/>
      <c r="L1742" s="379"/>
      <c r="M1742" s="379"/>
      <c r="N1742" s="568"/>
      <c r="O1742" s="569"/>
      <c r="P1742" s="568"/>
      <c r="S1742" s="581"/>
    </row>
    <row r="1743" spans="2:19" x14ac:dyDescent="0.25">
      <c r="B1743" s="379"/>
      <c r="C1743" s="379"/>
      <c r="D1743" s="379"/>
      <c r="E1743" s="379"/>
      <c r="F1743" s="379"/>
      <c r="G1743" s="379"/>
      <c r="H1743" s="379"/>
      <c r="I1743" s="379"/>
      <c r="J1743" s="379"/>
      <c r="K1743" s="379"/>
      <c r="L1743" s="379"/>
      <c r="M1743" s="379"/>
      <c r="N1743" s="568"/>
      <c r="O1743" s="569"/>
      <c r="P1743" s="568"/>
      <c r="S1743" s="581"/>
    </row>
    <row r="1744" spans="2:19" x14ac:dyDescent="0.25">
      <c r="B1744" s="379"/>
      <c r="C1744" s="379"/>
      <c r="D1744" s="379"/>
      <c r="E1744" s="379"/>
      <c r="F1744" s="379"/>
      <c r="G1744" s="379"/>
      <c r="H1744" s="379"/>
      <c r="I1744" s="379"/>
      <c r="J1744" s="379"/>
      <c r="K1744" s="379"/>
      <c r="L1744" s="379"/>
      <c r="M1744" s="379"/>
      <c r="N1744" s="568"/>
      <c r="O1744" s="569"/>
      <c r="P1744" s="568"/>
      <c r="S1744" s="581"/>
    </row>
    <row r="1745" spans="2:19" x14ac:dyDescent="0.25">
      <c r="B1745" s="379"/>
      <c r="C1745" s="379"/>
      <c r="D1745" s="379"/>
      <c r="E1745" s="379"/>
      <c r="F1745" s="379"/>
      <c r="G1745" s="379"/>
      <c r="H1745" s="379"/>
      <c r="I1745" s="379"/>
      <c r="J1745" s="379"/>
      <c r="K1745" s="379"/>
      <c r="L1745" s="379"/>
      <c r="M1745" s="379"/>
      <c r="N1745" s="568"/>
      <c r="O1745" s="569"/>
      <c r="P1745" s="568"/>
      <c r="S1745" s="581"/>
    </row>
    <row r="1746" spans="2:19" x14ac:dyDescent="0.25">
      <c r="B1746" s="379"/>
      <c r="C1746" s="379"/>
      <c r="D1746" s="379"/>
      <c r="E1746" s="379"/>
      <c r="F1746" s="379"/>
      <c r="G1746" s="379"/>
      <c r="H1746" s="379"/>
      <c r="I1746" s="379"/>
      <c r="J1746" s="379"/>
      <c r="K1746" s="379"/>
      <c r="L1746" s="379"/>
      <c r="M1746" s="379"/>
      <c r="N1746" s="568"/>
      <c r="O1746" s="569"/>
      <c r="P1746" s="568"/>
      <c r="S1746" s="581"/>
    </row>
    <row r="1747" spans="2:19" x14ac:dyDescent="0.25">
      <c r="B1747" s="379"/>
      <c r="C1747" s="379"/>
      <c r="D1747" s="379"/>
      <c r="E1747" s="379"/>
      <c r="F1747" s="379"/>
      <c r="G1747" s="379"/>
      <c r="H1747" s="379"/>
      <c r="I1747" s="379"/>
      <c r="J1747" s="379"/>
      <c r="K1747" s="379"/>
      <c r="L1747" s="379"/>
      <c r="M1747" s="379"/>
      <c r="N1747" s="568"/>
      <c r="O1747" s="569"/>
      <c r="P1747" s="568"/>
      <c r="S1747" s="581"/>
    </row>
    <row r="1748" spans="2:19" x14ac:dyDescent="0.25">
      <c r="B1748" s="379"/>
      <c r="C1748" s="379"/>
      <c r="D1748" s="379"/>
      <c r="E1748" s="379"/>
      <c r="F1748" s="379"/>
      <c r="G1748" s="379"/>
      <c r="H1748" s="379"/>
      <c r="I1748" s="379"/>
      <c r="J1748" s="379"/>
      <c r="K1748" s="379"/>
      <c r="L1748" s="379"/>
      <c r="M1748" s="379"/>
      <c r="N1748" s="568"/>
      <c r="O1748" s="569"/>
      <c r="P1748" s="568"/>
      <c r="S1748" s="581"/>
    </row>
    <row r="1749" spans="2:19" x14ac:dyDescent="0.25">
      <c r="B1749" s="379"/>
      <c r="C1749" s="379"/>
      <c r="D1749" s="379"/>
      <c r="E1749" s="379"/>
      <c r="F1749" s="379"/>
      <c r="G1749" s="379"/>
      <c r="H1749" s="379"/>
      <c r="I1749" s="379"/>
      <c r="J1749" s="379"/>
      <c r="K1749" s="379"/>
      <c r="L1749" s="379"/>
      <c r="M1749" s="379"/>
      <c r="N1749" s="568"/>
      <c r="O1749" s="569"/>
      <c r="P1749" s="568"/>
      <c r="S1749" s="581"/>
    </row>
    <row r="1750" spans="2:19" x14ac:dyDescent="0.25">
      <c r="B1750" s="379"/>
      <c r="C1750" s="379"/>
      <c r="D1750" s="379"/>
      <c r="E1750" s="379"/>
      <c r="F1750" s="379"/>
      <c r="G1750" s="379"/>
      <c r="H1750" s="379"/>
      <c r="I1750" s="379"/>
      <c r="J1750" s="379"/>
      <c r="K1750" s="379"/>
      <c r="L1750" s="379"/>
      <c r="M1750" s="379"/>
      <c r="N1750" s="568"/>
      <c r="O1750" s="569"/>
      <c r="P1750" s="568"/>
      <c r="S1750" s="581"/>
    </row>
    <row r="1751" spans="2:19" x14ac:dyDescent="0.25">
      <c r="B1751" s="379"/>
      <c r="C1751" s="379"/>
      <c r="D1751" s="379"/>
      <c r="E1751" s="379"/>
      <c r="F1751" s="379"/>
      <c r="G1751" s="379"/>
      <c r="H1751" s="379"/>
      <c r="I1751" s="379"/>
      <c r="J1751" s="379"/>
      <c r="K1751" s="379"/>
      <c r="L1751" s="379"/>
      <c r="M1751" s="379"/>
      <c r="N1751" s="568"/>
      <c r="O1751" s="569"/>
      <c r="P1751" s="568"/>
      <c r="S1751" s="581"/>
    </row>
    <row r="1752" spans="2:19" x14ac:dyDescent="0.25">
      <c r="B1752" s="379"/>
      <c r="C1752" s="379"/>
      <c r="D1752" s="379"/>
      <c r="E1752" s="379"/>
      <c r="F1752" s="379"/>
      <c r="G1752" s="379"/>
      <c r="H1752" s="379"/>
      <c r="I1752" s="379"/>
      <c r="J1752" s="379"/>
      <c r="K1752" s="379"/>
      <c r="L1752" s="379"/>
      <c r="M1752" s="379"/>
      <c r="N1752" s="568"/>
      <c r="O1752" s="569"/>
      <c r="P1752" s="568"/>
      <c r="S1752" s="581"/>
    </row>
    <row r="1753" spans="2:19" x14ac:dyDescent="0.25">
      <c r="B1753" s="379"/>
      <c r="C1753" s="379"/>
      <c r="D1753" s="379"/>
      <c r="E1753" s="379"/>
      <c r="F1753" s="379"/>
      <c r="G1753" s="379"/>
      <c r="H1753" s="379"/>
      <c r="I1753" s="379"/>
      <c r="J1753" s="379"/>
      <c r="K1753" s="379"/>
      <c r="L1753" s="379"/>
      <c r="M1753" s="379"/>
      <c r="N1753" s="568"/>
      <c r="O1753" s="569"/>
      <c r="P1753" s="568"/>
      <c r="S1753" s="581"/>
    </row>
    <row r="1754" spans="2:19" x14ac:dyDescent="0.25">
      <c r="B1754" s="379"/>
      <c r="C1754" s="379"/>
      <c r="D1754" s="379"/>
      <c r="E1754" s="379"/>
      <c r="F1754" s="379"/>
      <c r="G1754" s="379"/>
      <c r="H1754" s="379"/>
      <c r="I1754" s="379"/>
      <c r="J1754" s="379"/>
      <c r="K1754" s="379"/>
      <c r="L1754" s="379"/>
      <c r="M1754" s="379"/>
      <c r="N1754" s="568"/>
      <c r="O1754" s="569"/>
      <c r="P1754" s="568"/>
      <c r="S1754" s="581"/>
    </row>
    <row r="1755" spans="2:19" x14ac:dyDescent="0.25">
      <c r="B1755" s="379"/>
      <c r="C1755" s="379"/>
      <c r="D1755" s="379"/>
      <c r="E1755" s="379"/>
      <c r="F1755" s="379"/>
      <c r="G1755" s="379"/>
      <c r="H1755" s="379"/>
      <c r="I1755" s="379"/>
      <c r="J1755" s="379"/>
      <c r="K1755" s="379"/>
      <c r="L1755" s="379"/>
      <c r="M1755" s="379"/>
      <c r="N1755" s="568"/>
      <c r="O1755" s="569"/>
      <c r="P1755" s="568"/>
      <c r="S1755" s="581"/>
    </row>
    <row r="1756" spans="2:19" x14ac:dyDescent="0.25">
      <c r="B1756" s="379"/>
      <c r="C1756" s="379"/>
      <c r="D1756" s="379"/>
      <c r="E1756" s="379"/>
      <c r="F1756" s="379"/>
      <c r="G1756" s="379"/>
      <c r="H1756" s="379"/>
      <c r="I1756" s="379"/>
      <c r="J1756" s="379"/>
      <c r="K1756" s="379"/>
      <c r="L1756" s="379"/>
      <c r="M1756" s="379"/>
      <c r="N1756" s="568"/>
      <c r="O1756" s="569"/>
      <c r="P1756" s="568"/>
      <c r="S1756" s="581"/>
    </row>
    <row r="1757" spans="2:19" x14ac:dyDescent="0.25">
      <c r="B1757" s="379"/>
      <c r="C1757" s="379"/>
      <c r="D1757" s="379"/>
      <c r="E1757" s="379"/>
      <c r="F1757" s="379"/>
      <c r="G1757" s="379"/>
      <c r="H1757" s="379"/>
      <c r="I1757" s="379"/>
      <c r="J1757" s="379"/>
      <c r="K1757" s="379"/>
      <c r="L1757" s="379"/>
      <c r="M1757" s="379"/>
      <c r="N1757" s="568"/>
      <c r="O1757" s="569"/>
      <c r="P1757" s="568"/>
      <c r="S1757" s="581"/>
    </row>
    <row r="1758" spans="2:19" x14ac:dyDescent="0.25">
      <c r="B1758" s="379"/>
      <c r="C1758" s="379"/>
      <c r="D1758" s="379"/>
      <c r="E1758" s="379"/>
      <c r="F1758" s="379"/>
      <c r="G1758" s="379"/>
      <c r="H1758" s="379"/>
      <c r="I1758" s="379"/>
      <c r="J1758" s="379"/>
      <c r="K1758" s="379"/>
      <c r="L1758" s="379"/>
      <c r="M1758" s="379"/>
      <c r="N1758" s="568"/>
      <c r="O1758" s="569"/>
      <c r="P1758" s="568"/>
      <c r="S1758" s="581"/>
    </row>
    <row r="1759" spans="2:19" x14ac:dyDescent="0.25">
      <c r="B1759" s="379"/>
      <c r="C1759" s="379"/>
      <c r="D1759" s="379"/>
      <c r="E1759" s="379"/>
      <c r="F1759" s="379"/>
      <c r="G1759" s="379"/>
      <c r="H1759" s="379"/>
      <c r="I1759" s="379"/>
      <c r="J1759" s="379"/>
      <c r="K1759" s="379"/>
      <c r="L1759" s="379"/>
      <c r="M1759" s="379"/>
      <c r="N1759" s="568"/>
      <c r="O1759" s="569"/>
      <c r="P1759" s="568"/>
      <c r="S1759" s="581"/>
    </row>
    <row r="1760" spans="2:19" x14ac:dyDescent="0.25">
      <c r="B1760" s="379"/>
      <c r="C1760" s="379"/>
      <c r="D1760" s="379"/>
      <c r="E1760" s="379"/>
      <c r="F1760" s="379"/>
      <c r="G1760" s="379"/>
      <c r="H1760" s="379"/>
      <c r="I1760" s="379"/>
      <c r="J1760" s="379"/>
      <c r="K1760" s="379"/>
      <c r="L1760" s="379"/>
      <c r="M1760" s="379"/>
      <c r="N1760" s="568"/>
      <c r="O1760" s="569"/>
      <c r="P1760" s="568"/>
      <c r="S1760" s="581"/>
    </row>
    <row r="1761" spans="2:19" x14ac:dyDescent="0.25">
      <c r="B1761" s="379"/>
      <c r="C1761" s="379"/>
      <c r="D1761" s="379"/>
      <c r="E1761" s="379"/>
      <c r="F1761" s="379"/>
      <c r="G1761" s="379"/>
      <c r="H1761" s="379"/>
      <c r="I1761" s="379"/>
      <c r="J1761" s="379"/>
      <c r="K1761" s="379"/>
      <c r="L1761" s="379"/>
      <c r="M1761" s="379"/>
      <c r="N1761" s="568"/>
      <c r="O1761" s="569"/>
      <c r="P1761" s="568"/>
      <c r="S1761" s="581"/>
    </row>
    <row r="1762" spans="2:19" x14ac:dyDescent="0.25">
      <c r="B1762" s="379"/>
      <c r="C1762" s="379"/>
      <c r="D1762" s="379"/>
      <c r="E1762" s="379"/>
      <c r="F1762" s="379"/>
      <c r="G1762" s="379"/>
      <c r="H1762" s="379"/>
      <c r="I1762" s="379"/>
      <c r="J1762" s="379"/>
      <c r="K1762" s="379"/>
      <c r="L1762" s="379"/>
      <c r="M1762" s="379"/>
      <c r="N1762" s="568"/>
      <c r="O1762" s="569"/>
      <c r="P1762" s="568"/>
      <c r="S1762" s="581"/>
    </row>
    <row r="1763" spans="2:19" x14ac:dyDescent="0.25">
      <c r="B1763" s="379"/>
      <c r="C1763" s="379"/>
      <c r="D1763" s="379"/>
      <c r="E1763" s="379"/>
      <c r="F1763" s="379"/>
      <c r="G1763" s="379"/>
      <c r="H1763" s="379"/>
      <c r="I1763" s="379"/>
      <c r="J1763" s="379"/>
      <c r="K1763" s="379"/>
      <c r="L1763" s="379"/>
      <c r="M1763" s="379"/>
      <c r="N1763" s="568"/>
      <c r="O1763" s="569"/>
      <c r="P1763" s="568"/>
      <c r="S1763" s="581"/>
    </row>
    <row r="1764" spans="2:19" x14ac:dyDescent="0.25">
      <c r="B1764" s="379"/>
      <c r="C1764" s="379"/>
      <c r="D1764" s="379"/>
      <c r="E1764" s="379"/>
      <c r="F1764" s="379"/>
      <c r="G1764" s="379"/>
      <c r="H1764" s="379"/>
      <c r="I1764" s="379"/>
      <c r="J1764" s="379"/>
      <c r="K1764" s="379"/>
      <c r="L1764" s="379"/>
      <c r="M1764" s="379"/>
      <c r="N1764" s="568"/>
      <c r="O1764" s="569"/>
      <c r="P1764" s="568"/>
      <c r="S1764" s="581"/>
    </row>
    <row r="1765" spans="2:19" x14ac:dyDescent="0.25">
      <c r="B1765" s="379"/>
      <c r="C1765" s="379"/>
      <c r="D1765" s="379"/>
      <c r="E1765" s="379"/>
      <c r="F1765" s="379"/>
      <c r="G1765" s="379"/>
      <c r="H1765" s="379"/>
      <c r="I1765" s="379"/>
      <c r="J1765" s="379"/>
      <c r="K1765" s="379"/>
      <c r="L1765" s="379"/>
      <c r="M1765" s="379"/>
      <c r="N1765" s="568"/>
      <c r="O1765" s="569"/>
      <c r="P1765" s="568"/>
      <c r="S1765" s="581"/>
    </row>
    <row r="1766" spans="2:19" x14ac:dyDescent="0.25">
      <c r="B1766" s="379"/>
      <c r="C1766" s="379"/>
      <c r="D1766" s="379"/>
      <c r="E1766" s="379"/>
      <c r="F1766" s="379"/>
      <c r="G1766" s="379"/>
      <c r="H1766" s="379"/>
      <c r="I1766" s="379"/>
      <c r="J1766" s="379"/>
      <c r="K1766" s="379"/>
      <c r="L1766" s="379"/>
      <c r="M1766" s="379"/>
      <c r="N1766" s="568"/>
      <c r="O1766" s="569"/>
      <c r="P1766" s="568"/>
      <c r="S1766" s="581"/>
    </row>
    <row r="1767" spans="2:19" x14ac:dyDescent="0.25">
      <c r="B1767" s="379"/>
      <c r="C1767" s="379"/>
      <c r="D1767" s="379"/>
      <c r="E1767" s="379"/>
      <c r="F1767" s="379"/>
      <c r="G1767" s="379"/>
      <c r="H1767" s="379"/>
      <c r="I1767" s="379"/>
      <c r="J1767" s="379"/>
      <c r="K1767" s="379"/>
      <c r="L1767" s="379"/>
      <c r="M1767" s="379"/>
      <c r="N1767" s="568"/>
      <c r="O1767" s="569"/>
      <c r="P1767" s="568"/>
      <c r="S1767" s="581"/>
    </row>
    <row r="1768" spans="2:19" x14ac:dyDescent="0.25">
      <c r="B1768" s="379"/>
      <c r="C1768" s="379"/>
      <c r="D1768" s="379"/>
      <c r="E1768" s="379"/>
      <c r="F1768" s="379"/>
      <c r="G1768" s="379"/>
      <c r="H1768" s="379"/>
      <c r="I1768" s="379"/>
      <c r="J1768" s="379"/>
      <c r="K1768" s="379"/>
      <c r="L1768" s="379"/>
      <c r="M1768" s="379"/>
      <c r="N1768" s="568"/>
      <c r="O1768" s="569"/>
      <c r="P1768" s="568"/>
      <c r="S1768" s="581"/>
    </row>
    <row r="1769" spans="2:19" x14ac:dyDescent="0.25">
      <c r="B1769" s="379"/>
      <c r="C1769" s="379"/>
      <c r="D1769" s="379"/>
      <c r="E1769" s="379"/>
      <c r="F1769" s="379"/>
      <c r="G1769" s="379"/>
      <c r="H1769" s="379"/>
      <c r="I1769" s="379"/>
      <c r="J1769" s="379"/>
      <c r="K1769" s="379"/>
      <c r="L1769" s="379"/>
      <c r="M1769" s="379"/>
      <c r="N1769" s="568"/>
      <c r="O1769" s="569"/>
      <c r="P1769" s="568"/>
      <c r="S1769" s="581"/>
    </row>
    <row r="1770" spans="2:19" x14ac:dyDescent="0.25">
      <c r="B1770" s="379"/>
      <c r="C1770" s="379"/>
      <c r="D1770" s="379"/>
      <c r="E1770" s="379"/>
      <c r="F1770" s="379"/>
      <c r="G1770" s="379"/>
      <c r="H1770" s="379"/>
      <c r="I1770" s="379"/>
      <c r="J1770" s="379"/>
      <c r="K1770" s="379"/>
      <c r="L1770" s="379"/>
      <c r="M1770" s="379"/>
      <c r="N1770" s="568"/>
      <c r="O1770" s="569"/>
      <c r="P1770" s="568"/>
      <c r="S1770" s="581"/>
    </row>
    <row r="1771" spans="2:19" x14ac:dyDescent="0.25">
      <c r="B1771" s="379"/>
      <c r="C1771" s="379"/>
      <c r="D1771" s="379"/>
      <c r="E1771" s="379"/>
      <c r="F1771" s="379"/>
      <c r="G1771" s="379"/>
      <c r="H1771" s="379"/>
      <c r="I1771" s="379"/>
      <c r="J1771" s="379"/>
      <c r="K1771" s="379"/>
      <c r="L1771" s="379"/>
      <c r="M1771" s="379"/>
      <c r="N1771" s="568"/>
      <c r="O1771" s="569"/>
      <c r="P1771" s="568"/>
      <c r="S1771" s="581"/>
    </row>
    <row r="1772" spans="2:19" x14ac:dyDescent="0.25">
      <c r="B1772" s="379"/>
      <c r="C1772" s="379"/>
      <c r="D1772" s="379"/>
      <c r="E1772" s="379"/>
      <c r="F1772" s="379"/>
      <c r="G1772" s="379"/>
      <c r="H1772" s="379"/>
      <c r="I1772" s="379"/>
      <c r="J1772" s="379"/>
      <c r="K1772" s="379"/>
      <c r="L1772" s="379"/>
      <c r="M1772" s="379"/>
      <c r="N1772" s="568"/>
      <c r="O1772" s="569"/>
      <c r="P1772" s="568"/>
      <c r="S1772" s="581"/>
    </row>
    <row r="1773" spans="2:19" x14ac:dyDescent="0.25">
      <c r="B1773" s="379"/>
      <c r="C1773" s="379"/>
      <c r="D1773" s="379"/>
      <c r="E1773" s="379"/>
      <c r="F1773" s="379"/>
      <c r="G1773" s="379"/>
      <c r="H1773" s="379"/>
      <c r="I1773" s="379"/>
      <c r="J1773" s="379"/>
      <c r="K1773" s="379"/>
      <c r="L1773" s="379"/>
      <c r="M1773" s="379"/>
      <c r="N1773" s="568"/>
      <c r="O1773" s="569"/>
      <c r="P1773" s="568"/>
      <c r="S1773" s="581"/>
    </row>
    <row r="1774" spans="2:19" x14ac:dyDescent="0.25">
      <c r="B1774" s="379"/>
      <c r="C1774" s="379"/>
      <c r="D1774" s="379"/>
      <c r="E1774" s="379"/>
      <c r="F1774" s="379"/>
      <c r="G1774" s="379"/>
      <c r="H1774" s="379"/>
      <c r="I1774" s="379"/>
      <c r="J1774" s="379"/>
      <c r="K1774" s="379"/>
      <c r="L1774" s="379"/>
      <c r="M1774" s="379"/>
      <c r="N1774" s="568"/>
      <c r="O1774" s="569"/>
      <c r="P1774" s="568"/>
      <c r="S1774" s="581"/>
    </row>
    <row r="1775" spans="2:19" x14ac:dyDescent="0.25">
      <c r="B1775" s="379"/>
      <c r="C1775" s="379"/>
      <c r="D1775" s="379"/>
      <c r="E1775" s="379"/>
      <c r="F1775" s="379"/>
      <c r="G1775" s="379"/>
      <c r="H1775" s="379"/>
      <c r="I1775" s="379"/>
      <c r="J1775" s="379"/>
      <c r="K1775" s="379"/>
      <c r="L1775" s="379"/>
      <c r="M1775" s="379"/>
      <c r="N1775" s="568"/>
      <c r="O1775" s="569"/>
      <c r="P1775" s="568"/>
      <c r="S1775" s="581"/>
    </row>
    <row r="1776" spans="2:19" x14ac:dyDescent="0.25">
      <c r="B1776" s="379"/>
      <c r="C1776" s="379"/>
      <c r="D1776" s="379"/>
      <c r="E1776" s="379"/>
      <c r="F1776" s="379"/>
      <c r="G1776" s="379"/>
      <c r="H1776" s="379"/>
      <c r="I1776" s="379"/>
      <c r="J1776" s="379"/>
      <c r="K1776" s="379"/>
      <c r="L1776" s="379"/>
      <c r="M1776" s="379"/>
      <c r="N1776" s="568"/>
      <c r="O1776" s="569"/>
      <c r="P1776" s="568"/>
      <c r="S1776" s="581"/>
    </row>
    <row r="1777" spans="2:19" x14ac:dyDescent="0.25">
      <c r="B1777" s="379"/>
      <c r="C1777" s="379"/>
      <c r="D1777" s="379"/>
      <c r="E1777" s="379"/>
      <c r="F1777" s="379"/>
      <c r="G1777" s="379"/>
      <c r="H1777" s="379"/>
      <c r="I1777" s="379"/>
      <c r="J1777" s="379"/>
      <c r="K1777" s="379"/>
      <c r="L1777" s="379"/>
      <c r="M1777" s="379"/>
      <c r="N1777" s="568"/>
      <c r="O1777" s="569"/>
      <c r="P1777" s="568"/>
      <c r="S1777" s="581"/>
    </row>
    <row r="1778" spans="2:19" x14ac:dyDescent="0.25">
      <c r="B1778" s="379"/>
      <c r="C1778" s="379"/>
      <c r="D1778" s="379"/>
      <c r="E1778" s="379"/>
      <c r="F1778" s="379"/>
      <c r="G1778" s="379"/>
      <c r="H1778" s="379"/>
      <c r="I1778" s="379"/>
      <c r="J1778" s="379"/>
      <c r="K1778" s="379"/>
      <c r="L1778" s="379"/>
      <c r="M1778" s="379"/>
      <c r="N1778" s="568"/>
      <c r="O1778" s="569"/>
      <c r="P1778" s="568"/>
      <c r="S1778" s="581"/>
    </row>
    <row r="1779" spans="2:19" x14ac:dyDescent="0.25">
      <c r="B1779" s="379"/>
      <c r="C1779" s="379"/>
      <c r="D1779" s="379"/>
      <c r="E1779" s="379"/>
      <c r="F1779" s="379"/>
      <c r="G1779" s="379"/>
      <c r="H1779" s="379"/>
      <c r="I1779" s="379"/>
      <c r="J1779" s="379"/>
      <c r="K1779" s="379"/>
      <c r="L1779" s="379"/>
      <c r="M1779" s="379"/>
      <c r="N1779" s="568"/>
      <c r="O1779" s="569"/>
      <c r="P1779" s="568"/>
      <c r="S1779" s="581"/>
    </row>
    <row r="1780" spans="2:19" x14ac:dyDescent="0.25">
      <c r="B1780" s="379"/>
      <c r="C1780" s="379"/>
      <c r="D1780" s="379"/>
      <c r="E1780" s="379"/>
      <c r="F1780" s="379"/>
      <c r="G1780" s="379"/>
      <c r="H1780" s="379"/>
      <c r="I1780" s="379"/>
      <c r="J1780" s="379"/>
      <c r="K1780" s="379"/>
      <c r="L1780" s="379"/>
      <c r="M1780" s="379"/>
      <c r="N1780" s="568"/>
      <c r="O1780" s="569"/>
      <c r="P1780" s="568"/>
      <c r="S1780" s="581"/>
    </row>
    <row r="1781" spans="2:19" x14ac:dyDescent="0.25">
      <c r="B1781" s="379"/>
      <c r="C1781" s="379"/>
      <c r="D1781" s="379"/>
      <c r="E1781" s="379"/>
      <c r="F1781" s="379"/>
      <c r="G1781" s="379"/>
      <c r="H1781" s="379"/>
      <c r="I1781" s="379"/>
      <c r="J1781" s="379"/>
      <c r="K1781" s="379"/>
      <c r="L1781" s="379"/>
      <c r="M1781" s="379"/>
      <c r="N1781" s="568"/>
      <c r="O1781" s="569"/>
      <c r="P1781" s="568"/>
      <c r="S1781" s="581"/>
    </row>
    <row r="1782" spans="2:19" x14ac:dyDescent="0.25">
      <c r="B1782" s="379"/>
      <c r="C1782" s="379"/>
      <c r="D1782" s="379"/>
      <c r="E1782" s="379"/>
      <c r="F1782" s="379"/>
      <c r="G1782" s="379"/>
      <c r="H1782" s="379"/>
      <c r="I1782" s="379"/>
      <c r="J1782" s="379"/>
      <c r="K1782" s="379"/>
      <c r="L1782" s="379"/>
      <c r="M1782" s="379"/>
      <c r="N1782" s="568"/>
      <c r="O1782" s="569"/>
      <c r="P1782" s="568"/>
      <c r="S1782" s="581"/>
    </row>
    <row r="1783" spans="2:19" x14ac:dyDescent="0.25">
      <c r="B1783" s="379"/>
      <c r="C1783" s="379"/>
      <c r="D1783" s="379"/>
      <c r="E1783" s="379"/>
      <c r="F1783" s="379"/>
      <c r="G1783" s="379"/>
      <c r="H1783" s="379"/>
      <c r="I1783" s="379"/>
      <c r="J1783" s="379"/>
      <c r="K1783" s="379"/>
      <c r="L1783" s="379"/>
      <c r="M1783" s="379"/>
      <c r="N1783" s="568"/>
      <c r="O1783" s="569"/>
      <c r="P1783" s="568"/>
      <c r="S1783" s="581"/>
    </row>
    <row r="1784" spans="2:19" x14ac:dyDescent="0.25">
      <c r="B1784" s="379"/>
      <c r="C1784" s="379"/>
      <c r="D1784" s="379"/>
      <c r="E1784" s="379"/>
      <c r="F1784" s="379"/>
      <c r="G1784" s="379"/>
      <c r="H1784" s="379"/>
      <c r="I1784" s="379"/>
      <c r="J1784" s="379"/>
      <c r="K1784" s="379"/>
      <c r="L1784" s="379"/>
      <c r="M1784" s="379"/>
      <c r="N1784" s="568"/>
      <c r="O1784" s="569"/>
      <c r="P1784" s="568"/>
      <c r="S1784" s="581"/>
    </row>
    <row r="1785" spans="2:19" x14ac:dyDescent="0.25">
      <c r="B1785" s="379"/>
      <c r="C1785" s="379"/>
      <c r="D1785" s="379"/>
      <c r="E1785" s="379"/>
      <c r="F1785" s="379"/>
      <c r="G1785" s="379"/>
      <c r="H1785" s="379"/>
      <c r="I1785" s="379"/>
      <c r="J1785" s="379"/>
      <c r="K1785" s="379"/>
      <c r="L1785" s="379"/>
      <c r="M1785" s="379"/>
      <c r="N1785" s="568"/>
      <c r="O1785" s="569"/>
      <c r="P1785" s="568"/>
      <c r="S1785" s="581"/>
    </row>
    <row r="1786" spans="2:19" x14ac:dyDescent="0.25">
      <c r="B1786" s="379"/>
      <c r="C1786" s="379"/>
      <c r="D1786" s="379"/>
      <c r="E1786" s="379"/>
      <c r="F1786" s="379"/>
      <c r="G1786" s="379"/>
      <c r="H1786" s="379"/>
      <c r="I1786" s="379"/>
      <c r="J1786" s="379"/>
      <c r="K1786" s="379"/>
      <c r="L1786" s="379"/>
      <c r="M1786" s="379"/>
      <c r="N1786" s="568"/>
      <c r="O1786" s="569"/>
      <c r="P1786" s="568"/>
      <c r="S1786" s="581"/>
    </row>
    <row r="1787" spans="2:19" x14ac:dyDescent="0.25">
      <c r="B1787" s="379"/>
      <c r="C1787" s="379"/>
      <c r="D1787" s="379"/>
      <c r="E1787" s="379"/>
      <c r="F1787" s="379"/>
      <c r="G1787" s="379"/>
      <c r="H1787" s="379"/>
      <c r="I1787" s="379"/>
      <c r="J1787" s="379"/>
      <c r="K1787" s="379"/>
      <c r="L1787" s="379"/>
      <c r="M1787" s="379"/>
      <c r="N1787" s="568"/>
      <c r="O1787" s="569"/>
      <c r="P1787" s="568"/>
      <c r="S1787" s="581"/>
    </row>
    <row r="1788" spans="2:19" x14ac:dyDescent="0.25">
      <c r="B1788" s="379"/>
      <c r="C1788" s="379"/>
      <c r="D1788" s="379"/>
      <c r="E1788" s="379"/>
      <c r="F1788" s="379"/>
      <c r="G1788" s="379"/>
      <c r="H1788" s="379"/>
      <c r="I1788" s="379"/>
      <c r="J1788" s="379"/>
      <c r="K1788" s="379"/>
      <c r="L1788" s="379"/>
      <c r="M1788" s="379"/>
      <c r="N1788" s="568"/>
      <c r="O1788" s="569"/>
      <c r="P1788" s="568"/>
      <c r="S1788" s="581"/>
    </row>
    <row r="1789" spans="2:19" x14ac:dyDescent="0.25">
      <c r="B1789" s="379"/>
      <c r="C1789" s="379"/>
      <c r="D1789" s="379"/>
      <c r="E1789" s="379"/>
      <c r="F1789" s="379"/>
      <c r="G1789" s="379"/>
      <c r="H1789" s="379"/>
      <c r="I1789" s="379"/>
      <c r="J1789" s="379"/>
      <c r="K1789" s="379"/>
      <c r="L1789" s="379"/>
      <c r="M1789" s="379"/>
      <c r="N1789" s="568"/>
      <c r="O1789" s="569"/>
      <c r="P1789" s="568"/>
      <c r="S1789" s="581"/>
    </row>
    <row r="1790" spans="2:19" x14ac:dyDescent="0.25">
      <c r="B1790" s="379"/>
      <c r="C1790" s="379"/>
      <c r="D1790" s="379"/>
      <c r="E1790" s="379"/>
      <c r="F1790" s="379"/>
      <c r="G1790" s="379"/>
      <c r="H1790" s="379"/>
      <c r="I1790" s="379"/>
      <c r="J1790" s="379"/>
      <c r="K1790" s="379"/>
      <c r="L1790" s="379"/>
      <c r="M1790" s="379"/>
      <c r="N1790" s="568"/>
      <c r="O1790" s="569"/>
      <c r="P1790" s="568"/>
      <c r="S1790" s="581"/>
    </row>
    <row r="1791" spans="2:19" x14ac:dyDescent="0.25">
      <c r="B1791" s="379"/>
      <c r="C1791" s="379"/>
      <c r="D1791" s="379"/>
      <c r="E1791" s="379"/>
      <c r="F1791" s="379"/>
      <c r="G1791" s="379"/>
      <c r="H1791" s="379"/>
      <c r="I1791" s="379"/>
      <c r="J1791" s="379"/>
      <c r="K1791" s="379"/>
      <c r="L1791" s="379"/>
      <c r="M1791" s="379"/>
      <c r="N1791" s="568"/>
      <c r="O1791" s="569"/>
      <c r="P1791" s="568"/>
      <c r="S1791" s="581"/>
    </row>
    <row r="1792" spans="2:19" x14ac:dyDescent="0.25">
      <c r="B1792" s="379"/>
      <c r="C1792" s="379"/>
      <c r="D1792" s="379"/>
      <c r="E1792" s="379"/>
      <c r="F1792" s="379"/>
      <c r="G1792" s="379"/>
      <c r="H1792" s="379"/>
      <c r="I1792" s="379"/>
      <c r="J1792" s="379"/>
      <c r="K1792" s="379"/>
      <c r="L1792" s="379"/>
      <c r="M1792" s="379"/>
      <c r="N1792" s="568"/>
      <c r="O1792" s="569"/>
      <c r="P1792" s="568"/>
      <c r="S1792" s="581"/>
    </row>
    <row r="1793" spans="2:19" x14ac:dyDescent="0.25">
      <c r="B1793" s="379"/>
      <c r="C1793" s="379"/>
      <c r="D1793" s="379"/>
      <c r="E1793" s="379"/>
      <c r="F1793" s="379"/>
      <c r="G1793" s="379"/>
      <c r="H1793" s="379"/>
      <c r="I1793" s="379"/>
      <c r="J1793" s="379"/>
      <c r="K1793" s="379"/>
      <c r="L1793" s="379"/>
      <c r="M1793" s="379"/>
      <c r="N1793" s="568"/>
      <c r="O1793" s="569"/>
      <c r="P1793" s="568"/>
      <c r="S1793" s="581"/>
    </row>
    <row r="1794" spans="2:19" x14ac:dyDescent="0.25">
      <c r="B1794" s="379"/>
      <c r="C1794" s="379"/>
      <c r="D1794" s="379"/>
      <c r="E1794" s="379"/>
      <c r="F1794" s="379"/>
      <c r="G1794" s="379"/>
      <c r="H1794" s="379"/>
      <c r="I1794" s="379"/>
      <c r="J1794" s="379"/>
      <c r="K1794" s="379"/>
      <c r="L1794" s="379"/>
      <c r="M1794" s="379"/>
      <c r="N1794" s="568"/>
      <c r="O1794" s="569"/>
      <c r="P1794" s="568"/>
      <c r="S1794" s="581"/>
    </row>
    <row r="1795" spans="2:19" x14ac:dyDescent="0.25">
      <c r="B1795" s="379"/>
      <c r="C1795" s="379"/>
      <c r="D1795" s="379"/>
      <c r="E1795" s="379"/>
      <c r="F1795" s="379"/>
      <c r="G1795" s="379"/>
      <c r="H1795" s="379"/>
      <c r="I1795" s="379"/>
      <c r="J1795" s="379"/>
      <c r="K1795" s="379"/>
      <c r="L1795" s="379"/>
      <c r="M1795" s="379"/>
      <c r="N1795" s="568"/>
      <c r="O1795" s="569"/>
      <c r="P1795" s="568"/>
      <c r="S1795" s="581"/>
    </row>
    <row r="1796" spans="2:19" x14ac:dyDescent="0.25">
      <c r="B1796" s="379"/>
      <c r="C1796" s="379"/>
      <c r="D1796" s="379"/>
      <c r="E1796" s="379"/>
      <c r="F1796" s="379"/>
      <c r="G1796" s="379"/>
      <c r="H1796" s="379"/>
      <c r="I1796" s="379"/>
      <c r="J1796" s="379"/>
      <c r="K1796" s="379"/>
      <c r="L1796" s="379"/>
      <c r="M1796" s="379"/>
      <c r="N1796" s="568"/>
      <c r="O1796" s="569"/>
      <c r="P1796" s="568"/>
      <c r="S1796" s="581"/>
    </row>
    <row r="1797" spans="2:19" x14ac:dyDescent="0.25">
      <c r="B1797" s="379"/>
      <c r="C1797" s="379"/>
      <c r="D1797" s="379"/>
      <c r="E1797" s="379"/>
      <c r="F1797" s="379"/>
      <c r="G1797" s="379"/>
      <c r="H1797" s="379"/>
      <c r="I1797" s="379"/>
      <c r="J1797" s="379"/>
      <c r="K1797" s="379"/>
      <c r="L1797" s="379"/>
      <c r="M1797" s="379"/>
      <c r="N1797" s="568"/>
      <c r="O1797" s="569"/>
      <c r="P1797" s="568"/>
      <c r="S1797" s="581"/>
    </row>
    <row r="1798" spans="2:19" x14ac:dyDescent="0.25">
      <c r="B1798" s="379"/>
      <c r="C1798" s="379"/>
      <c r="D1798" s="379"/>
      <c r="E1798" s="379"/>
      <c r="F1798" s="379"/>
      <c r="G1798" s="379"/>
      <c r="H1798" s="379"/>
      <c r="I1798" s="379"/>
      <c r="J1798" s="379"/>
      <c r="K1798" s="379"/>
      <c r="L1798" s="379"/>
      <c r="M1798" s="379"/>
      <c r="N1798" s="568"/>
      <c r="O1798" s="569"/>
      <c r="P1798" s="568"/>
      <c r="S1798" s="581"/>
    </row>
    <row r="1799" spans="2:19" x14ac:dyDescent="0.25">
      <c r="B1799" s="379"/>
      <c r="C1799" s="379"/>
      <c r="D1799" s="379"/>
      <c r="E1799" s="379"/>
      <c r="F1799" s="379"/>
      <c r="G1799" s="379"/>
      <c r="H1799" s="379"/>
      <c r="I1799" s="379"/>
      <c r="J1799" s="379"/>
      <c r="K1799" s="379"/>
      <c r="L1799" s="379"/>
      <c r="M1799" s="379"/>
      <c r="N1799" s="568"/>
      <c r="O1799" s="569"/>
      <c r="P1799" s="568"/>
      <c r="S1799" s="581"/>
    </row>
    <row r="1800" spans="2:19" x14ac:dyDescent="0.25">
      <c r="B1800" s="379"/>
      <c r="C1800" s="379"/>
      <c r="D1800" s="379"/>
      <c r="E1800" s="379"/>
      <c r="F1800" s="379"/>
      <c r="G1800" s="379"/>
      <c r="H1800" s="379"/>
      <c r="I1800" s="379"/>
      <c r="J1800" s="379"/>
      <c r="K1800" s="379"/>
      <c r="L1800" s="379"/>
      <c r="M1800" s="379"/>
      <c r="N1800" s="568"/>
      <c r="O1800" s="569"/>
      <c r="P1800" s="568"/>
      <c r="S1800" s="581"/>
    </row>
    <row r="1801" spans="2:19" x14ac:dyDescent="0.25">
      <c r="B1801" s="379"/>
      <c r="C1801" s="379"/>
      <c r="D1801" s="379"/>
      <c r="E1801" s="379"/>
      <c r="F1801" s="379"/>
      <c r="G1801" s="379"/>
      <c r="H1801" s="379"/>
      <c r="I1801" s="379"/>
      <c r="J1801" s="379"/>
      <c r="K1801" s="379"/>
      <c r="L1801" s="379"/>
      <c r="M1801" s="379"/>
      <c r="N1801" s="568"/>
      <c r="O1801" s="569"/>
      <c r="P1801" s="568"/>
      <c r="S1801" s="581"/>
    </row>
    <row r="1802" spans="2:19" x14ac:dyDescent="0.25">
      <c r="B1802" s="379"/>
      <c r="C1802" s="379"/>
      <c r="D1802" s="379"/>
      <c r="E1802" s="379"/>
      <c r="F1802" s="379"/>
      <c r="G1802" s="379"/>
      <c r="H1802" s="379"/>
      <c r="I1802" s="379"/>
      <c r="J1802" s="379"/>
      <c r="K1802" s="379"/>
      <c r="L1802" s="379"/>
      <c r="M1802" s="379"/>
      <c r="N1802" s="568"/>
      <c r="O1802" s="569"/>
      <c r="P1802" s="568"/>
      <c r="S1802" s="581"/>
    </row>
    <row r="1803" spans="2:19" x14ac:dyDescent="0.25">
      <c r="B1803" s="379"/>
      <c r="C1803" s="379"/>
      <c r="D1803" s="379"/>
      <c r="E1803" s="379"/>
      <c r="F1803" s="379"/>
      <c r="G1803" s="379"/>
      <c r="H1803" s="379"/>
      <c r="I1803" s="379"/>
      <c r="J1803" s="379"/>
      <c r="K1803" s="379"/>
      <c r="L1803" s="379"/>
      <c r="M1803" s="379"/>
      <c r="N1803" s="568"/>
      <c r="O1803" s="569"/>
      <c r="P1803" s="568"/>
      <c r="S1803" s="581"/>
    </row>
    <row r="1804" spans="2:19" x14ac:dyDescent="0.25">
      <c r="B1804" s="379"/>
      <c r="C1804" s="379"/>
      <c r="D1804" s="379"/>
      <c r="E1804" s="379"/>
      <c r="F1804" s="379"/>
      <c r="G1804" s="379"/>
      <c r="H1804" s="379"/>
      <c r="I1804" s="379"/>
      <c r="J1804" s="379"/>
      <c r="K1804" s="379"/>
      <c r="L1804" s="379"/>
      <c r="M1804" s="379"/>
      <c r="N1804" s="568"/>
      <c r="O1804" s="569"/>
      <c r="P1804" s="568"/>
      <c r="S1804" s="581"/>
    </row>
    <row r="1805" spans="2:19" x14ac:dyDescent="0.25">
      <c r="B1805" s="379"/>
      <c r="C1805" s="379"/>
      <c r="D1805" s="379"/>
      <c r="E1805" s="379"/>
      <c r="F1805" s="379"/>
      <c r="G1805" s="379"/>
      <c r="H1805" s="379"/>
      <c r="I1805" s="379"/>
      <c r="J1805" s="379"/>
      <c r="K1805" s="379"/>
      <c r="L1805" s="379"/>
      <c r="M1805" s="379"/>
      <c r="N1805" s="568"/>
      <c r="O1805" s="569"/>
      <c r="P1805" s="568"/>
      <c r="S1805" s="581"/>
    </row>
    <row r="1806" spans="2:19" x14ac:dyDescent="0.25">
      <c r="B1806" s="379"/>
      <c r="C1806" s="379"/>
      <c r="D1806" s="379"/>
      <c r="E1806" s="379"/>
      <c r="F1806" s="379"/>
      <c r="G1806" s="379"/>
      <c r="H1806" s="379"/>
      <c r="I1806" s="379"/>
      <c r="J1806" s="379"/>
      <c r="K1806" s="379"/>
      <c r="L1806" s="379"/>
      <c r="M1806" s="379"/>
      <c r="N1806" s="568"/>
      <c r="O1806" s="569"/>
      <c r="P1806" s="568"/>
      <c r="S1806" s="581"/>
    </row>
    <row r="1807" spans="2:19" x14ac:dyDescent="0.25">
      <c r="B1807" s="379"/>
      <c r="C1807" s="379"/>
      <c r="D1807" s="379"/>
      <c r="E1807" s="379"/>
      <c r="F1807" s="379"/>
      <c r="G1807" s="379"/>
      <c r="H1807" s="379"/>
      <c r="I1807" s="379"/>
      <c r="J1807" s="379"/>
      <c r="K1807" s="379"/>
      <c r="L1807" s="379"/>
      <c r="M1807" s="379"/>
      <c r="N1807" s="568"/>
      <c r="O1807" s="569"/>
      <c r="P1807" s="568"/>
      <c r="S1807" s="581"/>
    </row>
    <row r="1808" spans="2:19" x14ac:dyDescent="0.25">
      <c r="B1808" s="379"/>
      <c r="C1808" s="379"/>
      <c r="D1808" s="379"/>
      <c r="E1808" s="379"/>
      <c r="F1808" s="379"/>
      <c r="G1808" s="379"/>
      <c r="H1808" s="379"/>
      <c r="I1808" s="379"/>
      <c r="J1808" s="379"/>
      <c r="K1808" s="379"/>
      <c r="L1808" s="379"/>
      <c r="M1808" s="379"/>
      <c r="N1808" s="568"/>
      <c r="O1808" s="569"/>
      <c r="P1808" s="568"/>
      <c r="S1808" s="581"/>
    </row>
    <row r="1809" spans="2:19" x14ac:dyDescent="0.25">
      <c r="B1809" s="379"/>
      <c r="C1809" s="379"/>
      <c r="D1809" s="379"/>
      <c r="E1809" s="379"/>
      <c r="F1809" s="379"/>
      <c r="G1809" s="379"/>
      <c r="H1809" s="379"/>
      <c r="I1809" s="379"/>
      <c r="J1809" s="379"/>
      <c r="K1809" s="379"/>
      <c r="L1809" s="379"/>
      <c r="M1809" s="379"/>
      <c r="N1809" s="568"/>
      <c r="O1809" s="569"/>
      <c r="P1809" s="568"/>
      <c r="S1809" s="581"/>
    </row>
    <row r="1810" spans="2:19" x14ac:dyDescent="0.25">
      <c r="B1810" s="379"/>
      <c r="C1810" s="379"/>
      <c r="D1810" s="379"/>
      <c r="E1810" s="379"/>
      <c r="F1810" s="379"/>
      <c r="G1810" s="379"/>
      <c r="H1810" s="379"/>
      <c r="I1810" s="379"/>
      <c r="J1810" s="379"/>
      <c r="K1810" s="379"/>
      <c r="L1810" s="379"/>
      <c r="M1810" s="379"/>
      <c r="N1810" s="568"/>
      <c r="O1810" s="569"/>
      <c r="P1810" s="568"/>
      <c r="S1810" s="581"/>
    </row>
    <row r="1811" spans="2:19" x14ac:dyDescent="0.25">
      <c r="B1811" s="379"/>
      <c r="C1811" s="379"/>
      <c r="D1811" s="379"/>
      <c r="E1811" s="379"/>
      <c r="F1811" s="379"/>
      <c r="G1811" s="379"/>
      <c r="H1811" s="379"/>
      <c r="I1811" s="379"/>
      <c r="J1811" s="379"/>
      <c r="K1811" s="379"/>
      <c r="L1811" s="379"/>
      <c r="M1811" s="379"/>
      <c r="N1811" s="568"/>
      <c r="O1811" s="569"/>
      <c r="P1811" s="568"/>
      <c r="S1811" s="581"/>
    </row>
    <row r="1812" spans="2:19" x14ac:dyDescent="0.25">
      <c r="B1812" s="379"/>
      <c r="C1812" s="379"/>
      <c r="D1812" s="379"/>
      <c r="E1812" s="379"/>
      <c r="F1812" s="379"/>
      <c r="G1812" s="379"/>
      <c r="H1812" s="379"/>
      <c r="I1812" s="379"/>
      <c r="J1812" s="379"/>
      <c r="K1812" s="379"/>
      <c r="L1812" s="379"/>
      <c r="M1812" s="379"/>
      <c r="N1812" s="568"/>
      <c r="O1812" s="569"/>
      <c r="P1812" s="568"/>
      <c r="S1812" s="581"/>
    </row>
    <row r="1813" spans="2:19" x14ac:dyDescent="0.25">
      <c r="B1813" s="379"/>
      <c r="C1813" s="379"/>
      <c r="D1813" s="379"/>
      <c r="E1813" s="379"/>
      <c r="F1813" s="379"/>
      <c r="G1813" s="379"/>
      <c r="H1813" s="379"/>
      <c r="I1813" s="379"/>
      <c r="J1813" s="379"/>
      <c r="K1813" s="379"/>
      <c r="L1813" s="379"/>
      <c r="M1813" s="379"/>
      <c r="N1813" s="568"/>
      <c r="O1813" s="569"/>
      <c r="P1813" s="568"/>
      <c r="S1813" s="581"/>
    </row>
    <row r="1814" spans="2:19" x14ac:dyDescent="0.25">
      <c r="B1814" s="379"/>
      <c r="C1814" s="379"/>
      <c r="D1814" s="379"/>
      <c r="E1814" s="379"/>
      <c r="F1814" s="379"/>
      <c r="G1814" s="379"/>
      <c r="H1814" s="379"/>
      <c r="I1814" s="379"/>
      <c r="J1814" s="379"/>
      <c r="K1814" s="379"/>
      <c r="L1814" s="379"/>
      <c r="M1814" s="379"/>
      <c r="N1814" s="568"/>
      <c r="O1814" s="569"/>
      <c r="P1814" s="568"/>
      <c r="S1814" s="581"/>
    </row>
    <row r="1815" spans="2:19" x14ac:dyDescent="0.25">
      <c r="B1815" s="379"/>
      <c r="C1815" s="379"/>
      <c r="D1815" s="379"/>
      <c r="E1815" s="379"/>
      <c r="F1815" s="379"/>
      <c r="G1815" s="379"/>
      <c r="H1815" s="379"/>
      <c r="I1815" s="379"/>
      <c r="J1815" s="379"/>
      <c r="K1815" s="379"/>
      <c r="L1815" s="379"/>
      <c r="M1815" s="379"/>
      <c r="N1815" s="568"/>
      <c r="O1815" s="569"/>
      <c r="P1815" s="568"/>
      <c r="S1815" s="581"/>
    </row>
    <row r="1816" spans="2:19" x14ac:dyDescent="0.25">
      <c r="B1816" s="379"/>
      <c r="C1816" s="379"/>
      <c r="D1816" s="379"/>
      <c r="E1816" s="379"/>
      <c r="F1816" s="379"/>
      <c r="G1816" s="379"/>
      <c r="H1816" s="379"/>
      <c r="I1816" s="379"/>
      <c r="J1816" s="379"/>
      <c r="K1816" s="379"/>
      <c r="L1816" s="379"/>
      <c r="M1816" s="379"/>
      <c r="N1816" s="568"/>
      <c r="O1816" s="569"/>
      <c r="P1816" s="568"/>
      <c r="S1816" s="581"/>
    </row>
    <row r="1817" spans="2:19" x14ac:dyDescent="0.25">
      <c r="B1817" s="379"/>
      <c r="C1817" s="379"/>
      <c r="D1817" s="379"/>
      <c r="E1817" s="379"/>
      <c r="F1817" s="379"/>
      <c r="G1817" s="379"/>
      <c r="H1817" s="379"/>
      <c r="I1817" s="379"/>
      <c r="J1817" s="379"/>
      <c r="K1817" s="379"/>
      <c r="L1817" s="379"/>
      <c r="M1817" s="379"/>
      <c r="N1817" s="568"/>
      <c r="O1817" s="569"/>
      <c r="P1817" s="568"/>
      <c r="S1817" s="581"/>
    </row>
    <row r="1818" spans="2:19" x14ac:dyDescent="0.25">
      <c r="B1818" s="379"/>
      <c r="C1818" s="379"/>
      <c r="D1818" s="379"/>
      <c r="E1818" s="379"/>
      <c r="F1818" s="379"/>
      <c r="G1818" s="379"/>
      <c r="H1818" s="379"/>
      <c r="I1818" s="379"/>
      <c r="J1818" s="379"/>
      <c r="K1818" s="379"/>
      <c r="L1818" s="379"/>
      <c r="M1818" s="379"/>
      <c r="N1818" s="568"/>
      <c r="O1818" s="569"/>
      <c r="P1818" s="568"/>
      <c r="S1818" s="581"/>
    </row>
    <row r="1819" spans="2:19" x14ac:dyDescent="0.25">
      <c r="B1819" s="379"/>
      <c r="C1819" s="379"/>
      <c r="D1819" s="379"/>
      <c r="E1819" s="379"/>
      <c r="F1819" s="379"/>
      <c r="G1819" s="379"/>
      <c r="H1819" s="379"/>
      <c r="I1819" s="379"/>
      <c r="J1819" s="379"/>
      <c r="K1819" s="379"/>
      <c r="L1819" s="379"/>
      <c r="M1819" s="379"/>
      <c r="N1819" s="568"/>
      <c r="O1819" s="569"/>
      <c r="P1819" s="568"/>
      <c r="S1819" s="581"/>
    </row>
    <row r="1820" spans="2:19" x14ac:dyDescent="0.25">
      <c r="B1820" s="379"/>
      <c r="C1820" s="379"/>
      <c r="D1820" s="379"/>
      <c r="E1820" s="379"/>
      <c r="F1820" s="379"/>
      <c r="G1820" s="379"/>
      <c r="H1820" s="379"/>
      <c r="I1820" s="379"/>
      <c r="J1820" s="379"/>
      <c r="K1820" s="379"/>
      <c r="L1820" s="379"/>
      <c r="M1820" s="379"/>
      <c r="N1820" s="568"/>
      <c r="O1820" s="569"/>
      <c r="P1820" s="568"/>
      <c r="S1820" s="581"/>
    </row>
    <row r="1821" spans="2:19" x14ac:dyDescent="0.25">
      <c r="B1821" s="379"/>
      <c r="C1821" s="379"/>
      <c r="D1821" s="379"/>
      <c r="E1821" s="379"/>
      <c r="F1821" s="379"/>
      <c r="G1821" s="379"/>
      <c r="H1821" s="379"/>
      <c r="I1821" s="379"/>
      <c r="J1821" s="379"/>
      <c r="K1821" s="379"/>
      <c r="L1821" s="379"/>
      <c r="M1821" s="379"/>
      <c r="N1821" s="568"/>
      <c r="O1821" s="569"/>
      <c r="P1821" s="568"/>
      <c r="S1821" s="581"/>
    </row>
    <row r="1822" spans="2:19" x14ac:dyDescent="0.25">
      <c r="B1822" s="379"/>
      <c r="C1822" s="379"/>
      <c r="D1822" s="379"/>
      <c r="E1822" s="379"/>
      <c r="F1822" s="379"/>
      <c r="G1822" s="379"/>
      <c r="H1822" s="379"/>
      <c r="I1822" s="379"/>
      <c r="J1822" s="379"/>
      <c r="K1822" s="379"/>
      <c r="L1822" s="379"/>
      <c r="M1822" s="379"/>
      <c r="N1822" s="568"/>
      <c r="O1822" s="569"/>
      <c r="P1822" s="568"/>
      <c r="S1822" s="581"/>
    </row>
    <row r="1823" spans="2:19" x14ac:dyDescent="0.25">
      <c r="B1823" s="379"/>
      <c r="C1823" s="379"/>
      <c r="D1823" s="379"/>
      <c r="E1823" s="379"/>
      <c r="F1823" s="379"/>
      <c r="G1823" s="379"/>
      <c r="H1823" s="379"/>
      <c r="I1823" s="379"/>
      <c r="J1823" s="379"/>
      <c r="K1823" s="379"/>
      <c r="L1823" s="379"/>
      <c r="M1823" s="379"/>
      <c r="N1823" s="568"/>
      <c r="O1823" s="569"/>
      <c r="P1823" s="568"/>
      <c r="S1823" s="581"/>
    </row>
    <row r="1824" spans="2:19" x14ac:dyDescent="0.25">
      <c r="B1824" s="379"/>
      <c r="C1824" s="379"/>
      <c r="D1824" s="379"/>
      <c r="E1824" s="379"/>
      <c r="F1824" s="379"/>
      <c r="G1824" s="379"/>
      <c r="H1824" s="379"/>
      <c r="I1824" s="379"/>
      <c r="J1824" s="379"/>
      <c r="K1824" s="379"/>
      <c r="L1824" s="379"/>
      <c r="M1824" s="379"/>
      <c r="N1824" s="568"/>
      <c r="O1824" s="569"/>
      <c r="P1824" s="568"/>
      <c r="S1824" s="581"/>
    </row>
    <row r="1825" spans="2:19" x14ac:dyDescent="0.25">
      <c r="B1825" s="379"/>
      <c r="C1825" s="379"/>
      <c r="D1825" s="379"/>
      <c r="E1825" s="379"/>
      <c r="F1825" s="379"/>
      <c r="G1825" s="379"/>
      <c r="H1825" s="379"/>
      <c r="I1825" s="379"/>
      <c r="J1825" s="379"/>
      <c r="K1825" s="379"/>
      <c r="L1825" s="379"/>
      <c r="M1825" s="379"/>
      <c r="N1825" s="568"/>
      <c r="O1825" s="569"/>
      <c r="P1825" s="568"/>
      <c r="S1825" s="581"/>
    </row>
    <row r="1826" spans="2:19" x14ac:dyDescent="0.25">
      <c r="B1826" s="379"/>
      <c r="C1826" s="379"/>
      <c r="D1826" s="379"/>
      <c r="E1826" s="379"/>
      <c r="F1826" s="379"/>
      <c r="G1826" s="379"/>
      <c r="H1826" s="379"/>
      <c r="I1826" s="379"/>
      <c r="J1826" s="379"/>
      <c r="K1826" s="379"/>
      <c r="L1826" s="379"/>
      <c r="M1826" s="379"/>
      <c r="N1826" s="568"/>
      <c r="O1826" s="569"/>
      <c r="P1826" s="568"/>
      <c r="S1826" s="581"/>
    </row>
    <row r="1827" spans="2:19" x14ac:dyDescent="0.25">
      <c r="B1827" s="379"/>
      <c r="C1827" s="379"/>
      <c r="D1827" s="379"/>
      <c r="E1827" s="379"/>
      <c r="F1827" s="379"/>
      <c r="G1827" s="379"/>
      <c r="H1827" s="379"/>
      <c r="I1827" s="379"/>
      <c r="J1827" s="379"/>
      <c r="K1827" s="379"/>
      <c r="L1827" s="379"/>
      <c r="M1827" s="379"/>
      <c r="N1827" s="568"/>
      <c r="O1827" s="569"/>
      <c r="P1827" s="568"/>
      <c r="S1827" s="581"/>
    </row>
    <row r="1828" spans="2:19" x14ac:dyDescent="0.25">
      <c r="B1828" s="379"/>
      <c r="C1828" s="379"/>
      <c r="D1828" s="379"/>
      <c r="E1828" s="379"/>
      <c r="F1828" s="379"/>
      <c r="G1828" s="379"/>
      <c r="H1828" s="379"/>
      <c r="I1828" s="379"/>
      <c r="J1828" s="379"/>
      <c r="K1828" s="379"/>
      <c r="L1828" s="379"/>
      <c r="M1828" s="379"/>
      <c r="N1828" s="568"/>
      <c r="O1828" s="569"/>
      <c r="P1828" s="568"/>
      <c r="S1828" s="581"/>
    </row>
    <row r="1829" spans="2:19" x14ac:dyDescent="0.25">
      <c r="B1829" s="379"/>
      <c r="C1829" s="379"/>
      <c r="D1829" s="379"/>
      <c r="E1829" s="379"/>
      <c r="F1829" s="379"/>
      <c r="G1829" s="379"/>
      <c r="H1829" s="379"/>
      <c r="I1829" s="379"/>
      <c r="J1829" s="379"/>
      <c r="K1829" s="379"/>
      <c r="L1829" s="379"/>
      <c r="M1829" s="379"/>
      <c r="N1829" s="568"/>
      <c r="O1829" s="569"/>
      <c r="P1829" s="568"/>
      <c r="S1829" s="581"/>
    </row>
    <row r="1830" spans="2:19" x14ac:dyDescent="0.25">
      <c r="B1830" s="379"/>
      <c r="C1830" s="379"/>
      <c r="D1830" s="379"/>
      <c r="E1830" s="379"/>
      <c r="F1830" s="379"/>
      <c r="G1830" s="379"/>
      <c r="H1830" s="379"/>
      <c r="I1830" s="379"/>
      <c r="J1830" s="379"/>
      <c r="K1830" s="379"/>
      <c r="L1830" s="379"/>
      <c r="M1830" s="379"/>
      <c r="N1830" s="568"/>
      <c r="O1830" s="569"/>
      <c r="P1830" s="568"/>
      <c r="S1830" s="581"/>
    </row>
    <row r="1831" spans="2:19" x14ac:dyDescent="0.25">
      <c r="B1831" s="379"/>
      <c r="C1831" s="379"/>
      <c r="D1831" s="379"/>
      <c r="E1831" s="379"/>
      <c r="F1831" s="379"/>
      <c r="G1831" s="379"/>
      <c r="H1831" s="379"/>
      <c r="I1831" s="379"/>
      <c r="J1831" s="379"/>
      <c r="K1831" s="379"/>
      <c r="L1831" s="379"/>
      <c r="M1831" s="379"/>
      <c r="N1831" s="568"/>
      <c r="O1831" s="569"/>
      <c r="P1831" s="568"/>
      <c r="S1831" s="581"/>
    </row>
    <row r="1832" spans="2:19" x14ac:dyDescent="0.25">
      <c r="B1832" s="379"/>
      <c r="C1832" s="379"/>
      <c r="D1832" s="379"/>
      <c r="E1832" s="379"/>
      <c r="F1832" s="379"/>
      <c r="G1832" s="379"/>
      <c r="H1832" s="379"/>
      <c r="I1832" s="379"/>
      <c r="J1832" s="379"/>
      <c r="K1832" s="379"/>
      <c r="L1832" s="379"/>
      <c r="M1832" s="379"/>
      <c r="N1832" s="568"/>
      <c r="O1832" s="569"/>
      <c r="P1832" s="568"/>
      <c r="S1832" s="581"/>
    </row>
    <row r="1833" spans="2:19" x14ac:dyDescent="0.25">
      <c r="B1833" s="379"/>
      <c r="C1833" s="379"/>
      <c r="D1833" s="379"/>
      <c r="E1833" s="379"/>
      <c r="F1833" s="379"/>
      <c r="G1833" s="379"/>
      <c r="H1833" s="379"/>
      <c r="I1833" s="379"/>
      <c r="J1833" s="379"/>
      <c r="K1833" s="379"/>
      <c r="L1833" s="379"/>
      <c r="M1833" s="379"/>
      <c r="N1833" s="568"/>
      <c r="O1833" s="569"/>
      <c r="P1833" s="568"/>
      <c r="S1833" s="581"/>
    </row>
    <row r="1834" spans="2:19" x14ac:dyDescent="0.25">
      <c r="B1834" s="379"/>
      <c r="C1834" s="379"/>
      <c r="D1834" s="379"/>
      <c r="E1834" s="379"/>
      <c r="F1834" s="379"/>
      <c r="G1834" s="379"/>
      <c r="H1834" s="379"/>
      <c r="I1834" s="379"/>
      <c r="J1834" s="379"/>
      <c r="K1834" s="379"/>
      <c r="L1834" s="379"/>
      <c r="M1834" s="379"/>
      <c r="N1834" s="568"/>
      <c r="O1834" s="569"/>
      <c r="P1834" s="568"/>
      <c r="S1834" s="581"/>
    </row>
    <row r="1835" spans="2:19" x14ac:dyDescent="0.25">
      <c r="B1835" s="379"/>
      <c r="C1835" s="379"/>
      <c r="D1835" s="379"/>
      <c r="E1835" s="379"/>
      <c r="F1835" s="379"/>
      <c r="G1835" s="379"/>
      <c r="H1835" s="379"/>
      <c r="I1835" s="379"/>
      <c r="J1835" s="379"/>
      <c r="K1835" s="379"/>
      <c r="L1835" s="379"/>
      <c r="M1835" s="379"/>
      <c r="N1835" s="568"/>
      <c r="O1835" s="569"/>
      <c r="P1835" s="568"/>
      <c r="S1835" s="581"/>
    </row>
    <row r="1836" spans="2:19" x14ac:dyDescent="0.25">
      <c r="B1836" s="379"/>
      <c r="C1836" s="379"/>
      <c r="D1836" s="379"/>
      <c r="E1836" s="379"/>
      <c r="F1836" s="379"/>
      <c r="G1836" s="379"/>
      <c r="H1836" s="379"/>
      <c r="I1836" s="379"/>
      <c r="J1836" s="379"/>
      <c r="K1836" s="379"/>
      <c r="L1836" s="379"/>
      <c r="M1836" s="379"/>
      <c r="N1836" s="568"/>
      <c r="O1836" s="569"/>
      <c r="P1836" s="568"/>
      <c r="S1836" s="581"/>
    </row>
    <row r="1837" spans="2:19" x14ac:dyDescent="0.25">
      <c r="B1837" s="379"/>
      <c r="C1837" s="379"/>
      <c r="D1837" s="379"/>
      <c r="E1837" s="379"/>
      <c r="F1837" s="379"/>
      <c r="G1837" s="379"/>
      <c r="H1837" s="379"/>
      <c r="I1837" s="379"/>
      <c r="J1837" s="379"/>
      <c r="K1837" s="379"/>
      <c r="L1837" s="379"/>
      <c r="M1837" s="379"/>
      <c r="N1837" s="568"/>
      <c r="O1837" s="569"/>
      <c r="P1837" s="568"/>
      <c r="S1837" s="581"/>
    </row>
    <row r="1838" spans="2:19" x14ac:dyDescent="0.25">
      <c r="B1838" s="379"/>
      <c r="C1838" s="379"/>
      <c r="D1838" s="379"/>
      <c r="E1838" s="379"/>
      <c r="F1838" s="379"/>
      <c r="G1838" s="379"/>
      <c r="H1838" s="379"/>
      <c r="I1838" s="379"/>
      <c r="J1838" s="379"/>
      <c r="K1838" s="379"/>
      <c r="L1838" s="379"/>
      <c r="M1838" s="379"/>
      <c r="N1838" s="568"/>
      <c r="O1838" s="569"/>
      <c r="P1838" s="568"/>
      <c r="S1838" s="581"/>
    </row>
    <row r="1839" spans="2:19" x14ac:dyDescent="0.25">
      <c r="B1839" s="379"/>
      <c r="C1839" s="379"/>
      <c r="D1839" s="379"/>
      <c r="E1839" s="379"/>
      <c r="F1839" s="379"/>
      <c r="G1839" s="379"/>
      <c r="H1839" s="379"/>
      <c r="I1839" s="379"/>
      <c r="J1839" s="379"/>
      <c r="K1839" s="379"/>
      <c r="L1839" s="379"/>
      <c r="M1839" s="379"/>
      <c r="N1839" s="568"/>
      <c r="O1839" s="569"/>
      <c r="P1839" s="568"/>
      <c r="S1839" s="581"/>
    </row>
    <row r="1840" spans="2:19" x14ac:dyDescent="0.25">
      <c r="B1840" s="379"/>
      <c r="C1840" s="379"/>
      <c r="D1840" s="379"/>
      <c r="E1840" s="379"/>
      <c r="F1840" s="379"/>
      <c r="G1840" s="379"/>
      <c r="H1840" s="379"/>
      <c r="I1840" s="379"/>
      <c r="J1840" s="379"/>
      <c r="K1840" s="379"/>
      <c r="L1840" s="379"/>
      <c r="M1840" s="379"/>
      <c r="N1840" s="568"/>
      <c r="O1840" s="569"/>
      <c r="P1840" s="568"/>
      <c r="S1840" s="581"/>
    </row>
    <row r="1841" spans="2:19" x14ac:dyDescent="0.25">
      <c r="B1841" s="379"/>
      <c r="C1841" s="379"/>
      <c r="D1841" s="379"/>
      <c r="E1841" s="379"/>
      <c r="F1841" s="379"/>
      <c r="G1841" s="379"/>
      <c r="H1841" s="379"/>
      <c r="I1841" s="379"/>
      <c r="J1841" s="379"/>
      <c r="K1841" s="379"/>
      <c r="L1841" s="379"/>
      <c r="M1841" s="379"/>
      <c r="N1841" s="568"/>
      <c r="O1841" s="569"/>
      <c r="P1841" s="568"/>
      <c r="S1841" s="581"/>
    </row>
    <row r="1842" spans="2:19" x14ac:dyDescent="0.25">
      <c r="B1842" s="379"/>
      <c r="C1842" s="379"/>
      <c r="D1842" s="379"/>
      <c r="E1842" s="379"/>
      <c r="F1842" s="379"/>
      <c r="G1842" s="379"/>
      <c r="H1842" s="379"/>
      <c r="I1842" s="379"/>
      <c r="J1842" s="379"/>
      <c r="K1842" s="379"/>
      <c r="L1842" s="379"/>
      <c r="M1842" s="379"/>
      <c r="N1842" s="568"/>
      <c r="O1842" s="569"/>
      <c r="P1842" s="568"/>
      <c r="S1842" s="581"/>
    </row>
    <row r="1843" spans="2:19" x14ac:dyDescent="0.25">
      <c r="B1843" s="379"/>
      <c r="C1843" s="379"/>
      <c r="D1843" s="379"/>
      <c r="E1843" s="379"/>
      <c r="F1843" s="379"/>
      <c r="G1843" s="379"/>
      <c r="H1843" s="379"/>
      <c r="I1843" s="379"/>
      <c r="J1843" s="379"/>
      <c r="K1843" s="379"/>
      <c r="L1843" s="379"/>
      <c r="M1843" s="379"/>
      <c r="N1843" s="568"/>
      <c r="O1843" s="569"/>
      <c r="P1843" s="568"/>
      <c r="S1843" s="581"/>
    </row>
    <row r="1844" spans="2:19" x14ac:dyDescent="0.25">
      <c r="B1844" s="379"/>
      <c r="C1844" s="379"/>
      <c r="D1844" s="379"/>
      <c r="E1844" s="379"/>
      <c r="F1844" s="379"/>
      <c r="G1844" s="379"/>
      <c r="H1844" s="379"/>
      <c r="I1844" s="379"/>
      <c r="J1844" s="379"/>
      <c r="K1844" s="379"/>
      <c r="L1844" s="379"/>
      <c r="M1844" s="379"/>
      <c r="N1844" s="568"/>
      <c r="O1844" s="569"/>
      <c r="P1844" s="568"/>
      <c r="S1844" s="581"/>
    </row>
    <row r="1845" spans="2:19" x14ac:dyDescent="0.25">
      <c r="B1845" s="379"/>
      <c r="C1845" s="379"/>
      <c r="D1845" s="379"/>
      <c r="E1845" s="379"/>
      <c r="F1845" s="379"/>
      <c r="G1845" s="379"/>
      <c r="H1845" s="379"/>
      <c r="I1845" s="379"/>
      <c r="J1845" s="379"/>
      <c r="K1845" s="379"/>
      <c r="L1845" s="379"/>
      <c r="M1845" s="379"/>
      <c r="N1845" s="568"/>
      <c r="O1845" s="569"/>
      <c r="P1845" s="568"/>
      <c r="S1845" s="581"/>
    </row>
    <row r="1846" spans="2:19" x14ac:dyDescent="0.25">
      <c r="B1846" s="379"/>
      <c r="C1846" s="379"/>
      <c r="D1846" s="379"/>
      <c r="E1846" s="379"/>
      <c r="F1846" s="379"/>
      <c r="G1846" s="379"/>
      <c r="H1846" s="379"/>
      <c r="I1846" s="379"/>
      <c r="J1846" s="379"/>
      <c r="K1846" s="379"/>
      <c r="L1846" s="379"/>
      <c r="M1846" s="379"/>
      <c r="N1846" s="568"/>
      <c r="O1846" s="569"/>
      <c r="P1846" s="568"/>
      <c r="S1846" s="581"/>
    </row>
    <row r="1847" spans="2:19" x14ac:dyDescent="0.25">
      <c r="B1847" s="379"/>
      <c r="C1847" s="379"/>
      <c r="D1847" s="379"/>
      <c r="E1847" s="379"/>
      <c r="F1847" s="379"/>
      <c r="G1847" s="379"/>
      <c r="H1847" s="379"/>
      <c r="I1847" s="379"/>
      <c r="J1847" s="379"/>
      <c r="K1847" s="379"/>
      <c r="L1847" s="379"/>
      <c r="M1847" s="379"/>
      <c r="N1847" s="568"/>
      <c r="O1847" s="569"/>
      <c r="P1847" s="568"/>
      <c r="S1847" s="581"/>
    </row>
    <row r="1848" spans="2:19" x14ac:dyDescent="0.25">
      <c r="B1848" s="379"/>
      <c r="C1848" s="379"/>
      <c r="D1848" s="379"/>
      <c r="E1848" s="379"/>
      <c r="F1848" s="379"/>
      <c r="G1848" s="379"/>
      <c r="H1848" s="379"/>
      <c r="I1848" s="379"/>
      <c r="J1848" s="379"/>
      <c r="K1848" s="379"/>
      <c r="L1848" s="379"/>
      <c r="M1848" s="379"/>
      <c r="N1848" s="568"/>
      <c r="O1848" s="569"/>
      <c r="P1848" s="568"/>
      <c r="S1848" s="581"/>
    </row>
    <row r="1849" spans="2:19" x14ac:dyDescent="0.25">
      <c r="B1849" s="379"/>
      <c r="C1849" s="379"/>
      <c r="D1849" s="379"/>
      <c r="E1849" s="379"/>
      <c r="F1849" s="379"/>
      <c r="G1849" s="379"/>
      <c r="H1849" s="379"/>
      <c r="I1849" s="379"/>
      <c r="J1849" s="379"/>
      <c r="K1849" s="379"/>
      <c r="L1849" s="379"/>
      <c r="M1849" s="379"/>
      <c r="N1849" s="568"/>
      <c r="O1849" s="569"/>
      <c r="P1849" s="568"/>
      <c r="S1849" s="581"/>
    </row>
    <row r="1850" spans="2:19" x14ac:dyDescent="0.25">
      <c r="B1850" s="379"/>
      <c r="C1850" s="379"/>
      <c r="D1850" s="379"/>
      <c r="E1850" s="379"/>
      <c r="F1850" s="379"/>
      <c r="G1850" s="379"/>
      <c r="H1850" s="379"/>
      <c r="I1850" s="379"/>
      <c r="J1850" s="379"/>
      <c r="K1850" s="379"/>
      <c r="L1850" s="379"/>
      <c r="M1850" s="379"/>
      <c r="N1850" s="568"/>
      <c r="O1850" s="569"/>
      <c r="P1850" s="568"/>
      <c r="S1850" s="581"/>
    </row>
    <row r="1851" spans="2:19" x14ac:dyDescent="0.25">
      <c r="B1851" s="379"/>
      <c r="C1851" s="379"/>
      <c r="D1851" s="379"/>
      <c r="E1851" s="379"/>
      <c r="F1851" s="379"/>
      <c r="G1851" s="379"/>
      <c r="H1851" s="379"/>
      <c r="I1851" s="379"/>
      <c r="J1851" s="379"/>
      <c r="K1851" s="379"/>
      <c r="L1851" s="379"/>
      <c r="M1851" s="379"/>
      <c r="N1851" s="568"/>
      <c r="O1851" s="569"/>
      <c r="P1851" s="568"/>
      <c r="S1851" s="581"/>
    </row>
    <row r="1852" spans="2:19" x14ac:dyDescent="0.25">
      <c r="B1852" s="379"/>
      <c r="C1852" s="379"/>
      <c r="D1852" s="379"/>
      <c r="E1852" s="379"/>
      <c r="F1852" s="379"/>
      <c r="G1852" s="379"/>
      <c r="H1852" s="379"/>
      <c r="I1852" s="379"/>
      <c r="J1852" s="379"/>
      <c r="K1852" s="379"/>
      <c r="L1852" s="379"/>
      <c r="M1852" s="379"/>
      <c r="N1852" s="568"/>
      <c r="O1852" s="569"/>
      <c r="P1852" s="568"/>
      <c r="S1852" s="581"/>
    </row>
    <row r="1853" spans="2:19" x14ac:dyDescent="0.25">
      <c r="B1853" s="379"/>
      <c r="C1853" s="379"/>
      <c r="D1853" s="379"/>
      <c r="E1853" s="379"/>
      <c r="F1853" s="379"/>
      <c r="G1853" s="379"/>
      <c r="H1853" s="379"/>
      <c r="I1853" s="379"/>
      <c r="J1853" s="379"/>
      <c r="K1853" s="379"/>
      <c r="L1853" s="379"/>
      <c r="M1853" s="379"/>
      <c r="N1853" s="568"/>
      <c r="O1853" s="569"/>
      <c r="P1853" s="568"/>
      <c r="S1853" s="581"/>
    </row>
    <row r="1854" spans="2:19" x14ac:dyDescent="0.25">
      <c r="B1854" s="379"/>
      <c r="C1854" s="379"/>
      <c r="D1854" s="379"/>
      <c r="E1854" s="379"/>
      <c r="F1854" s="379"/>
      <c r="G1854" s="379"/>
      <c r="H1854" s="379"/>
      <c r="I1854" s="379"/>
      <c r="J1854" s="379"/>
      <c r="K1854" s="379"/>
      <c r="L1854" s="379"/>
      <c r="M1854" s="379"/>
      <c r="N1854" s="568"/>
      <c r="O1854" s="569"/>
      <c r="P1854" s="568"/>
      <c r="S1854" s="581"/>
    </row>
    <row r="1855" spans="2:19" x14ac:dyDescent="0.25">
      <c r="B1855" s="379"/>
      <c r="C1855" s="379"/>
      <c r="D1855" s="379"/>
      <c r="E1855" s="379"/>
      <c r="F1855" s="379"/>
      <c r="G1855" s="379"/>
      <c r="H1855" s="379"/>
      <c r="I1855" s="379"/>
      <c r="J1855" s="379"/>
      <c r="K1855" s="379"/>
      <c r="L1855" s="379"/>
      <c r="M1855" s="379"/>
      <c r="N1855" s="568"/>
      <c r="O1855" s="569"/>
      <c r="P1855" s="568"/>
      <c r="S1855" s="581"/>
    </row>
    <row r="1856" spans="2:19" x14ac:dyDescent="0.25">
      <c r="B1856" s="379"/>
      <c r="C1856" s="379"/>
      <c r="D1856" s="379"/>
      <c r="E1856" s="379"/>
      <c r="F1856" s="379"/>
      <c r="G1856" s="379"/>
      <c r="H1856" s="379"/>
      <c r="I1856" s="379"/>
      <c r="J1856" s="379"/>
      <c r="K1856" s="379"/>
      <c r="L1856" s="379"/>
      <c r="M1856" s="379"/>
      <c r="N1856" s="568"/>
      <c r="O1856" s="569"/>
      <c r="P1856" s="568"/>
      <c r="S1856" s="581"/>
    </row>
    <row r="1857" spans="2:19" x14ac:dyDescent="0.25">
      <c r="B1857" s="379"/>
      <c r="C1857" s="379"/>
      <c r="D1857" s="379"/>
      <c r="E1857" s="379"/>
      <c r="F1857" s="379"/>
      <c r="G1857" s="379"/>
      <c r="H1857" s="379"/>
      <c r="I1857" s="379"/>
      <c r="J1857" s="379"/>
      <c r="K1857" s="379"/>
      <c r="L1857" s="379"/>
      <c r="M1857" s="379"/>
      <c r="N1857" s="568"/>
      <c r="O1857" s="569"/>
      <c r="P1857" s="568"/>
      <c r="S1857" s="581"/>
    </row>
    <row r="1858" spans="2:19" x14ac:dyDescent="0.25">
      <c r="B1858" s="379"/>
      <c r="C1858" s="379"/>
      <c r="D1858" s="379"/>
      <c r="E1858" s="379"/>
      <c r="F1858" s="379"/>
      <c r="G1858" s="379"/>
      <c r="H1858" s="379"/>
      <c r="I1858" s="379"/>
      <c r="J1858" s="379"/>
      <c r="K1858" s="379"/>
      <c r="L1858" s="379"/>
      <c r="M1858" s="379"/>
      <c r="N1858" s="568"/>
      <c r="O1858" s="569"/>
      <c r="P1858" s="568"/>
      <c r="S1858" s="581"/>
    </row>
    <row r="1859" spans="2:19" x14ac:dyDescent="0.25">
      <c r="B1859" s="379"/>
      <c r="C1859" s="379"/>
      <c r="D1859" s="379"/>
      <c r="E1859" s="379"/>
      <c r="F1859" s="379"/>
      <c r="G1859" s="379"/>
      <c r="H1859" s="379"/>
      <c r="I1859" s="379"/>
      <c r="J1859" s="379"/>
      <c r="K1859" s="379"/>
      <c r="L1859" s="379"/>
      <c r="M1859" s="379"/>
      <c r="N1859" s="568"/>
      <c r="O1859" s="569"/>
      <c r="P1859" s="568"/>
      <c r="S1859" s="581"/>
    </row>
    <row r="1860" spans="2:19" x14ac:dyDescent="0.25">
      <c r="B1860" s="379"/>
      <c r="C1860" s="379"/>
      <c r="D1860" s="379"/>
      <c r="E1860" s="379"/>
      <c r="F1860" s="379"/>
      <c r="G1860" s="379"/>
      <c r="H1860" s="379"/>
      <c r="I1860" s="379"/>
      <c r="J1860" s="379"/>
      <c r="K1860" s="379"/>
      <c r="L1860" s="379"/>
      <c r="M1860" s="379"/>
      <c r="N1860" s="568"/>
      <c r="O1860" s="569"/>
      <c r="P1860" s="568"/>
      <c r="S1860" s="581"/>
    </row>
    <row r="1861" spans="2:19" x14ac:dyDescent="0.25">
      <c r="B1861" s="379"/>
      <c r="C1861" s="379"/>
      <c r="D1861" s="379"/>
      <c r="E1861" s="379"/>
      <c r="F1861" s="379"/>
      <c r="G1861" s="379"/>
      <c r="H1861" s="379"/>
      <c r="I1861" s="379"/>
      <c r="J1861" s="379"/>
      <c r="K1861" s="379"/>
      <c r="L1861" s="379"/>
      <c r="M1861" s="379"/>
      <c r="N1861" s="568"/>
      <c r="O1861" s="569"/>
      <c r="P1861" s="568"/>
      <c r="S1861" s="581"/>
    </row>
    <row r="1862" spans="2:19" x14ac:dyDescent="0.25">
      <c r="B1862" s="379"/>
      <c r="C1862" s="379"/>
      <c r="D1862" s="379"/>
      <c r="E1862" s="379"/>
      <c r="F1862" s="379"/>
      <c r="G1862" s="379"/>
      <c r="H1862" s="379"/>
      <c r="I1862" s="379"/>
      <c r="J1862" s="379"/>
      <c r="K1862" s="379"/>
      <c r="L1862" s="379"/>
      <c r="M1862" s="379"/>
      <c r="N1862" s="568"/>
      <c r="O1862" s="569"/>
      <c r="P1862" s="568"/>
      <c r="S1862" s="581"/>
    </row>
    <row r="1863" spans="2:19" x14ac:dyDescent="0.25">
      <c r="B1863" s="379"/>
      <c r="C1863" s="379"/>
      <c r="D1863" s="379"/>
      <c r="E1863" s="379"/>
      <c r="F1863" s="379"/>
      <c r="G1863" s="379"/>
      <c r="H1863" s="379"/>
      <c r="I1863" s="379"/>
      <c r="J1863" s="379"/>
      <c r="K1863" s="379"/>
      <c r="L1863" s="379"/>
      <c r="M1863" s="379"/>
      <c r="N1863" s="568"/>
      <c r="O1863" s="569"/>
      <c r="P1863" s="568"/>
      <c r="S1863" s="581"/>
    </row>
    <row r="1864" spans="2:19" x14ac:dyDescent="0.25">
      <c r="B1864" s="379"/>
      <c r="C1864" s="379"/>
      <c r="D1864" s="379"/>
      <c r="E1864" s="379"/>
      <c r="F1864" s="379"/>
      <c r="G1864" s="379"/>
      <c r="H1864" s="379"/>
      <c r="I1864" s="379"/>
      <c r="J1864" s="379"/>
      <c r="K1864" s="379"/>
      <c r="L1864" s="379"/>
      <c r="M1864" s="379"/>
      <c r="N1864" s="568"/>
      <c r="O1864" s="569"/>
      <c r="P1864" s="568"/>
      <c r="S1864" s="581"/>
    </row>
    <row r="1865" spans="2:19" x14ac:dyDescent="0.25">
      <c r="B1865" s="379"/>
      <c r="C1865" s="379"/>
      <c r="D1865" s="379"/>
      <c r="E1865" s="379"/>
      <c r="F1865" s="379"/>
      <c r="G1865" s="379"/>
      <c r="H1865" s="379"/>
      <c r="I1865" s="379"/>
      <c r="J1865" s="379"/>
      <c r="K1865" s="379"/>
      <c r="L1865" s="379"/>
      <c r="M1865" s="379"/>
      <c r="N1865" s="568"/>
      <c r="O1865" s="569"/>
      <c r="P1865" s="568"/>
      <c r="S1865" s="581"/>
    </row>
    <row r="1866" spans="2:19" x14ac:dyDescent="0.25">
      <c r="B1866" s="379"/>
      <c r="C1866" s="379"/>
      <c r="D1866" s="379"/>
      <c r="E1866" s="379"/>
      <c r="F1866" s="379"/>
      <c r="G1866" s="379"/>
      <c r="H1866" s="379"/>
      <c r="I1866" s="379"/>
      <c r="J1866" s="379"/>
      <c r="K1866" s="379"/>
      <c r="L1866" s="379"/>
      <c r="M1866" s="379"/>
      <c r="N1866" s="568"/>
      <c r="O1866" s="569"/>
      <c r="P1866" s="568"/>
      <c r="S1866" s="581"/>
    </row>
    <row r="1867" spans="2:19" x14ac:dyDescent="0.25">
      <c r="B1867" s="379"/>
      <c r="C1867" s="379"/>
      <c r="D1867" s="379"/>
      <c r="E1867" s="379"/>
      <c r="F1867" s="379"/>
      <c r="G1867" s="379"/>
      <c r="H1867" s="379"/>
      <c r="I1867" s="379"/>
      <c r="J1867" s="379"/>
      <c r="K1867" s="379"/>
      <c r="L1867" s="379"/>
      <c r="M1867" s="379"/>
      <c r="N1867" s="568"/>
      <c r="O1867" s="569"/>
      <c r="P1867" s="568"/>
      <c r="S1867" s="581"/>
    </row>
    <row r="1868" spans="2:19" x14ac:dyDescent="0.25">
      <c r="B1868" s="379"/>
      <c r="C1868" s="379"/>
      <c r="D1868" s="379"/>
      <c r="E1868" s="379"/>
      <c r="F1868" s="379"/>
      <c r="G1868" s="379"/>
      <c r="H1868" s="379"/>
      <c r="I1868" s="379"/>
      <c r="J1868" s="379"/>
      <c r="K1868" s="379"/>
      <c r="L1868" s="379"/>
      <c r="M1868" s="379"/>
      <c r="N1868" s="568"/>
      <c r="O1868" s="569"/>
      <c r="P1868" s="568"/>
      <c r="S1868" s="581"/>
    </row>
    <row r="1869" spans="2:19" x14ac:dyDescent="0.25">
      <c r="B1869" s="379"/>
      <c r="C1869" s="379"/>
      <c r="D1869" s="379"/>
      <c r="E1869" s="379"/>
      <c r="F1869" s="379"/>
      <c r="G1869" s="379"/>
      <c r="H1869" s="379"/>
      <c r="I1869" s="379"/>
      <c r="J1869" s="379"/>
      <c r="K1869" s="379"/>
      <c r="L1869" s="379"/>
      <c r="M1869" s="379"/>
      <c r="N1869" s="568"/>
      <c r="O1869" s="569"/>
      <c r="P1869" s="568"/>
      <c r="S1869" s="581"/>
    </row>
    <row r="1870" spans="2:19" x14ac:dyDescent="0.25">
      <c r="B1870" s="379"/>
      <c r="C1870" s="379"/>
      <c r="D1870" s="379"/>
      <c r="E1870" s="379"/>
      <c r="F1870" s="379"/>
      <c r="G1870" s="379"/>
      <c r="H1870" s="379"/>
      <c r="I1870" s="379"/>
      <c r="J1870" s="379"/>
      <c r="K1870" s="379"/>
      <c r="L1870" s="379"/>
      <c r="M1870" s="379"/>
      <c r="N1870" s="568"/>
      <c r="O1870" s="569"/>
      <c r="P1870" s="568"/>
      <c r="S1870" s="581"/>
    </row>
    <row r="1871" spans="2:19" x14ac:dyDescent="0.25">
      <c r="B1871" s="379"/>
      <c r="C1871" s="379"/>
      <c r="D1871" s="379"/>
      <c r="E1871" s="379"/>
      <c r="F1871" s="379"/>
      <c r="G1871" s="379"/>
      <c r="H1871" s="379"/>
      <c r="I1871" s="379"/>
      <c r="J1871" s="379"/>
      <c r="K1871" s="379"/>
      <c r="L1871" s="379"/>
      <c r="M1871" s="379"/>
      <c r="N1871" s="568"/>
      <c r="O1871" s="569"/>
      <c r="P1871" s="568"/>
      <c r="S1871" s="581"/>
    </row>
    <row r="1872" spans="2:19" x14ac:dyDescent="0.25">
      <c r="B1872" s="379"/>
      <c r="C1872" s="379"/>
      <c r="D1872" s="379"/>
      <c r="E1872" s="379"/>
      <c r="F1872" s="379"/>
      <c r="G1872" s="379"/>
      <c r="H1872" s="379"/>
      <c r="I1872" s="379"/>
      <c r="J1872" s="379"/>
      <c r="K1872" s="379"/>
      <c r="L1872" s="379"/>
      <c r="M1872" s="379"/>
      <c r="N1872" s="568"/>
      <c r="O1872" s="569"/>
      <c r="P1872" s="568"/>
      <c r="S1872" s="581"/>
    </row>
    <row r="1873" spans="2:19" x14ac:dyDescent="0.25">
      <c r="B1873" s="379"/>
      <c r="C1873" s="379"/>
      <c r="D1873" s="379"/>
      <c r="E1873" s="379"/>
      <c r="F1873" s="379"/>
      <c r="G1873" s="379"/>
      <c r="H1873" s="379"/>
      <c r="I1873" s="379"/>
      <c r="J1873" s="379"/>
      <c r="K1873" s="379"/>
      <c r="L1873" s="379"/>
      <c r="M1873" s="379"/>
      <c r="N1873" s="568"/>
      <c r="O1873" s="569"/>
      <c r="P1873" s="568"/>
      <c r="S1873" s="581"/>
    </row>
    <row r="1874" spans="2:19" x14ac:dyDescent="0.25">
      <c r="B1874" s="379"/>
      <c r="C1874" s="379"/>
      <c r="D1874" s="379"/>
      <c r="E1874" s="379"/>
      <c r="F1874" s="379"/>
      <c r="G1874" s="379"/>
      <c r="H1874" s="379"/>
      <c r="I1874" s="379"/>
      <c r="J1874" s="379"/>
      <c r="K1874" s="379"/>
      <c r="L1874" s="379"/>
      <c r="M1874" s="379"/>
      <c r="N1874" s="568"/>
      <c r="O1874" s="569"/>
      <c r="P1874" s="568"/>
      <c r="S1874" s="581"/>
    </row>
    <row r="1875" spans="2:19" x14ac:dyDescent="0.25">
      <c r="B1875" s="379"/>
      <c r="C1875" s="379"/>
      <c r="D1875" s="379"/>
      <c r="E1875" s="379"/>
      <c r="F1875" s="379"/>
      <c r="G1875" s="379"/>
      <c r="H1875" s="379"/>
      <c r="I1875" s="379"/>
      <c r="J1875" s="379"/>
      <c r="K1875" s="379"/>
      <c r="L1875" s="379"/>
      <c r="M1875" s="379"/>
      <c r="N1875" s="568"/>
      <c r="O1875" s="569"/>
      <c r="P1875" s="568"/>
      <c r="S1875" s="581"/>
    </row>
    <row r="1876" spans="2:19" x14ac:dyDescent="0.25">
      <c r="B1876" s="379"/>
      <c r="C1876" s="379"/>
      <c r="D1876" s="379"/>
      <c r="E1876" s="379"/>
      <c r="F1876" s="379"/>
      <c r="G1876" s="379"/>
      <c r="H1876" s="379"/>
      <c r="I1876" s="379"/>
      <c r="J1876" s="379"/>
      <c r="K1876" s="379"/>
      <c r="L1876" s="379"/>
      <c r="M1876" s="379"/>
      <c r="N1876" s="568"/>
      <c r="O1876" s="569"/>
      <c r="P1876" s="568"/>
      <c r="S1876" s="581"/>
    </row>
    <row r="1877" spans="2:19" x14ac:dyDescent="0.25">
      <c r="B1877" s="379"/>
      <c r="C1877" s="379"/>
      <c r="D1877" s="379"/>
      <c r="E1877" s="379"/>
      <c r="F1877" s="379"/>
      <c r="G1877" s="379"/>
      <c r="H1877" s="379"/>
      <c r="I1877" s="379"/>
      <c r="J1877" s="379"/>
      <c r="K1877" s="379"/>
      <c r="L1877" s="379"/>
      <c r="M1877" s="379"/>
      <c r="N1877" s="568"/>
      <c r="O1877" s="569"/>
      <c r="P1877" s="568"/>
      <c r="S1877" s="581"/>
    </row>
    <row r="1878" spans="2:19" x14ac:dyDescent="0.25">
      <c r="B1878" s="379"/>
      <c r="C1878" s="379"/>
      <c r="D1878" s="379"/>
      <c r="E1878" s="379"/>
      <c r="F1878" s="379"/>
      <c r="G1878" s="379"/>
      <c r="H1878" s="379"/>
      <c r="I1878" s="379"/>
      <c r="J1878" s="379"/>
      <c r="K1878" s="379"/>
      <c r="L1878" s="379"/>
      <c r="M1878" s="379"/>
      <c r="N1878" s="568"/>
      <c r="O1878" s="569"/>
      <c r="P1878" s="568"/>
      <c r="S1878" s="581"/>
    </row>
    <row r="1879" spans="2:19" x14ac:dyDescent="0.25">
      <c r="B1879" s="379"/>
      <c r="C1879" s="379"/>
      <c r="D1879" s="379"/>
      <c r="E1879" s="379"/>
      <c r="F1879" s="379"/>
      <c r="G1879" s="379"/>
      <c r="H1879" s="379"/>
      <c r="I1879" s="379"/>
      <c r="J1879" s="379"/>
      <c r="K1879" s="379"/>
      <c r="L1879" s="379"/>
      <c r="M1879" s="379"/>
      <c r="N1879" s="568"/>
      <c r="O1879" s="569"/>
      <c r="P1879" s="568"/>
      <c r="S1879" s="581"/>
    </row>
    <row r="1880" spans="2:19" x14ac:dyDescent="0.25">
      <c r="B1880" s="379"/>
      <c r="C1880" s="379"/>
      <c r="D1880" s="379"/>
      <c r="E1880" s="379"/>
      <c r="F1880" s="379"/>
      <c r="G1880" s="379"/>
      <c r="H1880" s="379"/>
      <c r="I1880" s="379"/>
      <c r="J1880" s="379"/>
      <c r="K1880" s="379"/>
      <c r="L1880" s="379"/>
      <c r="M1880" s="379"/>
      <c r="N1880" s="568"/>
      <c r="O1880" s="569"/>
      <c r="P1880" s="568"/>
      <c r="S1880" s="581"/>
    </row>
    <row r="1881" spans="2:19" x14ac:dyDescent="0.25">
      <c r="B1881" s="379"/>
      <c r="C1881" s="379"/>
      <c r="D1881" s="379"/>
      <c r="E1881" s="379"/>
      <c r="F1881" s="379"/>
      <c r="G1881" s="379"/>
      <c r="H1881" s="379"/>
      <c r="I1881" s="379"/>
      <c r="J1881" s="379"/>
      <c r="K1881" s="379"/>
      <c r="L1881" s="379"/>
      <c r="M1881" s="379"/>
      <c r="N1881" s="568"/>
      <c r="O1881" s="569"/>
      <c r="P1881" s="568"/>
      <c r="S1881" s="581"/>
    </row>
    <row r="1882" spans="2:19" x14ac:dyDescent="0.25">
      <c r="B1882" s="379"/>
      <c r="C1882" s="379"/>
      <c r="D1882" s="379"/>
      <c r="E1882" s="379"/>
      <c r="F1882" s="379"/>
      <c r="G1882" s="379"/>
      <c r="H1882" s="379"/>
      <c r="I1882" s="379"/>
      <c r="J1882" s="379"/>
      <c r="K1882" s="379"/>
      <c r="L1882" s="379"/>
      <c r="M1882" s="379"/>
      <c r="N1882" s="568"/>
      <c r="O1882" s="569"/>
      <c r="P1882" s="568"/>
      <c r="S1882" s="581"/>
    </row>
    <row r="1883" spans="2:19" x14ac:dyDescent="0.25">
      <c r="B1883" s="379"/>
      <c r="C1883" s="379"/>
      <c r="D1883" s="379"/>
      <c r="E1883" s="379"/>
      <c r="F1883" s="379"/>
      <c r="G1883" s="379"/>
      <c r="H1883" s="379"/>
      <c r="I1883" s="379"/>
      <c r="J1883" s="379"/>
      <c r="K1883" s="379"/>
      <c r="L1883" s="379"/>
      <c r="M1883" s="379"/>
      <c r="N1883" s="568"/>
      <c r="O1883" s="569"/>
      <c r="P1883" s="568"/>
      <c r="S1883" s="581"/>
    </row>
    <row r="1884" spans="2:19" x14ac:dyDescent="0.25">
      <c r="B1884" s="379"/>
      <c r="C1884" s="379"/>
      <c r="D1884" s="379"/>
      <c r="E1884" s="379"/>
      <c r="F1884" s="379"/>
      <c r="G1884" s="379"/>
      <c r="H1884" s="379"/>
      <c r="I1884" s="379"/>
      <c r="J1884" s="379"/>
      <c r="K1884" s="379"/>
      <c r="L1884" s="379"/>
      <c r="M1884" s="379"/>
      <c r="N1884" s="568"/>
      <c r="O1884" s="569"/>
      <c r="P1884" s="568"/>
      <c r="S1884" s="581"/>
    </row>
    <row r="1885" spans="2:19" x14ac:dyDescent="0.25">
      <c r="B1885" s="379"/>
      <c r="C1885" s="379"/>
      <c r="D1885" s="379"/>
      <c r="E1885" s="379"/>
      <c r="F1885" s="379"/>
      <c r="G1885" s="379"/>
      <c r="H1885" s="379"/>
      <c r="I1885" s="379"/>
      <c r="J1885" s="379"/>
      <c r="K1885" s="379"/>
      <c r="L1885" s="379"/>
      <c r="M1885" s="379"/>
      <c r="N1885" s="568"/>
      <c r="O1885" s="569"/>
      <c r="P1885" s="568"/>
      <c r="S1885" s="581"/>
    </row>
    <row r="1886" spans="2:19" x14ac:dyDescent="0.25">
      <c r="B1886" s="379"/>
      <c r="C1886" s="379"/>
      <c r="D1886" s="379"/>
      <c r="E1886" s="379"/>
      <c r="F1886" s="379"/>
      <c r="G1886" s="379"/>
      <c r="H1886" s="379"/>
      <c r="I1886" s="379"/>
      <c r="J1886" s="379"/>
      <c r="K1886" s="379"/>
      <c r="L1886" s="379"/>
      <c r="M1886" s="379"/>
      <c r="N1886" s="568"/>
      <c r="O1886" s="569"/>
      <c r="P1886" s="568"/>
      <c r="S1886" s="581"/>
    </row>
    <row r="1887" spans="2:19" x14ac:dyDescent="0.25">
      <c r="B1887" s="379"/>
      <c r="C1887" s="379"/>
      <c r="D1887" s="379"/>
      <c r="E1887" s="379"/>
      <c r="F1887" s="379"/>
      <c r="G1887" s="379"/>
      <c r="H1887" s="379"/>
      <c r="I1887" s="379"/>
      <c r="J1887" s="379"/>
      <c r="K1887" s="379"/>
      <c r="L1887" s="379"/>
      <c r="M1887" s="379"/>
      <c r="N1887" s="568"/>
      <c r="O1887" s="569"/>
      <c r="P1887" s="568"/>
      <c r="S1887" s="581"/>
    </row>
    <row r="1888" spans="2:19" x14ac:dyDescent="0.25">
      <c r="B1888" s="379"/>
      <c r="C1888" s="379"/>
      <c r="D1888" s="379"/>
      <c r="E1888" s="379"/>
      <c r="F1888" s="379"/>
      <c r="G1888" s="379"/>
      <c r="H1888" s="379"/>
      <c r="I1888" s="379"/>
      <c r="J1888" s="379"/>
      <c r="K1888" s="379"/>
      <c r="L1888" s="379"/>
      <c r="M1888" s="379"/>
      <c r="N1888" s="568"/>
      <c r="O1888" s="569"/>
      <c r="P1888" s="568"/>
      <c r="S1888" s="581"/>
    </row>
    <row r="1889" spans="2:19" x14ac:dyDescent="0.25">
      <c r="B1889" s="379"/>
      <c r="C1889" s="379"/>
      <c r="D1889" s="379"/>
      <c r="E1889" s="379"/>
      <c r="F1889" s="379"/>
      <c r="G1889" s="379"/>
      <c r="H1889" s="379"/>
      <c r="I1889" s="379"/>
      <c r="J1889" s="379"/>
      <c r="K1889" s="379"/>
      <c r="L1889" s="379"/>
      <c r="M1889" s="379"/>
      <c r="N1889" s="568"/>
      <c r="O1889" s="569"/>
      <c r="P1889" s="568"/>
      <c r="S1889" s="581"/>
    </row>
    <row r="1890" spans="2:19" x14ac:dyDescent="0.25">
      <c r="B1890" s="379"/>
      <c r="C1890" s="379"/>
      <c r="D1890" s="379"/>
      <c r="E1890" s="379"/>
      <c r="F1890" s="379"/>
      <c r="G1890" s="379"/>
      <c r="H1890" s="379"/>
      <c r="I1890" s="379"/>
      <c r="J1890" s="379"/>
      <c r="K1890" s="379"/>
      <c r="L1890" s="379"/>
      <c r="M1890" s="379"/>
      <c r="N1890" s="568"/>
      <c r="O1890" s="569"/>
      <c r="P1890" s="568"/>
      <c r="S1890" s="581"/>
    </row>
    <row r="1891" spans="2:19" x14ac:dyDescent="0.25">
      <c r="B1891" s="379"/>
      <c r="C1891" s="379"/>
      <c r="D1891" s="379"/>
      <c r="E1891" s="379"/>
      <c r="F1891" s="379"/>
      <c r="G1891" s="379"/>
      <c r="H1891" s="379"/>
      <c r="I1891" s="379"/>
      <c r="J1891" s="379"/>
      <c r="K1891" s="379"/>
      <c r="L1891" s="379"/>
      <c r="M1891" s="379"/>
      <c r="N1891" s="568"/>
      <c r="O1891" s="569"/>
      <c r="P1891" s="568"/>
      <c r="S1891" s="581"/>
    </row>
    <row r="1892" spans="2:19" x14ac:dyDescent="0.25">
      <c r="B1892" s="379"/>
      <c r="C1892" s="379"/>
      <c r="D1892" s="379"/>
      <c r="E1892" s="379"/>
      <c r="F1892" s="379"/>
      <c r="G1892" s="379"/>
      <c r="H1892" s="379"/>
      <c r="I1892" s="379"/>
      <c r="J1892" s="379"/>
      <c r="K1892" s="379"/>
      <c r="L1892" s="379"/>
      <c r="M1892" s="379"/>
      <c r="N1892" s="568"/>
      <c r="O1892" s="569"/>
      <c r="P1892" s="568"/>
      <c r="S1892" s="581"/>
    </row>
    <row r="1893" spans="2:19" x14ac:dyDescent="0.25">
      <c r="B1893" s="379"/>
      <c r="C1893" s="379"/>
      <c r="D1893" s="379"/>
      <c r="E1893" s="379"/>
      <c r="F1893" s="379"/>
      <c r="G1893" s="379"/>
      <c r="H1893" s="379"/>
      <c r="I1893" s="379"/>
      <c r="J1893" s="379"/>
      <c r="K1893" s="379"/>
      <c r="L1893" s="379"/>
      <c r="M1893" s="379"/>
      <c r="N1893" s="568"/>
      <c r="O1893" s="569"/>
      <c r="P1893" s="568"/>
      <c r="S1893" s="581"/>
    </row>
    <row r="1894" spans="2:19" x14ac:dyDescent="0.25">
      <c r="B1894" s="379"/>
      <c r="C1894" s="379"/>
      <c r="D1894" s="379"/>
      <c r="E1894" s="379"/>
      <c r="F1894" s="379"/>
      <c r="G1894" s="379"/>
      <c r="H1894" s="379"/>
      <c r="I1894" s="379"/>
      <c r="J1894" s="379"/>
      <c r="K1894" s="379"/>
      <c r="L1894" s="379"/>
      <c r="M1894" s="379"/>
      <c r="N1894" s="568"/>
      <c r="O1894" s="569"/>
      <c r="P1894" s="568"/>
      <c r="S1894" s="581"/>
    </row>
    <row r="1895" spans="2:19" x14ac:dyDescent="0.25">
      <c r="B1895" s="379"/>
      <c r="C1895" s="379"/>
      <c r="D1895" s="379"/>
      <c r="E1895" s="379"/>
      <c r="F1895" s="379"/>
      <c r="G1895" s="379"/>
      <c r="H1895" s="379"/>
      <c r="I1895" s="379"/>
      <c r="J1895" s="379"/>
      <c r="K1895" s="379"/>
      <c r="L1895" s="379"/>
      <c r="M1895" s="379"/>
      <c r="N1895" s="568"/>
      <c r="O1895" s="569"/>
      <c r="P1895" s="568"/>
      <c r="S1895" s="581"/>
    </row>
    <row r="1896" spans="2:19" x14ac:dyDescent="0.25">
      <c r="B1896" s="379"/>
      <c r="C1896" s="379"/>
      <c r="D1896" s="379"/>
      <c r="E1896" s="379"/>
      <c r="F1896" s="379"/>
      <c r="G1896" s="379"/>
      <c r="H1896" s="379"/>
      <c r="I1896" s="379"/>
      <c r="J1896" s="379"/>
      <c r="K1896" s="379"/>
      <c r="L1896" s="379"/>
      <c r="M1896" s="379"/>
      <c r="N1896" s="568"/>
      <c r="O1896" s="569"/>
      <c r="P1896" s="568"/>
      <c r="S1896" s="581"/>
    </row>
    <row r="1897" spans="2:19" x14ac:dyDescent="0.25">
      <c r="B1897" s="379"/>
      <c r="C1897" s="379"/>
      <c r="D1897" s="379"/>
      <c r="E1897" s="379"/>
      <c r="F1897" s="379"/>
      <c r="G1897" s="379"/>
      <c r="H1897" s="379"/>
      <c r="I1897" s="379"/>
      <c r="J1897" s="379"/>
      <c r="K1897" s="379"/>
      <c r="L1897" s="379"/>
      <c r="M1897" s="379"/>
      <c r="N1897" s="568"/>
      <c r="O1897" s="569"/>
      <c r="P1897" s="568"/>
      <c r="S1897" s="581"/>
    </row>
    <row r="1898" spans="2:19" x14ac:dyDescent="0.25">
      <c r="B1898" s="379"/>
      <c r="C1898" s="379"/>
      <c r="D1898" s="379"/>
      <c r="E1898" s="379"/>
      <c r="F1898" s="379"/>
      <c r="G1898" s="379"/>
      <c r="H1898" s="379"/>
      <c r="I1898" s="379"/>
      <c r="J1898" s="379"/>
      <c r="K1898" s="379"/>
      <c r="L1898" s="379"/>
      <c r="M1898" s="379"/>
      <c r="N1898" s="568"/>
      <c r="O1898" s="569"/>
      <c r="P1898" s="568"/>
      <c r="S1898" s="581"/>
    </row>
    <row r="1899" spans="2:19" x14ac:dyDescent="0.25">
      <c r="B1899" s="379"/>
      <c r="C1899" s="379"/>
      <c r="D1899" s="379"/>
      <c r="E1899" s="379"/>
      <c r="F1899" s="379"/>
      <c r="G1899" s="379"/>
      <c r="H1899" s="379"/>
      <c r="I1899" s="379"/>
      <c r="J1899" s="379"/>
      <c r="K1899" s="379"/>
      <c r="L1899" s="379"/>
      <c r="M1899" s="379"/>
      <c r="N1899" s="568"/>
      <c r="O1899" s="569"/>
      <c r="P1899" s="568"/>
      <c r="S1899" s="581"/>
    </row>
    <row r="1900" spans="2:19" x14ac:dyDescent="0.25">
      <c r="B1900" s="379"/>
      <c r="C1900" s="379"/>
      <c r="D1900" s="379"/>
      <c r="E1900" s="379"/>
      <c r="F1900" s="379"/>
      <c r="G1900" s="379"/>
      <c r="H1900" s="379"/>
      <c r="I1900" s="379"/>
      <c r="J1900" s="379"/>
      <c r="K1900" s="379"/>
      <c r="L1900" s="379"/>
      <c r="M1900" s="379"/>
      <c r="N1900" s="568"/>
      <c r="O1900" s="569"/>
      <c r="P1900" s="568"/>
      <c r="S1900" s="581"/>
    </row>
    <row r="1901" spans="2:19" x14ac:dyDescent="0.25">
      <c r="B1901" s="379"/>
      <c r="C1901" s="379"/>
      <c r="D1901" s="379"/>
      <c r="E1901" s="379"/>
      <c r="F1901" s="379"/>
      <c r="G1901" s="379"/>
      <c r="H1901" s="379"/>
      <c r="I1901" s="379"/>
      <c r="J1901" s="379"/>
      <c r="K1901" s="379"/>
      <c r="L1901" s="379"/>
      <c r="M1901" s="379"/>
      <c r="N1901" s="568"/>
      <c r="O1901" s="569"/>
      <c r="P1901" s="568"/>
      <c r="S1901" s="581"/>
    </row>
    <row r="1902" spans="2:19" x14ac:dyDescent="0.25">
      <c r="B1902" s="379"/>
      <c r="C1902" s="379"/>
      <c r="D1902" s="379"/>
      <c r="E1902" s="379"/>
      <c r="F1902" s="379"/>
      <c r="G1902" s="379"/>
      <c r="H1902" s="379"/>
      <c r="I1902" s="379"/>
      <c r="J1902" s="379"/>
      <c r="K1902" s="379"/>
      <c r="L1902" s="379"/>
      <c r="M1902" s="379"/>
      <c r="N1902" s="568"/>
      <c r="O1902" s="569"/>
      <c r="P1902" s="568"/>
      <c r="S1902" s="581"/>
    </row>
    <row r="1903" spans="2:19" x14ac:dyDescent="0.25">
      <c r="B1903" s="379"/>
      <c r="C1903" s="379"/>
      <c r="D1903" s="379"/>
      <c r="E1903" s="379"/>
      <c r="F1903" s="379"/>
      <c r="G1903" s="379"/>
      <c r="H1903" s="379"/>
      <c r="I1903" s="379"/>
      <c r="J1903" s="379"/>
      <c r="K1903" s="379"/>
      <c r="L1903" s="379"/>
      <c r="M1903" s="379"/>
      <c r="N1903" s="568"/>
      <c r="O1903" s="569"/>
      <c r="P1903" s="568"/>
      <c r="S1903" s="581"/>
    </row>
    <row r="1904" spans="2:19" x14ac:dyDescent="0.25">
      <c r="B1904" s="379"/>
      <c r="C1904" s="379"/>
      <c r="D1904" s="379"/>
      <c r="E1904" s="379"/>
      <c r="F1904" s="379"/>
      <c r="G1904" s="379"/>
      <c r="H1904" s="379"/>
      <c r="I1904" s="379"/>
      <c r="J1904" s="379"/>
      <c r="K1904" s="379"/>
      <c r="L1904" s="379"/>
      <c r="M1904" s="379"/>
      <c r="N1904" s="568"/>
      <c r="O1904" s="569"/>
      <c r="P1904" s="568"/>
      <c r="S1904" s="581"/>
    </row>
    <row r="1905" spans="2:19" x14ac:dyDescent="0.25">
      <c r="B1905" s="379"/>
      <c r="C1905" s="379"/>
      <c r="D1905" s="379"/>
      <c r="E1905" s="379"/>
      <c r="F1905" s="379"/>
      <c r="G1905" s="379"/>
      <c r="H1905" s="379"/>
      <c r="I1905" s="379"/>
      <c r="J1905" s="379"/>
      <c r="K1905" s="379"/>
      <c r="L1905" s="379"/>
      <c r="M1905" s="379"/>
      <c r="N1905" s="568"/>
      <c r="O1905" s="569"/>
      <c r="P1905" s="568"/>
      <c r="S1905" s="581"/>
    </row>
    <row r="1906" spans="2:19" x14ac:dyDescent="0.25">
      <c r="B1906" s="379"/>
      <c r="C1906" s="379"/>
      <c r="D1906" s="379"/>
      <c r="E1906" s="379"/>
      <c r="F1906" s="379"/>
      <c r="G1906" s="379"/>
      <c r="H1906" s="379"/>
      <c r="I1906" s="379"/>
      <c r="J1906" s="379"/>
      <c r="K1906" s="379"/>
      <c r="L1906" s="379"/>
      <c r="M1906" s="379"/>
      <c r="N1906" s="568"/>
      <c r="O1906" s="569"/>
      <c r="P1906" s="568"/>
      <c r="S1906" s="581"/>
    </row>
    <row r="1907" spans="2:19" x14ac:dyDescent="0.25">
      <c r="B1907" s="379"/>
      <c r="C1907" s="379"/>
      <c r="D1907" s="379"/>
      <c r="E1907" s="379"/>
      <c r="F1907" s="379"/>
      <c r="G1907" s="379"/>
      <c r="H1907" s="379"/>
      <c r="I1907" s="379"/>
      <c r="J1907" s="379"/>
      <c r="K1907" s="379"/>
      <c r="L1907" s="379"/>
      <c r="M1907" s="379"/>
      <c r="N1907" s="568"/>
      <c r="O1907" s="569"/>
      <c r="P1907" s="568"/>
      <c r="S1907" s="581"/>
    </row>
    <row r="1908" spans="2:19" x14ac:dyDescent="0.25">
      <c r="B1908" s="379"/>
      <c r="C1908" s="379"/>
      <c r="D1908" s="379"/>
      <c r="E1908" s="379"/>
      <c r="F1908" s="379"/>
      <c r="G1908" s="379"/>
      <c r="H1908" s="379"/>
      <c r="I1908" s="379"/>
      <c r="J1908" s="379"/>
      <c r="K1908" s="379"/>
      <c r="L1908" s="379"/>
      <c r="M1908" s="379"/>
      <c r="N1908" s="568"/>
      <c r="O1908" s="569"/>
      <c r="P1908" s="568"/>
      <c r="S1908" s="581"/>
    </row>
    <row r="1909" spans="2:19" x14ac:dyDescent="0.25">
      <c r="B1909" s="379"/>
      <c r="C1909" s="379"/>
      <c r="D1909" s="379"/>
      <c r="E1909" s="379"/>
      <c r="F1909" s="379"/>
      <c r="G1909" s="379"/>
      <c r="H1909" s="379"/>
      <c r="I1909" s="379"/>
      <c r="J1909" s="379"/>
      <c r="K1909" s="379"/>
      <c r="L1909" s="379"/>
      <c r="M1909" s="379"/>
      <c r="N1909" s="568"/>
      <c r="O1909" s="569"/>
      <c r="P1909" s="568"/>
      <c r="S1909" s="581"/>
    </row>
    <row r="1910" spans="2:19" x14ac:dyDescent="0.25">
      <c r="B1910" s="379"/>
      <c r="C1910" s="379"/>
      <c r="D1910" s="379"/>
      <c r="E1910" s="379"/>
      <c r="F1910" s="379"/>
      <c r="G1910" s="379"/>
      <c r="H1910" s="379"/>
      <c r="I1910" s="379"/>
      <c r="J1910" s="379"/>
      <c r="K1910" s="379"/>
      <c r="L1910" s="379"/>
      <c r="M1910" s="379"/>
      <c r="N1910" s="568"/>
      <c r="O1910" s="569"/>
      <c r="P1910" s="568"/>
      <c r="S1910" s="581"/>
    </row>
    <row r="1911" spans="2:19" x14ac:dyDescent="0.25">
      <c r="B1911" s="379"/>
      <c r="C1911" s="379"/>
      <c r="D1911" s="379"/>
      <c r="E1911" s="379"/>
      <c r="F1911" s="379"/>
      <c r="G1911" s="379"/>
      <c r="H1911" s="379"/>
      <c r="I1911" s="379"/>
      <c r="J1911" s="379"/>
      <c r="K1911" s="379"/>
      <c r="L1911" s="379"/>
      <c r="M1911" s="379"/>
      <c r="N1911" s="568"/>
      <c r="O1911" s="569"/>
      <c r="P1911" s="568"/>
      <c r="S1911" s="581"/>
    </row>
    <row r="1912" spans="2:19" x14ac:dyDescent="0.25">
      <c r="B1912" s="379"/>
      <c r="C1912" s="379"/>
      <c r="D1912" s="379"/>
      <c r="E1912" s="379"/>
      <c r="F1912" s="379"/>
      <c r="G1912" s="379"/>
      <c r="H1912" s="379"/>
      <c r="I1912" s="379"/>
      <c r="J1912" s="379"/>
      <c r="K1912" s="379"/>
      <c r="L1912" s="379"/>
      <c r="M1912" s="379"/>
      <c r="N1912" s="568"/>
      <c r="O1912" s="569"/>
      <c r="P1912" s="568"/>
      <c r="S1912" s="581"/>
    </row>
    <row r="1913" spans="2:19" x14ac:dyDescent="0.25">
      <c r="B1913" s="379"/>
      <c r="C1913" s="379"/>
      <c r="D1913" s="379"/>
      <c r="E1913" s="379"/>
      <c r="F1913" s="379"/>
      <c r="G1913" s="379"/>
      <c r="H1913" s="379"/>
      <c r="I1913" s="379"/>
      <c r="J1913" s="379"/>
      <c r="K1913" s="379"/>
      <c r="L1913" s="379"/>
      <c r="M1913" s="379"/>
      <c r="N1913" s="568"/>
      <c r="O1913" s="569"/>
      <c r="P1913" s="568"/>
      <c r="S1913" s="581"/>
    </row>
    <row r="1914" spans="2:19" x14ac:dyDescent="0.25">
      <c r="B1914" s="379"/>
      <c r="C1914" s="379"/>
      <c r="D1914" s="379"/>
      <c r="E1914" s="379"/>
      <c r="F1914" s="379"/>
      <c r="G1914" s="379"/>
      <c r="H1914" s="379"/>
      <c r="I1914" s="379"/>
      <c r="J1914" s="379"/>
      <c r="K1914" s="379"/>
      <c r="L1914" s="379"/>
      <c r="M1914" s="379"/>
      <c r="N1914" s="568"/>
      <c r="O1914" s="569"/>
      <c r="P1914" s="568"/>
      <c r="S1914" s="581"/>
    </row>
    <row r="1915" spans="2:19" x14ac:dyDescent="0.25">
      <c r="B1915" s="379"/>
      <c r="C1915" s="379"/>
      <c r="D1915" s="379"/>
      <c r="E1915" s="379"/>
      <c r="F1915" s="379"/>
      <c r="G1915" s="379"/>
      <c r="H1915" s="379"/>
      <c r="I1915" s="379"/>
      <c r="J1915" s="379"/>
      <c r="K1915" s="379"/>
      <c r="L1915" s="379"/>
      <c r="M1915" s="379"/>
      <c r="N1915" s="568"/>
      <c r="O1915" s="569"/>
      <c r="P1915" s="568"/>
      <c r="S1915" s="581"/>
    </row>
    <row r="1916" spans="2:19" x14ac:dyDescent="0.25">
      <c r="B1916" s="379"/>
      <c r="C1916" s="379"/>
      <c r="D1916" s="379"/>
      <c r="E1916" s="379"/>
      <c r="F1916" s="379"/>
      <c r="G1916" s="379"/>
      <c r="H1916" s="379"/>
      <c r="I1916" s="379"/>
      <c r="J1916" s="379"/>
      <c r="K1916" s="379"/>
      <c r="L1916" s="379"/>
      <c r="M1916" s="379"/>
      <c r="N1916" s="568"/>
      <c r="O1916" s="569"/>
      <c r="P1916" s="568"/>
      <c r="S1916" s="581"/>
    </row>
    <row r="1917" spans="2:19" x14ac:dyDescent="0.25">
      <c r="B1917" s="379"/>
      <c r="C1917" s="379"/>
      <c r="D1917" s="379"/>
      <c r="E1917" s="379"/>
      <c r="F1917" s="379"/>
      <c r="G1917" s="379"/>
      <c r="H1917" s="379"/>
      <c r="I1917" s="379"/>
      <c r="J1917" s="379"/>
      <c r="K1917" s="379"/>
      <c r="L1917" s="379"/>
      <c r="M1917" s="379"/>
      <c r="N1917" s="568"/>
      <c r="O1917" s="569"/>
      <c r="P1917" s="568"/>
      <c r="S1917" s="581"/>
    </row>
    <row r="1918" spans="2:19" x14ac:dyDescent="0.25">
      <c r="B1918" s="379"/>
      <c r="C1918" s="379"/>
      <c r="D1918" s="379"/>
      <c r="E1918" s="379"/>
      <c r="F1918" s="379"/>
      <c r="G1918" s="379"/>
      <c r="H1918" s="379"/>
      <c r="I1918" s="379"/>
      <c r="J1918" s="379"/>
      <c r="K1918" s="379"/>
      <c r="L1918" s="379"/>
      <c r="M1918" s="379"/>
      <c r="N1918" s="568"/>
      <c r="O1918" s="569"/>
      <c r="P1918" s="568"/>
      <c r="S1918" s="581"/>
    </row>
    <row r="1919" spans="2:19" x14ac:dyDescent="0.25">
      <c r="B1919" s="379"/>
      <c r="C1919" s="379"/>
      <c r="D1919" s="379"/>
      <c r="E1919" s="379"/>
      <c r="F1919" s="379"/>
      <c r="G1919" s="379"/>
      <c r="H1919" s="379"/>
      <c r="I1919" s="379"/>
      <c r="J1919" s="379"/>
      <c r="K1919" s="379"/>
      <c r="L1919" s="379"/>
      <c r="M1919" s="379"/>
      <c r="N1919" s="568"/>
      <c r="O1919" s="569"/>
      <c r="P1919" s="568"/>
      <c r="S1919" s="581"/>
    </row>
    <row r="1920" spans="2:19" x14ac:dyDescent="0.25">
      <c r="B1920" s="379"/>
      <c r="C1920" s="379"/>
      <c r="D1920" s="379"/>
      <c r="E1920" s="379"/>
      <c r="F1920" s="379"/>
      <c r="G1920" s="379"/>
      <c r="H1920" s="379"/>
      <c r="I1920" s="379"/>
      <c r="J1920" s="379"/>
      <c r="K1920" s="379"/>
      <c r="L1920" s="379"/>
      <c r="M1920" s="379"/>
      <c r="N1920" s="568"/>
      <c r="O1920" s="569"/>
      <c r="P1920" s="568"/>
      <c r="S1920" s="581"/>
    </row>
    <row r="1921" spans="2:19" x14ac:dyDescent="0.25">
      <c r="B1921" s="379"/>
      <c r="C1921" s="379"/>
      <c r="D1921" s="379"/>
      <c r="E1921" s="379"/>
      <c r="F1921" s="379"/>
      <c r="G1921" s="379"/>
      <c r="H1921" s="379"/>
      <c r="I1921" s="379"/>
      <c r="J1921" s="379"/>
      <c r="K1921" s="379"/>
      <c r="L1921" s="379"/>
      <c r="M1921" s="379"/>
      <c r="N1921" s="568"/>
      <c r="O1921" s="569"/>
      <c r="P1921" s="568"/>
      <c r="S1921" s="581"/>
    </row>
    <row r="1922" spans="2:19" x14ac:dyDescent="0.25">
      <c r="B1922" s="379"/>
      <c r="C1922" s="379"/>
      <c r="D1922" s="379"/>
      <c r="E1922" s="379"/>
      <c r="F1922" s="379"/>
      <c r="G1922" s="379"/>
      <c r="H1922" s="379"/>
      <c r="I1922" s="379"/>
      <c r="J1922" s="379"/>
      <c r="K1922" s="379"/>
      <c r="L1922" s="379"/>
      <c r="M1922" s="379"/>
      <c r="N1922" s="568"/>
      <c r="O1922" s="569"/>
      <c r="P1922" s="568"/>
      <c r="S1922" s="581"/>
    </row>
    <row r="1923" spans="2:19" x14ac:dyDescent="0.25">
      <c r="B1923" s="379"/>
      <c r="C1923" s="379"/>
      <c r="D1923" s="379"/>
      <c r="E1923" s="379"/>
      <c r="F1923" s="379"/>
      <c r="G1923" s="379"/>
      <c r="H1923" s="379"/>
      <c r="I1923" s="379"/>
      <c r="J1923" s="379"/>
      <c r="K1923" s="379"/>
      <c r="L1923" s="379"/>
      <c r="M1923" s="379"/>
      <c r="N1923" s="568"/>
      <c r="O1923" s="569"/>
      <c r="P1923" s="568"/>
      <c r="S1923" s="581"/>
    </row>
    <row r="1924" spans="2:19" x14ac:dyDescent="0.25">
      <c r="B1924" s="379"/>
      <c r="C1924" s="379"/>
      <c r="D1924" s="379"/>
      <c r="E1924" s="379"/>
      <c r="F1924" s="379"/>
      <c r="G1924" s="379"/>
      <c r="H1924" s="379"/>
      <c r="I1924" s="379"/>
      <c r="J1924" s="379"/>
      <c r="K1924" s="379"/>
      <c r="L1924" s="379"/>
      <c r="M1924" s="379"/>
      <c r="N1924" s="568"/>
      <c r="O1924" s="569"/>
      <c r="P1924" s="568"/>
      <c r="S1924" s="581"/>
    </row>
    <row r="1925" spans="2:19" x14ac:dyDescent="0.25">
      <c r="B1925" s="379"/>
      <c r="C1925" s="379"/>
      <c r="D1925" s="379"/>
      <c r="E1925" s="379"/>
      <c r="F1925" s="379"/>
      <c r="G1925" s="379"/>
      <c r="H1925" s="379"/>
      <c r="I1925" s="379"/>
      <c r="J1925" s="379"/>
      <c r="K1925" s="379"/>
      <c r="L1925" s="379"/>
      <c r="M1925" s="379"/>
      <c r="N1925" s="568"/>
      <c r="O1925" s="569"/>
      <c r="P1925" s="568"/>
      <c r="S1925" s="581"/>
    </row>
    <row r="1926" spans="2:19" x14ac:dyDescent="0.25">
      <c r="B1926" s="379"/>
      <c r="C1926" s="379"/>
      <c r="D1926" s="379"/>
      <c r="E1926" s="379"/>
      <c r="F1926" s="379"/>
      <c r="G1926" s="379"/>
      <c r="H1926" s="379"/>
      <c r="I1926" s="379"/>
      <c r="J1926" s="379"/>
      <c r="K1926" s="379"/>
      <c r="L1926" s="379"/>
      <c r="M1926" s="379"/>
      <c r="N1926" s="568"/>
      <c r="O1926" s="569"/>
      <c r="P1926" s="568"/>
      <c r="S1926" s="581"/>
    </row>
    <row r="1927" spans="2:19" x14ac:dyDescent="0.25">
      <c r="B1927" s="379"/>
      <c r="C1927" s="379"/>
      <c r="D1927" s="379"/>
      <c r="E1927" s="379"/>
      <c r="F1927" s="379"/>
      <c r="G1927" s="379"/>
      <c r="H1927" s="379"/>
      <c r="I1927" s="379"/>
      <c r="J1927" s="379"/>
      <c r="K1927" s="379"/>
      <c r="L1927" s="379"/>
      <c r="M1927" s="379"/>
      <c r="N1927" s="568"/>
      <c r="O1927" s="569"/>
      <c r="P1927" s="568"/>
      <c r="S1927" s="581"/>
    </row>
    <row r="1928" spans="2:19" x14ac:dyDescent="0.25">
      <c r="B1928" s="379"/>
      <c r="C1928" s="379"/>
      <c r="D1928" s="379"/>
      <c r="E1928" s="379"/>
      <c r="F1928" s="379"/>
      <c r="G1928" s="379"/>
      <c r="H1928" s="379"/>
      <c r="I1928" s="379"/>
      <c r="J1928" s="379"/>
      <c r="K1928" s="379"/>
      <c r="L1928" s="379"/>
      <c r="M1928" s="379"/>
      <c r="N1928" s="568"/>
      <c r="O1928" s="569"/>
      <c r="P1928" s="568"/>
      <c r="S1928" s="581"/>
    </row>
    <row r="1929" spans="2:19" x14ac:dyDescent="0.25">
      <c r="B1929" s="379"/>
      <c r="C1929" s="379"/>
      <c r="D1929" s="379"/>
      <c r="E1929" s="379"/>
      <c r="F1929" s="379"/>
      <c r="G1929" s="379"/>
      <c r="H1929" s="379"/>
      <c r="I1929" s="379"/>
      <c r="J1929" s="379"/>
      <c r="K1929" s="379"/>
      <c r="L1929" s="379"/>
      <c r="M1929" s="379"/>
      <c r="N1929" s="568"/>
      <c r="O1929" s="569"/>
      <c r="P1929" s="568"/>
      <c r="S1929" s="581"/>
    </row>
    <row r="1930" spans="2:19" x14ac:dyDescent="0.25">
      <c r="B1930" s="379"/>
      <c r="C1930" s="379"/>
      <c r="D1930" s="379"/>
      <c r="E1930" s="379"/>
      <c r="F1930" s="379"/>
      <c r="G1930" s="379"/>
      <c r="H1930" s="379"/>
      <c r="I1930" s="379"/>
      <c r="J1930" s="379"/>
      <c r="K1930" s="379"/>
      <c r="L1930" s="379"/>
      <c r="M1930" s="379"/>
      <c r="N1930" s="568"/>
      <c r="O1930" s="569"/>
      <c r="P1930" s="568"/>
      <c r="S1930" s="581"/>
    </row>
    <row r="1931" spans="2:19" x14ac:dyDescent="0.25">
      <c r="B1931" s="379"/>
      <c r="C1931" s="379"/>
      <c r="D1931" s="379"/>
      <c r="E1931" s="379"/>
      <c r="F1931" s="379"/>
      <c r="G1931" s="379"/>
      <c r="H1931" s="379"/>
      <c r="I1931" s="379"/>
      <c r="J1931" s="379"/>
      <c r="K1931" s="379"/>
      <c r="L1931" s="379"/>
      <c r="M1931" s="379"/>
      <c r="N1931" s="568"/>
      <c r="O1931" s="569"/>
      <c r="P1931" s="568"/>
      <c r="S1931" s="581"/>
    </row>
    <row r="1932" spans="2:19" x14ac:dyDescent="0.25">
      <c r="B1932" s="379"/>
      <c r="C1932" s="379"/>
      <c r="D1932" s="379"/>
      <c r="E1932" s="379"/>
      <c r="F1932" s="379"/>
      <c r="G1932" s="379"/>
      <c r="H1932" s="379"/>
      <c r="I1932" s="379"/>
      <c r="J1932" s="379"/>
      <c r="K1932" s="379"/>
      <c r="L1932" s="379"/>
      <c r="M1932" s="379"/>
      <c r="N1932" s="568"/>
      <c r="O1932" s="569"/>
      <c r="P1932" s="568"/>
      <c r="S1932" s="581"/>
    </row>
    <row r="1933" spans="2:19" x14ac:dyDescent="0.25">
      <c r="B1933" s="379"/>
      <c r="C1933" s="379"/>
      <c r="D1933" s="379"/>
      <c r="E1933" s="379"/>
      <c r="F1933" s="379"/>
      <c r="G1933" s="379"/>
      <c r="H1933" s="379"/>
      <c r="I1933" s="379"/>
      <c r="J1933" s="379"/>
      <c r="K1933" s="379"/>
      <c r="L1933" s="379"/>
      <c r="M1933" s="379"/>
      <c r="N1933" s="568"/>
      <c r="O1933" s="569"/>
      <c r="P1933" s="568"/>
      <c r="S1933" s="581"/>
    </row>
    <row r="1934" spans="2:19" x14ac:dyDescent="0.25">
      <c r="B1934" s="379"/>
      <c r="C1934" s="379"/>
      <c r="D1934" s="379"/>
      <c r="E1934" s="379"/>
      <c r="F1934" s="379"/>
      <c r="G1934" s="379"/>
      <c r="H1934" s="379"/>
      <c r="I1934" s="379"/>
      <c r="J1934" s="379"/>
      <c r="K1934" s="379"/>
      <c r="L1934" s="379"/>
      <c r="M1934" s="379"/>
      <c r="N1934" s="568"/>
      <c r="O1934" s="569"/>
      <c r="P1934" s="568"/>
      <c r="S1934" s="581"/>
    </row>
    <row r="1935" spans="2:19" x14ac:dyDescent="0.25">
      <c r="B1935" s="379"/>
      <c r="C1935" s="379"/>
      <c r="D1935" s="379"/>
      <c r="E1935" s="379"/>
      <c r="F1935" s="379"/>
      <c r="G1935" s="379"/>
      <c r="H1935" s="379"/>
      <c r="I1935" s="379"/>
      <c r="J1935" s="379"/>
      <c r="K1935" s="379"/>
      <c r="L1935" s="379"/>
      <c r="M1935" s="379"/>
      <c r="N1935" s="568"/>
      <c r="O1935" s="569"/>
      <c r="P1935" s="568"/>
      <c r="S1935" s="581"/>
    </row>
    <row r="1936" spans="2:19" x14ac:dyDescent="0.25">
      <c r="B1936" s="379"/>
      <c r="C1936" s="379"/>
      <c r="D1936" s="379"/>
      <c r="E1936" s="379"/>
      <c r="F1936" s="379"/>
      <c r="G1936" s="379"/>
      <c r="H1936" s="379"/>
      <c r="I1936" s="379"/>
      <c r="J1936" s="379"/>
      <c r="K1936" s="379"/>
      <c r="L1936" s="379"/>
      <c r="M1936" s="379"/>
      <c r="N1936" s="568"/>
      <c r="O1936" s="569"/>
      <c r="P1936" s="568"/>
      <c r="S1936" s="581"/>
    </row>
    <row r="1937" spans="2:19" x14ac:dyDescent="0.25">
      <c r="B1937" s="379"/>
      <c r="C1937" s="379"/>
      <c r="D1937" s="379"/>
      <c r="E1937" s="379"/>
      <c r="F1937" s="379"/>
      <c r="G1937" s="379"/>
      <c r="H1937" s="379"/>
      <c r="I1937" s="379"/>
      <c r="J1937" s="379"/>
      <c r="K1937" s="379"/>
      <c r="L1937" s="379"/>
      <c r="M1937" s="379"/>
      <c r="N1937" s="568"/>
      <c r="O1937" s="569"/>
      <c r="P1937" s="568"/>
      <c r="S1937" s="581"/>
    </row>
    <row r="1938" spans="2:19" x14ac:dyDescent="0.25">
      <c r="B1938" s="379"/>
      <c r="C1938" s="379"/>
      <c r="D1938" s="379"/>
      <c r="E1938" s="379"/>
      <c r="F1938" s="379"/>
      <c r="G1938" s="379"/>
      <c r="H1938" s="379"/>
      <c r="I1938" s="379"/>
      <c r="J1938" s="379"/>
      <c r="K1938" s="379"/>
      <c r="L1938" s="379"/>
      <c r="M1938" s="379"/>
      <c r="N1938" s="568"/>
      <c r="O1938" s="569"/>
      <c r="P1938" s="568"/>
      <c r="S1938" s="581"/>
    </row>
    <row r="1939" spans="2:19" x14ac:dyDescent="0.25">
      <c r="B1939" s="379"/>
      <c r="C1939" s="379"/>
      <c r="D1939" s="379"/>
      <c r="E1939" s="379"/>
      <c r="F1939" s="379"/>
      <c r="G1939" s="379"/>
      <c r="H1939" s="379"/>
      <c r="I1939" s="379"/>
      <c r="J1939" s="379"/>
      <c r="K1939" s="379"/>
      <c r="L1939" s="379"/>
      <c r="M1939" s="379"/>
      <c r="N1939" s="568"/>
      <c r="O1939" s="569"/>
      <c r="P1939" s="568"/>
      <c r="S1939" s="581"/>
    </row>
    <row r="1940" spans="2:19" x14ac:dyDescent="0.25">
      <c r="B1940" s="379"/>
      <c r="C1940" s="379"/>
      <c r="D1940" s="379"/>
      <c r="E1940" s="379"/>
      <c r="F1940" s="379"/>
      <c r="G1940" s="379"/>
      <c r="H1940" s="379"/>
      <c r="I1940" s="379"/>
      <c r="J1940" s="379"/>
      <c r="K1940" s="379"/>
      <c r="L1940" s="379"/>
      <c r="M1940" s="379"/>
      <c r="N1940" s="568"/>
      <c r="O1940" s="569"/>
      <c r="P1940" s="568"/>
      <c r="S1940" s="581"/>
    </row>
    <row r="1941" spans="2:19" x14ac:dyDescent="0.25">
      <c r="B1941" s="379"/>
      <c r="C1941" s="379"/>
      <c r="D1941" s="379"/>
      <c r="E1941" s="379"/>
      <c r="F1941" s="379"/>
      <c r="G1941" s="379"/>
      <c r="H1941" s="379"/>
      <c r="I1941" s="379"/>
      <c r="J1941" s="379"/>
      <c r="K1941" s="379"/>
      <c r="L1941" s="379"/>
      <c r="M1941" s="379"/>
      <c r="N1941" s="568"/>
      <c r="O1941" s="569"/>
      <c r="P1941" s="568"/>
      <c r="S1941" s="581"/>
    </row>
    <row r="1942" spans="2:19" x14ac:dyDescent="0.25">
      <c r="B1942" s="379"/>
      <c r="C1942" s="379"/>
      <c r="D1942" s="379"/>
      <c r="E1942" s="379"/>
      <c r="F1942" s="379"/>
      <c r="G1942" s="379"/>
      <c r="H1942" s="379"/>
      <c r="I1942" s="379"/>
      <c r="J1942" s="379"/>
      <c r="K1942" s="379"/>
      <c r="L1942" s="379"/>
      <c r="M1942" s="379"/>
      <c r="N1942" s="568"/>
      <c r="O1942" s="569"/>
      <c r="P1942" s="568"/>
      <c r="S1942" s="581"/>
    </row>
    <row r="1943" spans="2:19" x14ac:dyDescent="0.25">
      <c r="B1943" s="379"/>
      <c r="C1943" s="379"/>
      <c r="D1943" s="379"/>
      <c r="E1943" s="379"/>
      <c r="F1943" s="379"/>
      <c r="G1943" s="379"/>
      <c r="H1943" s="379"/>
      <c r="I1943" s="379"/>
      <c r="J1943" s="379"/>
      <c r="K1943" s="379"/>
      <c r="L1943" s="379"/>
      <c r="M1943" s="379"/>
      <c r="N1943" s="568"/>
      <c r="O1943" s="569"/>
      <c r="P1943" s="568"/>
      <c r="S1943" s="581"/>
    </row>
    <row r="1944" spans="2:19" x14ac:dyDescent="0.25">
      <c r="B1944" s="379"/>
      <c r="C1944" s="379"/>
      <c r="D1944" s="379"/>
      <c r="E1944" s="379"/>
      <c r="F1944" s="379"/>
      <c r="G1944" s="379"/>
      <c r="H1944" s="379"/>
      <c r="I1944" s="379"/>
      <c r="J1944" s="379"/>
      <c r="K1944" s="379"/>
      <c r="L1944" s="379"/>
      <c r="M1944" s="379"/>
      <c r="N1944" s="568"/>
      <c r="O1944" s="569"/>
      <c r="P1944" s="568"/>
      <c r="S1944" s="581"/>
    </row>
    <row r="1945" spans="2:19" x14ac:dyDescent="0.25">
      <c r="B1945" s="379"/>
      <c r="C1945" s="379"/>
      <c r="D1945" s="379"/>
      <c r="E1945" s="379"/>
      <c r="F1945" s="379"/>
      <c r="G1945" s="379"/>
      <c r="H1945" s="379"/>
      <c r="I1945" s="379"/>
      <c r="J1945" s="379"/>
      <c r="K1945" s="379"/>
      <c r="L1945" s="379"/>
      <c r="M1945" s="379"/>
      <c r="N1945" s="568"/>
      <c r="O1945" s="569"/>
      <c r="P1945" s="568"/>
      <c r="S1945" s="581"/>
    </row>
    <row r="1946" spans="2:19" x14ac:dyDescent="0.25">
      <c r="B1946" s="379"/>
      <c r="C1946" s="379"/>
      <c r="D1946" s="379"/>
      <c r="E1946" s="379"/>
      <c r="F1946" s="379"/>
      <c r="G1946" s="379"/>
      <c r="H1946" s="379"/>
      <c r="I1946" s="379"/>
      <c r="J1946" s="379"/>
      <c r="K1946" s="379"/>
      <c r="L1946" s="379"/>
      <c r="M1946" s="379"/>
      <c r="N1946" s="568"/>
      <c r="O1946" s="569"/>
      <c r="P1946" s="568"/>
      <c r="S1946" s="581"/>
    </row>
    <row r="1947" spans="2:19" x14ac:dyDescent="0.25">
      <c r="B1947" s="379"/>
      <c r="C1947" s="379"/>
      <c r="D1947" s="379"/>
      <c r="E1947" s="379"/>
      <c r="F1947" s="379"/>
      <c r="G1947" s="379"/>
      <c r="H1947" s="379"/>
      <c r="I1947" s="379"/>
      <c r="J1947" s="379"/>
      <c r="K1947" s="379"/>
      <c r="L1947" s="379"/>
      <c r="M1947" s="379"/>
      <c r="N1947" s="568"/>
      <c r="O1947" s="569"/>
      <c r="P1947" s="568"/>
      <c r="S1947" s="581"/>
    </row>
    <row r="1948" spans="2:19" x14ac:dyDescent="0.25">
      <c r="B1948" s="379"/>
      <c r="C1948" s="379"/>
      <c r="D1948" s="379"/>
      <c r="E1948" s="379"/>
      <c r="F1948" s="379"/>
      <c r="G1948" s="379"/>
      <c r="H1948" s="379"/>
      <c r="I1948" s="379"/>
      <c r="J1948" s="379"/>
      <c r="K1948" s="379"/>
      <c r="L1948" s="379"/>
      <c r="M1948" s="379"/>
      <c r="N1948" s="568"/>
      <c r="O1948" s="569"/>
      <c r="P1948" s="568"/>
      <c r="S1948" s="581"/>
    </row>
    <row r="1949" spans="2:19" x14ac:dyDescent="0.25">
      <c r="B1949" s="379"/>
      <c r="C1949" s="379"/>
      <c r="D1949" s="379"/>
      <c r="E1949" s="379"/>
      <c r="F1949" s="379"/>
      <c r="G1949" s="379"/>
      <c r="H1949" s="379"/>
      <c r="I1949" s="379"/>
      <c r="J1949" s="379"/>
      <c r="K1949" s="379"/>
      <c r="L1949" s="379"/>
      <c r="M1949" s="379"/>
      <c r="N1949" s="568"/>
      <c r="O1949" s="569"/>
      <c r="P1949" s="568"/>
      <c r="S1949" s="581"/>
    </row>
    <row r="1950" spans="2:19" x14ac:dyDescent="0.25">
      <c r="B1950" s="379"/>
      <c r="C1950" s="379"/>
      <c r="D1950" s="379"/>
      <c r="E1950" s="379"/>
      <c r="F1950" s="379"/>
      <c r="G1950" s="379"/>
      <c r="H1950" s="379"/>
      <c r="I1950" s="379"/>
      <c r="J1950" s="379"/>
      <c r="K1950" s="379"/>
      <c r="L1950" s="379"/>
      <c r="M1950" s="379"/>
      <c r="N1950" s="568"/>
      <c r="O1950" s="569"/>
      <c r="P1950" s="568"/>
      <c r="S1950" s="581"/>
    </row>
    <row r="1951" spans="2:19" x14ac:dyDescent="0.25">
      <c r="B1951" s="379"/>
      <c r="C1951" s="379"/>
      <c r="D1951" s="379"/>
      <c r="E1951" s="379"/>
      <c r="F1951" s="379"/>
      <c r="G1951" s="379"/>
      <c r="H1951" s="379"/>
      <c r="I1951" s="379"/>
      <c r="J1951" s="379"/>
      <c r="K1951" s="379"/>
      <c r="L1951" s="379"/>
      <c r="M1951" s="379"/>
      <c r="N1951" s="568"/>
      <c r="O1951" s="569"/>
      <c r="P1951" s="568"/>
      <c r="S1951" s="581"/>
    </row>
    <row r="1952" spans="2:19" x14ac:dyDescent="0.25">
      <c r="B1952" s="379"/>
      <c r="C1952" s="379"/>
      <c r="D1952" s="379"/>
      <c r="E1952" s="379"/>
      <c r="F1952" s="379"/>
      <c r="G1952" s="379"/>
      <c r="H1952" s="379"/>
      <c r="I1952" s="379"/>
      <c r="J1952" s="379"/>
      <c r="K1952" s="379"/>
      <c r="L1952" s="379"/>
      <c r="M1952" s="379"/>
      <c r="N1952" s="568"/>
      <c r="O1952" s="569"/>
      <c r="P1952" s="568"/>
      <c r="S1952" s="581"/>
    </row>
    <row r="1953" spans="2:19" x14ac:dyDescent="0.25">
      <c r="B1953" s="379"/>
      <c r="C1953" s="379"/>
      <c r="D1953" s="379"/>
      <c r="E1953" s="379"/>
      <c r="F1953" s="379"/>
      <c r="G1953" s="379"/>
      <c r="H1953" s="379"/>
      <c r="I1953" s="379"/>
      <c r="J1953" s="379"/>
      <c r="K1953" s="379"/>
      <c r="L1953" s="379"/>
      <c r="M1953" s="379"/>
      <c r="N1953" s="568"/>
      <c r="O1953" s="569"/>
      <c r="P1953" s="568"/>
      <c r="S1953" s="581"/>
    </row>
    <row r="1954" spans="2:19" x14ac:dyDescent="0.25">
      <c r="B1954" s="379"/>
      <c r="C1954" s="379"/>
      <c r="D1954" s="379"/>
      <c r="E1954" s="379"/>
      <c r="F1954" s="379"/>
      <c r="G1954" s="379"/>
      <c r="H1954" s="379"/>
      <c r="I1954" s="379"/>
      <c r="J1954" s="379"/>
      <c r="K1954" s="379"/>
      <c r="L1954" s="379"/>
      <c r="M1954" s="379"/>
      <c r="N1954" s="568"/>
      <c r="O1954" s="569"/>
      <c r="P1954" s="568"/>
      <c r="S1954" s="581"/>
    </row>
    <row r="1955" spans="2:19" x14ac:dyDescent="0.25">
      <c r="B1955" s="379"/>
      <c r="C1955" s="379"/>
      <c r="D1955" s="379"/>
      <c r="E1955" s="379"/>
      <c r="F1955" s="379"/>
      <c r="G1955" s="379"/>
      <c r="H1955" s="379"/>
      <c r="I1955" s="379"/>
      <c r="J1955" s="379"/>
      <c r="K1955" s="379"/>
      <c r="L1955" s="379"/>
      <c r="M1955" s="379"/>
      <c r="N1955" s="568"/>
      <c r="O1955" s="569"/>
      <c r="P1955" s="568"/>
      <c r="S1955" s="581"/>
    </row>
    <row r="1956" spans="2:19" x14ac:dyDescent="0.25">
      <c r="B1956" s="379"/>
      <c r="C1956" s="379"/>
      <c r="D1956" s="379"/>
      <c r="E1956" s="379"/>
      <c r="F1956" s="379"/>
      <c r="G1956" s="379"/>
      <c r="H1956" s="379"/>
      <c r="I1956" s="379"/>
      <c r="J1956" s="379"/>
      <c r="K1956" s="379"/>
      <c r="L1956" s="379"/>
      <c r="M1956" s="379"/>
      <c r="N1956" s="568"/>
      <c r="O1956" s="569"/>
      <c r="P1956" s="568"/>
      <c r="S1956" s="581"/>
    </row>
    <row r="1957" spans="2:19" x14ac:dyDescent="0.25">
      <c r="B1957" s="379"/>
      <c r="C1957" s="379"/>
      <c r="D1957" s="379"/>
      <c r="E1957" s="379"/>
      <c r="F1957" s="379"/>
      <c r="G1957" s="379"/>
      <c r="H1957" s="379"/>
      <c r="I1957" s="379"/>
      <c r="J1957" s="379"/>
      <c r="K1957" s="379"/>
      <c r="L1957" s="379"/>
      <c r="M1957" s="379"/>
      <c r="N1957" s="568"/>
      <c r="O1957" s="569"/>
      <c r="P1957" s="568"/>
      <c r="S1957" s="581"/>
    </row>
    <row r="1958" spans="2:19" x14ac:dyDescent="0.25">
      <c r="B1958" s="379"/>
      <c r="C1958" s="379"/>
      <c r="D1958" s="379"/>
      <c r="E1958" s="379"/>
      <c r="F1958" s="379"/>
      <c r="G1958" s="379"/>
      <c r="H1958" s="379"/>
      <c r="I1958" s="379"/>
      <c r="J1958" s="379"/>
      <c r="K1958" s="379"/>
      <c r="L1958" s="379"/>
      <c r="M1958" s="379"/>
      <c r="N1958" s="568"/>
      <c r="O1958" s="569"/>
      <c r="P1958" s="568"/>
      <c r="S1958" s="581"/>
    </row>
    <row r="1959" spans="2:19" x14ac:dyDescent="0.25">
      <c r="B1959" s="379"/>
      <c r="C1959" s="379"/>
      <c r="D1959" s="379"/>
      <c r="E1959" s="379"/>
      <c r="F1959" s="379"/>
      <c r="G1959" s="379"/>
      <c r="H1959" s="379"/>
      <c r="I1959" s="379"/>
      <c r="J1959" s="379"/>
      <c r="K1959" s="379"/>
      <c r="L1959" s="379"/>
      <c r="M1959" s="379"/>
      <c r="N1959" s="568"/>
      <c r="O1959" s="569"/>
      <c r="P1959" s="568"/>
      <c r="S1959" s="581"/>
    </row>
    <row r="1960" spans="2:19" x14ac:dyDescent="0.25">
      <c r="B1960" s="379"/>
      <c r="C1960" s="379"/>
      <c r="D1960" s="379"/>
      <c r="E1960" s="379"/>
      <c r="F1960" s="379"/>
      <c r="G1960" s="379"/>
      <c r="H1960" s="379"/>
      <c r="I1960" s="379"/>
      <c r="J1960" s="379"/>
      <c r="K1960" s="379"/>
      <c r="L1960" s="379"/>
      <c r="M1960" s="379"/>
      <c r="N1960" s="568"/>
      <c r="O1960" s="569"/>
      <c r="P1960" s="568"/>
      <c r="S1960" s="581"/>
    </row>
    <row r="1961" spans="2:19" x14ac:dyDescent="0.25">
      <c r="B1961" s="379"/>
      <c r="C1961" s="379"/>
      <c r="D1961" s="379"/>
      <c r="E1961" s="379"/>
      <c r="F1961" s="379"/>
      <c r="G1961" s="379"/>
      <c r="H1961" s="379"/>
      <c r="I1961" s="379"/>
      <c r="J1961" s="379"/>
      <c r="K1961" s="379"/>
      <c r="L1961" s="379"/>
      <c r="M1961" s="379"/>
      <c r="N1961" s="568"/>
      <c r="O1961" s="569"/>
      <c r="P1961" s="568"/>
      <c r="S1961" s="581"/>
    </row>
    <row r="1962" spans="2:19" x14ac:dyDescent="0.25">
      <c r="B1962" s="379"/>
      <c r="C1962" s="379"/>
      <c r="D1962" s="379"/>
      <c r="E1962" s="379"/>
      <c r="F1962" s="379"/>
      <c r="G1962" s="379"/>
      <c r="H1962" s="379"/>
      <c r="I1962" s="379"/>
      <c r="J1962" s="379"/>
      <c r="K1962" s="379"/>
      <c r="L1962" s="379"/>
      <c r="M1962" s="379"/>
      <c r="N1962" s="568"/>
      <c r="O1962" s="569"/>
      <c r="P1962" s="568"/>
      <c r="S1962" s="581"/>
    </row>
    <row r="1963" spans="2:19" x14ac:dyDescent="0.25">
      <c r="B1963" s="379"/>
      <c r="C1963" s="379"/>
      <c r="D1963" s="379"/>
      <c r="E1963" s="379"/>
      <c r="F1963" s="379"/>
      <c r="G1963" s="379"/>
      <c r="H1963" s="379"/>
      <c r="I1963" s="379"/>
      <c r="J1963" s="379"/>
      <c r="K1963" s="379"/>
      <c r="L1963" s="379"/>
      <c r="M1963" s="379"/>
      <c r="N1963" s="568"/>
      <c r="O1963" s="569"/>
      <c r="P1963" s="568"/>
      <c r="S1963" s="581"/>
    </row>
    <row r="1964" spans="2:19" x14ac:dyDescent="0.25">
      <c r="B1964" s="379"/>
      <c r="C1964" s="379"/>
      <c r="D1964" s="379"/>
      <c r="E1964" s="379"/>
      <c r="F1964" s="379"/>
      <c r="G1964" s="379"/>
      <c r="H1964" s="379"/>
      <c r="I1964" s="379"/>
      <c r="J1964" s="379"/>
      <c r="K1964" s="379"/>
      <c r="L1964" s="379"/>
      <c r="M1964" s="379"/>
      <c r="N1964" s="568"/>
      <c r="O1964" s="569"/>
      <c r="P1964" s="568"/>
      <c r="S1964" s="581"/>
    </row>
    <row r="1965" spans="2:19" x14ac:dyDescent="0.25">
      <c r="B1965" s="379"/>
      <c r="C1965" s="379"/>
      <c r="D1965" s="379"/>
      <c r="E1965" s="379"/>
      <c r="F1965" s="379"/>
      <c r="G1965" s="379"/>
      <c r="H1965" s="379"/>
      <c r="I1965" s="379"/>
      <c r="J1965" s="379"/>
      <c r="K1965" s="379"/>
      <c r="L1965" s="379"/>
      <c r="M1965" s="379"/>
      <c r="N1965" s="568"/>
      <c r="O1965" s="569"/>
      <c r="P1965" s="568"/>
      <c r="S1965" s="581"/>
    </row>
    <row r="1966" spans="2:19" x14ac:dyDescent="0.25">
      <c r="B1966" s="379"/>
      <c r="C1966" s="379"/>
      <c r="D1966" s="379"/>
      <c r="E1966" s="379"/>
      <c r="F1966" s="379"/>
      <c r="G1966" s="379"/>
      <c r="H1966" s="379"/>
      <c r="I1966" s="379"/>
      <c r="J1966" s="379"/>
      <c r="K1966" s="379"/>
      <c r="L1966" s="379"/>
      <c r="M1966" s="379"/>
      <c r="N1966" s="568"/>
      <c r="O1966" s="569"/>
      <c r="P1966" s="568"/>
      <c r="S1966" s="581"/>
    </row>
    <row r="1967" spans="2:19" x14ac:dyDescent="0.25">
      <c r="B1967" s="379"/>
      <c r="C1967" s="379"/>
      <c r="D1967" s="379"/>
      <c r="E1967" s="379"/>
      <c r="F1967" s="379"/>
      <c r="G1967" s="379"/>
      <c r="H1967" s="379"/>
      <c r="I1967" s="379"/>
      <c r="J1967" s="379"/>
      <c r="K1967" s="379"/>
      <c r="L1967" s="379"/>
      <c r="M1967" s="379"/>
      <c r="N1967" s="568"/>
      <c r="O1967" s="569"/>
      <c r="P1967" s="568"/>
      <c r="S1967" s="581"/>
    </row>
    <row r="1968" spans="2:19" x14ac:dyDescent="0.25">
      <c r="B1968" s="379"/>
      <c r="C1968" s="379"/>
      <c r="D1968" s="379"/>
      <c r="E1968" s="379"/>
      <c r="F1968" s="379"/>
      <c r="G1968" s="379"/>
      <c r="H1968" s="379"/>
      <c r="I1968" s="379"/>
      <c r="J1968" s="379"/>
      <c r="K1968" s="379"/>
      <c r="L1968" s="379"/>
      <c r="M1968" s="379"/>
      <c r="N1968" s="568"/>
      <c r="O1968" s="569"/>
      <c r="P1968" s="568"/>
      <c r="S1968" s="581"/>
    </row>
    <row r="1969" spans="2:19" x14ac:dyDescent="0.25">
      <c r="B1969" s="379"/>
      <c r="C1969" s="379"/>
      <c r="D1969" s="379"/>
      <c r="E1969" s="379"/>
      <c r="F1969" s="379"/>
      <c r="G1969" s="379"/>
      <c r="H1969" s="379"/>
      <c r="I1969" s="379"/>
      <c r="J1969" s="379"/>
      <c r="K1969" s="379"/>
      <c r="L1969" s="379"/>
      <c r="M1969" s="379"/>
      <c r="N1969" s="568"/>
      <c r="O1969" s="569"/>
      <c r="P1969" s="568"/>
      <c r="S1969" s="581"/>
    </row>
    <row r="1970" spans="2:19" x14ac:dyDescent="0.25">
      <c r="B1970" s="379"/>
      <c r="C1970" s="379"/>
      <c r="D1970" s="379"/>
      <c r="E1970" s="379"/>
      <c r="F1970" s="379"/>
      <c r="G1970" s="379"/>
      <c r="H1970" s="379"/>
      <c r="I1970" s="379"/>
      <c r="J1970" s="379"/>
      <c r="K1970" s="379"/>
      <c r="L1970" s="379"/>
      <c r="M1970" s="379"/>
      <c r="N1970" s="568"/>
      <c r="O1970" s="569"/>
      <c r="P1970" s="568"/>
      <c r="S1970" s="581"/>
    </row>
    <row r="1971" spans="2:19" x14ac:dyDescent="0.25">
      <c r="B1971" s="379"/>
      <c r="C1971" s="379"/>
      <c r="D1971" s="379"/>
      <c r="E1971" s="379"/>
      <c r="F1971" s="379"/>
      <c r="G1971" s="379"/>
      <c r="H1971" s="379"/>
      <c r="I1971" s="379"/>
      <c r="J1971" s="379"/>
      <c r="K1971" s="379"/>
      <c r="L1971" s="379"/>
      <c r="M1971" s="379"/>
      <c r="N1971" s="568"/>
      <c r="O1971" s="569"/>
      <c r="P1971" s="568"/>
      <c r="S1971" s="581"/>
    </row>
    <row r="1972" spans="2:19" x14ac:dyDescent="0.25">
      <c r="B1972" s="379"/>
      <c r="C1972" s="379"/>
      <c r="D1972" s="379"/>
      <c r="E1972" s="379"/>
      <c r="F1972" s="379"/>
      <c r="G1972" s="379"/>
      <c r="H1972" s="379"/>
      <c r="I1972" s="379"/>
      <c r="J1972" s="379"/>
      <c r="K1972" s="379"/>
      <c r="L1972" s="379"/>
      <c r="M1972" s="379"/>
      <c r="N1972" s="568"/>
      <c r="O1972" s="569"/>
      <c r="P1972" s="568"/>
      <c r="S1972" s="581"/>
    </row>
    <row r="1973" spans="2:19" x14ac:dyDescent="0.25">
      <c r="B1973" s="379"/>
      <c r="C1973" s="379"/>
      <c r="D1973" s="379"/>
      <c r="E1973" s="379"/>
      <c r="F1973" s="379"/>
      <c r="G1973" s="379"/>
      <c r="H1973" s="379"/>
      <c r="I1973" s="379"/>
      <c r="J1973" s="379"/>
      <c r="K1973" s="379"/>
      <c r="L1973" s="379"/>
      <c r="M1973" s="379"/>
      <c r="N1973" s="568"/>
      <c r="O1973" s="569"/>
      <c r="P1973" s="568"/>
      <c r="S1973" s="581"/>
    </row>
    <row r="1974" spans="2:19" x14ac:dyDescent="0.25">
      <c r="B1974" s="379"/>
      <c r="C1974" s="379"/>
      <c r="D1974" s="379"/>
      <c r="E1974" s="379"/>
      <c r="F1974" s="379"/>
      <c r="G1974" s="379"/>
      <c r="H1974" s="379"/>
      <c r="I1974" s="379"/>
      <c r="J1974" s="379"/>
      <c r="K1974" s="379"/>
      <c r="L1974" s="379"/>
      <c r="M1974" s="379"/>
      <c r="N1974" s="568"/>
      <c r="O1974" s="569"/>
      <c r="P1974" s="568"/>
      <c r="S1974" s="581"/>
    </row>
    <row r="1975" spans="2:19" x14ac:dyDescent="0.25">
      <c r="B1975" s="379"/>
      <c r="C1975" s="379"/>
      <c r="D1975" s="379"/>
      <c r="E1975" s="379"/>
      <c r="F1975" s="379"/>
      <c r="G1975" s="379"/>
      <c r="H1975" s="379"/>
      <c r="I1975" s="379"/>
      <c r="J1975" s="379"/>
      <c r="K1975" s="379"/>
      <c r="L1975" s="379"/>
      <c r="M1975" s="379"/>
      <c r="N1975" s="568"/>
      <c r="O1975" s="569"/>
      <c r="P1975" s="568"/>
      <c r="S1975" s="581"/>
    </row>
    <row r="1976" spans="2:19" x14ac:dyDescent="0.25">
      <c r="B1976" s="379"/>
      <c r="C1976" s="379"/>
      <c r="D1976" s="379"/>
      <c r="E1976" s="379"/>
      <c r="F1976" s="379"/>
      <c r="G1976" s="379"/>
      <c r="H1976" s="379"/>
      <c r="I1976" s="379"/>
      <c r="J1976" s="379"/>
      <c r="K1976" s="379"/>
      <c r="L1976" s="379"/>
      <c r="M1976" s="379"/>
      <c r="N1976" s="568"/>
      <c r="O1976" s="569"/>
      <c r="P1976" s="568"/>
      <c r="S1976" s="581"/>
    </row>
    <row r="1977" spans="2:19" x14ac:dyDescent="0.25">
      <c r="B1977" s="379"/>
      <c r="C1977" s="379"/>
      <c r="D1977" s="379"/>
      <c r="E1977" s="379"/>
      <c r="F1977" s="379"/>
      <c r="G1977" s="379"/>
      <c r="H1977" s="379"/>
      <c r="I1977" s="379"/>
      <c r="J1977" s="379"/>
      <c r="K1977" s="379"/>
      <c r="L1977" s="379"/>
      <c r="M1977" s="379"/>
      <c r="N1977" s="568"/>
      <c r="O1977" s="569"/>
      <c r="P1977" s="568"/>
      <c r="S1977" s="581"/>
    </row>
    <row r="1978" spans="2:19" x14ac:dyDescent="0.25">
      <c r="B1978" s="379"/>
      <c r="C1978" s="379"/>
      <c r="D1978" s="379"/>
      <c r="E1978" s="379"/>
      <c r="F1978" s="379"/>
      <c r="G1978" s="379"/>
      <c r="H1978" s="379"/>
      <c r="I1978" s="379"/>
      <c r="J1978" s="379"/>
      <c r="K1978" s="379"/>
      <c r="L1978" s="379"/>
      <c r="M1978" s="379"/>
      <c r="N1978" s="568"/>
      <c r="O1978" s="569"/>
      <c r="P1978" s="568"/>
      <c r="S1978" s="581"/>
    </row>
    <row r="1979" spans="2:19" x14ac:dyDescent="0.25">
      <c r="B1979" s="379"/>
      <c r="C1979" s="379"/>
      <c r="D1979" s="379"/>
      <c r="E1979" s="379"/>
      <c r="F1979" s="379"/>
      <c r="G1979" s="379"/>
      <c r="H1979" s="379"/>
      <c r="I1979" s="379"/>
      <c r="J1979" s="379"/>
      <c r="K1979" s="379"/>
      <c r="L1979" s="379"/>
      <c r="M1979" s="379"/>
      <c r="N1979" s="568"/>
      <c r="O1979" s="569"/>
      <c r="P1979" s="568"/>
      <c r="S1979" s="581"/>
    </row>
    <row r="1980" spans="2:19" x14ac:dyDescent="0.25">
      <c r="B1980" s="379"/>
      <c r="C1980" s="379"/>
      <c r="D1980" s="379"/>
      <c r="E1980" s="379"/>
      <c r="F1980" s="379"/>
      <c r="G1980" s="379"/>
      <c r="H1980" s="379"/>
      <c r="I1980" s="379"/>
      <c r="J1980" s="379"/>
      <c r="K1980" s="379"/>
      <c r="L1980" s="379"/>
      <c r="M1980" s="379"/>
      <c r="N1980" s="568"/>
      <c r="O1980" s="569"/>
      <c r="P1980" s="568"/>
      <c r="S1980" s="581"/>
    </row>
    <row r="1981" spans="2:19" x14ac:dyDescent="0.25">
      <c r="B1981" s="379"/>
      <c r="C1981" s="379"/>
      <c r="D1981" s="379"/>
      <c r="E1981" s="379"/>
      <c r="F1981" s="379"/>
      <c r="G1981" s="379"/>
      <c r="H1981" s="379"/>
      <c r="I1981" s="379"/>
      <c r="J1981" s="379"/>
      <c r="K1981" s="379"/>
      <c r="L1981" s="379"/>
      <c r="M1981" s="379"/>
      <c r="N1981" s="568"/>
      <c r="O1981" s="569"/>
      <c r="P1981" s="568"/>
      <c r="S1981" s="581"/>
    </row>
    <row r="1982" spans="2:19" x14ac:dyDescent="0.25">
      <c r="B1982" s="379"/>
      <c r="C1982" s="379"/>
      <c r="D1982" s="379"/>
      <c r="E1982" s="379"/>
      <c r="F1982" s="379"/>
      <c r="G1982" s="379"/>
      <c r="H1982" s="379"/>
      <c r="I1982" s="379"/>
      <c r="J1982" s="379"/>
      <c r="K1982" s="379"/>
      <c r="L1982" s="379"/>
      <c r="M1982" s="379"/>
      <c r="N1982" s="568"/>
      <c r="O1982" s="569"/>
      <c r="P1982" s="568"/>
      <c r="S1982" s="581"/>
    </row>
    <row r="1983" spans="2:19" x14ac:dyDescent="0.25">
      <c r="B1983" s="379"/>
      <c r="C1983" s="379"/>
      <c r="D1983" s="379"/>
      <c r="E1983" s="379"/>
      <c r="F1983" s="379"/>
      <c r="G1983" s="379"/>
      <c r="H1983" s="379"/>
      <c r="I1983" s="379"/>
      <c r="J1983" s="379"/>
      <c r="K1983" s="379"/>
      <c r="L1983" s="379"/>
      <c r="M1983" s="379"/>
      <c r="N1983" s="568"/>
      <c r="O1983" s="569"/>
      <c r="P1983" s="568"/>
      <c r="S1983" s="581"/>
    </row>
    <row r="1984" spans="2:19" x14ac:dyDescent="0.25">
      <c r="B1984" s="379"/>
      <c r="C1984" s="379"/>
      <c r="D1984" s="379"/>
      <c r="E1984" s="379"/>
      <c r="F1984" s="379"/>
      <c r="G1984" s="379"/>
      <c r="H1984" s="379"/>
      <c r="I1984" s="379"/>
      <c r="J1984" s="379"/>
      <c r="K1984" s="379"/>
      <c r="L1984" s="379"/>
      <c r="M1984" s="379"/>
      <c r="N1984" s="568"/>
      <c r="O1984" s="569"/>
      <c r="P1984" s="568"/>
      <c r="S1984" s="581"/>
    </row>
    <row r="1985" spans="2:19" x14ac:dyDescent="0.25">
      <c r="B1985" s="379"/>
      <c r="C1985" s="379"/>
      <c r="D1985" s="379"/>
      <c r="E1985" s="379"/>
      <c r="F1985" s="379"/>
      <c r="G1985" s="379"/>
      <c r="H1985" s="379"/>
      <c r="I1985" s="379"/>
      <c r="J1985" s="379"/>
      <c r="K1985" s="379"/>
      <c r="L1985" s="379"/>
      <c r="M1985" s="379"/>
      <c r="N1985" s="568"/>
      <c r="O1985" s="569"/>
      <c r="P1985" s="568"/>
      <c r="S1985" s="581"/>
    </row>
    <row r="1986" spans="2:19" x14ac:dyDescent="0.25">
      <c r="B1986" s="379"/>
      <c r="C1986" s="379"/>
      <c r="D1986" s="379"/>
      <c r="E1986" s="379"/>
      <c r="F1986" s="379"/>
      <c r="G1986" s="379"/>
      <c r="H1986" s="379"/>
      <c r="I1986" s="379"/>
      <c r="J1986" s="379"/>
      <c r="K1986" s="379"/>
      <c r="L1986" s="379"/>
      <c r="M1986" s="379"/>
      <c r="N1986" s="568"/>
      <c r="O1986" s="569"/>
      <c r="P1986" s="568"/>
      <c r="S1986" s="581"/>
    </row>
    <row r="1987" spans="2:19" x14ac:dyDescent="0.25">
      <c r="B1987" s="379"/>
      <c r="C1987" s="379"/>
      <c r="D1987" s="379"/>
      <c r="E1987" s="379"/>
      <c r="F1987" s="379"/>
      <c r="G1987" s="379"/>
      <c r="H1987" s="379"/>
      <c r="I1987" s="379"/>
      <c r="J1987" s="379"/>
      <c r="K1987" s="379"/>
      <c r="L1987" s="379"/>
      <c r="M1987" s="379"/>
      <c r="N1987" s="568"/>
      <c r="O1987" s="569"/>
      <c r="P1987" s="568"/>
      <c r="S1987" s="581"/>
    </row>
    <row r="1988" spans="2:19" x14ac:dyDescent="0.25">
      <c r="B1988" s="379"/>
      <c r="C1988" s="379"/>
      <c r="D1988" s="379"/>
      <c r="E1988" s="379"/>
      <c r="F1988" s="379"/>
      <c r="G1988" s="379"/>
      <c r="H1988" s="379"/>
      <c r="I1988" s="379"/>
      <c r="J1988" s="379"/>
      <c r="K1988" s="379"/>
      <c r="L1988" s="379"/>
      <c r="M1988" s="379"/>
      <c r="N1988" s="568"/>
      <c r="O1988" s="569"/>
      <c r="P1988" s="568"/>
      <c r="S1988" s="581"/>
    </row>
    <row r="1989" spans="2:19" x14ac:dyDescent="0.25">
      <c r="B1989" s="379"/>
      <c r="C1989" s="379"/>
      <c r="D1989" s="379"/>
      <c r="E1989" s="379"/>
      <c r="F1989" s="379"/>
      <c r="G1989" s="379"/>
      <c r="H1989" s="379"/>
      <c r="I1989" s="379"/>
      <c r="J1989" s="379"/>
      <c r="K1989" s="379"/>
      <c r="L1989" s="379"/>
      <c r="M1989" s="379"/>
      <c r="N1989" s="568"/>
      <c r="O1989" s="569"/>
      <c r="P1989" s="568"/>
      <c r="S1989" s="581"/>
    </row>
    <row r="1990" spans="2:19" x14ac:dyDescent="0.25">
      <c r="B1990" s="379"/>
      <c r="C1990" s="379"/>
      <c r="D1990" s="379"/>
      <c r="E1990" s="379"/>
      <c r="F1990" s="379"/>
      <c r="G1990" s="379"/>
      <c r="H1990" s="379"/>
      <c r="I1990" s="379"/>
      <c r="J1990" s="379"/>
      <c r="K1990" s="379"/>
      <c r="L1990" s="379"/>
      <c r="M1990" s="379"/>
      <c r="N1990" s="568"/>
      <c r="O1990" s="569"/>
      <c r="P1990" s="568"/>
      <c r="S1990" s="581"/>
    </row>
    <row r="1991" spans="2:19" x14ac:dyDescent="0.25">
      <c r="B1991" s="379"/>
      <c r="C1991" s="379"/>
      <c r="D1991" s="379"/>
      <c r="E1991" s="379"/>
      <c r="F1991" s="379"/>
      <c r="G1991" s="379"/>
      <c r="H1991" s="379"/>
      <c r="I1991" s="379"/>
      <c r="J1991" s="379"/>
      <c r="K1991" s="379"/>
      <c r="L1991" s="379"/>
      <c r="M1991" s="379"/>
      <c r="N1991" s="568"/>
      <c r="O1991" s="569"/>
      <c r="P1991" s="568"/>
      <c r="S1991" s="581"/>
    </row>
    <row r="1992" spans="2:19" x14ac:dyDescent="0.25">
      <c r="B1992" s="379"/>
      <c r="C1992" s="379"/>
      <c r="D1992" s="379"/>
      <c r="E1992" s="379"/>
      <c r="F1992" s="379"/>
      <c r="G1992" s="379"/>
      <c r="H1992" s="379"/>
      <c r="I1992" s="379"/>
      <c r="J1992" s="379"/>
      <c r="K1992" s="379"/>
      <c r="L1992" s="379"/>
      <c r="M1992" s="379"/>
      <c r="N1992" s="568"/>
      <c r="O1992" s="569"/>
      <c r="P1992" s="568"/>
      <c r="S1992" s="581"/>
    </row>
    <row r="1993" spans="2:19" x14ac:dyDescent="0.25">
      <c r="B1993" s="379"/>
      <c r="C1993" s="379"/>
      <c r="D1993" s="379"/>
      <c r="E1993" s="379"/>
      <c r="F1993" s="379"/>
      <c r="G1993" s="379"/>
      <c r="H1993" s="379"/>
      <c r="I1993" s="379"/>
      <c r="J1993" s="379"/>
      <c r="K1993" s="379"/>
      <c r="L1993" s="379"/>
      <c r="M1993" s="379"/>
      <c r="N1993" s="568"/>
      <c r="O1993" s="569"/>
      <c r="P1993" s="568"/>
      <c r="S1993" s="581"/>
    </row>
    <row r="1994" spans="2:19" x14ac:dyDescent="0.25">
      <c r="B1994" s="379"/>
      <c r="C1994" s="379"/>
      <c r="D1994" s="379"/>
      <c r="E1994" s="379"/>
      <c r="F1994" s="379"/>
      <c r="G1994" s="379"/>
      <c r="H1994" s="379"/>
      <c r="I1994" s="379"/>
      <c r="J1994" s="379"/>
      <c r="K1994" s="379"/>
      <c r="L1994" s="379"/>
      <c r="M1994" s="379"/>
      <c r="N1994" s="568"/>
      <c r="O1994" s="569"/>
      <c r="P1994" s="568"/>
      <c r="S1994" s="581"/>
    </row>
    <row r="1995" spans="2:19" x14ac:dyDescent="0.25">
      <c r="B1995" s="379"/>
      <c r="C1995" s="379"/>
      <c r="D1995" s="379"/>
      <c r="E1995" s="379"/>
      <c r="F1995" s="379"/>
      <c r="G1995" s="379"/>
      <c r="H1995" s="379"/>
      <c r="I1995" s="379"/>
      <c r="J1995" s="379"/>
      <c r="K1995" s="379"/>
      <c r="L1995" s="379"/>
      <c r="M1995" s="379"/>
      <c r="N1995" s="568"/>
      <c r="O1995" s="569"/>
      <c r="P1995" s="568"/>
      <c r="S1995" s="581"/>
    </row>
    <row r="1996" spans="2:19" x14ac:dyDescent="0.25">
      <c r="B1996" s="379"/>
      <c r="C1996" s="379"/>
      <c r="D1996" s="379"/>
      <c r="E1996" s="379"/>
      <c r="F1996" s="379"/>
      <c r="G1996" s="379"/>
      <c r="H1996" s="379"/>
      <c r="I1996" s="379"/>
      <c r="J1996" s="379"/>
      <c r="K1996" s="379"/>
      <c r="L1996" s="379"/>
      <c r="M1996" s="379"/>
      <c r="N1996" s="568"/>
      <c r="O1996" s="569"/>
      <c r="P1996" s="568"/>
      <c r="S1996" s="581"/>
    </row>
    <row r="1997" spans="2:19" x14ac:dyDescent="0.25">
      <c r="B1997" s="379"/>
      <c r="C1997" s="379"/>
      <c r="D1997" s="379"/>
      <c r="E1997" s="379"/>
      <c r="F1997" s="379"/>
      <c r="G1997" s="379"/>
      <c r="H1997" s="379"/>
      <c r="I1997" s="379"/>
      <c r="J1997" s="379"/>
      <c r="K1997" s="379"/>
      <c r="L1997" s="379"/>
      <c r="M1997" s="379"/>
      <c r="N1997" s="568"/>
      <c r="O1997" s="569"/>
      <c r="P1997" s="568"/>
      <c r="S1997" s="581"/>
    </row>
    <row r="1998" spans="2:19" x14ac:dyDescent="0.25">
      <c r="B1998" s="379"/>
      <c r="C1998" s="379"/>
      <c r="D1998" s="379"/>
      <c r="E1998" s="379"/>
      <c r="F1998" s="379"/>
      <c r="G1998" s="379"/>
      <c r="H1998" s="379"/>
      <c r="I1998" s="379"/>
      <c r="J1998" s="379"/>
      <c r="K1998" s="379"/>
      <c r="L1998" s="379"/>
      <c r="M1998" s="379"/>
      <c r="N1998" s="568"/>
      <c r="O1998" s="569"/>
      <c r="P1998" s="568"/>
      <c r="S1998" s="581"/>
    </row>
    <row r="1999" spans="2:19" x14ac:dyDescent="0.25">
      <c r="B1999" s="379"/>
      <c r="C1999" s="379"/>
      <c r="D1999" s="379"/>
      <c r="E1999" s="379"/>
      <c r="F1999" s="379"/>
      <c r="G1999" s="379"/>
      <c r="H1999" s="379"/>
      <c r="I1999" s="379"/>
      <c r="J1999" s="379"/>
      <c r="K1999" s="379"/>
      <c r="L1999" s="379"/>
      <c r="M1999" s="379"/>
      <c r="N1999" s="568"/>
      <c r="O1999" s="569"/>
      <c r="P1999" s="568"/>
      <c r="S1999" s="581"/>
    </row>
    <row r="2000" spans="2:19" x14ac:dyDescent="0.25">
      <c r="B2000" s="379"/>
      <c r="C2000" s="379"/>
      <c r="D2000" s="379"/>
      <c r="E2000" s="379"/>
      <c r="F2000" s="379"/>
      <c r="G2000" s="379"/>
      <c r="H2000" s="379"/>
      <c r="I2000" s="379"/>
      <c r="J2000" s="379"/>
      <c r="K2000" s="379"/>
      <c r="L2000" s="379"/>
      <c r="M2000" s="379"/>
      <c r="N2000" s="568"/>
      <c r="O2000" s="569"/>
      <c r="P2000" s="568"/>
      <c r="S2000" s="581"/>
    </row>
    <row r="2001" spans="2:19" x14ac:dyDescent="0.25">
      <c r="B2001" s="379"/>
      <c r="C2001" s="379"/>
      <c r="D2001" s="379"/>
      <c r="E2001" s="379"/>
      <c r="F2001" s="379"/>
      <c r="G2001" s="379"/>
      <c r="H2001" s="379"/>
      <c r="I2001" s="379"/>
      <c r="J2001" s="379"/>
      <c r="K2001" s="379"/>
      <c r="L2001" s="379"/>
      <c r="M2001" s="379"/>
      <c r="N2001" s="568"/>
      <c r="O2001" s="569"/>
      <c r="P2001" s="568"/>
      <c r="S2001" s="581"/>
    </row>
    <row r="2002" spans="2:19" x14ac:dyDescent="0.25">
      <c r="B2002" s="379"/>
      <c r="C2002" s="379"/>
      <c r="D2002" s="379"/>
      <c r="E2002" s="379"/>
      <c r="F2002" s="379"/>
      <c r="G2002" s="379"/>
      <c r="H2002" s="379"/>
      <c r="I2002" s="379"/>
      <c r="J2002" s="379"/>
      <c r="K2002" s="379"/>
      <c r="L2002" s="379"/>
      <c r="M2002" s="379"/>
      <c r="N2002" s="568"/>
      <c r="O2002" s="569"/>
      <c r="P2002" s="568"/>
      <c r="S2002" s="581"/>
    </row>
    <row r="2003" spans="2:19" x14ac:dyDescent="0.25">
      <c r="B2003" s="379"/>
      <c r="C2003" s="379"/>
      <c r="D2003" s="379"/>
      <c r="E2003" s="379"/>
      <c r="F2003" s="379"/>
      <c r="G2003" s="379"/>
      <c r="H2003" s="379"/>
      <c r="I2003" s="379"/>
      <c r="J2003" s="379"/>
      <c r="K2003" s="379"/>
      <c r="L2003" s="379"/>
      <c r="M2003" s="379"/>
      <c r="N2003" s="568"/>
      <c r="O2003" s="569"/>
      <c r="P2003" s="568"/>
      <c r="S2003" s="581"/>
    </row>
    <row r="2004" spans="2:19" x14ac:dyDescent="0.25">
      <c r="B2004" s="379"/>
      <c r="C2004" s="379"/>
      <c r="D2004" s="379"/>
      <c r="E2004" s="379"/>
      <c r="F2004" s="379"/>
      <c r="G2004" s="379"/>
      <c r="H2004" s="379"/>
      <c r="I2004" s="379"/>
      <c r="J2004" s="379"/>
      <c r="K2004" s="379"/>
      <c r="L2004" s="379"/>
      <c r="M2004" s="379"/>
      <c r="N2004" s="568"/>
      <c r="O2004" s="569"/>
      <c r="P2004" s="568"/>
      <c r="S2004" s="581"/>
    </row>
    <row r="2005" spans="2:19" x14ac:dyDescent="0.25">
      <c r="B2005" s="379"/>
      <c r="C2005" s="379"/>
      <c r="D2005" s="379"/>
      <c r="E2005" s="379"/>
      <c r="F2005" s="379"/>
      <c r="G2005" s="379"/>
      <c r="H2005" s="379"/>
      <c r="I2005" s="379"/>
      <c r="J2005" s="379"/>
      <c r="K2005" s="379"/>
      <c r="L2005" s="379"/>
      <c r="M2005" s="379"/>
      <c r="N2005" s="568"/>
      <c r="O2005" s="569"/>
      <c r="P2005" s="568"/>
      <c r="S2005" s="581"/>
    </row>
    <row r="2006" spans="2:19" x14ac:dyDescent="0.25">
      <c r="B2006" s="379"/>
      <c r="C2006" s="379"/>
      <c r="D2006" s="379"/>
      <c r="E2006" s="379"/>
      <c r="F2006" s="379"/>
      <c r="G2006" s="379"/>
      <c r="H2006" s="379"/>
      <c r="I2006" s="379"/>
      <c r="J2006" s="379"/>
      <c r="K2006" s="379"/>
      <c r="L2006" s="379"/>
      <c r="M2006" s="379"/>
      <c r="N2006" s="568"/>
      <c r="O2006" s="569"/>
      <c r="P2006" s="568"/>
      <c r="S2006" s="581"/>
    </row>
    <row r="2007" spans="2:19" x14ac:dyDescent="0.25">
      <c r="B2007" s="379"/>
      <c r="C2007" s="379"/>
      <c r="D2007" s="379"/>
      <c r="E2007" s="379"/>
      <c r="F2007" s="379"/>
      <c r="G2007" s="379"/>
      <c r="H2007" s="379"/>
      <c r="I2007" s="379"/>
      <c r="J2007" s="379"/>
      <c r="K2007" s="379"/>
      <c r="L2007" s="379"/>
      <c r="M2007" s="379"/>
      <c r="N2007" s="568"/>
      <c r="O2007" s="569"/>
      <c r="P2007" s="568"/>
      <c r="S2007" s="581"/>
    </row>
    <row r="2008" spans="2:19" x14ac:dyDescent="0.25">
      <c r="B2008" s="379"/>
      <c r="C2008" s="379"/>
      <c r="D2008" s="379"/>
      <c r="E2008" s="379"/>
      <c r="F2008" s="379"/>
      <c r="G2008" s="379"/>
      <c r="H2008" s="379"/>
      <c r="I2008" s="379"/>
      <c r="J2008" s="379"/>
      <c r="K2008" s="379"/>
      <c r="L2008" s="379"/>
      <c r="M2008" s="379"/>
      <c r="N2008" s="568"/>
      <c r="O2008" s="569"/>
      <c r="P2008" s="568"/>
      <c r="S2008" s="581"/>
    </row>
    <row r="2009" spans="2:19" x14ac:dyDescent="0.25">
      <c r="B2009" s="379"/>
      <c r="C2009" s="379"/>
      <c r="D2009" s="379"/>
      <c r="E2009" s="379"/>
      <c r="F2009" s="379"/>
      <c r="G2009" s="379"/>
      <c r="H2009" s="379"/>
      <c r="I2009" s="379"/>
      <c r="J2009" s="379"/>
      <c r="K2009" s="379"/>
      <c r="L2009" s="379"/>
      <c r="M2009" s="379"/>
      <c r="N2009" s="568"/>
      <c r="O2009" s="569"/>
      <c r="P2009" s="568"/>
      <c r="S2009" s="581"/>
    </row>
    <row r="2010" spans="2:19" x14ac:dyDescent="0.25">
      <c r="B2010" s="379"/>
      <c r="C2010" s="379"/>
      <c r="D2010" s="379"/>
      <c r="E2010" s="379"/>
      <c r="F2010" s="379"/>
      <c r="G2010" s="379"/>
      <c r="H2010" s="379"/>
      <c r="I2010" s="379"/>
      <c r="J2010" s="379"/>
      <c r="K2010" s="379"/>
      <c r="L2010" s="379"/>
      <c r="M2010" s="379"/>
      <c r="N2010" s="568"/>
      <c r="O2010" s="569"/>
      <c r="P2010" s="568"/>
      <c r="S2010" s="581"/>
    </row>
    <row r="2011" spans="2:19" x14ac:dyDescent="0.25">
      <c r="B2011" s="379"/>
      <c r="C2011" s="379"/>
      <c r="D2011" s="379"/>
      <c r="E2011" s="379"/>
      <c r="F2011" s="379"/>
      <c r="G2011" s="379"/>
      <c r="H2011" s="379"/>
      <c r="I2011" s="379"/>
      <c r="J2011" s="379"/>
      <c r="K2011" s="379"/>
      <c r="L2011" s="379"/>
      <c r="M2011" s="379"/>
      <c r="N2011" s="568"/>
      <c r="O2011" s="569"/>
      <c r="P2011" s="568"/>
      <c r="S2011" s="581"/>
    </row>
    <row r="2012" spans="2:19" x14ac:dyDescent="0.25">
      <c r="B2012" s="379"/>
      <c r="C2012" s="379"/>
      <c r="D2012" s="379"/>
      <c r="E2012" s="379"/>
      <c r="F2012" s="379"/>
      <c r="G2012" s="379"/>
      <c r="H2012" s="379"/>
      <c r="I2012" s="379"/>
      <c r="J2012" s="379"/>
      <c r="K2012" s="379"/>
      <c r="L2012" s="379"/>
      <c r="M2012" s="379"/>
      <c r="N2012" s="568"/>
      <c r="O2012" s="569"/>
      <c r="P2012" s="568"/>
      <c r="S2012" s="581"/>
    </row>
    <row r="2013" spans="2:19" x14ac:dyDescent="0.25">
      <c r="B2013" s="379"/>
      <c r="C2013" s="379"/>
      <c r="D2013" s="379"/>
      <c r="E2013" s="379"/>
      <c r="F2013" s="379"/>
      <c r="G2013" s="379"/>
      <c r="H2013" s="379"/>
      <c r="I2013" s="379"/>
      <c r="J2013" s="379"/>
      <c r="K2013" s="379"/>
      <c r="L2013" s="379"/>
      <c r="M2013" s="379"/>
      <c r="N2013" s="568"/>
      <c r="O2013" s="569"/>
      <c r="P2013" s="568"/>
      <c r="S2013" s="581"/>
    </row>
    <row r="2014" spans="2:19" x14ac:dyDescent="0.25">
      <c r="B2014" s="379"/>
      <c r="C2014" s="379"/>
      <c r="D2014" s="379"/>
      <c r="E2014" s="379"/>
      <c r="F2014" s="379"/>
      <c r="G2014" s="379"/>
      <c r="H2014" s="379"/>
      <c r="I2014" s="379"/>
      <c r="J2014" s="379"/>
      <c r="K2014" s="379"/>
      <c r="L2014" s="379"/>
      <c r="M2014" s="379"/>
      <c r="N2014" s="568"/>
      <c r="O2014" s="569"/>
      <c r="P2014" s="568"/>
      <c r="S2014" s="581"/>
    </row>
    <row r="2015" spans="2:19" x14ac:dyDescent="0.25">
      <c r="B2015" s="379"/>
      <c r="C2015" s="379"/>
      <c r="D2015" s="379"/>
      <c r="E2015" s="379"/>
      <c r="F2015" s="379"/>
      <c r="G2015" s="379"/>
      <c r="H2015" s="379"/>
      <c r="I2015" s="379"/>
      <c r="J2015" s="379"/>
      <c r="K2015" s="379"/>
      <c r="L2015" s="379"/>
      <c r="M2015" s="379"/>
      <c r="N2015" s="568"/>
      <c r="O2015" s="569"/>
      <c r="P2015" s="568"/>
      <c r="S2015" s="581"/>
    </row>
    <row r="2016" spans="2:19" x14ac:dyDescent="0.25">
      <c r="B2016" s="379"/>
      <c r="C2016" s="379"/>
      <c r="D2016" s="379"/>
      <c r="E2016" s="379"/>
      <c r="F2016" s="379"/>
      <c r="G2016" s="379"/>
      <c r="H2016" s="379"/>
      <c r="I2016" s="379"/>
      <c r="J2016" s="379"/>
      <c r="K2016" s="379"/>
      <c r="L2016" s="379"/>
      <c r="M2016" s="379"/>
      <c r="N2016" s="568"/>
      <c r="O2016" s="569"/>
      <c r="P2016" s="568"/>
      <c r="S2016" s="581"/>
    </row>
    <row r="2017" spans="2:19" x14ac:dyDescent="0.25">
      <c r="B2017" s="379"/>
      <c r="C2017" s="379"/>
      <c r="D2017" s="379"/>
      <c r="E2017" s="379"/>
      <c r="F2017" s="379"/>
      <c r="G2017" s="379"/>
      <c r="H2017" s="379"/>
      <c r="I2017" s="379"/>
      <c r="J2017" s="379"/>
      <c r="K2017" s="379"/>
      <c r="L2017" s="379"/>
      <c r="M2017" s="379"/>
      <c r="N2017" s="568"/>
      <c r="O2017" s="569"/>
      <c r="P2017" s="568"/>
      <c r="S2017" s="581"/>
    </row>
    <row r="2018" spans="2:19" x14ac:dyDescent="0.25">
      <c r="B2018" s="379"/>
      <c r="C2018" s="379"/>
      <c r="D2018" s="379"/>
      <c r="E2018" s="379"/>
      <c r="F2018" s="379"/>
      <c r="G2018" s="379"/>
      <c r="H2018" s="379"/>
      <c r="I2018" s="379"/>
      <c r="J2018" s="379"/>
      <c r="K2018" s="379"/>
      <c r="L2018" s="379"/>
      <c r="M2018" s="379"/>
      <c r="N2018" s="568"/>
      <c r="O2018" s="569"/>
      <c r="P2018" s="568"/>
      <c r="S2018" s="581"/>
    </row>
    <row r="2019" spans="2:19" x14ac:dyDescent="0.25">
      <c r="B2019" s="379"/>
      <c r="C2019" s="379"/>
      <c r="D2019" s="379"/>
      <c r="E2019" s="379"/>
      <c r="F2019" s="379"/>
      <c r="G2019" s="379"/>
      <c r="H2019" s="379"/>
      <c r="I2019" s="379"/>
      <c r="J2019" s="379"/>
      <c r="K2019" s="379"/>
      <c r="L2019" s="379"/>
      <c r="M2019" s="379"/>
      <c r="N2019" s="568"/>
      <c r="O2019" s="569"/>
      <c r="P2019" s="568"/>
      <c r="S2019" s="581"/>
    </row>
    <row r="2020" spans="2:19" x14ac:dyDescent="0.25">
      <c r="B2020" s="379"/>
      <c r="C2020" s="379"/>
      <c r="D2020" s="379"/>
      <c r="E2020" s="379"/>
      <c r="F2020" s="379"/>
      <c r="G2020" s="379"/>
      <c r="H2020" s="379"/>
      <c r="I2020" s="379"/>
      <c r="J2020" s="379"/>
      <c r="K2020" s="379"/>
      <c r="L2020" s="379"/>
      <c r="M2020" s="379"/>
      <c r="N2020" s="568"/>
      <c r="O2020" s="569"/>
      <c r="P2020" s="568"/>
      <c r="S2020" s="581"/>
    </row>
    <row r="2021" spans="2:19" x14ac:dyDescent="0.25">
      <c r="B2021" s="379"/>
      <c r="C2021" s="379"/>
      <c r="D2021" s="379"/>
      <c r="E2021" s="379"/>
      <c r="F2021" s="379"/>
      <c r="G2021" s="379"/>
      <c r="H2021" s="379"/>
      <c r="I2021" s="379"/>
      <c r="J2021" s="379"/>
      <c r="K2021" s="379"/>
      <c r="L2021" s="379"/>
      <c r="M2021" s="379"/>
      <c r="N2021" s="568"/>
      <c r="O2021" s="569"/>
      <c r="P2021" s="568"/>
      <c r="S2021" s="581"/>
    </row>
    <row r="2022" spans="2:19" x14ac:dyDescent="0.25">
      <c r="B2022" s="379"/>
      <c r="C2022" s="379"/>
      <c r="D2022" s="379"/>
      <c r="E2022" s="379"/>
      <c r="F2022" s="379"/>
      <c r="G2022" s="379"/>
      <c r="H2022" s="379"/>
      <c r="I2022" s="379"/>
      <c r="J2022" s="379"/>
      <c r="K2022" s="379"/>
      <c r="L2022" s="379"/>
      <c r="M2022" s="379"/>
      <c r="N2022" s="568"/>
      <c r="O2022" s="569"/>
      <c r="P2022" s="568"/>
      <c r="S2022" s="581"/>
    </row>
    <row r="2023" spans="2:19" x14ac:dyDescent="0.25">
      <c r="B2023" s="379"/>
      <c r="C2023" s="379"/>
      <c r="D2023" s="379"/>
      <c r="E2023" s="379"/>
      <c r="F2023" s="379"/>
      <c r="G2023" s="379"/>
      <c r="H2023" s="379"/>
      <c r="I2023" s="379"/>
      <c r="J2023" s="379"/>
      <c r="K2023" s="379"/>
      <c r="L2023" s="379"/>
      <c r="M2023" s="379"/>
      <c r="N2023" s="568"/>
      <c r="O2023" s="569"/>
      <c r="P2023" s="568"/>
      <c r="S2023" s="581"/>
    </row>
    <row r="2024" spans="2:19" x14ac:dyDescent="0.25">
      <c r="B2024" s="379"/>
      <c r="C2024" s="379"/>
      <c r="D2024" s="379"/>
      <c r="E2024" s="379"/>
      <c r="F2024" s="379"/>
      <c r="G2024" s="379"/>
      <c r="H2024" s="379"/>
      <c r="I2024" s="379"/>
      <c r="J2024" s="379"/>
      <c r="K2024" s="379"/>
      <c r="L2024" s="379"/>
      <c r="M2024" s="379"/>
      <c r="N2024" s="568"/>
      <c r="O2024" s="569"/>
      <c r="P2024" s="568"/>
      <c r="S2024" s="581"/>
    </row>
    <row r="2025" spans="2:19" x14ac:dyDescent="0.25">
      <c r="B2025" s="379"/>
      <c r="C2025" s="379"/>
      <c r="D2025" s="379"/>
      <c r="E2025" s="379"/>
      <c r="F2025" s="379"/>
      <c r="G2025" s="379"/>
      <c r="H2025" s="379"/>
      <c r="I2025" s="379"/>
      <c r="J2025" s="379"/>
      <c r="K2025" s="379"/>
      <c r="L2025" s="379"/>
      <c r="M2025" s="379"/>
      <c r="N2025" s="568"/>
      <c r="O2025" s="569"/>
      <c r="P2025" s="568"/>
      <c r="S2025" s="581"/>
    </row>
    <row r="2026" spans="2:19" x14ac:dyDescent="0.25">
      <c r="B2026" s="379"/>
      <c r="C2026" s="379"/>
      <c r="D2026" s="379"/>
      <c r="E2026" s="379"/>
      <c r="F2026" s="379"/>
      <c r="G2026" s="379"/>
      <c r="H2026" s="379"/>
      <c r="I2026" s="379"/>
      <c r="J2026" s="379"/>
      <c r="K2026" s="379"/>
      <c r="L2026" s="379"/>
      <c r="M2026" s="379"/>
      <c r="N2026" s="568"/>
      <c r="O2026" s="569"/>
      <c r="P2026" s="568"/>
      <c r="S2026" s="581"/>
    </row>
    <row r="2027" spans="2:19" x14ac:dyDescent="0.25">
      <c r="B2027" s="379"/>
      <c r="C2027" s="379"/>
      <c r="D2027" s="379"/>
      <c r="E2027" s="379"/>
      <c r="F2027" s="379"/>
      <c r="G2027" s="379"/>
      <c r="H2027" s="379"/>
      <c r="I2027" s="379"/>
      <c r="J2027" s="379"/>
      <c r="K2027" s="379"/>
      <c r="L2027" s="379"/>
      <c r="M2027" s="379"/>
      <c r="N2027" s="568"/>
      <c r="O2027" s="569"/>
      <c r="P2027" s="568"/>
      <c r="S2027" s="581"/>
    </row>
    <row r="2028" spans="2:19" x14ac:dyDescent="0.25">
      <c r="B2028" s="379"/>
      <c r="C2028" s="379"/>
      <c r="D2028" s="379"/>
      <c r="E2028" s="379"/>
      <c r="F2028" s="379"/>
      <c r="G2028" s="379"/>
      <c r="H2028" s="379"/>
      <c r="I2028" s="379"/>
      <c r="J2028" s="379"/>
      <c r="K2028" s="379"/>
      <c r="L2028" s="379"/>
      <c r="M2028" s="379"/>
      <c r="N2028" s="568"/>
      <c r="O2028" s="569"/>
      <c r="P2028" s="568"/>
      <c r="S2028" s="581"/>
    </row>
    <row r="2029" spans="2:19" x14ac:dyDescent="0.25">
      <c r="B2029" s="379"/>
      <c r="C2029" s="379"/>
      <c r="D2029" s="379"/>
      <c r="E2029" s="379"/>
      <c r="F2029" s="379"/>
      <c r="G2029" s="379"/>
      <c r="H2029" s="379"/>
      <c r="I2029" s="379"/>
      <c r="J2029" s="379"/>
      <c r="K2029" s="379"/>
      <c r="L2029" s="379"/>
      <c r="M2029" s="379"/>
      <c r="N2029" s="568"/>
      <c r="O2029" s="569"/>
      <c r="P2029" s="568"/>
      <c r="S2029" s="581"/>
    </row>
    <row r="2030" spans="2:19" x14ac:dyDescent="0.25">
      <c r="B2030" s="379"/>
      <c r="C2030" s="379"/>
      <c r="D2030" s="379"/>
      <c r="E2030" s="379"/>
      <c r="F2030" s="379"/>
      <c r="G2030" s="379"/>
      <c r="H2030" s="379"/>
      <c r="I2030" s="379"/>
      <c r="J2030" s="379"/>
      <c r="K2030" s="379"/>
      <c r="L2030" s="379"/>
      <c r="M2030" s="379"/>
      <c r="N2030" s="568"/>
      <c r="O2030" s="569"/>
      <c r="P2030" s="568"/>
      <c r="S2030" s="581"/>
    </row>
    <row r="2031" spans="2:19" x14ac:dyDescent="0.25">
      <c r="B2031" s="379"/>
      <c r="C2031" s="379"/>
      <c r="D2031" s="379"/>
      <c r="E2031" s="379"/>
      <c r="F2031" s="379"/>
      <c r="G2031" s="379"/>
      <c r="H2031" s="379"/>
      <c r="I2031" s="379"/>
      <c r="J2031" s="379"/>
      <c r="K2031" s="379"/>
      <c r="L2031" s="379"/>
      <c r="M2031" s="379"/>
      <c r="N2031" s="569"/>
      <c r="O2031" s="568"/>
      <c r="S2031" s="581"/>
    </row>
    <row r="2032" spans="2:19" x14ac:dyDescent="0.25">
      <c r="B2032" s="379"/>
      <c r="C2032" s="379"/>
      <c r="D2032" s="379"/>
      <c r="E2032" s="379"/>
      <c r="F2032" s="379"/>
      <c r="G2032" s="379"/>
      <c r="H2032" s="379"/>
      <c r="I2032" s="379"/>
      <c r="J2032" s="379"/>
      <c r="K2032" s="379"/>
      <c r="L2032" s="379"/>
      <c r="M2032" s="379"/>
      <c r="N2032" s="569"/>
      <c r="O2032" s="568"/>
      <c r="S2032" s="581"/>
    </row>
    <row r="2033" spans="2:19" x14ac:dyDescent="0.25">
      <c r="B2033" s="379"/>
      <c r="C2033" s="379"/>
      <c r="D2033" s="379"/>
      <c r="E2033" s="379"/>
      <c r="F2033" s="379"/>
      <c r="G2033" s="379"/>
      <c r="H2033" s="379"/>
      <c r="I2033" s="379"/>
      <c r="J2033" s="379"/>
      <c r="K2033" s="379"/>
      <c r="L2033" s="379"/>
      <c r="M2033" s="379"/>
      <c r="N2033" s="569"/>
      <c r="O2033" s="568"/>
      <c r="S2033" s="581"/>
    </row>
    <row r="2034" spans="2:19" x14ac:dyDescent="0.25">
      <c r="B2034" s="379"/>
      <c r="C2034" s="379"/>
      <c r="D2034" s="379"/>
      <c r="E2034" s="379"/>
      <c r="F2034" s="379"/>
      <c r="G2034" s="379"/>
      <c r="H2034" s="379"/>
      <c r="I2034" s="379"/>
      <c r="J2034" s="379"/>
      <c r="K2034" s="379"/>
      <c r="L2034" s="379"/>
      <c r="M2034" s="379"/>
      <c r="N2034" s="569"/>
      <c r="O2034" s="568"/>
      <c r="S2034" s="581"/>
    </row>
    <row r="2035" spans="2:19" x14ac:dyDescent="0.25">
      <c r="B2035" s="379"/>
      <c r="C2035" s="379"/>
      <c r="D2035" s="379"/>
      <c r="E2035" s="379"/>
      <c r="F2035" s="379"/>
      <c r="G2035" s="379"/>
      <c r="H2035" s="379"/>
      <c r="I2035" s="379"/>
      <c r="J2035" s="379"/>
      <c r="K2035" s="379"/>
      <c r="L2035" s="379"/>
      <c r="M2035" s="379"/>
      <c r="N2035" s="569"/>
      <c r="O2035" s="568"/>
      <c r="S2035" s="581"/>
    </row>
    <row r="2036" spans="2:19" x14ac:dyDescent="0.25">
      <c r="B2036" s="379"/>
      <c r="C2036" s="379"/>
      <c r="D2036" s="379"/>
      <c r="E2036" s="379"/>
      <c r="F2036" s="379"/>
      <c r="G2036" s="379"/>
      <c r="H2036" s="379"/>
      <c r="I2036" s="379"/>
      <c r="J2036" s="379"/>
      <c r="K2036" s="379"/>
      <c r="L2036" s="379"/>
      <c r="M2036" s="379"/>
      <c r="N2036" s="569"/>
      <c r="O2036" s="568"/>
      <c r="S2036" s="581"/>
    </row>
    <row r="2037" spans="2:19" x14ac:dyDescent="0.25">
      <c r="B2037" s="379"/>
      <c r="C2037" s="379"/>
      <c r="D2037" s="379"/>
      <c r="E2037" s="379"/>
      <c r="F2037" s="379"/>
      <c r="G2037" s="379"/>
      <c r="H2037" s="379"/>
      <c r="I2037" s="379"/>
      <c r="J2037" s="379"/>
      <c r="K2037" s="379"/>
      <c r="L2037" s="379"/>
      <c r="M2037" s="379"/>
      <c r="N2037" s="569"/>
      <c r="O2037" s="568"/>
      <c r="S2037" s="581"/>
    </row>
    <row r="2038" spans="2:19" x14ac:dyDescent="0.25">
      <c r="B2038" s="379"/>
      <c r="C2038" s="379"/>
      <c r="D2038" s="379"/>
      <c r="E2038" s="379"/>
      <c r="F2038" s="379"/>
      <c r="G2038" s="379"/>
      <c r="H2038" s="379"/>
      <c r="I2038" s="379"/>
      <c r="J2038" s="379"/>
      <c r="K2038" s="379"/>
      <c r="L2038" s="379"/>
      <c r="M2038" s="379"/>
      <c r="N2038" s="569"/>
      <c r="O2038" s="568"/>
      <c r="S2038" s="581"/>
    </row>
    <row r="2039" spans="2:19" x14ac:dyDescent="0.25">
      <c r="B2039" s="379"/>
      <c r="C2039" s="379"/>
      <c r="D2039" s="379"/>
      <c r="E2039" s="379"/>
      <c r="F2039" s="379"/>
      <c r="G2039" s="379"/>
      <c r="H2039" s="379"/>
      <c r="I2039" s="379"/>
      <c r="J2039" s="379"/>
      <c r="K2039" s="379"/>
      <c r="L2039" s="379"/>
      <c r="M2039" s="379"/>
      <c r="N2039" s="569"/>
      <c r="O2039" s="568"/>
      <c r="S2039" s="581"/>
    </row>
    <row r="2040" spans="2:19" x14ac:dyDescent="0.25">
      <c r="B2040" s="379"/>
      <c r="C2040" s="379"/>
      <c r="D2040" s="379"/>
      <c r="E2040" s="379"/>
      <c r="F2040" s="379"/>
      <c r="G2040" s="379"/>
      <c r="H2040" s="379"/>
      <c r="I2040" s="379"/>
      <c r="J2040" s="379"/>
      <c r="K2040" s="379"/>
      <c r="L2040" s="379"/>
      <c r="M2040" s="379"/>
      <c r="N2040" s="569"/>
      <c r="O2040" s="568"/>
      <c r="S2040" s="581"/>
    </row>
    <row r="2041" spans="2:19" x14ac:dyDescent="0.25">
      <c r="B2041" s="379"/>
      <c r="C2041" s="379"/>
      <c r="D2041" s="379"/>
      <c r="E2041" s="379"/>
      <c r="F2041" s="379"/>
      <c r="G2041" s="379"/>
      <c r="H2041" s="379"/>
      <c r="I2041" s="379"/>
      <c r="J2041" s="379"/>
      <c r="K2041" s="379"/>
      <c r="L2041" s="379"/>
      <c r="M2041" s="379"/>
      <c r="N2041" s="569"/>
      <c r="O2041" s="568"/>
      <c r="S2041" s="581"/>
    </row>
    <row r="2042" spans="2:19" x14ac:dyDescent="0.25">
      <c r="B2042" s="379"/>
      <c r="C2042" s="379"/>
      <c r="D2042" s="379"/>
      <c r="E2042" s="379"/>
      <c r="F2042" s="379"/>
      <c r="G2042" s="379"/>
      <c r="H2042" s="379"/>
      <c r="I2042" s="379"/>
      <c r="J2042" s="379"/>
      <c r="K2042" s="379"/>
      <c r="L2042" s="379"/>
      <c r="M2042" s="379"/>
      <c r="N2042" s="569"/>
      <c r="O2042" s="568"/>
      <c r="S2042" s="581"/>
    </row>
    <row r="2043" spans="2:19" x14ac:dyDescent="0.25">
      <c r="B2043" s="379"/>
      <c r="C2043" s="379"/>
      <c r="D2043" s="379"/>
      <c r="E2043" s="379"/>
      <c r="F2043" s="379"/>
      <c r="G2043" s="379"/>
      <c r="H2043" s="379"/>
      <c r="I2043" s="379"/>
      <c r="J2043" s="379"/>
      <c r="K2043" s="379"/>
      <c r="L2043" s="379"/>
      <c r="M2043" s="379"/>
      <c r="N2043" s="569"/>
      <c r="O2043" s="568"/>
      <c r="S2043" s="581"/>
    </row>
    <row r="2044" spans="2:19" x14ac:dyDescent="0.25">
      <c r="B2044" s="379"/>
      <c r="C2044" s="379"/>
      <c r="D2044" s="379"/>
      <c r="E2044" s="379"/>
      <c r="F2044" s="379"/>
      <c r="G2044" s="379"/>
      <c r="H2044" s="379"/>
      <c r="I2044" s="379"/>
      <c r="J2044" s="379"/>
      <c r="K2044" s="379"/>
      <c r="L2044" s="379"/>
      <c r="M2044" s="379"/>
      <c r="N2044" s="569"/>
      <c r="O2044" s="568"/>
      <c r="S2044" s="581"/>
    </row>
    <row r="2045" spans="2:19" x14ac:dyDescent="0.25">
      <c r="B2045" s="379"/>
      <c r="C2045" s="379"/>
      <c r="D2045" s="379"/>
      <c r="E2045" s="379"/>
      <c r="F2045" s="379"/>
      <c r="G2045" s="379"/>
      <c r="H2045" s="379"/>
      <c r="I2045" s="379"/>
      <c r="J2045" s="379"/>
      <c r="K2045" s="379"/>
      <c r="L2045" s="379"/>
      <c r="M2045" s="379"/>
      <c r="N2045" s="569"/>
      <c r="O2045" s="568"/>
      <c r="S2045" s="581"/>
    </row>
    <row r="2046" spans="2:19" x14ac:dyDescent="0.25">
      <c r="B2046" s="379"/>
      <c r="C2046" s="379"/>
      <c r="D2046" s="379"/>
      <c r="E2046" s="379"/>
      <c r="F2046" s="379"/>
      <c r="G2046" s="379"/>
      <c r="H2046" s="379"/>
      <c r="I2046" s="379"/>
      <c r="J2046" s="379"/>
      <c r="K2046" s="379"/>
      <c r="L2046" s="379"/>
      <c r="M2046" s="379"/>
      <c r="N2046" s="569"/>
      <c r="O2046" s="568"/>
      <c r="S2046" s="581"/>
    </row>
    <row r="2047" spans="2:19" x14ac:dyDescent="0.25">
      <c r="B2047" s="379"/>
      <c r="C2047" s="379"/>
      <c r="D2047" s="379"/>
      <c r="E2047" s="379"/>
      <c r="F2047" s="379"/>
      <c r="G2047" s="379"/>
      <c r="H2047" s="379"/>
      <c r="I2047" s="379"/>
      <c r="J2047" s="379"/>
      <c r="K2047" s="379"/>
      <c r="L2047" s="379"/>
      <c r="M2047" s="379"/>
      <c r="N2047" s="569"/>
      <c r="O2047" s="568"/>
      <c r="S2047" s="581"/>
    </row>
    <row r="2048" spans="2:19" x14ac:dyDescent="0.25">
      <c r="B2048" s="379"/>
      <c r="C2048" s="379"/>
      <c r="D2048" s="379"/>
      <c r="E2048" s="379"/>
      <c r="F2048" s="379"/>
      <c r="G2048" s="379"/>
      <c r="H2048" s="379"/>
      <c r="I2048" s="379"/>
      <c r="J2048" s="379"/>
      <c r="K2048" s="379"/>
      <c r="L2048" s="379"/>
      <c r="M2048" s="379"/>
      <c r="N2048" s="569"/>
      <c r="O2048" s="568"/>
      <c r="S2048" s="581"/>
    </row>
    <row r="2049" spans="2:19" x14ac:dyDescent="0.25">
      <c r="B2049" s="379"/>
      <c r="C2049" s="379"/>
      <c r="D2049" s="379"/>
      <c r="E2049" s="379"/>
      <c r="F2049" s="379"/>
      <c r="G2049" s="379"/>
      <c r="H2049" s="379"/>
      <c r="I2049" s="379"/>
      <c r="J2049" s="379"/>
      <c r="K2049" s="379"/>
      <c r="L2049" s="379"/>
      <c r="M2049" s="379"/>
      <c r="N2049" s="569"/>
      <c r="O2049" s="568"/>
      <c r="S2049" s="581"/>
    </row>
    <row r="2050" spans="2:19" x14ac:dyDescent="0.25">
      <c r="B2050" s="379"/>
      <c r="C2050" s="379"/>
      <c r="D2050" s="379"/>
      <c r="E2050" s="379"/>
      <c r="F2050" s="379"/>
      <c r="G2050" s="379"/>
      <c r="H2050" s="379"/>
      <c r="I2050" s="379"/>
      <c r="J2050" s="379"/>
      <c r="K2050" s="379"/>
      <c r="L2050" s="379"/>
      <c r="M2050" s="379"/>
      <c r="N2050" s="569"/>
      <c r="O2050" s="568"/>
      <c r="S2050" s="581"/>
    </row>
    <row r="2051" spans="2:19" x14ac:dyDescent="0.25">
      <c r="B2051" s="379"/>
      <c r="C2051" s="379"/>
      <c r="D2051" s="379"/>
      <c r="E2051" s="379"/>
      <c r="F2051" s="379"/>
      <c r="G2051" s="379"/>
      <c r="H2051" s="379"/>
      <c r="I2051" s="379"/>
      <c r="J2051" s="379"/>
      <c r="K2051" s="379"/>
      <c r="L2051" s="379"/>
      <c r="M2051" s="379"/>
      <c r="N2051" s="569"/>
      <c r="O2051" s="568"/>
      <c r="S2051" s="581"/>
    </row>
    <row r="2052" spans="2:19" x14ac:dyDescent="0.25">
      <c r="B2052" s="379"/>
      <c r="C2052" s="379"/>
      <c r="D2052" s="379"/>
      <c r="E2052" s="379"/>
      <c r="F2052" s="379"/>
      <c r="G2052" s="379"/>
      <c r="H2052" s="379"/>
      <c r="I2052" s="379"/>
      <c r="J2052" s="379"/>
      <c r="K2052" s="379"/>
      <c r="L2052" s="379"/>
      <c r="M2052" s="379"/>
      <c r="N2052" s="569"/>
      <c r="O2052" s="568"/>
      <c r="S2052" s="581"/>
    </row>
    <row r="2053" spans="2:19" x14ac:dyDescent="0.25">
      <c r="B2053" s="379"/>
      <c r="C2053" s="379"/>
      <c r="D2053" s="379"/>
      <c r="E2053" s="379"/>
      <c r="F2053" s="379"/>
      <c r="G2053" s="379"/>
      <c r="H2053" s="379"/>
      <c r="I2053" s="379"/>
      <c r="J2053" s="379"/>
      <c r="K2053" s="379"/>
      <c r="L2053" s="379"/>
      <c r="M2053" s="379"/>
      <c r="N2053" s="569"/>
      <c r="O2053" s="568"/>
      <c r="S2053" s="581"/>
    </row>
    <row r="2054" spans="2:19" x14ac:dyDescent="0.25">
      <c r="B2054" s="379"/>
      <c r="C2054" s="379"/>
      <c r="D2054" s="379"/>
      <c r="E2054" s="379"/>
      <c r="F2054" s="379"/>
      <c r="G2054" s="379"/>
      <c r="H2054" s="379"/>
      <c r="I2054" s="379"/>
      <c r="J2054" s="379"/>
      <c r="K2054" s="379"/>
      <c r="L2054" s="379"/>
      <c r="M2054" s="379"/>
      <c r="N2054" s="569"/>
      <c r="O2054" s="568"/>
      <c r="S2054" s="581"/>
    </row>
    <row r="2055" spans="2:19" x14ac:dyDescent="0.25">
      <c r="B2055" s="379"/>
      <c r="C2055" s="379"/>
      <c r="D2055" s="379"/>
      <c r="E2055" s="379"/>
      <c r="F2055" s="379"/>
      <c r="G2055" s="379"/>
      <c r="H2055" s="379"/>
      <c r="I2055" s="379"/>
      <c r="J2055" s="379"/>
      <c r="K2055" s="379"/>
      <c r="L2055" s="379"/>
      <c r="M2055" s="379"/>
      <c r="N2055" s="569"/>
      <c r="O2055" s="568"/>
      <c r="S2055" s="581"/>
    </row>
    <row r="2056" spans="2:19" x14ac:dyDescent="0.25">
      <c r="B2056" s="379"/>
      <c r="C2056" s="379"/>
      <c r="D2056" s="379"/>
      <c r="E2056" s="379"/>
      <c r="F2056" s="379"/>
      <c r="G2056" s="379"/>
      <c r="H2056" s="379"/>
      <c r="I2056" s="379"/>
      <c r="J2056" s="379"/>
      <c r="K2056" s="379"/>
      <c r="L2056" s="379"/>
      <c r="M2056" s="379"/>
      <c r="N2056" s="569"/>
      <c r="O2056" s="568"/>
      <c r="S2056" s="581"/>
    </row>
    <row r="2057" spans="2:19" x14ac:dyDescent="0.25">
      <c r="B2057" s="379"/>
      <c r="C2057" s="379"/>
      <c r="D2057" s="379"/>
      <c r="E2057" s="379"/>
      <c r="F2057" s="379"/>
      <c r="G2057" s="379"/>
      <c r="H2057" s="379"/>
      <c r="I2057" s="379"/>
      <c r="J2057" s="379"/>
      <c r="K2057" s="379"/>
      <c r="L2057" s="379"/>
      <c r="M2057" s="379"/>
      <c r="N2057" s="569"/>
      <c r="O2057" s="568"/>
      <c r="S2057" s="581"/>
    </row>
    <row r="2058" spans="2:19" x14ac:dyDescent="0.25">
      <c r="B2058" s="379"/>
      <c r="C2058" s="379"/>
      <c r="D2058" s="379"/>
      <c r="E2058" s="379"/>
      <c r="F2058" s="379"/>
      <c r="G2058" s="379"/>
      <c r="H2058" s="379"/>
      <c r="I2058" s="379"/>
      <c r="J2058" s="379"/>
      <c r="K2058" s="379"/>
      <c r="L2058" s="379"/>
      <c r="M2058" s="379"/>
      <c r="N2058" s="569"/>
      <c r="O2058" s="568"/>
      <c r="S2058" s="581"/>
    </row>
    <row r="2059" spans="2:19" x14ac:dyDescent="0.25">
      <c r="B2059" s="379"/>
      <c r="C2059" s="379"/>
      <c r="D2059" s="379"/>
      <c r="E2059" s="379"/>
      <c r="F2059" s="379"/>
      <c r="G2059" s="379"/>
      <c r="H2059" s="379"/>
      <c r="I2059" s="379"/>
      <c r="J2059" s="379"/>
      <c r="K2059" s="379"/>
      <c r="L2059" s="379"/>
      <c r="M2059" s="379"/>
      <c r="N2059" s="569"/>
      <c r="O2059" s="568"/>
      <c r="S2059" s="581"/>
    </row>
    <row r="2060" spans="2:19" x14ac:dyDescent="0.25">
      <c r="B2060" s="379"/>
      <c r="C2060" s="379"/>
      <c r="D2060" s="379"/>
      <c r="E2060" s="379"/>
      <c r="F2060" s="379"/>
      <c r="G2060" s="379"/>
      <c r="H2060" s="379"/>
      <c r="I2060" s="379"/>
      <c r="J2060" s="379"/>
      <c r="K2060" s="379"/>
      <c r="L2060" s="379"/>
      <c r="M2060" s="379"/>
      <c r="N2060" s="569"/>
      <c r="O2060" s="568"/>
      <c r="S2060" s="581"/>
    </row>
    <row r="2061" spans="2:19" x14ac:dyDescent="0.25">
      <c r="B2061" s="379"/>
      <c r="C2061" s="379"/>
      <c r="D2061" s="379"/>
      <c r="E2061" s="379"/>
      <c r="F2061" s="379"/>
      <c r="G2061" s="379"/>
      <c r="H2061" s="379"/>
      <c r="I2061" s="379"/>
      <c r="J2061" s="379"/>
      <c r="K2061" s="379"/>
      <c r="L2061" s="379"/>
      <c r="M2061" s="379"/>
      <c r="N2061" s="569"/>
      <c r="O2061" s="568"/>
      <c r="S2061" s="581"/>
    </row>
    <row r="2062" spans="2:19" x14ac:dyDescent="0.25">
      <c r="B2062" s="379"/>
      <c r="C2062" s="379"/>
      <c r="D2062" s="379"/>
      <c r="E2062" s="379"/>
      <c r="F2062" s="379"/>
      <c r="G2062" s="379"/>
      <c r="H2062" s="379"/>
      <c r="I2062" s="379"/>
      <c r="J2062" s="379"/>
      <c r="K2062" s="379"/>
      <c r="L2062" s="379"/>
      <c r="M2062" s="379"/>
      <c r="N2062" s="569"/>
      <c r="O2062" s="568"/>
      <c r="S2062" s="581"/>
    </row>
    <row r="2063" spans="2:19" x14ac:dyDescent="0.25">
      <c r="B2063" s="379"/>
      <c r="C2063" s="379"/>
      <c r="D2063" s="379"/>
      <c r="E2063" s="379"/>
      <c r="F2063" s="379"/>
      <c r="G2063" s="379"/>
      <c r="H2063" s="379"/>
      <c r="I2063" s="379"/>
      <c r="J2063" s="379"/>
      <c r="K2063" s="379"/>
      <c r="L2063" s="379"/>
      <c r="M2063" s="379"/>
      <c r="N2063" s="569"/>
      <c r="O2063" s="568"/>
      <c r="S2063" s="581"/>
    </row>
    <row r="2064" spans="2:19" x14ac:dyDescent="0.25">
      <c r="B2064" s="379"/>
      <c r="C2064" s="379"/>
      <c r="D2064" s="379"/>
      <c r="E2064" s="379"/>
      <c r="F2064" s="379"/>
      <c r="G2064" s="379"/>
      <c r="H2064" s="379"/>
      <c r="I2064" s="379"/>
      <c r="J2064" s="379"/>
      <c r="K2064" s="379"/>
      <c r="L2064" s="379"/>
      <c r="M2064" s="379"/>
      <c r="N2064" s="569"/>
      <c r="O2064" s="568"/>
      <c r="S2064" s="581"/>
    </row>
    <row r="2065" spans="2:19" x14ac:dyDescent="0.25">
      <c r="B2065" s="379"/>
      <c r="C2065" s="379"/>
      <c r="D2065" s="379"/>
      <c r="E2065" s="379"/>
      <c r="F2065" s="379"/>
      <c r="G2065" s="379"/>
      <c r="H2065" s="379"/>
      <c r="I2065" s="379"/>
      <c r="J2065" s="379"/>
      <c r="K2065" s="379"/>
      <c r="L2065" s="379"/>
      <c r="M2065" s="379"/>
      <c r="N2065" s="569"/>
      <c r="O2065" s="568"/>
      <c r="S2065" s="581"/>
    </row>
    <row r="2066" spans="2:19" x14ac:dyDescent="0.25">
      <c r="B2066" s="379"/>
      <c r="C2066" s="379"/>
      <c r="D2066" s="379"/>
      <c r="E2066" s="379"/>
      <c r="F2066" s="379"/>
      <c r="G2066" s="379"/>
      <c r="H2066" s="379"/>
      <c r="I2066" s="379"/>
      <c r="J2066" s="379"/>
      <c r="K2066" s="379"/>
      <c r="L2066" s="379"/>
      <c r="M2066" s="379"/>
      <c r="N2066" s="569"/>
      <c r="O2066" s="568"/>
      <c r="S2066" s="581"/>
    </row>
    <row r="2067" spans="2:19" x14ac:dyDescent="0.25">
      <c r="B2067" s="379"/>
      <c r="C2067" s="379"/>
      <c r="D2067" s="379"/>
      <c r="E2067" s="379"/>
      <c r="F2067" s="379"/>
      <c r="G2067" s="379"/>
      <c r="H2067" s="379"/>
      <c r="I2067" s="379"/>
      <c r="J2067" s="379"/>
      <c r="K2067" s="379"/>
      <c r="L2067" s="379"/>
      <c r="M2067" s="379"/>
      <c r="N2067" s="569"/>
      <c r="O2067" s="568"/>
      <c r="S2067" s="581"/>
    </row>
    <row r="2068" spans="2:19" x14ac:dyDescent="0.25">
      <c r="B2068" s="379"/>
      <c r="C2068" s="379"/>
      <c r="D2068" s="379"/>
      <c r="E2068" s="379"/>
      <c r="F2068" s="379"/>
      <c r="G2068" s="379"/>
      <c r="H2068" s="379"/>
      <c r="I2068" s="379"/>
      <c r="J2068" s="379"/>
      <c r="K2068" s="379"/>
      <c r="L2068" s="379"/>
      <c r="M2068" s="379"/>
      <c r="N2068" s="569"/>
      <c r="O2068" s="568"/>
      <c r="S2068" s="581"/>
    </row>
    <row r="2069" spans="2:19" x14ac:dyDescent="0.25">
      <c r="B2069" s="379"/>
      <c r="C2069" s="379"/>
      <c r="D2069" s="379"/>
      <c r="E2069" s="379"/>
      <c r="F2069" s="379"/>
      <c r="G2069" s="379"/>
      <c r="H2069" s="379"/>
      <c r="I2069" s="379"/>
      <c r="J2069" s="379"/>
      <c r="K2069" s="379"/>
      <c r="L2069" s="379"/>
      <c r="M2069" s="379"/>
      <c r="N2069" s="569"/>
      <c r="O2069" s="568"/>
      <c r="S2069" s="581"/>
    </row>
    <row r="2070" spans="2:19" x14ac:dyDescent="0.25">
      <c r="B2070" s="379"/>
      <c r="C2070" s="379"/>
      <c r="D2070" s="379"/>
      <c r="E2070" s="379"/>
      <c r="F2070" s="379"/>
      <c r="G2070" s="379"/>
      <c r="H2070" s="379"/>
      <c r="I2070" s="379"/>
      <c r="J2070" s="379"/>
      <c r="K2070" s="379"/>
      <c r="L2070" s="379"/>
      <c r="M2070" s="379"/>
      <c r="N2070" s="569"/>
      <c r="O2070" s="568"/>
      <c r="S2070" s="581"/>
    </row>
    <row r="2071" spans="2:19" x14ac:dyDescent="0.25">
      <c r="B2071" s="379"/>
      <c r="C2071" s="379"/>
      <c r="D2071" s="379"/>
      <c r="E2071" s="379"/>
      <c r="F2071" s="379"/>
      <c r="G2071" s="379"/>
      <c r="H2071" s="379"/>
      <c r="I2071" s="379"/>
      <c r="J2071" s="379"/>
      <c r="K2071" s="379"/>
      <c r="L2071" s="379"/>
      <c r="M2071" s="379"/>
      <c r="N2071" s="569"/>
      <c r="O2071" s="568"/>
      <c r="S2071" s="581"/>
    </row>
    <row r="2072" spans="2:19" x14ac:dyDescent="0.25">
      <c r="B2072" s="379"/>
      <c r="C2072" s="379"/>
      <c r="D2072" s="379"/>
      <c r="E2072" s="379"/>
      <c r="F2072" s="379"/>
      <c r="G2072" s="379"/>
      <c r="H2072" s="379"/>
      <c r="I2072" s="379"/>
      <c r="J2072" s="379"/>
      <c r="K2072" s="379"/>
      <c r="L2072" s="379"/>
      <c r="M2072" s="379"/>
      <c r="N2072" s="569"/>
      <c r="O2072" s="568"/>
      <c r="S2072" s="581"/>
    </row>
    <row r="2073" spans="2:19" x14ac:dyDescent="0.25">
      <c r="B2073" s="379"/>
      <c r="C2073" s="379"/>
      <c r="D2073" s="379"/>
      <c r="E2073" s="379"/>
      <c r="F2073" s="379"/>
      <c r="G2073" s="379"/>
      <c r="H2073" s="379"/>
      <c r="I2073" s="379"/>
      <c r="J2073" s="379"/>
      <c r="K2073" s="379"/>
      <c r="L2073" s="379"/>
      <c r="M2073" s="379"/>
      <c r="N2073" s="569"/>
      <c r="O2073" s="568"/>
      <c r="S2073" s="581"/>
    </row>
    <row r="2074" spans="2:19" x14ac:dyDescent="0.25">
      <c r="B2074" s="379"/>
      <c r="C2074" s="379"/>
      <c r="D2074" s="379"/>
      <c r="E2074" s="379"/>
      <c r="F2074" s="379"/>
      <c r="G2074" s="379"/>
      <c r="H2074" s="379"/>
      <c r="I2074" s="379"/>
      <c r="J2074" s="379"/>
      <c r="K2074" s="379"/>
      <c r="L2074" s="379"/>
      <c r="M2074" s="379"/>
      <c r="N2074" s="569"/>
      <c r="O2074" s="568"/>
      <c r="S2074" s="581"/>
    </row>
    <row r="2075" spans="2:19" x14ac:dyDescent="0.25">
      <c r="B2075" s="379"/>
      <c r="C2075" s="379"/>
      <c r="D2075" s="379"/>
      <c r="E2075" s="379"/>
      <c r="F2075" s="379"/>
      <c r="G2075" s="379"/>
      <c r="H2075" s="379"/>
      <c r="I2075" s="379"/>
      <c r="J2075" s="379"/>
      <c r="K2075" s="379"/>
      <c r="L2075" s="379"/>
      <c r="M2075" s="379"/>
      <c r="N2075" s="569"/>
      <c r="O2075" s="568"/>
      <c r="S2075" s="581"/>
    </row>
    <row r="2076" spans="2:19" x14ac:dyDescent="0.25">
      <c r="B2076" s="379"/>
      <c r="C2076" s="379"/>
      <c r="D2076" s="379"/>
      <c r="E2076" s="379"/>
      <c r="F2076" s="379"/>
      <c r="G2076" s="379"/>
      <c r="H2076" s="379"/>
      <c r="I2076" s="379"/>
      <c r="J2076" s="379"/>
      <c r="K2076" s="379"/>
      <c r="L2076" s="379"/>
      <c r="M2076" s="379"/>
      <c r="N2076" s="569"/>
      <c r="O2076" s="568"/>
      <c r="S2076" s="581"/>
    </row>
    <row r="2077" spans="2:19" x14ac:dyDescent="0.25">
      <c r="B2077" s="379"/>
      <c r="C2077" s="379"/>
      <c r="D2077" s="379"/>
      <c r="E2077" s="379"/>
      <c r="F2077" s="379"/>
      <c r="G2077" s="379"/>
      <c r="H2077" s="379"/>
      <c r="I2077" s="379"/>
      <c r="J2077" s="379"/>
      <c r="K2077" s="379"/>
      <c r="L2077" s="379"/>
      <c r="M2077" s="379"/>
      <c r="N2077" s="569"/>
      <c r="O2077" s="568"/>
      <c r="S2077" s="581"/>
    </row>
    <row r="2078" spans="2:19" x14ac:dyDescent="0.25">
      <c r="B2078" s="379"/>
      <c r="C2078" s="379"/>
      <c r="D2078" s="379"/>
      <c r="E2078" s="379"/>
      <c r="F2078" s="379"/>
      <c r="G2078" s="379"/>
      <c r="H2078" s="379"/>
      <c r="I2078" s="379"/>
      <c r="J2078" s="379"/>
      <c r="K2078" s="379"/>
      <c r="L2078" s="379"/>
      <c r="M2078" s="379"/>
      <c r="N2078" s="569"/>
      <c r="O2078" s="568"/>
      <c r="S2078" s="581"/>
    </row>
    <row r="2079" spans="2:19" x14ac:dyDescent="0.25">
      <c r="B2079" s="379"/>
      <c r="C2079" s="379"/>
      <c r="D2079" s="379"/>
      <c r="E2079" s="379"/>
      <c r="F2079" s="379"/>
      <c r="G2079" s="379"/>
      <c r="H2079" s="379"/>
      <c r="I2079" s="379"/>
      <c r="J2079" s="379"/>
      <c r="K2079" s="379"/>
      <c r="L2079" s="379"/>
      <c r="M2079" s="379"/>
      <c r="N2079" s="569"/>
      <c r="O2079" s="568"/>
      <c r="S2079" s="581"/>
    </row>
    <row r="2080" spans="2:19" x14ac:dyDescent="0.25">
      <c r="B2080" s="379"/>
      <c r="C2080" s="379"/>
      <c r="D2080" s="379"/>
      <c r="E2080" s="379"/>
      <c r="F2080" s="379"/>
      <c r="G2080" s="379"/>
      <c r="H2080" s="379"/>
      <c r="I2080" s="379"/>
      <c r="J2080" s="379"/>
      <c r="K2080" s="379"/>
      <c r="L2080" s="379"/>
      <c r="M2080" s="379"/>
      <c r="N2080" s="569"/>
      <c r="O2080" s="568"/>
      <c r="S2080" s="581"/>
    </row>
    <row r="2081" spans="2:19" x14ac:dyDescent="0.25">
      <c r="B2081" s="379"/>
      <c r="C2081" s="379"/>
      <c r="D2081" s="379"/>
      <c r="E2081" s="379"/>
      <c r="F2081" s="379"/>
      <c r="G2081" s="379"/>
      <c r="H2081" s="379"/>
      <c r="I2081" s="379"/>
      <c r="J2081" s="379"/>
      <c r="K2081" s="379"/>
      <c r="L2081" s="379"/>
      <c r="M2081" s="379"/>
      <c r="N2081" s="569"/>
      <c r="O2081" s="568"/>
      <c r="S2081" s="581"/>
    </row>
    <row r="2082" spans="2:19" x14ac:dyDescent="0.25">
      <c r="B2082" s="379"/>
      <c r="C2082" s="379"/>
      <c r="D2082" s="379"/>
      <c r="E2082" s="379"/>
      <c r="F2082" s="379"/>
      <c r="G2082" s="379"/>
      <c r="H2082" s="379"/>
      <c r="I2082" s="379"/>
      <c r="J2082" s="379"/>
      <c r="K2082" s="379"/>
      <c r="L2082" s="379"/>
      <c r="M2082" s="379"/>
      <c r="N2082" s="569"/>
      <c r="O2082" s="568"/>
      <c r="S2082" s="581"/>
    </row>
    <row r="2083" spans="2:19" x14ac:dyDescent="0.25">
      <c r="B2083" s="379"/>
      <c r="C2083" s="379"/>
      <c r="D2083" s="379"/>
      <c r="E2083" s="379"/>
      <c r="F2083" s="379"/>
      <c r="G2083" s="379"/>
      <c r="H2083" s="379"/>
      <c r="I2083" s="379"/>
      <c r="J2083" s="379"/>
      <c r="K2083" s="379"/>
      <c r="L2083" s="379"/>
      <c r="M2083" s="379"/>
      <c r="N2083" s="569"/>
      <c r="O2083" s="568"/>
      <c r="S2083" s="581"/>
    </row>
    <row r="2084" spans="2:19" x14ac:dyDescent="0.25">
      <c r="B2084" s="379"/>
      <c r="C2084" s="379"/>
      <c r="D2084" s="379"/>
      <c r="E2084" s="379"/>
      <c r="F2084" s="379"/>
      <c r="G2084" s="379"/>
      <c r="H2084" s="379"/>
      <c r="I2084" s="379"/>
      <c r="J2084" s="379"/>
      <c r="K2084" s="379"/>
      <c r="L2084" s="379"/>
      <c r="M2084" s="379"/>
      <c r="N2084" s="569"/>
      <c r="O2084" s="568"/>
      <c r="S2084" s="581"/>
    </row>
    <row r="2085" spans="2:19" x14ac:dyDescent="0.25">
      <c r="B2085" s="379"/>
      <c r="C2085" s="379"/>
      <c r="D2085" s="379"/>
      <c r="E2085" s="379"/>
      <c r="F2085" s="379"/>
      <c r="G2085" s="379"/>
      <c r="H2085" s="379"/>
      <c r="I2085" s="379"/>
      <c r="J2085" s="379"/>
      <c r="K2085" s="379"/>
      <c r="L2085" s="379"/>
      <c r="M2085" s="379"/>
      <c r="N2085" s="569"/>
      <c r="O2085" s="568"/>
      <c r="S2085" s="581"/>
    </row>
    <row r="2086" spans="2:19" x14ac:dyDescent="0.25">
      <c r="B2086" s="379"/>
      <c r="C2086" s="379"/>
      <c r="D2086" s="379"/>
      <c r="E2086" s="379"/>
      <c r="F2086" s="379"/>
      <c r="G2086" s="379"/>
      <c r="H2086" s="379"/>
      <c r="I2086" s="379"/>
      <c r="J2086" s="379"/>
      <c r="K2086" s="379"/>
      <c r="L2086" s="379"/>
      <c r="M2086" s="379"/>
      <c r="N2086" s="569"/>
      <c r="O2086" s="568"/>
      <c r="S2086" s="581"/>
    </row>
    <row r="2087" spans="2:19" x14ac:dyDescent="0.25">
      <c r="B2087" s="379"/>
      <c r="C2087" s="379"/>
      <c r="D2087" s="379"/>
      <c r="E2087" s="379"/>
      <c r="F2087" s="379"/>
      <c r="G2087" s="379"/>
      <c r="H2087" s="379"/>
      <c r="I2087" s="379"/>
      <c r="J2087" s="379"/>
      <c r="K2087" s="379"/>
      <c r="L2087" s="379"/>
      <c r="M2087" s="379"/>
      <c r="N2087" s="569"/>
      <c r="O2087" s="568"/>
      <c r="S2087" s="581"/>
    </row>
    <row r="2088" spans="2:19" x14ac:dyDescent="0.25">
      <c r="B2088" s="379"/>
      <c r="C2088" s="379"/>
      <c r="D2088" s="379"/>
      <c r="E2088" s="379"/>
      <c r="F2088" s="379"/>
      <c r="G2088" s="379"/>
      <c r="H2088" s="379"/>
      <c r="I2088" s="379"/>
      <c r="J2088" s="379"/>
      <c r="K2088" s="379"/>
      <c r="L2088" s="379"/>
      <c r="M2088" s="379"/>
      <c r="N2088" s="569"/>
      <c r="O2088" s="568"/>
      <c r="S2088" s="581"/>
    </row>
    <row r="2089" spans="2:19" x14ac:dyDescent="0.25">
      <c r="B2089" s="379"/>
      <c r="C2089" s="379"/>
      <c r="D2089" s="379"/>
      <c r="E2089" s="379"/>
      <c r="F2089" s="379"/>
      <c r="G2089" s="379"/>
      <c r="H2089" s="379"/>
      <c r="I2089" s="379"/>
      <c r="J2089" s="379"/>
      <c r="K2089" s="379"/>
      <c r="L2089" s="379"/>
      <c r="M2089" s="379"/>
      <c r="N2089" s="569"/>
      <c r="O2089" s="568"/>
      <c r="S2089" s="581"/>
    </row>
    <row r="2090" spans="2:19" x14ac:dyDescent="0.25">
      <c r="B2090" s="379"/>
      <c r="C2090" s="379"/>
      <c r="D2090" s="379"/>
      <c r="E2090" s="379"/>
      <c r="F2090" s="379"/>
      <c r="G2090" s="379"/>
      <c r="H2090" s="379"/>
      <c r="I2090" s="379"/>
      <c r="J2090" s="379"/>
      <c r="K2090" s="379"/>
      <c r="L2090" s="379"/>
      <c r="M2090" s="379"/>
      <c r="N2090" s="569"/>
      <c r="O2090" s="568"/>
      <c r="S2090" s="581"/>
    </row>
    <row r="2091" spans="2:19" x14ac:dyDescent="0.25">
      <c r="B2091" s="379"/>
      <c r="C2091" s="379"/>
      <c r="D2091" s="379"/>
      <c r="E2091" s="379"/>
      <c r="F2091" s="379"/>
      <c r="G2091" s="379"/>
      <c r="H2091" s="379"/>
      <c r="I2091" s="379"/>
      <c r="J2091" s="379"/>
      <c r="K2091" s="379"/>
      <c r="L2091" s="379"/>
      <c r="M2091" s="379"/>
      <c r="N2091" s="569"/>
      <c r="O2091" s="568"/>
      <c r="S2091" s="581"/>
    </row>
    <row r="2092" spans="2:19" x14ac:dyDescent="0.25">
      <c r="B2092" s="379"/>
      <c r="C2092" s="379"/>
      <c r="D2092" s="379"/>
      <c r="E2092" s="379"/>
      <c r="F2092" s="379"/>
      <c r="G2092" s="379"/>
      <c r="H2092" s="379"/>
      <c r="I2092" s="379"/>
      <c r="J2092" s="379"/>
      <c r="K2092" s="379"/>
      <c r="L2092" s="379"/>
      <c r="M2092" s="379"/>
      <c r="N2092" s="569"/>
      <c r="O2092" s="568"/>
      <c r="S2092" s="581"/>
    </row>
    <row r="2093" spans="2:19" x14ac:dyDescent="0.25">
      <c r="B2093" s="379"/>
      <c r="C2093" s="379"/>
      <c r="D2093" s="379"/>
      <c r="E2093" s="379"/>
      <c r="F2093" s="379"/>
      <c r="G2093" s="379"/>
      <c r="H2093" s="379"/>
      <c r="I2093" s="379"/>
      <c r="J2093" s="379"/>
      <c r="K2093" s="379"/>
      <c r="L2093" s="379"/>
      <c r="M2093" s="379"/>
      <c r="N2093" s="569"/>
      <c r="O2093" s="568"/>
      <c r="S2093" s="581"/>
    </row>
    <row r="2094" spans="2:19" x14ac:dyDescent="0.25">
      <c r="B2094" s="379"/>
      <c r="C2094" s="379"/>
      <c r="D2094" s="379"/>
      <c r="E2094" s="379"/>
      <c r="F2094" s="379"/>
      <c r="G2094" s="379"/>
      <c r="H2094" s="379"/>
      <c r="I2094" s="379"/>
      <c r="J2094" s="379"/>
      <c r="K2094" s="379"/>
      <c r="L2094" s="379"/>
      <c r="M2094" s="379"/>
      <c r="N2094" s="569"/>
      <c r="O2094" s="568"/>
      <c r="S2094" s="581"/>
    </row>
    <row r="2095" spans="2:19" x14ac:dyDescent="0.25">
      <c r="B2095" s="379"/>
      <c r="C2095" s="379"/>
      <c r="D2095" s="379"/>
      <c r="E2095" s="379"/>
      <c r="F2095" s="379"/>
      <c r="G2095" s="379"/>
      <c r="H2095" s="379"/>
      <c r="I2095" s="379"/>
      <c r="J2095" s="379"/>
      <c r="K2095" s="379"/>
      <c r="L2095" s="379"/>
      <c r="M2095" s="379"/>
      <c r="N2095" s="569"/>
      <c r="O2095" s="568"/>
      <c r="S2095" s="581"/>
    </row>
    <row r="2096" spans="2:19" x14ac:dyDescent="0.25">
      <c r="B2096" s="379"/>
      <c r="C2096" s="379"/>
      <c r="D2096" s="379"/>
      <c r="E2096" s="379"/>
      <c r="F2096" s="379"/>
      <c r="G2096" s="379"/>
      <c r="H2096" s="379"/>
      <c r="I2096" s="379"/>
      <c r="J2096" s="379"/>
      <c r="K2096" s="379"/>
      <c r="L2096" s="379"/>
      <c r="M2096" s="379"/>
      <c r="N2096" s="569"/>
      <c r="O2096" s="568"/>
      <c r="S2096" s="581"/>
    </row>
    <row r="2097" spans="2:19" x14ac:dyDescent="0.25">
      <c r="B2097" s="379"/>
      <c r="C2097" s="379"/>
      <c r="D2097" s="379"/>
      <c r="E2097" s="379"/>
      <c r="F2097" s="379"/>
      <c r="G2097" s="379"/>
      <c r="H2097" s="379"/>
      <c r="I2097" s="379"/>
      <c r="J2097" s="379"/>
      <c r="K2097" s="379"/>
      <c r="L2097" s="379"/>
      <c r="M2097" s="379"/>
      <c r="N2097" s="569"/>
      <c r="O2097" s="568"/>
      <c r="S2097" s="581"/>
    </row>
    <row r="2098" spans="2:19" x14ac:dyDescent="0.25">
      <c r="B2098" s="379"/>
      <c r="C2098" s="379"/>
      <c r="D2098" s="379"/>
      <c r="E2098" s="379"/>
      <c r="F2098" s="379"/>
      <c r="G2098" s="379"/>
      <c r="H2098" s="379"/>
      <c r="I2098" s="379"/>
      <c r="J2098" s="379"/>
      <c r="K2098" s="379"/>
      <c r="L2098" s="379"/>
      <c r="M2098" s="379"/>
      <c r="N2098" s="569"/>
      <c r="O2098" s="568"/>
      <c r="S2098" s="581"/>
    </row>
    <row r="2099" spans="2:19" x14ac:dyDescent="0.25">
      <c r="B2099" s="379"/>
      <c r="C2099" s="379"/>
      <c r="D2099" s="379"/>
      <c r="E2099" s="379"/>
      <c r="F2099" s="379"/>
      <c r="G2099" s="379"/>
      <c r="H2099" s="379"/>
      <c r="I2099" s="379"/>
      <c r="J2099" s="379"/>
      <c r="K2099" s="379"/>
      <c r="L2099" s="379"/>
      <c r="M2099" s="379"/>
      <c r="N2099" s="569"/>
      <c r="O2099" s="568"/>
      <c r="S2099" s="581"/>
    </row>
    <row r="2100" spans="2:19" x14ac:dyDescent="0.25">
      <c r="B2100" s="379"/>
      <c r="C2100" s="379"/>
      <c r="D2100" s="379"/>
      <c r="E2100" s="379"/>
      <c r="F2100" s="379"/>
      <c r="G2100" s="379"/>
      <c r="H2100" s="379"/>
      <c r="I2100" s="379"/>
      <c r="J2100" s="379"/>
      <c r="K2100" s="379"/>
      <c r="L2100" s="379"/>
      <c r="M2100" s="379"/>
      <c r="N2100" s="569"/>
      <c r="O2100" s="568"/>
      <c r="S2100" s="581"/>
    </row>
    <row r="2101" spans="2:19" x14ac:dyDescent="0.25">
      <c r="B2101" s="379"/>
      <c r="C2101" s="379"/>
      <c r="D2101" s="379"/>
      <c r="E2101" s="379"/>
      <c r="F2101" s="379"/>
      <c r="G2101" s="379"/>
      <c r="H2101" s="379"/>
      <c r="I2101" s="379"/>
      <c r="J2101" s="379"/>
      <c r="K2101" s="379"/>
      <c r="L2101" s="379"/>
      <c r="M2101" s="379"/>
      <c r="N2101" s="569"/>
      <c r="O2101" s="568"/>
      <c r="S2101" s="581"/>
    </row>
    <row r="2102" spans="2:19" x14ac:dyDescent="0.25">
      <c r="B2102" s="379"/>
      <c r="C2102" s="379"/>
      <c r="D2102" s="379"/>
      <c r="E2102" s="379"/>
      <c r="F2102" s="379"/>
      <c r="G2102" s="379"/>
      <c r="H2102" s="379"/>
      <c r="I2102" s="379"/>
      <c r="J2102" s="379"/>
      <c r="K2102" s="379"/>
      <c r="L2102" s="379"/>
      <c r="M2102" s="379"/>
      <c r="N2102" s="569"/>
      <c r="O2102" s="568"/>
      <c r="S2102" s="581"/>
    </row>
    <row r="2103" spans="2:19" x14ac:dyDescent="0.25">
      <c r="B2103" s="379"/>
      <c r="C2103" s="379"/>
      <c r="D2103" s="379"/>
      <c r="E2103" s="379"/>
      <c r="F2103" s="379"/>
      <c r="G2103" s="379"/>
      <c r="H2103" s="379"/>
      <c r="I2103" s="379"/>
      <c r="J2103" s="379"/>
      <c r="K2103" s="379"/>
      <c r="L2103" s="379"/>
      <c r="M2103" s="379"/>
      <c r="N2103" s="569"/>
      <c r="O2103" s="568"/>
      <c r="S2103" s="581"/>
    </row>
    <row r="2104" spans="2:19" x14ac:dyDescent="0.25">
      <c r="B2104" s="379"/>
      <c r="C2104" s="379"/>
      <c r="D2104" s="379"/>
      <c r="E2104" s="379"/>
      <c r="F2104" s="379"/>
      <c r="G2104" s="379"/>
      <c r="H2104" s="379"/>
      <c r="I2104" s="379"/>
      <c r="J2104" s="379"/>
      <c r="K2104" s="379"/>
      <c r="L2104" s="379"/>
      <c r="M2104" s="379"/>
      <c r="N2104" s="569"/>
      <c r="O2104" s="568"/>
      <c r="S2104" s="581"/>
    </row>
    <row r="2105" spans="2:19" x14ac:dyDescent="0.25">
      <c r="B2105" s="379"/>
      <c r="C2105" s="379"/>
      <c r="D2105" s="379"/>
      <c r="E2105" s="379"/>
      <c r="F2105" s="379"/>
      <c r="G2105" s="379"/>
      <c r="H2105" s="379"/>
      <c r="I2105" s="379"/>
      <c r="J2105" s="379"/>
      <c r="K2105" s="379"/>
      <c r="L2105" s="379"/>
      <c r="M2105" s="379"/>
      <c r="N2105" s="569"/>
      <c r="O2105" s="568"/>
      <c r="S2105" s="581"/>
    </row>
    <row r="2106" spans="2:19" x14ac:dyDescent="0.25">
      <c r="B2106" s="379"/>
      <c r="C2106" s="379"/>
      <c r="D2106" s="379"/>
      <c r="E2106" s="379"/>
      <c r="F2106" s="379"/>
      <c r="G2106" s="379"/>
      <c r="H2106" s="379"/>
      <c r="I2106" s="379"/>
      <c r="J2106" s="379"/>
      <c r="K2106" s="379"/>
      <c r="L2106" s="379"/>
      <c r="M2106" s="379"/>
      <c r="N2106" s="569"/>
      <c r="O2106" s="568"/>
      <c r="S2106" s="581"/>
    </row>
    <row r="2107" spans="2:19" x14ac:dyDescent="0.25">
      <c r="B2107" s="379"/>
      <c r="C2107" s="379"/>
      <c r="D2107" s="379"/>
      <c r="E2107" s="379"/>
      <c r="F2107" s="379"/>
      <c r="G2107" s="379"/>
      <c r="H2107" s="379"/>
      <c r="I2107" s="379"/>
      <c r="J2107" s="379"/>
      <c r="K2107" s="379"/>
      <c r="L2107" s="379"/>
      <c r="M2107" s="379"/>
      <c r="N2107" s="569"/>
      <c r="O2107" s="568"/>
      <c r="S2107" s="581"/>
    </row>
    <row r="2108" spans="2:19" x14ac:dyDescent="0.25">
      <c r="B2108" s="379"/>
      <c r="C2108" s="379"/>
      <c r="D2108" s="379"/>
      <c r="E2108" s="379"/>
      <c r="F2108" s="379"/>
      <c r="G2108" s="379"/>
      <c r="H2108" s="379"/>
      <c r="I2108" s="379"/>
      <c r="J2108" s="379"/>
      <c r="K2108" s="379"/>
      <c r="L2108" s="379"/>
      <c r="M2108" s="379"/>
      <c r="N2108" s="569"/>
      <c r="O2108" s="568"/>
      <c r="S2108" s="581"/>
    </row>
    <row r="2109" spans="2:19" x14ac:dyDescent="0.25">
      <c r="B2109" s="379"/>
      <c r="C2109" s="379"/>
      <c r="D2109" s="379"/>
      <c r="E2109" s="379"/>
      <c r="F2109" s="379"/>
      <c r="G2109" s="379"/>
      <c r="H2109" s="379"/>
      <c r="I2109" s="379"/>
      <c r="J2109" s="379"/>
      <c r="K2109" s="379"/>
      <c r="L2109" s="379"/>
      <c r="M2109" s="379"/>
      <c r="N2109" s="569"/>
      <c r="O2109" s="568"/>
      <c r="S2109" s="581"/>
    </row>
    <row r="2110" spans="2:19" x14ac:dyDescent="0.25">
      <c r="B2110" s="379"/>
      <c r="C2110" s="379"/>
      <c r="D2110" s="379"/>
      <c r="E2110" s="379"/>
      <c r="F2110" s="379"/>
      <c r="G2110" s="379"/>
      <c r="H2110" s="379"/>
      <c r="I2110" s="379"/>
      <c r="J2110" s="379"/>
      <c r="K2110" s="379"/>
      <c r="L2110" s="379"/>
      <c r="M2110" s="379"/>
      <c r="N2110" s="569"/>
      <c r="O2110" s="568"/>
      <c r="S2110" s="581"/>
    </row>
    <row r="2111" spans="2:19" x14ac:dyDescent="0.25">
      <c r="B2111" s="379"/>
      <c r="C2111" s="379"/>
      <c r="D2111" s="379"/>
      <c r="E2111" s="379"/>
      <c r="F2111" s="379"/>
      <c r="G2111" s="379"/>
      <c r="H2111" s="379"/>
      <c r="I2111" s="379"/>
      <c r="J2111" s="379"/>
      <c r="K2111" s="379"/>
      <c r="L2111" s="379"/>
      <c r="M2111" s="379"/>
      <c r="N2111" s="569"/>
      <c r="O2111" s="568"/>
      <c r="S2111" s="581"/>
    </row>
    <row r="2112" spans="2:19" x14ac:dyDescent="0.25">
      <c r="B2112" s="379"/>
      <c r="C2112" s="379"/>
      <c r="D2112" s="379"/>
      <c r="E2112" s="379"/>
      <c r="F2112" s="379"/>
      <c r="G2112" s="379"/>
      <c r="H2112" s="379"/>
      <c r="I2112" s="379"/>
      <c r="J2112" s="379"/>
      <c r="K2112" s="379"/>
      <c r="L2112" s="379"/>
      <c r="M2112" s="379"/>
      <c r="N2112" s="569"/>
      <c r="O2112" s="568"/>
      <c r="S2112" s="581"/>
    </row>
    <row r="2113" spans="2:19" x14ac:dyDescent="0.25">
      <c r="B2113" s="379"/>
      <c r="C2113" s="379"/>
      <c r="D2113" s="379"/>
      <c r="E2113" s="379"/>
      <c r="F2113" s="379"/>
      <c r="G2113" s="379"/>
      <c r="H2113" s="379"/>
      <c r="I2113" s="379"/>
      <c r="J2113" s="379"/>
      <c r="K2113" s="379"/>
      <c r="L2113" s="379"/>
      <c r="M2113" s="379"/>
      <c r="N2113" s="569"/>
      <c r="O2113" s="568"/>
      <c r="S2113" s="581"/>
    </row>
    <row r="2114" spans="2:19" x14ac:dyDescent="0.25">
      <c r="B2114" s="379"/>
      <c r="C2114" s="379"/>
      <c r="D2114" s="379"/>
      <c r="E2114" s="379"/>
      <c r="F2114" s="379"/>
      <c r="G2114" s="379"/>
      <c r="H2114" s="379"/>
      <c r="I2114" s="379"/>
      <c r="J2114" s="379"/>
      <c r="K2114" s="379"/>
      <c r="L2114" s="379"/>
      <c r="M2114" s="379"/>
      <c r="N2114" s="569"/>
      <c r="O2114" s="568"/>
      <c r="S2114" s="581"/>
    </row>
    <row r="2115" spans="2:19" x14ac:dyDescent="0.25">
      <c r="B2115" s="379"/>
      <c r="C2115" s="379"/>
      <c r="D2115" s="379"/>
      <c r="E2115" s="379"/>
      <c r="F2115" s="379"/>
      <c r="G2115" s="379"/>
      <c r="H2115" s="379"/>
      <c r="I2115" s="379"/>
      <c r="J2115" s="379"/>
      <c r="K2115" s="379"/>
      <c r="L2115" s="379"/>
      <c r="M2115" s="379"/>
      <c r="N2115" s="569"/>
      <c r="O2115" s="568"/>
      <c r="S2115" s="581"/>
    </row>
    <row r="2116" spans="2:19" x14ac:dyDescent="0.25">
      <c r="B2116" s="379"/>
      <c r="C2116" s="379"/>
      <c r="D2116" s="379"/>
      <c r="E2116" s="379"/>
      <c r="F2116" s="379"/>
      <c r="G2116" s="379"/>
      <c r="H2116" s="379"/>
      <c r="I2116" s="379"/>
      <c r="J2116" s="379"/>
      <c r="K2116" s="379"/>
      <c r="L2116" s="379"/>
      <c r="M2116" s="379"/>
      <c r="N2116" s="569"/>
      <c r="O2116" s="568"/>
      <c r="S2116" s="581"/>
    </row>
    <row r="2117" spans="2:19" x14ac:dyDescent="0.25">
      <c r="B2117" s="379"/>
      <c r="C2117" s="379"/>
      <c r="D2117" s="379"/>
      <c r="E2117" s="379"/>
      <c r="F2117" s="379"/>
      <c r="G2117" s="379"/>
      <c r="H2117" s="379"/>
      <c r="I2117" s="379"/>
      <c r="J2117" s="379"/>
      <c r="K2117" s="379"/>
      <c r="L2117" s="379"/>
      <c r="M2117" s="379"/>
      <c r="N2117" s="569"/>
      <c r="O2117" s="568"/>
      <c r="S2117" s="581"/>
    </row>
    <row r="2118" spans="2:19" x14ac:dyDescent="0.25">
      <c r="B2118" s="379"/>
      <c r="C2118" s="379"/>
      <c r="D2118" s="379"/>
      <c r="E2118" s="379"/>
      <c r="F2118" s="379"/>
      <c r="G2118" s="379"/>
      <c r="H2118" s="379"/>
      <c r="I2118" s="379"/>
      <c r="J2118" s="379"/>
      <c r="K2118" s="379"/>
      <c r="L2118" s="379"/>
      <c r="M2118" s="379"/>
      <c r="N2118" s="569"/>
      <c r="O2118" s="568"/>
      <c r="S2118" s="581"/>
    </row>
    <row r="2119" spans="2:19" x14ac:dyDescent="0.25">
      <c r="B2119" s="379"/>
      <c r="C2119" s="379"/>
      <c r="D2119" s="379"/>
      <c r="E2119" s="379"/>
      <c r="F2119" s="379"/>
      <c r="G2119" s="379"/>
      <c r="H2119" s="379"/>
      <c r="I2119" s="379"/>
      <c r="J2119" s="379"/>
      <c r="K2119" s="379"/>
      <c r="L2119" s="379"/>
      <c r="M2119" s="379"/>
      <c r="N2119" s="569"/>
      <c r="O2119" s="568"/>
      <c r="S2119" s="581"/>
    </row>
    <row r="2120" spans="2:19" x14ac:dyDescent="0.25">
      <c r="B2120" s="379"/>
      <c r="C2120" s="379"/>
      <c r="D2120" s="379"/>
      <c r="E2120" s="379"/>
      <c r="F2120" s="379"/>
      <c r="G2120" s="379"/>
      <c r="H2120" s="379"/>
      <c r="I2120" s="379"/>
      <c r="J2120" s="379"/>
      <c r="K2120" s="379"/>
      <c r="L2120" s="379"/>
      <c r="M2120" s="379"/>
      <c r="N2120" s="569"/>
      <c r="O2120" s="568"/>
      <c r="S2120" s="581"/>
    </row>
    <row r="2121" spans="2:19" x14ac:dyDescent="0.25">
      <c r="B2121" s="379"/>
      <c r="C2121" s="379"/>
      <c r="D2121" s="379"/>
      <c r="E2121" s="379"/>
      <c r="F2121" s="379"/>
      <c r="G2121" s="379"/>
      <c r="H2121" s="379"/>
      <c r="I2121" s="379"/>
      <c r="J2121" s="379"/>
      <c r="K2121" s="379"/>
      <c r="L2121" s="379"/>
      <c r="M2121" s="379"/>
      <c r="N2121" s="569"/>
      <c r="O2121" s="568"/>
      <c r="S2121" s="581"/>
    </row>
    <row r="2122" spans="2:19" x14ac:dyDescent="0.25">
      <c r="B2122" s="379"/>
      <c r="C2122" s="379"/>
      <c r="D2122" s="379"/>
      <c r="E2122" s="379"/>
      <c r="F2122" s="379"/>
      <c r="G2122" s="379"/>
      <c r="H2122" s="379"/>
      <c r="I2122" s="379"/>
      <c r="J2122" s="379"/>
      <c r="K2122" s="379"/>
      <c r="L2122" s="379"/>
      <c r="M2122" s="379"/>
      <c r="N2122" s="569"/>
      <c r="O2122" s="568"/>
      <c r="S2122" s="581"/>
    </row>
    <row r="2123" spans="2:19" x14ac:dyDescent="0.25">
      <c r="B2123" s="379"/>
      <c r="C2123" s="379"/>
      <c r="D2123" s="379"/>
      <c r="E2123" s="379"/>
      <c r="F2123" s="379"/>
      <c r="G2123" s="379"/>
      <c r="H2123" s="379"/>
      <c r="I2123" s="379"/>
      <c r="J2123" s="379"/>
      <c r="K2123" s="379"/>
      <c r="L2123" s="379"/>
      <c r="M2123" s="379"/>
      <c r="N2123" s="569"/>
      <c r="O2123" s="568"/>
      <c r="S2123" s="581"/>
    </row>
    <row r="2124" spans="2:19" x14ac:dyDescent="0.25">
      <c r="B2124" s="379"/>
      <c r="C2124" s="379"/>
      <c r="D2124" s="379"/>
      <c r="E2124" s="379"/>
      <c r="F2124" s="379"/>
      <c r="G2124" s="379"/>
      <c r="H2124" s="379"/>
      <c r="I2124" s="379"/>
      <c r="J2124" s="379"/>
      <c r="K2124" s="379"/>
      <c r="L2124" s="379"/>
      <c r="M2124" s="379"/>
      <c r="N2124" s="569"/>
      <c r="O2124" s="568"/>
      <c r="S2124" s="581"/>
    </row>
    <row r="2125" spans="2:19" x14ac:dyDescent="0.25">
      <c r="B2125" s="379"/>
      <c r="C2125" s="379"/>
      <c r="D2125" s="379"/>
      <c r="E2125" s="379"/>
      <c r="F2125" s="379"/>
      <c r="G2125" s="379"/>
      <c r="H2125" s="379"/>
      <c r="I2125" s="379"/>
      <c r="J2125" s="379"/>
      <c r="K2125" s="379"/>
      <c r="L2125" s="379"/>
      <c r="M2125" s="379"/>
      <c r="N2125" s="569"/>
      <c r="O2125" s="568"/>
      <c r="S2125" s="581"/>
    </row>
    <row r="2126" spans="2:19" x14ac:dyDescent="0.25">
      <c r="B2126" s="379"/>
      <c r="C2126" s="379"/>
      <c r="D2126" s="379"/>
      <c r="E2126" s="379"/>
      <c r="F2126" s="379"/>
      <c r="G2126" s="379"/>
      <c r="H2126" s="379"/>
      <c r="I2126" s="379"/>
      <c r="J2126" s="379"/>
      <c r="K2126" s="379"/>
      <c r="L2126" s="379"/>
      <c r="M2126" s="379"/>
      <c r="N2126" s="569"/>
      <c r="O2126" s="568"/>
      <c r="S2126" s="581"/>
    </row>
    <row r="2127" spans="2:19" x14ac:dyDescent="0.25">
      <c r="B2127" s="379"/>
      <c r="C2127" s="379"/>
      <c r="D2127" s="379"/>
      <c r="E2127" s="379"/>
      <c r="F2127" s="379"/>
      <c r="G2127" s="379"/>
      <c r="H2127" s="379"/>
      <c r="I2127" s="379"/>
      <c r="J2127" s="379"/>
      <c r="K2127" s="379"/>
      <c r="L2127" s="379"/>
      <c r="M2127" s="379"/>
      <c r="N2127" s="569"/>
      <c r="O2127" s="568"/>
      <c r="S2127" s="581"/>
    </row>
    <row r="2128" spans="2:19" x14ac:dyDescent="0.25">
      <c r="B2128" s="379"/>
      <c r="C2128" s="379"/>
      <c r="D2128" s="379"/>
      <c r="E2128" s="379"/>
      <c r="F2128" s="379"/>
      <c r="G2128" s="379"/>
      <c r="H2128" s="379"/>
      <c r="I2128" s="379"/>
      <c r="J2128" s="379"/>
      <c r="K2128" s="379"/>
      <c r="L2128" s="379"/>
      <c r="M2128" s="379"/>
      <c r="N2128" s="569"/>
      <c r="O2128" s="568"/>
      <c r="S2128" s="581"/>
    </row>
    <row r="2129" spans="2:19" x14ac:dyDescent="0.25">
      <c r="B2129" s="379"/>
      <c r="C2129" s="379"/>
      <c r="D2129" s="379"/>
      <c r="E2129" s="379"/>
      <c r="F2129" s="379"/>
      <c r="G2129" s="379"/>
      <c r="H2129" s="379"/>
      <c r="I2129" s="379"/>
      <c r="J2129" s="379"/>
      <c r="K2129" s="379"/>
      <c r="L2129" s="379"/>
      <c r="M2129" s="379"/>
      <c r="N2129" s="569"/>
      <c r="O2129" s="568"/>
      <c r="S2129" s="581"/>
    </row>
    <row r="2130" spans="2:19" x14ac:dyDescent="0.25">
      <c r="B2130" s="379"/>
      <c r="C2130" s="379"/>
      <c r="D2130" s="379"/>
      <c r="E2130" s="379"/>
      <c r="F2130" s="379"/>
      <c r="G2130" s="379"/>
      <c r="H2130" s="379"/>
      <c r="I2130" s="379"/>
      <c r="J2130" s="379"/>
      <c r="K2130" s="379"/>
      <c r="L2130" s="379"/>
      <c r="M2130" s="379"/>
      <c r="N2130" s="569"/>
      <c r="O2130" s="568"/>
      <c r="S2130" s="581"/>
    </row>
    <row r="2131" spans="2:19" x14ac:dyDescent="0.25">
      <c r="B2131" s="379"/>
      <c r="C2131" s="379"/>
      <c r="D2131" s="379"/>
      <c r="E2131" s="379"/>
      <c r="F2131" s="379"/>
      <c r="G2131" s="379"/>
      <c r="H2131" s="379"/>
      <c r="I2131" s="379"/>
      <c r="J2131" s="379"/>
      <c r="K2131" s="379"/>
      <c r="L2131" s="379"/>
      <c r="M2131" s="379"/>
      <c r="N2131" s="569"/>
      <c r="O2131" s="568"/>
      <c r="S2131" s="581"/>
    </row>
    <row r="2132" spans="2:19" x14ac:dyDescent="0.25">
      <c r="B2132" s="379"/>
      <c r="C2132" s="379"/>
      <c r="D2132" s="379"/>
      <c r="E2132" s="379"/>
      <c r="F2132" s="379"/>
      <c r="G2132" s="379"/>
      <c r="H2132" s="379"/>
      <c r="I2132" s="379"/>
      <c r="J2132" s="379"/>
      <c r="K2132" s="379"/>
      <c r="L2132" s="379"/>
      <c r="M2132" s="379"/>
      <c r="N2132" s="569"/>
      <c r="O2132" s="568"/>
      <c r="S2132" s="581"/>
    </row>
    <row r="2133" spans="2:19" x14ac:dyDescent="0.25">
      <c r="B2133" s="379"/>
      <c r="C2133" s="379"/>
      <c r="D2133" s="379"/>
      <c r="E2133" s="379"/>
      <c r="F2133" s="379"/>
      <c r="G2133" s="379"/>
      <c r="H2133" s="379"/>
      <c r="I2133" s="379"/>
      <c r="J2133" s="379"/>
      <c r="K2133" s="379"/>
      <c r="L2133" s="379"/>
      <c r="M2133" s="379"/>
      <c r="N2133" s="569"/>
      <c r="O2133" s="568"/>
      <c r="S2133" s="581"/>
    </row>
    <row r="2134" spans="2:19" x14ac:dyDescent="0.25">
      <c r="B2134" s="379"/>
      <c r="C2134" s="379"/>
      <c r="D2134" s="379"/>
      <c r="E2134" s="379"/>
      <c r="F2134" s="379"/>
      <c r="G2134" s="379"/>
      <c r="H2134" s="379"/>
      <c r="I2134" s="379"/>
      <c r="J2134" s="379"/>
      <c r="K2134" s="379"/>
      <c r="L2134" s="379"/>
      <c r="M2134" s="379"/>
      <c r="N2134" s="569"/>
      <c r="O2134" s="568"/>
      <c r="S2134" s="581"/>
    </row>
    <row r="2135" spans="2:19" x14ac:dyDescent="0.25">
      <c r="B2135" s="379"/>
      <c r="C2135" s="379"/>
      <c r="D2135" s="379"/>
      <c r="E2135" s="379"/>
      <c r="F2135" s="379"/>
      <c r="G2135" s="379"/>
      <c r="H2135" s="379"/>
      <c r="I2135" s="379"/>
      <c r="J2135" s="379"/>
      <c r="K2135" s="379"/>
      <c r="L2135" s="379"/>
      <c r="M2135" s="379"/>
      <c r="N2135" s="569"/>
      <c r="O2135" s="568"/>
      <c r="S2135" s="581"/>
    </row>
    <row r="2136" spans="2:19" x14ac:dyDescent="0.25">
      <c r="B2136" s="379"/>
      <c r="C2136" s="379"/>
      <c r="D2136" s="379"/>
      <c r="E2136" s="379"/>
      <c r="F2136" s="379"/>
      <c r="G2136" s="379"/>
      <c r="H2136" s="379"/>
      <c r="I2136" s="379"/>
      <c r="J2136" s="379"/>
      <c r="K2136" s="379"/>
      <c r="L2136" s="379"/>
      <c r="M2136" s="379"/>
      <c r="N2136" s="569"/>
      <c r="O2136" s="568"/>
      <c r="S2136" s="581"/>
    </row>
    <row r="2137" spans="2:19" x14ac:dyDescent="0.25">
      <c r="B2137" s="379"/>
      <c r="C2137" s="379"/>
      <c r="D2137" s="379"/>
      <c r="E2137" s="379"/>
      <c r="F2137" s="379"/>
      <c r="G2137" s="379"/>
      <c r="H2137" s="379"/>
      <c r="I2137" s="379"/>
      <c r="J2137" s="379"/>
      <c r="K2137" s="379"/>
      <c r="L2137" s="379"/>
      <c r="M2137" s="379"/>
      <c r="N2137" s="569"/>
      <c r="O2137" s="568"/>
      <c r="S2137" s="581"/>
    </row>
    <row r="2138" spans="2:19" x14ac:dyDescent="0.25">
      <c r="B2138" s="379"/>
      <c r="C2138" s="379"/>
      <c r="D2138" s="379"/>
      <c r="E2138" s="379"/>
      <c r="F2138" s="379"/>
      <c r="G2138" s="379"/>
      <c r="H2138" s="379"/>
      <c r="I2138" s="379"/>
      <c r="J2138" s="379"/>
      <c r="K2138" s="379"/>
      <c r="L2138" s="379"/>
      <c r="M2138" s="379"/>
      <c r="N2138" s="569"/>
      <c r="O2138" s="568"/>
      <c r="S2138" s="581"/>
    </row>
    <row r="2139" spans="2:19" x14ac:dyDescent="0.25">
      <c r="B2139" s="379"/>
      <c r="C2139" s="379"/>
      <c r="D2139" s="379"/>
      <c r="E2139" s="379"/>
      <c r="F2139" s="379"/>
      <c r="G2139" s="379"/>
      <c r="H2139" s="379"/>
      <c r="I2139" s="379"/>
      <c r="J2139" s="379"/>
      <c r="K2139" s="379"/>
      <c r="L2139" s="379"/>
      <c r="M2139" s="379"/>
      <c r="N2139" s="569"/>
      <c r="O2139" s="568"/>
      <c r="S2139" s="581"/>
    </row>
    <row r="2140" spans="2:19" x14ac:dyDescent="0.25">
      <c r="B2140" s="379"/>
      <c r="C2140" s="379"/>
      <c r="D2140" s="379"/>
      <c r="E2140" s="379"/>
      <c r="F2140" s="379"/>
      <c r="G2140" s="379"/>
      <c r="H2140" s="379"/>
      <c r="I2140" s="379"/>
      <c r="J2140" s="379"/>
      <c r="K2140" s="379"/>
      <c r="L2140" s="379"/>
      <c r="M2140" s="379"/>
      <c r="N2140" s="569"/>
      <c r="O2140" s="568"/>
      <c r="S2140" s="581"/>
    </row>
    <row r="2141" spans="2:19" x14ac:dyDescent="0.25">
      <c r="B2141" s="379"/>
      <c r="C2141" s="379"/>
      <c r="D2141" s="379"/>
      <c r="E2141" s="379"/>
      <c r="F2141" s="379"/>
      <c r="G2141" s="379"/>
      <c r="H2141" s="379"/>
      <c r="I2141" s="379"/>
      <c r="J2141" s="379"/>
      <c r="K2141" s="379"/>
      <c r="L2141" s="379"/>
      <c r="M2141" s="379"/>
      <c r="N2141" s="569"/>
      <c r="O2141" s="568"/>
      <c r="S2141" s="581"/>
    </row>
    <row r="2142" spans="2:19" x14ac:dyDescent="0.25">
      <c r="B2142" s="379"/>
      <c r="C2142" s="379"/>
      <c r="D2142" s="379"/>
      <c r="E2142" s="379"/>
      <c r="F2142" s="379"/>
      <c r="G2142" s="379"/>
      <c r="H2142" s="379"/>
      <c r="I2142" s="379"/>
      <c r="J2142" s="379"/>
      <c r="K2142" s="379"/>
      <c r="L2142" s="379"/>
      <c r="M2142" s="379"/>
      <c r="N2142" s="569"/>
      <c r="O2142" s="568"/>
      <c r="S2142" s="581"/>
    </row>
    <row r="2143" spans="2:19" x14ac:dyDescent="0.25">
      <c r="B2143" s="379"/>
      <c r="C2143" s="379"/>
      <c r="D2143" s="379"/>
      <c r="E2143" s="379"/>
      <c r="F2143" s="379"/>
      <c r="G2143" s="379"/>
      <c r="H2143" s="379"/>
      <c r="I2143" s="379"/>
      <c r="J2143" s="379"/>
      <c r="K2143" s="379"/>
      <c r="L2143" s="379"/>
      <c r="M2143" s="379"/>
      <c r="N2143" s="569"/>
      <c r="O2143" s="568"/>
      <c r="S2143" s="581"/>
    </row>
    <row r="2144" spans="2:19" x14ac:dyDescent="0.25">
      <c r="B2144" s="379"/>
      <c r="C2144" s="379"/>
      <c r="D2144" s="379"/>
      <c r="E2144" s="379"/>
      <c r="F2144" s="379"/>
      <c r="G2144" s="379"/>
      <c r="H2144" s="379"/>
      <c r="I2144" s="379"/>
      <c r="J2144" s="379"/>
      <c r="K2144" s="379"/>
      <c r="L2144" s="379"/>
      <c r="M2144" s="379"/>
      <c r="N2144" s="569"/>
      <c r="O2144" s="568"/>
      <c r="S2144" s="581"/>
    </row>
    <row r="2145" spans="2:19" x14ac:dyDescent="0.25">
      <c r="B2145" s="379"/>
      <c r="C2145" s="379"/>
      <c r="D2145" s="379"/>
      <c r="E2145" s="379"/>
      <c r="F2145" s="379"/>
      <c r="G2145" s="379"/>
      <c r="H2145" s="379"/>
      <c r="I2145" s="379"/>
      <c r="J2145" s="379"/>
      <c r="K2145" s="379"/>
      <c r="L2145" s="379"/>
      <c r="M2145" s="379"/>
      <c r="N2145" s="569"/>
      <c r="O2145" s="568"/>
      <c r="S2145" s="581"/>
    </row>
    <row r="2146" spans="2:19" x14ac:dyDescent="0.25">
      <c r="B2146" s="379"/>
      <c r="C2146" s="379"/>
      <c r="D2146" s="379"/>
      <c r="E2146" s="379"/>
      <c r="F2146" s="379"/>
      <c r="G2146" s="379"/>
      <c r="H2146" s="379"/>
      <c r="I2146" s="379"/>
      <c r="J2146" s="379"/>
      <c r="K2146" s="379"/>
      <c r="L2146" s="379"/>
      <c r="M2146" s="379"/>
      <c r="N2146" s="569"/>
      <c r="O2146" s="568"/>
      <c r="S2146" s="581"/>
    </row>
    <row r="2147" spans="2:19" x14ac:dyDescent="0.25">
      <c r="B2147" s="379"/>
      <c r="C2147" s="379"/>
      <c r="D2147" s="379"/>
      <c r="E2147" s="379"/>
      <c r="F2147" s="379"/>
      <c r="G2147" s="379"/>
      <c r="H2147" s="379"/>
      <c r="I2147" s="379"/>
      <c r="J2147" s="379"/>
      <c r="K2147" s="379"/>
      <c r="L2147" s="379"/>
      <c r="M2147" s="379"/>
      <c r="N2147" s="569"/>
      <c r="O2147" s="568"/>
      <c r="S2147" s="581"/>
    </row>
    <row r="2148" spans="2:19" x14ac:dyDescent="0.25">
      <c r="B2148" s="379"/>
      <c r="C2148" s="379"/>
      <c r="D2148" s="379"/>
      <c r="E2148" s="379"/>
      <c r="F2148" s="379"/>
      <c r="G2148" s="379"/>
      <c r="H2148" s="379"/>
      <c r="I2148" s="379"/>
      <c r="J2148" s="379"/>
      <c r="K2148" s="379"/>
      <c r="L2148" s="379"/>
      <c r="M2148" s="379"/>
      <c r="N2148" s="569"/>
      <c r="O2148" s="568"/>
      <c r="S2148" s="581"/>
    </row>
    <row r="2149" spans="2:19" x14ac:dyDescent="0.25">
      <c r="B2149" s="379"/>
      <c r="C2149" s="379"/>
      <c r="D2149" s="379"/>
      <c r="E2149" s="379"/>
      <c r="F2149" s="379"/>
      <c r="G2149" s="379"/>
      <c r="H2149" s="379"/>
      <c r="I2149" s="379"/>
      <c r="J2149" s="379"/>
      <c r="K2149" s="379"/>
      <c r="L2149" s="379"/>
      <c r="M2149" s="379"/>
      <c r="N2149" s="569"/>
      <c r="O2149" s="568"/>
      <c r="S2149" s="581"/>
    </row>
    <row r="2150" spans="2:19" x14ac:dyDescent="0.25">
      <c r="B2150" s="379"/>
      <c r="C2150" s="379"/>
      <c r="D2150" s="379"/>
      <c r="E2150" s="379"/>
      <c r="F2150" s="379"/>
      <c r="G2150" s="379"/>
      <c r="H2150" s="379"/>
      <c r="I2150" s="379"/>
      <c r="J2150" s="379"/>
      <c r="K2150" s="379"/>
      <c r="L2150" s="379"/>
      <c r="M2150" s="379"/>
      <c r="N2150" s="569"/>
      <c r="O2150" s="568"/>
      <c r="S2150" s="581"/>
    </row>
    <row r="2151" spans="2:19" x14ac:dyDescent="0.25">
      <c r="B2151" s="379"/>
      <c r="C2151" s="379"/>
      <c r="D2151" s="379"/>
      <c r="E2151" s="379"/>
      <c r="F2151" s="379"/>
      <c r="G2151" s="379"/>
      <c r="H2151" s="379"/>
      <c r="I2151" s="379"/>
      <c r="J2151" s="379"/>
      <c r="K2151" s="379"/>
      <c r="L2151" s="379"/>
      <c r="M2151" s="379"/>
      <c r="N2151" s="569"/>
      <c r="O2151" s="568"/>
      <c r="S2151" s="581"/>
    </row>
    <row r="2152" spans="2:19" x14ac:dyDescent="0.25">
      <c r="B2152" s="379"/>
      <c r="C2152" s="379"/>
      <c r="D2152" s="379"/>
      <c r="E2152" s="379"/>
      <c r="F2152" s="379"/>
      <c r="G2152" s="379"/>
      <c r="H2152" s="379"/>
      <c r="I2152" s="379"/>
      <c r="J2152" s="379"/>
      <c r="K2152" s="379"/>
      <c r="L2152" s="379"/>
      <c r="M2152" s="379"/>
      <c r="N2152" s="569"/>
      <c r="O2152" s="568"/>
      <c r="S2152" s="581"/>
    </row>
    <row r="2153" spans="2:19" x14ac:dyDescent="0.25">
      <c r="B2153" s="379"/>
      <c r="C2153" s="379"/>
      <c r="D2153" s="379"/>
      <c r="E2153" s="379"/>
      <c r="F2153" s="379"/>
      <c r="G2153" s="379"/>
      <c r="H2153" s="379"/>
      <c r="I2153" s="379"/>
      <c r="J2153" s="379"/>
      <c r="K2153" s="379"/>
      <c r="L2153" s="379"/>
      <c r="M2153" s="379"/>
      <c r="N2153" s="569"/>
      <c r="O2153" s="568"/>
      <c r="S2153" s="581"/>
    </row>
    <row r="2154" spans="2:19" x14ac:dyDescent="0.25">
      <c r="B2154" s="379"/>
      <c r="C2154" s="379"/>
      <c r="D2154" s="379"/>
      <c r="E2154" s="379"/>
      <c r="F2154" s="379"/>
      <c r="G2154" s="379"/>
      <c r="H2154" s="379"/>
      <c r="I2154" s="379"/>
      <c r="J2154" s="379"/>
      <c r="K2154" s="379"/>
      <c r="L2154" s="379"/>
      <c r="M2154" s="379"/>
      <c r="N2154" s="569"/>
      <c r="O2154" s="568"/>
      <c r="S2154" s="581"/>
    </row>
    <row r="2155" spans="2:19" x14ac:dyDescent="0.25">
      <c r="B2155" s="379"/>
      <c r="C2155" s="379"/>
      <c r="D2155" s="379"/>
      <c r="E2155" s="379"/>
      <c r="F2155" s="379"/>
      <c r="G2155" s="379"/>
      <c r="H2155" s="379"/>
      <c r="I2155" s="379"/>
      <c r="J2155" s="379"/>
      <c r="K2155" s="379"/>
      <c r="L2155" s="379"/>
      <c r="M2155" s="379"/>
      <c r="N2155" s="569"/>
      <c r="O2155" s="568"/>
      <c r="S2155" s="581"/>
    </row>
    <row r="2156" spans="2:19" x14ac:dyDescent="0.25">
      <c r="B2156" s="379"/>
      <c r="C2156" s="379"/>
      <c r="D2156" s="379"/>
      <c r="E2156" s="379"/>
      <c r="F2156" s="379"/>
      <c r="G2156" s="379"/>
      <c r="H2156" s="379"/>
      <c r="I2156" s="379"/>
      <c r="J2156" s="379"/>
      <c r="K2156" s="379"/>
      <c r="L2156" s="379"/>
      <c r="M2156" s="379"/>
      <c r="N2156" s="569"/>
      <c r="O2156" s="568"/>
      <c r="S2156" s="581"/>
    </row>
    <row r="2157" spans="2:19" x14ac:dyDescent="0.25">
      <c r="B2157" s="379"/>
      <c r="C2157" s="379"/>
      <c r="D2157" s="379"/>
      <c r="E2157" s="379"/>
      <c r="F2157" s="379"/>
      <c r="G2157" s="379"/>
      <c r="H2157" s="379"/>
      <c r="I2157" s="379"/>
      <c r="J2157" s="379"/>
      <c r="K2157" s="379"/>
      <c r="L2157" s="379"/>
      <c r="M2157" s="379"/>
      <c r="N2157" s="569"/>
      <c r="O2157" s="568"/>
      <c r="S2157" s="581"/>
    </row>
    <row r="2158" spans="2:19" x14ac:dyDescent="0.25">
      <c r="B2158" s="379"/>
      <c r="C2158" s="379"/>
      <c r="D2158" s="379"/>
      <c r="E2158" s="379"/>
      <c r="F2158" s="379"/>
      <c r="G2158" s="379"/>
      <c r="H2158" s="379"/>
      <c r="I2158" s="379"/>
      <c r="J2158" s="379"/>
      <c r="K2158" s="379"/>
      <c r="L2158" s="379"/>
      <c r="M2158" s="379"/>
      <c r="N2158" s="569"/>
      <c r="O2158" s="568"/>
      <c r="S2158" s="581"/>
    </row>
    <row r="2159" spans="2:19" x14ac:dyDescent="0.25">
      <c r="B2159" s="379"/>
      <c r="C2159" s="379"/>
      <c r="D2159" s="379"/>
      <c r="E2159" s="379"/>
      <c r="F2159" s="379"/>
      <c r="G2159" s="379"/>
      <c r="H2159" s="379"/>
      <c r="I2159" s="379"/>
      <c r="J2159" s="379"/>
      <c r="K2159" s="379"/>
      <c r="L2159" s="379"/>
      <c r="M2159" s="379"/>
      <c r="N2159" s="569"/>
      <c r="O2159" s="568"/>
      <c r="S2159" s="581"/>
    </row>
    <row r="2160" spans="2:19" x14ac:dyDescent="0.25">
      <c r="B2160" s="379"/>
      <c r="C2160" s="379"/>
      <c r="D2160" s="379"/>
      <c r="E2160" s="379"/>
      <c r="F2160" s="379"/>
      <c r="G2160" s="379"/>
      <c r="H2160" s="379"/>
      <c r="I2160" s="379"/>
      <c r="J2160" s="379"/>
      <c r="K2160" s="379"/>
      <c r="L2160" s="379"/>
      <c r="M2160" s="379"/>
      <c r="N2160" s="569"/>
      <c r="O2160" s="568"/>
      <c r="S2160" s="581"/>
    </row>
    <row r="2161" spans="2:19" x14ac:dyDescent="0.25">
      <c r="B2161" s="379"/>
      <c r="C2161" s="379"/>
      <c r="D2161" s="379"/>
      <c r="E2161" s="379"/>
      <c r="F2161" s="379"/>
      <c r="G2161" s="379"/>
      <c r="H2161" s="379"/>
      <c r="I2161" s="379"/>
      <c r="J2161" s="379"/>
      <c r="K2161" s="379"/>
      <c r="L2161" s="379"/>
      <c r="M2161" s="379"/>
      <c r="N2161" s="569"/>
      <c r="O2161" s="568"/>
      <c r="S2161" s="581"/>
    </row>
    <row r="2162" spans="2:19" x14ac:dyDescent="0.25">
      <c r="B2162" s="379"/>
      <c r="C2162" s="379"/>
      <c r="D2162" s="379"/>
      <c r="E2162" s="379"/>
      <c r="F2162" s="379"/>
      <c r="G2162" s="379"/>
      <c r="H2162" s="379"/>
      <c r="I2162" s="379"/>
      <c r="J2162" s="379"/>
      <c r="K2162" s="379"/>
      <c r="L2162" s="379"/>
      <c r="M2162" s="379"/>
      <c r="N2162" s="569"/>
      <c r="O2162" s="568"/>
      <c r="S2162" s="581"/>
    </row>
    <row r="2163" spans="2:19" x14ac:dyDescent="0.25">
      <c r="B2163" s="379"/>
      <c r="C2163" s="379"/>
      <c r="D2163" s="379"/>
      <c r="E2163" s="379"/>
      <c r="F2163" s="379"/>
      <c r="G2163" s="379"/>
      <c r="H2163" s="379"/>
      <c r="I2163" s="379"/>
      <c r="J2163" s="379"/>
      <c r="K2163" s="379"/>
      <c r="L2163" s="379"/>
      <c r="M2163" s="379"/>
      <c r="N2163" s="569"/>
      <c r="O2163" s="568"/>
      <c r="S2163" s="581"/>
    </row>
    <row r="2164" spans="2:19" x14ac:dyDescent="0.25">
      <c r="B2164" s="379"/>
      <c r="C2164" s="379"/>
      <c r="D2164" s="379"/>
      <c r="E2164" s="379"/>
      <c r="F2164" s="379"/>
      <c r="G2164" s="379"/>
      <c r="H2164" s="379"/>
      <c r="I2164" s="379"/>
      <c r="J2164" s="379"/>
      <c r="K2164" s="379"/>
      <c r="L2164" s="379"/>
      <c r="M2164" s="379"/>
      <c r="N2164" s="569"/>
      <c r="O2164" s="568"/>
      <c r="S2164" s="581"/>
    </row>
    <row r="2165" spans="2:19" x14ac:dyDescent="0.25">
      <c r="B2165" s="379"/>
      <c r="C2165" s="379"/>
      <c r="D2165" s="379"/>
      <c r="E2165" s="379"/>
      <c r="F2165" s="379"/>
      <c r="G2165" s="379"/>
      <c r="H2165" s="379"/>
      <c r="I2165" s="379"/>
      <c r="J2165" s="379"/>
      <c r="K2165" s="379"/>
      <c r="L2165" s="379"/>
      <c r="M2165" s="379"/>
      <c r="N2165" s="569"/>
      <c r="O2165" s="568"/>
      <c r="S2165" s="581"/>
    </row>
    <row r="2166" spans="2:19" x14ac:dyDescent="0.25">
      <c r="B2166" s="379"/>
      <c r="C2166" s="379"/>
      <c r="D2166" s="379"/>
      <c r="E2166" s="379"/>
      <c r="F2166" s="379"/>
      <c r="G2166" s="379"/>
      <c r="H2166" s="379"/>
      <c r="I2166" s="379"/>
      <c r="J2166" s="379"/>
      <c r="K2166" s="379"/>
      <c r="L2166" s="379"/>
      <c r="M2166" s="379"/>
      <c r="N2166" s="569"/>
      <c r="O2166" s="568"/>
      <c r="S2166" s="581"/>
    </row>
    <row r="2167" spans="2:19" x14ac:dyDescent="0.25">
      <c r="B2167" s="379"/>
      <c r="C2167" s="379"/>
      <c r="D2167" s="379"/>
      <c r="E2167" s="379"/>
      <c r="F2167" s="379"/>
      <c r="G2167" s="379"/>
      <c r="H2167" s="379"/>
      <c r="I2167" s="379"/>
      <c r="J2167" s="379"/>
      <c r="K2167" s="379"/>
      <c r="L2167" s="379"/>
      <c r="M2167" s="379"/>
      <c r="N2167" s="569"/>
      <c r="O2167" s="568"/>
      <c r="S2167" s="581"/>
    </row>
    <row r="2168" spans="2:19" x14ac:dyDescent="0.25">
      <c r="B2168" s="379"/>
      <c r="C2168" s="379"/>
      <c r="D2168" s="379"/>
      <c r="E2168" s="379"/>
      <c r="F2168" s="379"/>
      <c r="G2168" s="379"/>
      <c r="H2168" s="379"/>
      <c r="I2168" s="379"/>
      <c r="J2168" s="379"/>
      <c r="K2168" s="379"/>
      <c r="L2168" s="379"/>
      <c r="M2168" s="379"/>
      <c r="N2168" s="569"/>
      <c r="O2168" s="568"/>
      <c r="S2168" s="581"/>
    </row>
    <row r="2169" spans="2:19" x14ac:dyDescent="0.25">
      <c r="B2169" s="379"/>
      <c r="C2169" s="379"/>
      <c r="D2169" s="379"/>
      <c r="E2169" s="379"/>
      <c r="F2169" s="379"/>
      <c r="G2169" s="379"/>
      <c r="H2169" s="379"/>
      <c r="I2169" s="379"/>
      <c r="J2169" s="379"/>
      <c r="K2169" s="379"/>
      <c r="L2169" s="379"/>
      <c r="M2169" s="379"/>
      <c r="N2169" s="569"/>
      <c r="O2169" s="568"/>
      <c r="S2169" s="581"/>
    </row>
    <row r="2170" spans="2:19" x14ac:dyDescent="0.25">
      <c r="B2170" s="379"/>
      <c r="C2170" s="379"/>
      <c r="D2170" s="379"/>
      <c r="E2170" s="379"/>
      <c r="F2170" s="379"/>
      <c r="G2170" s="379"/>
      <c r="H2170" s="379"/>
      <c r="I2170" s="379"/>
      <c r="J2170" s="379"/>
      <c r="K2170" s="379"/>
      <c r="L2170" s="379"/>
      <c r="M2170" s="379"/>
      <c r="N2170" s="569"/>
      <c r="O2170" s="568"/>
      <c r="S2170" s="581"/>
    </row>
    <row r="2171" spans="2:19" x14ac:dyDescent="0.25">
      <c r="B2171" s="379"/>
      <c r="C2171" s="379"/>
      <c r="D2171" s="379"/>
      <c r="E2171" s="379"/>
      <c r="F2171" s="379"/>
      <c r="G2171" s="379"/>
      <c r="H2171" s="379"/>
      <c r="I2171" s="379"/>
      <c r="J2171" s="379"/>
      <c r="K2171" s="379"/>
      <c r="L2171" s="379"/>
      <c r="M2171" s="379"/>
      <c r="N2171" s="569"/>
      <c r="O2171" s="568"/>
      <c r="S2171" s="581"/>
    </row>
    <row r="2172" spans="2:19" x14ac:dyDescent="0.25">
      <c r="B2172" s="379"/>
      <c r="C2172" s="379"/>
      <c r="D2172" s="379"/>
      <c r="E2172" s="379"/>
      <c r="F2172" s="379"/>
      <c r="G2172" s="379"/>
      <c r="H2172" s="379"/>
      <c r="I2172" s="379"/>
      <c r="J2172" s="379"/>
      <c r="K2172" s="379"/>
      <c r="L2172" s="379"/>
      <c r="M2172" s="379"/>
      <c r="N2172" s="569"/>
      <c r="O2172" s="568"/>
      <c r="S2172" s="581"/>
    </row>
    <row r="2173" spans="2:19" x14ac:dyDescent="0.25">
      <c r="B2173" s="379"/>
      <c r="C2173" s="379"/>
      <c r="D2173" s="379"/>
      <c r="E2173" s="379"/>
      <c r="F2173" s="379"/>
      <c r="G2173" s="379"/>
      <c r="H2173" s="379"/>
      <c r="I2173" s="379"/>
      <c r="J2173" s="379"/>
      <c r="K2173" s="379"/>
      <c r="L2173" s="379"/>
      <c r="M2173" s="379"/>
      <c r="N2173" s="569"/>
      <c r="O2173" s="568"/>
      <c r="S2173" s="581"/>
    </row>
    <row r="2174" spans="2:19" x14ac:dyDescent="0.25">
      <c r="B2174" s="379"/>
      <c r="C2174" s="379"/>
      <c r="D2174" s="379"/>
      <c r="E2174" s="379"/>
      <c r="F2174" s="379"/>
      <c r="G2174" s="379"/>
      <c r="H2174" s="379"/>
      <c r="I2174" s="379"/>
      <c r="J2174" s="379"/>
      <c r="K2174" s="379"/>
      <c r="L2174" s="379"/>
      <c r="M2174" s="379"/>
      <c r="N2174" s="569"/>
      <c r="O2174" s="568"/>
      <c r="S2174" s="581"/>
    </row>
    <row r="2175" spans="2:19" x14ac:dyDescent="0.25">
      <c r="B2175" s="379"/>
      <c r="C2175" s="379"/>
      <c r="D2175" s="379"/>
      <c r="E2175" s="379"/>
      <c r="F2175" s="379"/>
      <c r="G2175" s="379"/>
      <c r="H2175" s="379"/>
      <c r="I2175" s="379"/>
      <c r="J2175" s="379"/>
      <c r="K2175" s="379"/>
      <c r="L2175" s="379"/>
      <c r="M2175" s="379"/>
      <c r="N2175" s="569"/>
      <c r="O2175" s="568"/>
      <c r="S2175" s="581"/>
    </row>
    <row r="2176" spans="2:19" x14ac:dyDescent="0.25">
      <c r="B2176" s="379"/>
      <c r="C2176" s="379"/>
      <c r="D2176" s="379"/>
      <c r="E2176" s="379"/>
      <c r="F2176" s="379"/>
      <c r="G2176" s="379"/>
      <c r="H2176" s="379"/>
      <c r="I2176" s="379"/>
      <c r="J2176" s="379"/>
      <c r="K2176" s="379"/>
      <c r="L2176" s="379"/>
      <c r="M2176" s="379"/>
      <c r="N2176" s="569"/>
      <c r="O2176" s="568"/>
      <c r="S2176" s="581"/>
    </row>
    <row r="2177" spans="2:19" x14ac:dyDescent="0.25">
      <c r="B2177" s="379"/>
      <c r="C2177" s="379"/>
      <c r="D2177" s="379"/>
      <c r="E2177" s="379"/>
      <c r="F2177" s="379"/>
      <c r="G2177" s="379"/>
      <c r="H2177" s="379"/>
      <c r="I2177" s="379"/>
      <c r="J2177" s="379"/>
      <c r="K2177" s="379"/>
      <c r="L2177" s="379"/>
      <c r="M2177" s="379"/>
      <c r="N2177" s="569"/>
      <c r="O2177" s="568"/>
      <c r="S2177" s="581"/>
    </row>
    <row r="2178" spans="2:19" x14ac:dyDescent="0.25">
      <c r="B2178" s="379"/>
      <c r="C2178" s="379"/>
      <c r="D2178" s="379"/>
      <c r="E2178" s="379"/>
      <c r="F2178" s="379"/>
      <c r="G2178" s="379"/>
      <c r="H2178" s="379"/>
      <c r="I2178" s="379"/>
      <c r="J2178" s="379"/>
      <c r="K2178" s="379"/>
      <c r="L2178" s="379"/>
      <c r="M2178" s="379"/>
      <c r="N2178" s="569"/>
      <c r="O2178" s="568"/>
      <c r="S2178" s="581"/>
    </row>
    <row r="2179" spans="2:19" x14ac:dyDescent="0.25">
      <c r="B2179" s="379"/>
      <c r="C2179" s="379"/>
      <c r="D2179" s="379"/>
      <c r="E2179" s="379"/>
      <c r="F2179" s="379"/>
      <c r="G2179" s="379"/>
      <c r="H2179" s="379"/>
      <c r="I2179" s="379"/>
      <c r="J2179" s="379"/>
      <c r="K2179" s="379"/>
      <c r="L2179" s="379"/>
      <c r="M2179" s="379"/>
      <c r="N2179" s="569"/>
      <c r="O2179" s="568"/>
      <c r="S2179" s="581"/>
    </row>
    <row r="2180" spans="2:19" x14ac:dyDescent="0.25">
      <c r="B2180" s="379"/>
      <c r="C2180" s="379"/>
      <c r="D2180" s="379"/>
      <c r="E2180" s="379"/>
      <c r="F2180" s="379"/>
      <c r="G2180" s="379"/>
      <c r="H2180" s="379"/>
      <c r="I2180" s="379"/>
      <c r="J2180" s="379"/>
      <c r="K2180" s="379"/>
      <c r="L2180" s="379"/>
      <c r="M2180" s="379"/>
      <c r="N2180" s="569"/>
      <c r="O2180" s="568"/>
      <c r="S2180" s="581"/>
    </row>
    <row r="2181" spans="2:19" x14ac:dyDescent="0.25">
      <c r="B2181" s="379"/>
      <c r="C2181" s="379"/>
      <c r="D2181" s="379"/>
      <c r="E2181" s="379"/>
      <c r="F2181" s="379"/>
      <c r="G2181" s="379"/>
      <c r="H2181" s="379"/>
      <c r="I2181" s="379"/>
      <c r="J2181" s="379"/>
      <c r="K2181" s="379"/>
      <c r="L2181" s="379"/>
      <c r="M2181" s="379"/>
      <c r="N2181" s="569"/>
      <c r="O2181" s="568"/>
      <c r="S2181" s="581"/>
    </row>
    <row r="2182" spans="2:19" x14ac:dyDescent="0.25">
      <c r="B2182" s="379"/>
      <c r="C2182" s="379"/>
      <c r="D2182" s="379"/>
      <c r="E2182" s="379"/>
      <c r="F2182" s="379"/>
      <c r="G2182" s="379"/>
      <c r="H2182" s="379"/>
      <c r="I2182" s="379"/>
      <c r="J2182" s="379"/>
      <c r="K2182" s="379"/>
      <c r="L2182" s="379"/>
      <c r="M2182" s="379"/>
      <c r="N2182" s="569"/>
      <c r="O2182" s="568"/>
      <c r="S2182" s="581"/>
    </row>
    <row r="2183" spans="2:19" x14ac:dyDescent="0.25">
      <c r="B2183" s="379"/>
      <c r="C2183" s="379"/>
      <c r="D2183" s="379"/>
      <c r="E2183" s="379"/>
      <c r="F2183" s="379"/>
      <c r="G2183" s="379"/>
      <c r="H2183" s="379"/>
      <c r="I2183" s="379"/>
      <c r="J2183" s="379"/>
      <c r="K2183" s="379"/>
      <c r="L2183" s="379"/>
      <c r="M2183" s="379"/>
      <c r="N2183" s="569"/>
      <c r="O2183" s="568"/>
      <c r="S2183" s="581"/>
    </row>
    <row r="2184" spans="2:19" x14ac:dyDescent="0.25">
      <c r="B2184" s="379"/>
      <c r="C2184" s="379"/>
      <c r="D2184" s="379"/>
      <c r="E2184" s="379"/>
      <c r="F2184" s="379"/>
      <c r="G2184" s="379"/>
      <c r="H2184" s="379"/>
      <c r="I2184" s="379"/>
      <c r="J2184" s="379"/>
      <c r="K2184" s="379"/>
      <c r="L2184" s="379"/>
      <c r="M2184" s="379"/>
      <c r="N2184" s="569"/>
      <c r="O2184" s="568"/>
      <c r="S2184" s="581"/>
    </row>
    <row r="2185" spans="2:19" x14ac:dyDescent="0.25">
      <c r="B2185" s="379"/>
      <c r="C2185" s="379"/>
      <c r="D2185" s="379"/>
      <c r="E2185" s="379"/>
      <c r="F2185" s="379"/>
      <c r="G2185" s="379"/>
      <c r="H2185" s="379"/>
      <c r="I2185" s="379"/>
      <c r="J2185" s="379"/>
      <c r="K2185" s="379"/>
      <c r="L2185" s="379"/>
      <c r="M2185" s="379"/>
      <c r="N2185" s="569"/>
      <c r="O2185" s="568"/>
      <c r="S2185" s="581"/>
    </row>
    <row r="2186" spans="2:19" x14ac:dyDescent="0.25">
      <c r="B2186" s="379"/>
      <c r="C2186" s="379"/>
      <c r="D2186" s="379"/>
      <c r="E2186" s="379"/>
      <c r="F2186" s="379"/>
      <c r="G2186" s="379"/>
      <c r="H2186" s="379"/>
      <c r="I2186" s="379"/>
      <c r="J2186" s="379"/>
      <c r="K2186" s="379"/>
      <c r="L2186" s="379"/>
      <c r="M2186" s="379"/>
      <c r="N2186" s="569"/>
      <c r="O2186" s="568"/>
      <c r="S2186" s="581"/>
    </row>
    <row r="2187" spans="2:19" x14ac:dyDescent="0.25">
      <c r="B2187" s="379"/>
      <c r="C2187" s="379"/>
      <c r="D2187" s="379"/>
      <c r="E2187" s="379"/>
      <c r="F2187" s="379"/>
      <c r="G2187" s="379"/>
      <c r="H2187" s="379"/>
      <c r="I2187" s="379"/>
      <c r="J2187" s="379"/>
      <c r="K2187" s="379"/>
      <c r="L2187" s="379"/>
      <c r="M2187" s="379"/>
      <c r="N2187" s="569"/>
      <c r="O2187" s="568"/>
      <c r="S2187" s="581"/>
    </row>
    <row r="2188" spans="2:19" x14ac:dyDescent="0.25">
      <c r="B2188" s="379"/>
      <c r="C2188" s="379"/>
      <c r="D2188" s="379"/>
      <c r="E2188" s="379"/>
      <c r="F2188" s="379"/>
      <c r="G2188" s="379"/>
      <c r="H2188" s="379"/>
      <c r="I2188" s="379"/>
      <c r="J2188" s="379"/>
      <c r="K2188" s="379"/>
      <c r="L2188" s="379"/>
      <c r="M2188" s="379"/>
      <c r="N2188" s="569"/>
      <c r="O2188" s="568"/>
      <c r="S2188" s="581"/>
    </row>
    <row r="2189" spans="2:19" x14ac:dyDescent="0.25">
      <c r="B2189" s="379"/>
      <c r="C2189" s="379"/>
      <c r="D2189" s="379"/>
      <c r="E2189" s="379"/>
      <c r="F2189" s="379"/>
      <c r="G2189" s="379"/>
      <c r="H2189" s="379"/>
      <c r="I2189" s="379"/>
      <c r="J2189" s="379"/>
      <c r="K2189" s="379"/>
      <c r="L2189" s="379"/>
      <c r="M2189" s="379"/>
      <c r="N2189" s="569"/>
      <c r="O2189" s="568"/>
      <c r="S2189" s="581"/>
    </row>
    <row r="2190" spans="2:19" x14ac:dyDescent="0.25">
      <c r="B2190" s="379"/>
      <c r="C2190" s="379"/>
      <c r="D2190" s="379"/>
      <c r="E2190" s="379"/>
      <c r="F2190" s="379"/>
      <c r="G2190" s="379"/>
      <c r="H2190" s="379"/>
      <c r="I2190" s="379"/>
      <c r="J2190" s="379"/>
      <c r="K2190" s="379"/>
      <c r="L2190" s="379"/>
      <c r="M2190" s="379"/>
      <c r="N2190" s="569"/>
      <c r="O2190" s="568"/>
      <c r="S2190" s="581"/>
    </row>
    <row r="2191" spans="2:19" x14ac:dyDescent="0.25">
      <c r="B2191" s="379"/>
      <c r="C2191" s="379"/>
      <c r="D2191" s="379"/>
      <c r="E2191" s="379"/>
      <c r="F2191" s="379"/>
      <c r="G2191" s="379"/>
      <c r="H2191" s="379"/>
      <c r="I2191" s="379"/>
      <c r="J2191" s="379"/>
      <c r="K2191" s="379"/>
      <c r="L2191" s="379"/>
      <c r="M2191" s="379"/>
      <c r="N2191" s="569"/>
      <c r="O2191" s="568"/>
      <c r="S2191" s="581"/>
    </row>
    <row r="2192" spans="2:19" x14ac:dyDescent="0.25">
      <c r="B2192" s="379"/>
      <c r="C2192" s="379"/>
      <c r="D2192" s="379"/>
      <c r="E2192" s="379"/>
      <c r="F2192" s="379"/>
      <c r="G2192" s="379"/>
      <c r="H2192" s="379"/>
      <c r="I2192" s="379"/>
      <c r="J2192" s="379"/>
      <c r="K2192" s="379"/>
      <c r="L2192" s="379"/>
      <c r="M2192" s="379"/>
      <c r="N2192" s="569"/>
      <c r="O2192" s="568"/>
      <c r="S2192" s="581"/>
    </row>
    <row r="2193" spans="2:19" x14ac:dyDescent="0.25">
      <c r="B2193" s="379"/>
      <c r="C2193" s="379"/>
      <c r="D2193" s="379"/>
      <c r="E2193" s="379"/>
      <c r="F2193" s="379"/>
      <c r="G2193" s="379"/>
      <c r="H2193" s="379"/>
      <c r="I2193" s="379"/>
      <c r="J2193" s="379"/>
      <c r="K2193" s="379"/>
      <c r="L2193" s="379"/>
      <c r="M2193" s="379"/>
      <c r="N2193" s="569"/>
      <c r="O2193" s="568"/>
      <c r="S2193" s="581"/>
    </row>
    <row r="2194" spans="2:19" x14ac:dyDescent="0.25">
      <c r="B2194" s="379"/>
      <c r="C2194" s="379"/>
      <c r="D2194" s="379"/>
      <c r="E2194" s="379"/>
      <c r="F2194" s="379"/>
      <c r="G2194" s="379"/>
      <c r="H2194" s="379"/>
      <c r="I2194" s="379"/>
      <c r="J2194" s="379"/>
      <c r="K2194" s="379"/>
      <c r="L2194" s="379"/>
      <c r="M2194" s="379"/>
      <c r="N2194" s="569"/>
      <c r="O2194" s="568"/>
      <c r="S2194" s="581"/>
    </row>
    <row r="2195" spans="2:19" x14ac:dyDescent="0.25">
      <c r="B2195" s="379"/>
      <c r="C2195" s="379"/>
      <c r="D2195" s="379"/>
      <c r="E2195" s="379"/>
      <c r="F2195" s="379"/>
      <c r="G2195" s="379"/>
      <c r="H2195" s="379"/>
      <c r="I2195" s="379"/>
      <c r="J2195" s="379"/>
      <c r="K2195" s="379"/>
      <c r="L2195" s="379"/>
      <c r="M2195" s="379"/>
      <c r="N2195" s="569"/>
      <c r="O2195" s="568"/>
      <c r="S2195" s="581"/>
    </row>
    <row r="2196" spans="2:19" x14ac:dyDescent="0.25">
      <c r="B2196" s="379"/>
      <c r="C2196" s="379"/>
      <c r="D2196" s="379"/>
      <c r="E2196" s="379"/>
      <c r="F2196" s="379"/>
      <c r="G2196" s="379"/>
      <c r="H2196" s="379"/>
      <c r="I2196" s="379"/>
      <c r="J2196" s="379"/>
      <c r="K2196" s="379"/>
      <c r="L2196" s="379"/>
      <c r="M2196" s="379"/>
      <c r="N2196" s="569"/>
      <c r="O2196" s="568"/>
      <c r="S2196" s="581"/>
    </row>
    <row r="2197" spans="2:19" x14ac:dyDescent="0.25">
      <c r="B2197" s="379"/>
      <c r="C2197" s="379"/>
      <c r="D2197" s="379"/>
      <c r="E2197" s="379"/>
      <c r="F2197" s="379"/>
      <c r="G2197" s="379"/>
      <c r="H2197" s="379"/>
      <c r="I2197" s="379"/>
      <c r="J2197" s="379"/>
      <c r="K2197" s="379"/>
      <c r="L2197" s="379"/>
      <c r="M2197" s="379"/>
      <c r="N2197" s="569"/>
      <c r="O2197" s="568"/>
      <c r="S2197" s="581"/>
    </row>
    <row r="2198" spans="2:19" x14ac:dyDescent="0.25">
      <c r="B2198" s="379"/>
      <c r="C2198" s="379"/>
      <c r="D2198" s="379"/>
      <c r="E2198" s="379"/>
      <c r="F2198" s="379"/>
      <c r="G2198" s="379"/>
      <c r="H2198" s="379"/>
      <c r="I2198" s="379"/>
      <c r="J2198" s="379"/>
      <c r="K2198" s="379"/>
      <c r="L2198" s="379"/>
      <c r="M2198" s="379"/>
      <c r="N2198" s="569"/>
      <c r="O2198" s="568"/>
      <c r="S2198" s="581"/>
    </row>
    <row r="2199" spans="2:19" x14ac:dyDescent="0.25">
      <c r="B2199" s="379"/>
      <c r="C2199" s="379"/>
      <c r="D2199" s="379"/>
      <c r="E2199" s="379"/>
      <c r="F2199" s="379"/>
      <c r="G2199" s="379"/>
      <c r="H2199" s="379"/>
      <c r="I2199" s="379"/>
      <c r="J2199" s="379"/>
      <c r="K2199" s="379"/>
      <c r="L2199" s="379"/>
      <c r="M2199" s="379"/>
      <c r="N2199" s="569"/>
      <c r="O2199" s="568"/>
      <c r="S2199" s="581"/>
    </row>
    <row r="2200" spans="2:19" x14ac:dyDescent="0.25">
      <c r="B2200" s="379"/>
      <c r="C2200" s="379"/>
      <c r="D2200" s="379"/>
      <c r="E2200" s="379"/>
      <c r="F2200" s="379"/>
      <c r="G2200" s="379"/>
      <c r="H2200" s="379"/>
      <c r="I2200" s="379"/>
      <c r="J2200" s="379"/>
      <c r="K2200" s="379"/>
      <c r="L2200" s="379"/>
      <c r="M2200" s="379"/>
      <c r="N2200" s="569"/>
      <c r="O2200" s="568"/>
      <c r="S2200" s="581"/>
    </row>
    <row r="2201" spans="2:19" x14ac:dyDescent="0.25">
      <c r="B2201" s="379"/>
      <c r="C2201" s="379"/>
      <c r="D2201" s="379"/>
      <c r="E2201" s="379"/>
      <c r="F2201" s="379"/>
      <c r="G2201" s="379"/>
      <c r="H2201" s="379"/>
      <c r="I2201" s="379"/>
      <c r="J2201" s="379"/>
      <c r="K2201" s="379"/>
      <c r="L2201" s="379"/>
      <c r="M2201" s="379"/>
      <c r="N2201" s="569"/>
      <c r="O2201" s="568"/>
      <c r="S2201" s="581"/>
    </row>
    <row r="2202" spans="2:19" x14ac:dyDescent="0.25">
      <c r="B2202" s="379"/>
      <c r="C2202" s="379"/>
      <c r="D2202" s="379"/>
      <c r="E2202" s="379"/>
      <c r="F2202" s="379"/>
      <c r="G2202" s="379"/>
      <c r="H2202" s="379"/>
      <c r="I2202" s="379"/>
      <c r="J2202" s="379"/>
      <c r="K2202" s="379"/>
      <c r="L2202" s="379"/>
      <c r="M2202" s="379"/>
      <c r="N2202" s="569"/>
      <c r="O2202" s="568"/>
      <c r="S2202" s="581"/>
    </row>
    <row r="2203" spans="2:19" x14ac:dyDescent="0.25">
      <c r="B2203" s="379"/>
      <c r="C2203" s="379"/>
      <c r="D2203" s="379"/>
      <c r="E2203" s="379"/>
      <c r="F2203" s="379"/>
      <c r="G2203" s="379"/>
      <c r="H2203" s="379"/>
      <c r="I2203" s="379"/>
      <c r="J2203" s="379"/>
      <c r="K2203" s="379"/>
      <c r="L2203" s="379"/>
      <c r="M2203" s="379"/>
      <c r="N2203" s="569"/>
      <c r="O2203" s="568"/>
      <c r="S2203" s="581"/>
    </row>
    <row r="2204" spans="2:19" x14ac:dyDescent="0.25">
      <c r="B2204" s="379"/>
      <c r="C2204" s="379"/>
      <c r="D2204" s="379"/>
      <c r="E2204" s="379"/>
      <c r="F2204" s="379"/>
      <c r="G2204" s="379"/>
      <c r="H2204" s="379"/>
      <c r="I2204" s="379"/>
      <c r="J2204" s="379"/>
      <c r="K2204" s="379"/>
      <c r="L2204" s="379"/>
      <c r="M2204" s="379"/>
      <c r="N2204" s="569"/>
      <c r="O2204" s="568"/>
      <c r="S2204" s="581"/>
    </row>
    <row r="2205" spans="2:19" x14ac:dyDescent="0.25">
      <c r="B2205" s="379"/>
      <c r="C2205" s="379"/>
      <c r="D2205" s="379"/>
      <c r="E2205" s="379"/>
      <c r="F2205" s="379"/>
      <c r="G2205" s="379"/>
      <c r="H2205" s="379"/>
      <c r="I2205" s="379"/>
      <c r="J2205" s="379"/>
      <c r="K2205" s="379"/>
      <c r="L2205" s="379"/>
      <c r="M2205" s="379"/>
      <c r="N2205" s="569"/>
      <c r="O2205" s="568"/>
      <c r="S2205" s="581"/>
    </row>
    <row r="2206" spans="2:19" x14ac:dyDescent="0.25">
      <c r="B2206" s="379"/>
      <c r="C2206" s="379"/>
      <c r="D2206" s="379"/>
      <c r="E2206" s="379"/>
      <c r="F2206" s="379"/>
      <c r="G2206" s="379"/>
      <c r="H2206" s="379"/>
      <c r="I2206" s="379"/>
      <c r="J2206" s="379"/>
      <c r="K2206" s="379"/>
      <c r="L2206" s="379"/>
      <c r="M2206" s="379"/>
      <c r="N2206" s="569"/>
      <c r="O2206" s="568"/>
      <c r="S2206" s="581"/>
    </row>
    <row r="2207" spans="2:19" x14ac:dyDescent="0.25">
      <c r="B2207" s="379"/>
      <c r="C2207" s="379"/>
      <c r="D2207" s="379"/>
      <c r="E2207" s="379"/>
      <c r="F2207" s="379"/>
      <c r="G2207" s="379"/>
      <c r="H2207" s="379"/>
      <c r="I2207" s="379"/>
      <c r="J2207" s="379"/>
      <c r="K2207" s="379"/>
      <c r="L2207" s="379"/>
      <c r="M2207" s="379"/>
      <c r="N2207" s="569"/>
      <c r="O2207" s="568"/>
      <c r="S2207" s="581"/>
    </row>
    <row r="2208" spans="2:19" x14ac:dyDescent="0.25">
      <c r="B2208" s="379"/>
      <c r="C2208" s="379"/>
      <c r="D2208" s="379"/>
      <c r="E2208" s="379"/>
      <c r="F2208" s="379"/>
      <c r="G2208" s="379"/>
      <c r="H2208" s="379"/>
      <c r="I2208" s="379"/>
      <c r="J2208" s="379"/>
      <c r="K2208" s="379"/>
      <c r="L2208" s="379"/>
      <c r="M2208" s="379"/>
      <c r="N2208" s="569"/>
      <c r="O2208" s="568"/>
      <c r="S2208" s="581"/>
    </row>
    <row r="2209" spans="2:19" x14ac:dyDescent="0.25">
      <c r="B2209" s="379"/>
      <c r="C2209" s="379"/>
      <c r="D2209" s="379"/>
      <c r="E2209" s="379"/>
      <c r="F2209" s="379"/>
      <c r="G2209" s="379"/>
      <c r="H2209" s="379"/>
      <c r="I2209" s="379"/>
      <c r="J2209" s="379"/>
      <c r="K2209" s="379"/>
      <c r="L2209" s="379"/>
      <c r="M2209" s="379"/>
      <c r="N2209" s="569"/>
      <c r="O2209" s="568"/>
      <c r="S2209" s="581"/>
    </row>
    <row r="2210" spans="2:19" x14ac:dyDescent="0.25">
      <c r="B2210" s="379"/>
      <c r="C2210" s="379"/>
      <c r="D2210" s="379"/>
      <c r="E2210" s="379"/>
      <c r="F2210" s="379"/>
      <c r="G2210" s="379"/>
      <c r="H2210" s="379"/>
      <c r="I2210" s="379"/>
      <c r="J2210" s="379"/>
      <c r="K2210" s="379"/>
      <c r="L2210" s="379"/>
      <c r="M2210" s="379"/>
      <c r="N2210" s="569"/>
      <c r="O2210" s="568"/>
      <c r="S2210" s="581"/>
    </row>
    <row r="2211" spans="2:19" x14ac:dyDescent="0.25">
      <c r="B2211" s="379"/>
      <c r="C2211" s="379"/>
      <c r="D2211" s="379"/>
      <c r="E2211" s="379"/>
      <c r="F2211" s="379"/>
      <c r="G2211" s="379"/>
      <c r="H2211" s="379"/>
      <c r="I2211" s="379"/>
      <c r="J2211" s="379"/>
      <c r="K2211" s="379"/>
      <c r="L2211" s="379"/>
      <c r="M2211" s="379"/>
      <c r="N2211" s="569"/>
      <c r="O2211" s="568"/>
      <c r="S2211" s="581"/>
    </row>
    <row r="2212" spans="2:19" x14ac:dyDescent="0.25">
      <c r="B2212" s="379"/>
      <c r="C2212" s="379"/>
      <c r="D2212" s="379"/>
      <c r="E2212" s="379"/>
      <c r="F2212" s="379"/>
      <c r="G2212" s="379"/>
      <c r="H2212" s="379"/>
      <c r="I2212" s="379"/>
      <c r="J2212" s="379"/>
      <c r="K2212" s="379"/>
      <c r="L2212" s="379"/>
      <c r="M2212" s="379"/>
      <c r="N2212" s="569"/>
      <c r="O2212" s="568"/>
      <c r="S2212" s="581"/>
    </row>
    <row r="2213" spans="2:19" x14ac:dyDescent="0.25">
      <c r="B2213" s="379"/>
      <c r="C2213" s="379"/>
      <c r="D2213" s="379"/>
      <c r="E2213" s="379"/>
      <c r="F2213" s="379"/>
      <c r="G2213" s="379"/>
      <c r="H2213" s="379"/>
      <c r="I2213" s="379"/>
      <c r="J2213" s="379"/>
      <c r="K2213" s="379"/>
      <c r="L2213" s="379"/>
      <c r="M2213" s="379"/>
      <c r="N2213" s="569"/>
      <c r="O2213" s="568"/>
      <c r="S2213" s="581"/>
    </row>
    <row r="2214" spans="2:19" x14ac:dyDescent="0.25">
      <c r="B2214" s="379"/>
      <c r="C2214" s="379"/>
      <c r="D2214" s="379"/>
      <c r="E2214" s="379"/>
      <c r="F2214" s="379"/>
      <c r="G2214" s="379"/>
      <c r="H2214" s="379"/>
      <c r="I2214" s="379"/>
      <c r="J2214" s="379"/>
      <c r="K2214" s="379"/>
      <c r="L2214" s="379"/>
      <c r="M2214" s="379"/>
      <c r="N2214" s="569"/>
      <c r="O2214" s="568"/>
      <c r="S2214" s="581"/>
    </row>
    <row r="2215" spans="2:19" x14ac:dyDescent="0.25">
      <c r="B2215" s="379"/>
      <c r="C2215" s="379"/>
      <c r="D2215" s="379"/>
      <c r="E2215" s="379"/>
      <c r="F2215" s="379"/>
      <c r="G2215" s="379"/>
      <c r="H2215" s="379"/>
      <c r="I2215" s="379"/>
      <c r="J2215" s="379"/>
      <c r="K2215" s="379"/>
      <c r="L2215" s="379"/>
      <c r="M2215" s="379"/>
      <c r="N2215" s="569"/>
      <c r="O2215" s="568"/>
      <c r="S2215" s="581"/>
    </row>
    <row r="2216" spans="2:19" x14ac:dyDescent="0.25">
      <c r="B2216" s="379"/>
      <c r="C2216" s="379"/>
      <c r="D2216" s="379"/>
      <c r="E2216" s="379"/>
      <c r="F2216" s="379"/>
      <c r="G2216" s="379"/>
      <c r="H2216" s="379"/>
      <c r="I2216" s="379"/>
      <c r="J2216" s="379"/>
      <c r="K2216" s="379"/>
      <c r="L2216" s="379"/>
      <c r="M2216" s="379"/>
      <c r="N2216" s="569"/>
      <c r="O2216" s="568"/>
      <c r="S2216" s="581"/>
    </row>
    <row r="2217" spans="2:19" x14ac:dyDescent="0.25">
      <c r="B2217" s="379"/>
      <c r="C2217" s="379"/>
      <c r="D2217" s="379"/>
      <c r="E2217" s="379"/>
      <c r="F2217" s="379"/>
      <c r="G2217" s="379"/>
      <c r="H2217" s="379"/>
      <c r="I2217" s="379"/>
      <c r="J2217" s="379"/>
      <c r="K2217" s="379"/>
      <c r="L2217" s="379"/>
      <c r="M2217" s="379"/>
      <c r="N2217" s="569"/>
      <c r="O2217" s="568"/>
      <c r="S2217" s="581"/>
    </row>
    <row r="2218" spans="2:19" x14ac:dyDescent="0.25">
      <c r="B2218" s="379"/>
      <c r="C2218" s="379"/>
      <c r="D2218" s="379"/>
      <c r="E2218" s="379"/>
      <c r="F2218" s="379"/>
      <c r="G2218" s="379"/>
      <c r="H2218" s="379"/>
      <c r="I2218" s="379"/>
      <c r="J2218" s="379"/>
      <c r="K2218" s="379"/>
      <c r="L2218" s="379"/>
      <c r="M2218" s="379"/>
      <c r="N2218" s="569"/>
      <c r="O2218" s="568"/>
      <c r="S2218" s="581"/>
    </row>
    <row r="2219" spans="2:19" x14ac:dyDescent="0.25">
      <c r="B2219" s="379"/>
      <c r="C2219" s="379"/>
      <c r="D2219" s="379"/>
      <c r="E2219" s="379"/>
      <c r="F2219" s="379"/>
      <c r="G2219" s="379"/>
      <c r="H2219" s="379"/>
      <c r="I2219" s="379"/>
      <c r="J2219" s="379"/>
      <c r="K2219" s="379"/>
      <c r="L2219" s="379"/>
      <c r="M2219" s="379"/>
      <c r="N2219" s="569"/>
      <c r="O2219" s="568"/>
      <c r="S2219" s="581"/>
    </row>
    <row r="2220" spans="2:19" x14ac:dyDescent="0.25">
      <c r="B2220" s="379"/>
      <c r="C2220" s="379"/>
      <c r="D2220" s="379"/>
      <c r="E2220" s="379"/>
      <c r="F2220" s="379"/>
      <c r="G2220" s="379"/>
      <c r="H2220" s="379"/>
      <c r="I2220" s="379"/>
      <c r="J2220" s="379"/>
      <c r="K2220" s="379"/>
      <c r="L2220" s="379"/>
      <c r="M2220" s="379"/>
      <c r="N2220" s="569"/>
      <c r="O2220" s="568"/>
      <c r="S2220" s="581"/>
    </row>
    <row r="2221" spans="2:19" x14ac:dyDescent="0.25">
      <c r="B2221" s="379"/>
      <c r="C2221" s="379"/>
      <c r="D2221" s="379"/>
      <c r="E2221" s="379"/>
      <c r="F2221" s="379"/>
      <c r="G2221" s="379"/>
      <c r="H2221" s="379"/>
      <c r="I2221" s="379"/>
      <c r="J2221" s="379"/>
      <c r="K2221" s="379"/>
      <c r="L2221" s="379"/>
      <c r="M2221" s="379"/>
      <c r="N2221" s="569"/>
      <c r="O2221" s="568"/>
      <c r="S2221" s="581"/>
    </row>
    <row r="2222" spans="2:19" x14ac:dyDescent="0.25">
      <c r="B2222" s="379"/>
      <c r="C2222" s="379"/>
      <c r="D2222" s="379"/>
      <c r="E2222" s="379"/>
      <c r="F2222" s="379"/>
      <c r="G2222" s="379"/>
      <c r="H2222" s="379"/>
      <c r="I2222" s="379"/>
      <c r="J2222" s="379"/>
      <c r="K2222" s="379"/>
      <c r="L2222" s="379"/>
      <c r="M2222" s="379"/>
      <c r="N2222" s="569"/>
      <c r="O2222" s="568"/>
      <c r="S2222" s="581"/>
    </row>
    <row r="2223" spans="2:19" x14ac:dyDescent="0.25">
      <c r="B2223" s="379"/>
      <c r="C2223" s="379"/>
      <c r="D2223" s="379"/>
      <c r="E2223" s="379"/>
      <c r="F2223" s="379"/>
      <c r="G2223" s="379"/>
      <c r="H2223" s="379"/>
      <c r="I2223" s="379"/>
      <c r="J2223" s="379"/>
      <c r="K2223" s="379"/>
      <c r="L2223" s="379"/>
      <c r="M2223" s="379"/>
      <c r="N2223" s="569"/>
      <c r="O2223" s="568"/>
      <c r="S2223" s="581"/>
    </row>
    <row r="2224" spans="2:19" x14ac:dyDescent="0.25">
      <c r="B2224" s="379"/>
      <c r="C2224" s="379"/>
      <c r="D2224" s="379"/>
      <c r="E2224" s="379"/>
      <c r="F2224" s="379"/>
      <c r="G2224" s="379"/>
      <c r="H2224" s="379"/>
      <c r="I2224" s="379"/>
      <c r="J2224" s="379"/>
      <c r="K2224" s="379"/>
      <c r="L2224" s="379"/>
      <c r="M2224" s="379"/>
      <c r="N2224" s="569"/>
      <c r="O2224" s="568"/>
      <c r="S2224" s="581"/>
    </row>
    <row r="2225" spans="2:19" x14ac:dyDescent="0.25">
      <c r="B2225" s="379"/>
      <c r="C2225" s="379"/>
      <c r="D2225" s="379"/>
      <c r="E2225" s="379"/>
      <c r="F2225" s="379"/>
      <c r="G2225" s="379"/>
      <c r="H2225" s="379"/>
      <c r="I2225" s="379"/>
      <c r="J2225" s="379"/>
      <c r="K2225" s="379"/>
      <c r="L2225" s="379"/>
      <c r="M2225" s="379"/>
      <c r="N2225" s="569"/>
      <c r="O2225" s="568"/>
      <c r="S2225" s="581"/>
    </row>
    <row r="2226" spans="2:19" x14ac:dyDescent="0.25">
      <c r="B2226" s="379"/>
      <c r="C2226" s="379"/>
      <c r="D2226" s="379"/>
      <c r="E2226" s="379"/>
      <c r="F2226" s="379"/>
      <c r="G2226" s="379"/>
      <c r="H2226" s="379"/>
      <c r="I2226" s="379"/>
      <c r="J2226" s="379"/>
      <c r="K2226" s="379"/>
      <c r="L2226" s="379"/>
      <c r="M2226" s="379"/>
      <c r="N2226" s="569"/>
      <c r="O2226" s="568"/>
      <c r="S2226" s="581"/>
    </row>
    <row r="2227" spans="2:19" x14ac:dyDescent="0.25">
      <c r="B2227" s="379"/>
      <c r="C2227" s="379"/>
      <c r="D2227" s="379"/>
      <c r="E2227" s="379"/>
      <c r="F2227" s="379"/>
      <c r="G2227" s="379"/>
      <c r="H2227" s="379"/>
      <c r="I2227" s="379"/>
      <c r="J2227" s="379"/>
      <c r="K2227" s="379"/>
      <c r="L2227" s="379"/>
      <c r="M2227" s="379"/>
      <c r="N2227" s="569"/>
      <c r="O2227" s="568"/>
      <c r="S2227" s="581"/>
    </row>
    <row r="2228" spans="2:19" x14ac:dyDescent="0.25">
      <c r="B2228" s="379"/>
      <c r="C2228" s="379"/>
      <c r="D2228" s="379"/>
      <c r="E2228" s="379"/>
      <c r="F2228" s="379"/>
      <c r="G2228" s="379"/>
      <c r="H2228" s="379"/>
      <c r="I2228" s="379"/>
      <c r="J2228" s="379"/>
      <c r="K2228" s="379"/>
      <c r="L2228" s="379"/>
      <c r="M2228" s="379"/>
      <c r="N2228" s="569"/>
      <c r="O2228" s="568"/>
      <c r="S2228" s="581"/>
    </row>
    <row r="2229" spans="2:19" x14ac:dyDescent="0.25">
      <c r="B2229" s="379"/>
      <c r="C2229" s="379"/>
      <c r="D2229" s="379"/>
      <c r="E2229" s="379"/>
      <c r="F2229" s="379"/>
      <c r="G2229" s="379"/>
      <c r="H2229" s="379"/>
      <c r="I2229" s="379"/>
      <c r="J2229" s="379"/>
      <c r="K2229" s="379"/>
      <c r="L2229" s="379"/>
      <c r="M2229" s="379"/>
      <c r="N2229" s="569"/>
      <c r="O2229" s="568"/>
      <c r="S2229" s="581"/>
    </row>
    <row r="2230" spans="2:19" x14ac:dyDescent="0.25">
      <c r="B2230" s="379"/>
      <c r="C2230" s="379"/>
      <c r="D2230" s="379"/>
      <c r="E2230" s="379"/>
      <c r="F2230" s="379"/>
      <c r="G2230" s="379"/>
      <c r="H2230" s="379"/>
      <c r="I2230" s="379"/>
      <c r="J2230" s="379"/>
      <c r="K2230" s="379"/>
      <c r="L2230" s="379"/>
      <c r="M2230" s="379"/>
      <c r="N2230" s="569"/>
      <c r="O2230" s="568"/>
      <c r="S2230" s="581"/>
    </row>
    <row r="2231" spans="2:19" x14ac:dyDescent="0.25">
      <c r="B2231" s="379"/>
      <c r="C2231" s="379"/>
      <c r="D2231" s="379"/>
      <c r="E2231" s="379"/>
      <c r="F2231" s="379"/>
      <c r="G2231" s="379"/>
      <c r="H2231" s="379"/>
      <c r="I2231" s="379"/>
      <c r="J2231" s="379"/>
      <c r="K2231" s="379"/>
      <c r="L2231" s="379"/>
      <c r="M2231" s="379"/>
      <c r="N2231" s="569"/>
      <c r="O2231" s="568"/>
      <c r="S2231" s="581"/>
    </row>
    <row r="2232" spans="2:19" x14ac:dyDescent="0.25">
      <c r="B2232" s="379"/>
      <c r="C2232" s="379"/>
      <c r="D2232" s="379"/>
      <c r="E2232" s="379"/>
      <c r="F2232" s="379"/>
      <c r="G2232" s="379"/>
      <c r="H2232" s="379"/>
      <c r="I2232" s="379"/>
      <c r="J2232" s="379"/>
      <c r="K2232" s="379"/>
      <c r="L2232" s="379"/>
      <c r="M2232" s="379"/>
      <c r="N2232" s="569"/>
      <c r="O2232" s="568"/>
      <c r="S2232" s="581"/>
    </row>
    <row r="2233" spans="2:19" x14ac:dyDescent="0.25">
      <c r="B2233" s="379"/>
      <c r="C2233" s="379"/>
      <c r="D2233" s="379"/>
      <c r="E2233" s="379"/>
      <c r="F2233" s="379"/>
      <c r="G2233" s="379"/>
      <c r="H2233" s="379"/>
      <c r="I2233" s="379"/>
      <c r="J2233" s="379"/>
      <c r="K2233" s="379"/>
      <c r="L2233" s="379"/>
      <c r="M2233" s="379"/>
      <c r="N2233" s="569"/>
      <c r="O2233" s="568"/>
      <c r="S2233" s="581"/>
    </row>
    <row r="2234" spans="2:19" x14ac:dyDescent="0.25">
      <c r="B2234" s="379"/>
      <c r="C2234" s="379"/>
      <c r="D2234" s="379"/>
      <c r="E2234" s="379"/>
      <c r="F2234" s="379"/>
      <c r="G2234" s="379"/>
      <c r="H2234" s="379"/>
      <c r="I2234" s="379"/>
      <c r="J2234" s="379"/>
      <c r="K2234" s="379"/>
      <c r="L2234" s="379"/>
      <c r="M2234" s="379"/>
      <c r="N2234" s="569"/>
      <c r="O2234" s="568"/>
      <c r="S2234" s="581"/>
    </row>
    <row r="2235" spans="2:19" x14ac:dyDescent="0.25">
      <c r="B2235" s="379"/>
      <c r="C2235" s="379"/>
      <c r="D2235" s="379"/>
      <c r="E2235" s="379"/>
      <c r="F2235" s="379"/>
      <c r="G2235" s="379"/>
      <c r="H2235" s="379"/>
      <c r="I2235" s="379"/>
      <c r="J2235" s="379"/>
      <c r="K2235" s="379"/>
      <c r="L2235" s="379"/>
      <c r="M2235" s="379"/>
      <c r="N2235" s="569"/>
      <c r="O2235" s="568"/>
      <c r="S2235" s="581"/>
    </row>
    <row r="2236" spans="2:19" x14ac:dyDescent="0.25">
      <c r="B2236" s="379"/>
      <c r="C2236" s="379"/>
      <c r="D2236" s="379"/>
      <c r="E2236" s="379"/>
      <c r="F2236" s="379"/>
      <c r="G2236" s="379"/>
      <c r="H2236" s="379"/>
      <c r="I2236" s="379"/>
      <c r="J2236" s="379"/>
      <c r="K2236" s="379"/>
      <c r="L2236" s="379"/>
      <c r="M2236" s="379"/>
      <c r="N2236" s="569"/>
      <c r="O2236" s="568"/>
      <c r="S2236" s="581"/>
    </row>
    <row r="2237" spans="2:19" x14ac:dyDescent="0.25">
      <c r="B2237" s="379"/>
      <c r="C2237" s="379"/>
      <c r="D2237" s="379"/>
      <c r="E2237" s="379"/>
      <c r="F2237" s="379"/>
      <c r="G2237" s="379"/>
      <c r="H2237" s="379"/>
      <c r="I2237" s="379"/>
      <c r="J2237" s="379"/>
      <c r="K2237" s="379"/>
      <c r="L2237" s="379"/>
      <c r="M2237" s="379"/>
      <c r="N2237" s="569"/>
      <c r="O2237" s="568"/>
      <c r="S2237" s="581"/>
    </row>
    <row r="2238" spans="2:19" x14ac:dyDescent="0.25">
      <c r="B2238" s="379"/>
      <c r="C2238" s="379"/>
      <c r="D2238" s="379"/>
      <c r="E2238" s="379"/>
      <c r="F2238" s="379"/>
      <c r="G2238" s="379"/>
      <c r="H2238" s="379"/>
      <c r="I2238" s="379"/>
      <c r="J2238" s="379"/>
      <c r="K2238" s="379"/>
      <c r="L2238" s="379"/>
      <c r="M2238" s="379"/>
      <c r="N2238" s="569"/>
      <c r="O2238" s="568"/>
      <c r="S2238" s="581"/>
    </row>
    <row r="2239" spans="2:19" x14ac:dyDescent="0.25">
      <c r="B2239" s="379"/>
      <c r="C2239" s="379"/>
      <c r="D2239" s="379"/>
      <c r="E2239" s="379"/>
      <c r="F2239" s="379"/>
      <c r="G2239" s="379"/>
      <c r="H2239" s="379"/>
      <c r="I2239" s="379"/>
      <c r="J2239" s="379"/>
      <c r="K2239" s="379"/>
      <c r="L2239" s="379"/>
      <c r="M2239" s="379"/>
      <c r="N2239" s="569"/>
      <c r="O2239" s="568"/>
      <c r="S2239" s="581"/>
    </row>
    <row r="2240" spans="2:19" x14ac:dyDescent="0.25">
      <c r="B2240" s="379"/>
      <c r="C2240" s="379"/>
      <c r="D2240" s="379"/>
      <c r="E2240" s="379"/>
      <c r="F2240" s="379"/>
      <c r="G2240" s="379"/>
      <c r="H2240" s="379"/>
      <c r="I2240" s="379"/>
      <c r="J2240" s="379"/>
      <c r="K2240" s="379"/>
      <c r="L2240" s="379"/>
      <c r="M2240" s="379"/>
      <c r="N2240" s="569"/>
      <c r="O2240" s="568"/>
      <c r="S2240" s="581"/>
    </row>
    <row r="2241" spans="2:19" x14ac:dyDescent="0.25">
      <c r="B2241" s="379"/>
      <c r="C2241" s="379"/>
      <c r="D2241" s="379"/>
      <c r="E2241" s="379"/>
      <c r="F2241" s="379"/>
      <c r="G2241" s="379"/>
      <c r="H2241" s="379"/>
      <c r="I2241" s="379"/>
      <c r="J2241" s="379"/>
      <c r="K2241" s="379"/>
      <c r="L2241" s="379"/>
      <c r="M2241" s="379"/>
      <c r="N2241" s="569"/>
      <c r="O2241" s="568"/>
      <c r="S2241" s="581"/>
    </row>
    <row r="2242" spans="2:19" x14ac:dyDescent="0.25">
      <c r="B2242" s="379"/>
      <c r="C2242" s="379"/>
      <c r="D2242" s="379"/>
      <c r="E2242" s="379"/>
      <c r="F2242" s="379"/>
      <c r="G2242" s="379"/>
      <c r="H2242" s="379"/>
      <c r="I2242" s="379"/>
      <c r="J2242" s="379"/>
      <c r="K2242" s="379"/>
      <c r="L2242" s="379"/>
      <c r="M2242" s="379"/>
      <c r="N2242" s="569"/>
      <c r="O2242" s="568"/>
      <c r="S2242" s="581"/>
    </row>
    <row r="2243" spans="2:19" x14ac:dyDescent="0.25">
      <c r="B2243" s="379"/>
      <c r="C2243" s="379"/>
      <c r="D2243" s="379"/>
      <c r="E2243" s="379"/>
      <c r="F2243" s="379"/>
      <c r="G2243" s="379"/>
      <c r="H2243" s="379"/>
      <c r="I2243" s="379"/>
      <c r="J2243" s="379"/>
      <c r="K2243" s="379"/>
      <c r="L2243" s="379"/>
      <c r="M2243" s="379"/>
      <c r="N2243" s="569"/>
      <c r="O2243" s="568"/>
      <c r="S2243" s="581"/>
    </row>
    <row r="2244" spans="2:19" x14ac:dyDescent="0.25">
      <c r="B2244" s="379"/>
      <c r="C2244" s="379"/>
      <c r="D2244" s="379"/>
      <c r="E2244" s="379"/>
      <c r="F2244" s="379"/>
      <c r="G2244" s="379"/>
      <c r="H2244" s="379"/>
      <c r="I2244" s="379"/>
      <c r="J2244" s="379"/>
      <c r="K2244" s="379"/>
      <c r="L2244" s="379"/>
      <c r="M2244" s="379"/>
      <c r="N2244" s="569"/>
      <c r="O2244" s="568"/>
      <c r="S2244" s="581"/>
    </row>
    <row r="2245" spans="2:19" x14ac:dyDescent="0.25">
      <c r="B2245" s="379"/>
      <c r="C2245" s="379"/>
      <c r="D2245" s="379"/>
      <c r="E2245" s="379"/>
      <c r="F2245" s="379"/>
      <c r="G2245" s="379"/>
      <c r="H2245" s="379"/>
      <c r="I2245" s="379"/>
      <c r="J2245" s="379"/>
      <c r="K2245" s="379"/>
      <c r="L2245" s="379"/>
      <c r="M2245" s="379"/>
      <c r="N2245" s="569"/>
      <c r="O2245" s="568"/>
      <c r="S2245" s="581"/>
    </row>
    <row r="2246" spans="2:19" x14ac:dyDescent="0.25">
      <c r="B2246" s="379"/>
      <c r="C2246" s="379"/>
      <c r="D2246" s="379"/>
      <c r="E2246" s="379"/>
      <c r="F2246" s="379"/>
      <c r="G2246" s="379"/>
      <c r="H2246" s="379"/>
      <c r="I2246" s="379"/>
      <c r="J2246" s="379"/>
      <c r="K2246" s="379"/>
      <c r="L2246" s="379"/>
      <c r="M2246" s="379"/>
      <c r="N2246" s="569"/>
      <c r="O2246" s="568"/>
      <c r="S2246" s="581"/>
    </row>
    <row r="2247" spans="2:19" x14ac:dyDescent="0.25">
      <c r="B2247" s="379"/>
      <c r="C2247" s="379"/>
      <c r="D2247" s="379"/>
      <c r="E2247" s="379"/>
      <c r="F2247" s="379"/>
      <c r="G2247" s="379"/>
      <c r="H2247" s="379"/>
      <c r="I2247" s="379"/>
      <c r="J2247" s="379"/>
      <c r="K2247" s="379"/>
      <c r="L2247" s="379"/>
      <c r="M2247" s="379"/>
      <c r="N2247" s="569"/>
      <c r="O2247" s="568"/>
      <c r="S2247" s="581"/>
    </row>
    <row r="2248" spans="2:19" x14ac:dyDescent="0.25">
      <c r="B2248" s="379"/>
      <c r="C2248" s="379"/>
      <c r="D2248" s="379"/>
      <c r="E2248" s="379"/>
      <c r="F2248" s="379"/>
      <c r="G2248" s="379"/>
      <c r="H2248" s="379"/>
      <c r="I2248" s="379"/>
      <c r="J2248" s="379"/>
      <c r="K2248" s="379"/>
      <c r="L2248" s="379"/>
      <c r="M2248" s="379"/>
      <c r="N2248" s="569"/>
      <c r="O2248" s="568"/>
      <c r="S2248" s="581"/>
    </row>
    <row r="2249" spans="2:19" x14ac:dyDescent="0.25">
      <c r="B2249" s="379"/>
      <c r="C2249" s="379"/>
      <c r="D2249" s="379"/>
      <c r="E2249" s="379"/>
      <c r="F2249" s="379"/>
      <c r="G2249" s="379"/>
      <c r="H2249" s="379"/>
      <c r="I2249" s="379"/>
      <c r="J2249" s="379"/>
      <c r="K2249" s="379"/>
      <c r="L2249" s="379"/>
      <c r="M2249" s="379"/>
      <c r="N2249" s="569"/>
      <c r="O2249" s="568"/>
      <c r="S2249" s="581"/>
    </row>
    <row r="2250" spans="2:19" x14ac:dyDescent="0.25">
      <c r="B2250" s="379"/>
      <c r="C2250" s="379"/>
      <c r="D2250" s="379"/>
      <c r="E2250" s="379"/>
      <c r="F2250" s="379"/>
      <c r="G2250" s="379"/>
      <c r="H2250" s="379"/>
      <c r="I2250" s="379"/>
      <c r="J2250" s="379"/>
      <c r="K2250" s="379"/>
      <c r="L2250" s="379"/>
      <c r="M2250" s="379"/>
      <c r="N2250" s="569"/>
      <c r="O2250" s="568"/>
      <c r="S2250" s="581"/>
    </row>
    <row r="2251" spans="2:19" x14ac:dyDescent="0.25">
      <c r="B2251" s="379"/>
      <c r="C2251" s="379"/>
      <c r="D2251" s="379"/>
      <c r="E2251" s="379"/>
      <c r="F2251" s="379"/>
      <c r="G2251" s="379"/>
      <c r="H2251" s="379"/>
      <c r="I2251" s="379"/>
      <c r="J2251" s="379"/>
      <c r="K2251" s="379"/>
      <c r="L2251" s="379"/>
      <c r="M2251" s="379"/>
      <c r="N2251" s="569"/>
      <c r="O2251" s="568"/>
      <c r="S2251" s="581"/>
    </row>
    <row r="2252" spans="2:19" x14ac:dyDescent="0.25">
      <c r="B2252" s="379"/>
      <c r="C2252" s="379"/>
      <c r="D2252" s="379"/>
      <c r="E2252" s="379"/>
      <c r="F2252" s="379"/>
      <c r="G2252" s="379"/>
      <c r="H2252" s="379"/>
      <c r="I2252" s="379"/>
      <c r="J2252" s="379"/>
      <c r="K2252" s="379"/>
      <c r="L2252" s="379"/>
      <c r="M2252" s="379"/>
      <c r="N2252" s="569"/>
      <c r="O2252" s="568"/>
      <c r="S2252" s="581"/>
    </row>
    <row r="2253" spans="2:19" x14ac:dyDescent="0.25">
      <c r="B2253" s="379"/>
      <c r="C2253" s="379"/>
      <c r="D2253" s="379"/>
      <c r="E2253" s="379"/>
      <c r="F2253" s="379"/>
      <c r="G2253" s="379"/>
      <c r="H2253" s="379"/>
      <c r="I2253" s="379"/>
      <c r="J2253" s="379"/>
      <c r="K2253" s="379"/>
      <c r="L2253" s="379"/>
      <c r="M2253" s="379"/>
      <c r="N2253" s="569"/>
      <c r="O2253" s="568"/>
      <c r="S2253" s="581"/>
    </row>
    <row r="2254" spans="2:19" x14ac:dyDescent="0.25">
      <c r="B2254" s="379"/>
      <c r="C2254" s="379"/>
      <c r="D2254" s="379"/>
      <c r="E2254" s="379"/>
      <c r="F2254" s="379"/>
      <c r="G2254" s="379"/>
      <c r="H2254" s="379"/>
      <c r="I2254" s="379"/>
      <c r="J2254" s="379"/>
      <c r="K2254" s="379"/>
      <c r="L2254" s="379"/>
      <c r="M2254" s="379"/>
      <c r="N2254" s="569"/>
      <c r="O2254" s="568"/>
      <c r="S2254" s="581"/>
    </row>
    <row r="2255" spans="2:19" x14ac:dyDescent="0.25">
      <c r="B2255" s="379"/>
      <c r="C2255" s="379"/>
      <c r="D2255" s="379"/>
      <c r="E2255" s="379"/>
      <c r="F2255" s="379"/>
      <c r="G2255" s="379"/>
      <c r="H2255" s="379"/>
      <c r="I2255" s="379"/>
      <c r="J2255" s="379"/>
      <c r="K2255" s="379"/>
      <c r="L2255" s="379"/>
      <c r="M2255" s="379"/>
      <c r="N2255" s="569"/>
      <c r="O2255" s="568"/>
      <c r="S2255" s="581"/>
    </row>
    <row r="2256" spans="2:19" x14ac:dyDescent="0.25">
      <c r="B2256" s="379"/>
      <c r="C2256" s="379"/>
      <c r="D2256" s="379"/>
      <c r="E2256" s="379"/>
      <c r="F2256" s="379"/>
      <c r="G2256" s="379"/>
      <c r="H2256" s="379"/>
      <c r="I2256" s="379"/>
      <c r="J2256" s="379"/>
      <c r="K2256" s="379"/>
      <c r="L2256" s="379"/>
      <c r="M2256" s="379"/>
      <c r="N2256" s="569"/>
      <c r="O2256" s="568"/>
      <c r="S2256" s="581"/>
    </row>
    <row r="2257" spans="2:19" x14ac:dyDescent="0.25">
      <c r="B2257" s="379"/>
      <c r="C2257" s="379"/>
      <c r="D2257" s="379"/>
      <c r="E2257" s="379"/>
      <c r="F2257" s="379"/>
      <c r="G2257" s="379"/>
      <c r="H2257" s="379"/>
      <c r="I2257" s="379"/>
      <c r="J2257" s="379"/>
      <c r="K2257" s="379"/>
      <c r="L2257" s="379"/>
      <c r="M2257" s="379"/>
      <c r="N2257" s="569"/>
      <c r="O2257" s="568"/>
      <c r="S2257" s="581"/>
    </row>
    <row r="2258" spans="2:19" x14ac:dyDescent="0.25">
      <c r="B2258" s="379"/>
      <c r="C2258" s="379"/>
      <c r="D2258" s="379"/>
      <c r="E2258" s="379"/>
      <c r="F2258" s="379"/>
      <c r="G2258" s="379"/>
      <c r="H2258" s="379"/>
      <c r="I2258" s="379"/>
      <c r="J2258" s="379"/>
      <c r="K2258" s="379"/>
      <c r="L2258" s="379"/>
      <c r="M2258" s="379"/>
      <c r="N2258" s="569"/>
      <c r="O2258" s="568"/>
      <c r="S2258" s="581"/>
    </row>
    <row r="2259" spans="2:19" x14ac:dyDescent="0.25">
      <c r="B2259" s="379"/>
      <c r="C2259" s="379"/>
      <c r="D2259" s="379"/>
      <c r="E2259" s="379"/>
      <c r="F2259" s="379"/>
      <c r="G2259" s="379"/>
      <c r="H2259" s="379"/>
      <c r="I2259" s="379"/>
      <c r="J2259" s="379"/>
      <c r="K2259" s="379"/>
      <c r="L2259" s="379"/>
      <c r="M2259" s="379"/>
      <c r="N2259" s="569"/>
      <c r="O2259" s="568"/>
      <c r="S2259" s="581"/>
    </row>
    <row r="2260" spans="2:19" x14ac:dyDescent="0.25">
      <c r="B2260" s="379"/>
      <c r="C2260" s="379"/>
      <c r="D2260" s="379"/>
      <c r="E2260" s="379"/>
      <c r="F2260" s="379"/>
      <c r="G2260" s="379"/>
      <c r="H2260" s="379"/>
      <c r="I2260" s="379"/>
      <c r="J2260" s="379"/>
      <c r="K2260" s="379"/>
      <c r="L2260" s="379"/>
      <c r="M2260" s="379"/>
      <c r="N2260" s="569"/>
      <c r="O2260" s="568"/>
      <c r="S2260" s="581"/>
    </row>
    <row r="2261" spans="2:19" x14ac:dyDescent="0.25">
      <c r="B2261" s="379"/>
      <c r="C2261" s="379"/>
      <c r="D2261" s="379"/>
      <c r="E2261" s="379"/>
      <c r="F2261" s="379"/>
      <c r="G2261" s="379"/>
      <c r="H2261" s="379"/>
      <c r="I2261" s="379"/>
      <c r="J2261" s="379"/>
      <c r="K2261" s="379"/>
      <c r="L2261" s="379"/>
      <c r="M2261" s="379"/>
      <c r="N2261" s="569"/>
      <c r="O2261" s="568"/>
      <c r="S2261" s="581"/>
    </row>
    <row r="2262" spans="2:19" x14ac:dyDescent="0.25">
      <c r="B2262" s="379"/>
      <c r="C2262" s="379"/>
      <c r="D2262" s="379"/>
      <c r="E2262" s="379"/>
      <c r="F2262" s="379"/>
      <c r="G2262" s="379"/>
      <c r="H2262" s="379"/>
      <c r="I2262" s="379"/>
      <c r="J2262" s="379"/>
      <c r="K2262" s="379"/>
      <c r="L2262" s="379"/>
      <c r="M2262" s="379"/>
      <c r="N2262" s="569"/>
      <c r="O2262" s="568"/>
      <c r="S2262" s="581"/>
    </row>
    <row r="2263" spans="2:19" x14ac:dyDescent="0.25">
      <c r="B2263" s="379"/>
      <c r="C2263" s="379"/>
      <c r="D2263" s="379"/>
      <c r="E2263" s="379"/>
      <c r="F2263" s="379"/>
      <c r="G2263" s="379"/>
      <c r="H2263" s="379"/>
      <c r="I2263" s="379"/>
      <c r="J2263" s="379"/>
      <c r="K2263" s="379"/>
      <c r="L2263" s="379"/>
      <c r="M2263" s="379"/>
      <c r="N2263" s="569"/>
      <c r="O2263" s="568"/>
      <c r="S2263" s="581"/>
    </row>
    <row r="2264" spans="2:19" x14ac:dyDescent="0.25">
      <c r="B2264" s="379"/>
      <c r="C2264" s="379"/>
      <c r="D2264" s="379"/>
      <c r="E2264" s="379"/>
      <c r="F2264" s="379"/>
      <c r="G2264" s="379"/>
      <c r="H2264" s="379"/>
      <c r="I2264" s="379"/>
      <c r="J2264" s="379"/>
      <c r="K2264" s="379"/>
      <c r="L2264" s="379"/>
      <c r="M2264" s="379"/>
      <c r="N2264" s="569"/>
      <c r="O2264" s="568"/>
      <c r="S2264" s="581"/>
    </row>
    <row r="2265" spans="2:19" x14ac:dyDescent="0.25">
      <c r="B2265" s="379"/>
      <c r="C2265" s="379"/>
      <c r="D2265" s="379"/>
      <c r="E2265" s="379"/>
      <c r="F2265" s="379"/>
      <c r="G2265" s="379"/>
      <c r="H2265" s="379"/>
      <c r="I2265" s="379"/>
      <c r="J2265" s="379"/>
      <c r="K2265" s="379"/>
      <c r="L2265" s="379"/>
      <c r="M2265" s="379"/>
      <c r="N2265" s="569"/>
      <c r="O2265" s="568"/>
      <c r="S2265" s="581"/>
    </row>
    <row r="2266" spans="2:19" x14ac:dyDescent="0.25">
      <c r="B2266" s="379"/>
      <c r="C2266" s="379"/>
      <c r="D2266" s="379"/>
      <c r="E2266" s="379"/>
      <c r="F2266" s="379"/>
      <c r="G2266" s="379"/>
      <c r="H2266" s="379"/>
      <c r="I2266" s="379"/>
      <c r="J2266" s="379"/>
      <c r="K2266" s="379"/>
      <c r="L2266" s="379"/>
      <c r="M2266" s="379"/>
      <c r="N2266" s="569"/>
      <c r="O2266" s="568"/>
      <c r="S2266" s="581"/>
    </row>
    <row r="2267" spans="2:19" x14ac:dyDescent="0.25">
      <c r="B2267" s="379"/>
      <c r="C2267" s="379"/>
      <c r="D2267" s="379"/>
      <c r="E2267" s="379"/>
      <c r="F2267" s="379"/>
      <c r="G2267" s="379"/>
      <c r="H2267" s="379"/>
      <c r="I2267" s="379"/>
      <c r="J2267" s="379"/>
      <c r="K2267" s="379"/>
      <c r="L2267" s="379"/>
      <c r="M2267" s="379"/>
      <c r="N2267" s="569"/>
      <c r="O2267" s="568"/>
      <c r="S2267" s="581"/>
    </row>
    <row r="2268" spans="2:19" x14ac:dyDescent="0.25">
      <c r="B2268" s="379"/>
      <c r="C2268" s="379"/>
      <c r="D2268" s="379"/>
      <c r="E2268" s="379"/>
      <c r="F2268" s="379"/>
      <c r="G2268" s="379"/>
      <c r="H2268" s="379"/>
      <c r="I2268" s="379"/>
      <c r="J2268" s="379"/>
      <c r="K2268" s="379"/>
      <c r="L2268" s="379"/>
      <c r="M2268" s="379"/>
      <c r="N2268" s="569"/>
      <c r="O2268" s="568"/>
      <c r="S2268" s="581"/>
    </row>
    <row r="2269" spans="2:19" x14ac:dyDescent="0.25">
      <c r="B2269" s="379"/>
      <c r="C2269" s="379"/>
      <c r="D2269" s="379"/>
      <c r="E2269" s="379"/>
      <c r="F2269" s="379"/>
      <c r="G2269" s="379"/>
      <c r="H2269" s="379"/>
      <c r="I2269" s="379"/>
      <c r="J2269" s="379"/>
      <c r="K2269" s="379"/>
      <c r="L2269" s="379"/>
      <c r="M2269" s="379"/>
      <c r="N2269" s="569"/>
      <c r="O2269" s="568"/>
      <c r="S2269" s="581"/>
    </row>
    <row r="2270" spans="2:19" x14ac:dyDescent="0.25">
      <c r="B2270" s="379"/>
      <c r="C2270" s="379"/>
      <c r="D2270" s="379"/>
      <c r="E2270" s="379"/>
      <c r="F2270" s="379"/>
      <c r="G2270" s="379"/>
      <c r="H2270" s="379"/>
      <c r="I2270" s="379"/>
      <c r="J2270" s="379"/>
      <c r="K2270" s="379"/>
      <c r="L2270" s="379"/>
      <c r="M2270" s="379"/>
      <c r="N2270" s="569"/>
      <c r="O2270" s="568"/>
      <c r="S2270" s="581"/>
    </row>
    <row r="2271" spans="2:19" x14ac:dyDescent="0.25">
      <c r="B2271" s="379"/>
      <c r="C2271" s="379"/>
      <c r="D2271" s="379"/>
      <c r="E2271" s="379"/>
      <c r="F2271" s="379"/>
      <c r="G2271" s="379"/>
      <c r="H2271" s="379"/>
      <c r="I2271" s="379"/>
      <c r="J2271" s="379"/>
      <c r="K2271" s="379"/>
      <c r="L2271" s="379"/>
      <c r="M2271" s="379"/>
      <c r="N2271" s="569"/>
      <c r="O2271" s="568"/>
      <c r="S2271" s="581"/>
    </row>
    <row r="2272" spans="2:19" x14ac:dyDescent="0.25">
      <c r="B2272" s="379"/>
      <c r="C2272" s="379"/>
      <c r="D2272" s="379"/>
      <c r="E2272" s="379"/>
      <c r="F2272" s="379"/>
      <c r="G2272" s="379"/>
      <c r="H2272" s="379"/>
      <c r="I2272" s="379"/>
      <c r="J2272" s="379"/>
      <c r="K2272" s="379"/>
      <c r="L2272" s="379"/>
      <c r="M2272" s="379"/>
      <c r="N2272" s="569"/>
      <c r="O2272" s="568"/>
      <c r="S2272" s="581"/>
    </row>
    <row r="2273" spans="2:19" x14ac:dyDescent="0.25">
      <c r="B2273" s="379"/>
      <c r="C2273" s="379"/>
      <c r="D2273" s="379"/>
      <c r="E2273" s="379"/>
      <c r="F2273" s="379"/>
      <c r="G2273" s="379"/>
      <c r="H2273" s="379"/>
      <c r="I2273" s="379"/>
      <c r="J2273" s="379"/>
      <c r="K2273" s="379"/>
      <c r="L2273" s="379"/>
      <c r="M2273" s="379"/>
      <c r="N2273" s="569"/>
      <c r="O2273" s="568"/>
      <c r="S2273" s="581"/>
    </row>
    <row r="2274" spans="2:19" x14ac:dyDescent="0.25">
      <c r="B2274" s="379"/>
      <c r="C2274" s="379"/>
      <c r="D2274" s="379"/>
      <c r="E2274" s="379"/>
      <c r="F2274" s="379"/>
      <c r="G2274" s="379"/>
      <c r="H2274" s="379"/>
      <c r="I2274" s="379"/>
      <c r="J2274" s="379"/>
      <c r="K2274" s="379"/>
      <c r="L2274" s="379"/>
      <c r="M2274" s="379"/>
      <c r="N2274" s="569"/>
      <c r="O2274" s="568"/>
      <c r="S2274" s="581"/>
    </row>
    <row r="2275" spans="2:19" x14ac:dyDescent="0.25">
      <c r="B2275" s="379"/>
      <c r="C2275" s="379"/>
      <c r="D2275" s="379"/>
      <c r="E2275" s="379"/>
      <c r="F2275" s="379"/>
      <c r="G2275" s="379"/>
      <c r="H2275" s="379"/>
      <c r="I2275" s="379"/>
      <c r="J2275" s="379"/>
      <c r="K2275" s="379"/>
      <c r="L2275" s="379"/>
      <c r="M2275" s="379"/>
      <c r="N2275" s="569"/>
      <c r="O2275" s="568"/>
      <c r="S2275" s="581"/>
    </row>
    <row r="2276" spans="2:19" x14ac:dyDescent="0.25">
      <c r="B2276" s="379"/>
      <c r="C2276" s="379"/>
      <c r="D2276" s="379"/>
      <c r="E2276" s="379"/>
      <c r="F2276" s="379"/>
      <c r="G2276" s="379"/>
      <c r="H2276" s="379"/>
      <c r="I2276" s="379"/>
      <c r="J2276" s="379"/>
      <c r="K2276" s="379"/>
      <c r="L2276" s="379"/>
      <c r="M2276" s="379"/>
      <c r="N2276" s="569"/>
      <c r="O2276" s="568"/>
      <c r="S2276" s="581"/>
    </row>
    <row r="2277" spans="2:19" x14ac:dyDescent="0.25">
      <c r="B2277" s="379"/>
      <c r="C2277" s="379"/>
      <c r="D2277" s="379"/>
      <c r="E2277" s="379"/>
      <c r="F2277" s="379"/>
      <c r="G2277" s="379"/>
      <c r="H2277" s="379"/>
      <c r="I2277" s="379"/>
      <c r="J2277" s="379"/>
      <c r="K2277" s="379"/>
      <c r="L2277" s="379"/>
      <c r="M2277" s="379"/>
      <c r="N2277" s="569"/>
      <c r="O2277" s="568"/>
      <c r="S2277" s="581"/>
    </row>
    <row r="2278" spans="2:19" x14ac:dyDescent="0.25">
      <c r="B2278" s="379"/>
      <c r="C2278" s="379"/>
      <c r="D2278" s="379"/>
      <c r="E2278" s="379"/>
      <c r="F2278" s="379"/>
      <c r="G2278" s="379"/>
      <c r="H2278" s="379"/>
      <c r="I2278" s="379"/>
      <c r="J2278" s="379"/>
      <c r="K2278" s="379"/>
      <c r="L2278" s="379"/>
      <c r="M2278" s="379"/>
      <c r="N2278" s="569"/>
      <c r="O2278" s="568"/>
      <c r="S2278" s="581"/>
    </row>
    <row r="2279" spans="2:19" x14ac:dyDescent="0.25">
      <c r="B2279" s="379"/>
      <c r="C2279" s="379"/>
      <c r="D2279" s="379"/>
      <c r="E2279" s="379"/>
      <c r="F2279" s="379"/>
      <c r="G2279" s="379"/>
      <c r="H2279" s="379"/>
      <c r="I2279" s="379"/>
      <c r="J2279" s="379"/>
      <c r="K2279" s="379"/>
      <c r="L2279" s="379"/>
      <c r="M2279" s="379"/>
      <c r="N2279" s="569"/>
      <c r="O2279" s="568"/>
      <c r="S2279" s="581"/>
    </row>
    <row r="2280" spans="2:19" x14ac:dyDescent="0.25">
      <c r="B2280" s="379"/>
      <c r="C2280" s="379"/>
      <c r="D2280" s="379"/>
      <c r="E2280" s="379"/>
      <c r="F2280" s="379"/>
      <c r="G2280" s="379"/>
      <c r="H2280" s="379"/>
      <c r="I2280" s="379"/>
      <c r="J2280" s="379"/>
      <c r="K2280" s="379"/>
      <c r="L2280" s="379"/>
      <c r="M2280" s="379"/>
      <c r="N2280" s="569"/>
      <c r="O2280" s="568"/>
      <c r="S2280" s="581"/>
    </row>
    <row r="2281" spans="2:19" x14ac:dyDescent="0.25">
      <c r="B2281" s="379"/>
      <c r="C2281" s="379"/>
      <c r="D2281" s="379"/>
      <c r="E2281" s="379"/>
      <c r="F2281" s="379"/>
      <c r="G2281" s="379"/>
      <c r="H2281" s="379"/>
      <c r="I2281" s="379"/>
      <c r="J2281" s="379"/>
      <c r="K2281" s="379"/>
      <c r="L2281" s="379"/>
      <c r="M2281" s="379"/>
      <c r="N2281" s="569"/>
      <c r="O2281" s="568"/>
      <c r="S2281" s="581"/>
    </row>
    <row r="2282" spans="2:19" x14ac:dyDescent="0.25">
      <c r="B2282" s="379"/>
      <c r="C2282" s="379"/>
      <c r="D2282" s="379"/>
      <c r="E2282" s="379"/>
      <c r="F2282" s="379"/>
      <c r="G2282" s="379"/>
      <c r="H2282" s="379"/>
      <c r="I2282" s="379"/>
      <c r="J2282" s="379"/>
      <c r="K2282" s="379"/>
      <c r="L2282" s="379"/>
      <c r="M2282" s="379"/>
      <c r="N2282" s="569"/>
      <c r="O2282" s="568"/>
      <c r="S2282" s="581"/>
    </row>
    <row r="2283" spans="2:19" x14ac:dyDescent="0.25">
      <c r="B2283" s="379"/>
      <c r="C2283" s="379"/>
      <c r="D2283" s="379"/>
      <c r="E2283" s="379"/>
      <c r="F2283" s="379"/>
      <c r="G2283" s="379"/>
      <c r="H2283" s="379"/>
      <c r="I2283" s="379"/>
      <c r="J2283" s="379"/>
      <c r="K2283" s="379"/>
      <c r="L2283" s="379"/>
      <c r="M2283" s="379"/>
      <c r="N2283" s="569"/>
      <c r="O2283" s="568"/>
      <c r="S2283" s="581"/>
    </row>
    <row r="2284" spans="2:19" x14ac:dyDescent="0.25">
      <c r="B2284" s="379"/>
      <c r="C2284" s="379"/>
      <c r="D2284" s="379"/>
      <c r="E2284" s="379"/>
      <c r="F2284" s="379"/>
      <c r="G2284" s="379"/>
      <c r="H2284" s="379"/>
      <c r="I2284" s="379"/>
      <c r="J2284" s="379"/>
      <c r="K2284" s="379"/>
      <c r="L2284" s="379"/>
      <c r="M2284" s="379"/>
      <c r="N2284" s="569"/>
      <c r="O2284" s="568"/>
      <c r="S2284" s="581"/>
    </row>
    <row r="2285" spans="2:19" x14ac:dyDescent="0.25">
      <c r="B2285" s="379"/>
      <c r="C2285" s="379"/>
      <c r="D2285" s="379"/>
      <c r="E2285" s="379"/>
      <c r="F2285" s="379"/>
      <c r="G2285" s="379"/>
      <c r="H2285" s="379"/>
      <c r="I2285" s="379"/>
      <c r="J2285" s="379"/>
      <c r="K2285" s="379"/>
      <c r="L2285" s="379"/>
      <c r="M2285" s="379"/>
      <c r="N2285" s="569"/>
      <c r="O2285" s="568"/>
      <c r="S2285" s="581"/>
    </row>
    <row r="2286" spans="2:19" x14ac:dyDescent="0.25">
      <c r="B2286" s="379"/>
      <c r="C2286" s="379"/>
      <c r="D2286" s="379"/>
      <c r="E2286" s="379"/>
      <c r="F2286" s="379"/>
      <c r="G2286" s="379"/>
      <c r="H2286" s="379"/>
      <c r="I2286" s="379"/>
      <c r="J2286" s="379"/>
      <c r="K2286" s="379"/>
      <c r="L2286" s="379"/>
      <c r="M2286" s="379"/>
      <c r="N2286" s="569"/>
      <c r="O2286" s="568"/>
      <c r="S2286" s="581"/>
    </row>
    <row r="2287" spans="2:19" x14ac:dyDescent="0.25">
      <c r="B2287" s="379"/>
      <c r="C2287" s="379"/>
      <c r="D2287" s="379"/>
      <c r="E2287" s="379"/>
      <c r="F2287" s="379"/>
      <c r="G2287" s="379"/>
      <c r="H2287" s="379"/>
      <c r="I2287" s="379"/>
      <c r="J2287" s="379"/>
      <c r="K2287" s="379"/>
      <c r="L2287" s="379"/>
      <c r="M2287" s="379"/>
      <c r="N2287" s="569"/>
      <c r="O2287" s="568"/>
      <c r="S2287" s="581"/>
    </row>
    <row r="2288" spans="2:19" x14ac:dyDescent="0.25">
      <c r="B2288" s="379"/>
      <c r="C2288" s="379"/>
      <c r="D2288" s="379"/>
      <c r="E2288" s="379"/>
      <c r="F2288" s="379"/>
      <c r="G2288" s="379"/>
      <c r="H2288" s="379"/>
      <c r="I2288" s="379"/>
      <c r="J2288" s="379"/>
      <c r="K2288" s="379"/>
      <c r="L2288" s="379"/>
      <c r="M2288" s="379"/>
      <c r="N2288" s="569"/>
      <c r="O2288" s="568"/>
      <c r="S2288" s="581"/>
    </row>
    <row r="2289" spans="2:19" x14ac:dyDescent="0.25">
      <c r="B2289" s="379"/>
      <c r="C2289" s="379"/>
      <c r="D2289" s="379"/>
      <c r="E2289" s="379"/>
      <c r="F2289" s="379"/>
      <c r="G2289" s="379"/>
      <c r="H2289" s="379"/>
      <c r="I2289" s="379"/>
      <c r="J2289" s="379"/>
      <c r="K2289" s="379"/>
      <c r="L2289" s="379"/>
      <c r="M2289" s="379"/>
      <c r="N2289" s="569"/>
      <c r="O2289" s="568"/>
      <c r="S2289" s="581"/>
    </row>
    <row r="2290" spans="2:19" x14ac:dyDescent="0.25">
      <c r="B2290" s="379"/>
      <c r="C2290" s="379"/>
      <c r="D2290" s="379"/>
      <c r="E2290" s="379"/>
      <c r="F2290" s="379"/>
      <c r="G2290" s="379"/>
      <c r="H2290" s="379"/>
      <c r="I2290" s="379"/>
      <c r="J2290" s="379"/>
      <c r="K2290" s="379"/>
      <c r="L2290" s="379"/>
      <c r="M2290" s="379"/>
      <c r="N2290" s="569"/>
      <c r="O2290" s="568"/>
      <c r="S2290" s="581"/>
    </row>
    <row r="2291" spans="2:19" x14ac:dyDescent="0.25">
      <c r="B2291" s="379"/>
      <c r="C2291" s="379"/>
      <c r="D2291" s="379"/>
      <c r="E2291" s="379"/>
      <c r="F2291" s="379"/>
      <c r="G2291" s="379"/>
      <c r="H2291" s="379"/>
      <c r="I2291" s="379"/>
      <c r="J2291" s="379"/>
      <c r="K2291" s="379"/>
      <c r="L2291" s="379"/>
      <c r="M2291" s="379"/>
      <c r="N2291" s="569"/>
      <c r="O2291" s="568"/>
      <c r="S2291" s="581"/>
    </row>
    <row r="2292" spans="2:19" x14ac:dyDescent="0.25">
      <c r="B2292" s="379"/>
      <c r="C2292" s="379"/>
      <c r="D2292" s="379"/>
      <c r="E2292" s="379"/>
      <c r="F2292" s="379"/>
      <c r="G2292" s="379"/>
      <c r="H2292" s="379"/>
      <c r="I2292" s="379"/>
      <c r="J2292" s="379"/>
      <c r="K2292" s="379"/>
      <c r="L2292" s="379"/>
      <c r="M2292" s="379"/>
      <c r="N2292" s="569"/>
      <c r="O2292" s="568"/>
      <c r="S2292" s="581"/>
    </row>
    <row r="2293" spans="2:19" x14ac:dyDescent="0.25">
      <c r="B2293" s="379"/>
      <c r="C2293" s="379"/>
      <c r="D2293" s="379"/>
      <c r="E2293" s="379"/>
      <c r="F2293" s="379"/>
      <c r="G2293" s="379"/>
      <c r="H2293" s="379"/>
      <c r="I2293" s="379"/>
      <c r="J2293" s="379"/>
      <c r="K2293" s="379"/>
      <c r="L2293" s="379"/>
      <c r="M2293" s="379"/>
      <c r="N2293" s="569"/>
      <c r="O2293" s="568"/>
      <c r="S2293" s="581"/>
    </row>
    <row r="2294" spans="2:19" x14ac:dyDescent="0.25">
      <c r="B2294" s="379"/>
      <c r="C2294" s="379"/>
      <c r="D2294" s="379"/>
      <c r="E2294" s="379"/>
      <c r="F2294" s="379"/>
      <c r="G2294" s="379"/>
      <c r="H2294" s="379"/>
      <c r="I2294" s="379"/>
      <c r="J2294" s="379"/>
      <c r="K2294" s="379"/>
      <c r="L2294" s="379"/>
      <c r="M2294" s="379"/>
      <c r="N2294" s="569"/>
      <c r="O2294" s="568"/>
      <c r="S2294" s="581"/>
    </row>
    <row r="2295" spans="2:19" x14ac:dyDescent="0.25">
      <c r="B2295" s="379"/>
      <c r="C2295" s="379"/>
      <c r="D2295" s="379"/>
      <c r="E2295" s="379"/>
      <c r="F2295" s="379"/>
      <c r="G2295" s="379"/>
      <c r="H2295" s="379"/>
      <c r="I2295" s="379"/>
      <c r="J2295" s="379"/>
      <c r="K2295" s="379"/>
      <c r="L2295" s="379"/>
      <c r="M2295" s="379"/>
      <c r="N2295" s="569"/>
      <c r="O2295" s="568"/>
      <c r="S2295" s="581"/>
    </row>
    <row r="2296" spans="2:19" x14ac:dyDescent="0.25">
      <c r="B2296" s="379"/>
      <c r="C2296" s="379"/>
      <c r="D2296" s="379"/>
      <c r="E2296" s="379"/>
      <c r="F2296" s="379"/>
      <c r="G2296" s="379"/>
      <c r="H2296" s="379"/>
      <c r="I2296" s="379"/>
      <c r="J2296" s="379"/>
      <c r="K2296" s="379"/>
      <c r="L2296" s="379"/>
      <c r="M2296" s="379"/>
      <c r="N2296" s="569"/>
      <c r="O2296" s="568"/>
      <c r="S2296" s="581"/>
    </row>
    <row r="2297" spans="2:19" x14ac:dyDescent="0.25">
      <c r="B2297" s="379"/>
      <c r="C2297" s="379"/>
      <c r="D2297" s="379"/>
      <c r="E2297" s="379"/>
      <c r="F2297" s="379"/>
      <c r="G2297" s="379"/>
      <c r="H2297" s="379"/>
      <c r="I2297" s="379"/>
      <c r="J2297" s="379"/>
      <c r="K2297" s="379"/>
      <c r="L2297" s="379"/>
      <c r="M2297" s="379"/>
      <c r="N2297" s="569"/>
      <c r="O2297" s="568"/>
      <c r="S2297" s="581"/>
    </row>
    <row r="2298" spans="2:19" x14ac:dyDescent="0.25">
      <c r="B2298" s="379"/>
      <c r="C2298" s="379"/>
      <c r="D2298" s="379"/>
      <c r="E2298" s="379"/>
      <c r="F2298" s="379"/>
      <c r="G2298" s="379"/>
      <c r="H2298" s="379"/>
      <c r="I2298" s="379"/>
      <c r="J2298" s="379"/>
      <c r="K2298" s="379"/>
      <c r="L2298" s="379"/>
      <c r="M2298" s="379"/>
      <c r="N2298" s="569"/>
      <c r="O2298" s="568"/>
      <c r="S2298" s="581"/>
    </row>
    <row r="2299" spans="2:19" x14ac:dyDescent="0.25">
      <c r="B2299" s="379"/>
      <c r="C2299" s="379"/>
      <c r="D2299" s="379"/>
      <c r="E2299" s="379"/>
      <c r="F2299" s="379"/>
      <c r="G2299" s="379"/>
      <c r="H2299" s="379"/>
      <c r="I2299" s="379"/>
      <c r="J2299" s="379"/>
      <c r="K2299" s="379"/>
      <c r="L2299" s="379"/>
      <c r="M2299" s="379"/>
      <c r="N2299" s="569"/>
      <c r="O2299" s="568"/>
      <c r="S2299" s="581"/>
    </row>
    <row r="2300" spans="2:19" x14ac:dyDescent="0.25">
      <c r="B2300" s="379"/>
      <c r="C2300" s="379"/>
      <c r="D2300" s="379"/>
      <c r="E2300" s="379"/>
      <c r="F2300" s="379"/>
      <c r="G2300" s="379"/>
      <c r="H2300" s="379"/>
      <c r="I2300" s="379"/>
      <c r="J2300" s="379"/>
      <c r="K2300" s="379"/>
      <c r="L2300" s="379"/>
      <c r="M2300" s="379"/>
      <c r="N2300" s="569"/>
      <c r="O2300" s="568"/>
      <c r="S2300" s="581"/>
    </row>
    <row r="2301" spans="2:19" x14ac:dyDescent="0.25">
      <c r="B2301" s="379"/>
      <c r="C2301" s="379"/>
      <c r="D2301" s="379"/>
      <c r="E2301" s="379"/>
      <c r="F2301" s="379"/>
      <c r="G2301" s="379"/>
      <c r="H2301" s="379"/>
      <c r="I2301" s="379"/>
      <c r="J2301" s="379"/>
      <c r="K2301" s="379"/>
      <c r="L2301" s="379"/>
      <c r="M2301" s="379"/>
      <c r="N2301" s="569"/>
      <c r="O2301" s="568"/>
      <c r="S2301" s="581"/>
    </row>
    <row r="2302" spans="2:19" x14ac:dyDescent="0.25">
      <c r="B2302" s="379"/>
      <c r="C2302" s="379"/>
      <c r="D2302" s="379"/>
      <c r="E2302" s="379"/>
      <c r="F2302" s="379"/>
      <c r="G2302" s="379"/>
      <c r="H2302" s="379"/>
      <c r="I2302" s="379"/>
      <c r="J2302" s="379"/>
      <c r="K2302" s="379"/>
      <c r="L2302" s="379"/>
      <c r="M2302" s="379"/>
      <c r="N2302" s="569"/>
      <c r="O2302" s="568"/>
      <c r="S2302" s="581"/>
    </row>
    <row r="2303" spans="2:19" x14ac:dyDescent="0.25">
      <c r="B2303" s="379"/>
      <c r="C2303" s="379"/>
      <c r="D2303" s="379"/>
      <c r="E2303" s="379"/>
      <c r="F2303" s="379"/>
      <c r="G2303" s="379"/>
      <c r="H2303" s="379"/>
      <c r="I2303" s="379"/>
      <c r="J2303" s="379"/>
      <c r="K2303" s="379"/>
      <c r="L2303" s="379"/>
      <c r="M2303" s="379"/>
      <c r="N2303" s="569"/>
      <c r="O2303" s="568"/>
      <c r="S2303" s="581"/>
    </row>
    <row r="2304" spans="2:19" x14ac:dyDescent="0.25">
      <c r="B2304" s="379"/>
      <c r="C2304" s="379"/>
      <c r="D2304" s="379"/>
      <c r="E2304" s="379"/>
      <c r="F2304" s="379"/>
      <c r="G2304" s="379"/>
      <c r="H2304" s="379"/>
      <c r="I2304" s="379"/>
      <c r="J2304" s="379"/>
      <c r="K2304" s="379"/>
      <c r="L2304" s="379"/>
      <c r="M2304" s="379"/>
      <c r="N2304" s="569"/>
      <c r="O2304" s="568"/>
      <c r="S2304" s="581"/>
    </row>
    <row r="2305" spans="2:19" x14ac:dyDescent="0.25">
      <c r="B2305" s="379"/>
      <c r="C2305" s="379"/>
      <c r="D2305" s="379"/>
      <c r="E2305" s="379"/>
      <c r="F2305" s="379"/>
      <c r="G2305" s="379"/>
      <c r="H2305" s="379"/>
      <c r="I2305" s="379"/>
      <c r="J2305" s="379"/>
      <c r="K2305" s="379"/>
      <c r="L2305" s="379"/>
      <c r="M2305" s="379"/>
      <c r="N2305" s="569"/>
      <c r="O2305" s="568"/>
      <c r="S2305" s="581"/>
    </row>
    <row r="2306" spans="2:19" x14ac:dyDescent="0.25">
      <c r="B2306" s="379"/>
      <c r="C2306" s="379"/>
      <c r="D2306" s="379"/>
      <c r="E2306" s="379"/>
      <c r="F2306" s="379"/>
      <c r="G2306" s="379"/>
      <c r="H2306" s="379"/>
      <c r="I2306" s="379"/>
      <c r="J2306" s="379"/>
      <c r="K2306" s="379"/>
      <c r="L2306" s="379"/>
      <c r="M2306" s="379"/>
      <c r="N2306" s="569"/>
      <c r="O2306" s="568"/>
      <c r="S2306" s="581"/>
    </row>
    <row r="2307" spans="2:19" x14ac:dyDescent="0.25">
      <c r="B2307" s="379"/>
      <c r="C2307" s="379"/>
      <c r="D2307" s="379"/>
      <c r="E2307" s="379"/>
      <c r="F2307" s="379"/>
      <c r="G2307" s="379"/>
      <c r="H2307" s="379"/>
      <c r="I2307" s="379"/>
      <c r="J2307" s="379"/>
      <c r="K2307" s="379"/>
      <c r="L2307" s="379"/>
      <c r="M2307" s="379"/>
      <c r="N2307" s="569"/>
      <c r="O2307" s="568"/>
      <c r="S2307" s="581"/>
    </row>
    <row r="2308" spans="2:19" x14ac:dyDescent="0.25">
      <c r="B2308" s="379"/>
      <c r="C2308" s="379"/>
      <c r="D2308" s="379"/>
      <c r="E2308" s="379"/>
      <c r="F2308" s="379"/>
      <c r="G2308" s="379"/>
      <c r="H2308" s="379"/>
      <c r="I2308" s="379"/>
      <c r="J2308" s="379"/>
      <c r="K2308" s="379"/>
      <c r="L2308" s="379"/>
      <c r="M2308" s="379"/>
      <c r="N2308" s="569"/>
      <c r="O2308" s="568"/>
      <c r="S2308" s="581"/>
    </row>
    <row r="2309" spans="2:19" x14ac:dyDescent="0.25">
      <c r="B2309" s="379"/>
      <c r="C2309" s="379"/>
      <c r="D2309" s="379"/>
      <c r="E2309" s="379"/>
      <c r="F2309" s="379"/>
      <c r="G2309" s="379"/>
      <c r="H2309" s="379"/>
      <c r="I2309" s="379"/>
      <c r="J2309" s="379"/>
      <c r="K2309" s="379"/>
      <c r="L2309" s="379"/>
      <c r="M2309" s="379"/>
      <c r="N2309" s="569"/>
      <c r="O2309" s="568"/>
      <c r="S2309" s="581"/>
    </row>
    <row r="2310" spans="2:19" x14ac:dyDescent="0.25">
      <c r="B2310" s="379"/>
      <c r="C2310" s="379"/>
      <c r="D2310" s="379"/>
      <c r="E2310" s="379"/>
      <c r="F2310" s="379"/>
      <c r="G2310" s="379"/>
      <c r="H2310" s="379"/>
      <c r="I2310" s="379"/>
      <c r="J2310" s="379"/>
      <c r="K2310" s="379"/>
      <c r="L2310" s="379"/>
      <c r="M2310" s="379"/>
      <c r="N2310" s="569"/>
      <c r="O2310" s="568"/>
      <c r="S2310" s="581"/>
    </row>
    <row r="2311" spans="2:19" x14ac:dyDescent="0.25">
      <c r="B2311" s="379"/>
      <c r="C2311" s="379"/>
      <c r="D2311" s="379"/>
      <c r="E2311" s="379"/>
      <c r="F2311" s="379"/>
      <c r="G2311" s="379"/>
      <c r="H2311" s="379"/>
      <c r="I2311" s="379"/>
      <c r="J2311" s="379"/>
      <c r="K2311" s="379"/>
      <c r="L2311" s="379"/>
      <c r="M2311" s="379"/>
      <c r="N2311" s="569"/>
      <c r="O2311" s="568"/>
      <c r="S2311" s="581"/>
    </row>
    <row r="2312" spans="2:19" x14ac:dyDescent="0.25">
      <c r="B2312" s="379"/>
      <c r="C2312" s="379"/>
      <c r="D2312" s="379"/>
      <c r="E2312" s="379"/>
      <c r="F2312" s="379"/>
      <c r="G2312" s="379"/>
      <c r="H2312" s="379"/>
      <c r="I2312" s="379"/>
      <c r="J2312" s="379"/>
      <c r="K2312" s="379"/>
      <c r="L2312" s="379"/>
      <c r="M2312" s="379"/>
      <c r="N2312" s="569"/>
      <c r="O2312" s="568"/>
      <c r="S2312" s="581"/>
    </row>
    <row r="2313" spans="2:19" x14ac:dyDescent="0.25">
      <c r="B2313" s="379"/>
      <c r="C2313" s="379"/>
      <c r="D2313" s="379"/>
      <c r="E2313" s="379"/>
      <c r="F2313" s="379"/>
      <c r="G2313" s="379"/>
      <c r="H2313" s="379"/>
      <c r="I2313" s="379"/>
      <c r="J2313" s="379"/>
      <c r="K2313" s="379"/>
      <c r="L2313" s="379"/>
      <c r="M2313" s="379"/>
      <c r="N2313" s="569"/>
      <c r="O2313" s="568"/>
      <c r="S2313" s="581"/>
    </row>
    <row r="2314" spans="2:19" x14ac:dyDescent="0.25">
      <c r="B2314" s="379"/>
      <c r="C2314" s="379"/>
      <c r="D2314" s="379"/>
      <c r="E2314" s="379"/>
      <c r="F2314" s="379"/>
      <c r="G2314" s="379"/>
      <c r="H2314" s="379"/>
      <c r="I2314" s="379"/>
      <c r="J2314" s="379"/>
      <c r="K2314" s="379"/>
      <c r="L2314" s="379"/>
      <c r="M2314" s="379"/>
      <c r="N2314" s="569"/>
      <c r="O2314" s="568"/>
      <c r="S2314" s="581"/>
    </row>
    <row r="2315" spans="2:19" x14ac:dyDescent="0.25">
      <c r="B2315" s="379"/>
      <c r="C2315" s="379"/>
      <c r="D2315" s="379"/>
      <c r="E2315" s="379"/>
      <c r="F2315" s="379"/>
      <c r="G2315" s="379"/>
      <c r="H2315" s="379"/>
      <c r="I2315" s="379"/>
      <c r="J2315" s="379"/>
      <c r="K2315" s="379"/>
      <c r="L2315" s="379"/>
      <c r="M2315" s="379"/>
      <c r="N2315" s="569"/>
      <c r="O2315" s="568"/>
      <c r="S2315" s="581"/>
    </row>
    <row r="2316" spans="2:19" x14ac:dyDescent="0.25">
      <c r="B2316" s="379"/>
      <c r="C2316" s="379"/>
      <c r="D2316" s="379"/>
      <c r="E2316" s="379"/>
      <c r="F2316" s="379"/>
      <c r="G2316" s="379"/>
      <c r="H2316" s="379"/>
      <c r="I2316" s="379"/>
      <c r="J2316" s="379"/>
      <c r="K2316" s="379"/>
      <c r="L2316" s="379"/>
      <c r="M2316" s="379"/>
      <c r="N2316" s="569"/>
      <c r="O2316" s="568"/>
      <c r="S2316" s="581"/>
    </row>
    <row r="2317" spans="2:19" x14ac:dyDescent="0.25">
      <c r="B2317" s="379"/>
      <c r="C2317" s="379"/>
      <c r="D2317" s="379"/>
      <c r="E2317" s="379"/>
      <c r="F2317" s="379"/>
      <c r="G2317" s="379"/>
      <c r="H2317" s="379"/>
      <c r="I2317" s="379"/>
      <c r="J2317" s="379"/>
      <c r="K2317" s="379"/>
      <c r="L2317" s="379"/>
      <c r="M2317" s="379"/>
      <c r="N2317" s="569"/>
      <c r="O2317" s="568"/>
      <c r="S2317" s="581"/>
    </row>
    <row r="2318" spans="2:19" x14ac:dyDescent="0.25">
      <c r="B2318" s="379"/>
      <c r="C2318" s="379"/>
      <c r="D2318" s="379"/>
      <c r="E2318" s="379"/>
      <c r="F2318" s="379"/>
      <c r="G2318" s="379"/>
      <c r="H2318" s="379"/>
      <c r="I2318" s="379"/>
      <c r="J2318" s="379"/>
      <c r="K2318" s="379"/>
      <c r="L2318" s="379"/>
      <c r="M2318" s="379"/>
      <c r="N2318" s="569"/>
      <c r="O2318" s="568"/>
      <c r="S2318" s="581"/>
    </row>
    <row r="2319" spans="2:19" x14ac:dyDescent="0.25">
      <c r="B2319" s="379"/>
      <c r="C2319" s="379"/>
      <c r="D2319" s="379"/>
      <c r="E2319" s="379"/>
      <c r="F2319" s="379"/>
      <c r="G2319" s="379"/>
      <c r="H2319" s="379"/>
      <c r="I2319" s="379"/>
      <c r="J2319" s="379"/>
      <c r="K2319" s="379"/>
      <c r="L2319" s="379"/>
      <c r="M2319" s="379"/>
      <c r="N2319" s="569"/>
      <c r="O2319" s="568"/>
      <c r="S2319" s="581"/>
    </row>
    <row r="2320" spans="2:19" x14ac:dyDescent="0.25">
      <c r="B2320" s="379"/>
      <c r="C2320" s="379"/>
      <c r="D2320" s="379"/>
      <c r="E2320" s="379"/>
      <c r="F2320" s="379"/>
      <c r="G2320" s="379"/>
      <c r="H2320" s="379"/>
      <c r="I2320" s="379"/>
      <c r="J2320" s="379"/>
      <c r="K2320" s="379"/>
      <c r="L2320" s="379"/>
      <c r="M2320" s="379"/>
      <c r="N2320" s="569"/>
      <c r="O2320" s="568"/>
      <c r="S2320" s="581"/>
    </row>
    <row r="2321" spans="2:19" x14ac:dyDescent="0.25">
      <c r="B2321" s="379"/>
      <c r="C2321" s="379"/>
      <c r="D2321" s="379"/>
      <c r="E2321" s="379"/>
      <c r="F2321" s="379"/>
      <c r="G2321" s="379"/>
      <c r="H2321" s="379"/>
      <c r="I2321" s="379"/>
      <c r="J2321" s="379"/>
      <c r="K2321" s="379"/>
      <c r="L2321" s="379"/>
      <c r="M2321" s="379"/>
      <c r="N2321" s="569"/>
      <c r="O2321" s="568"/>
      <c r="S2321" s="581"/>
    </row>
    <row r="2322" spans="2:19" x14ac:dyDescent="0.25">
      <c r="B2322" s="379"/>
      <c r="C2322" s="379"/>
      <c r="D2322" s="379"/>
      <c r="E2322" s="379"/>
      <c r="F2322" s="379"/>
      <c r="G2322" s="379"/>
      <c r="H2322" s="379"/>
      <c r="I2322" s="379"/>
      <c r="J2322" s="379"/>
      <c r="K2322" s="379"/>
      <c r="L2322" s="379"/>
      <c r="M2322" s="379"/>
      <c r="N2322" s="569"/>
      <c r="O2322" s="568"/>
      <c r="S2322" s="581"/>
    </row>
    <row r="2323" spans="2:19" x14ac:dyDescent="0.25">
      <c r="B2323" s="379"/>
      <c r="C2323" s="379"/>
      <c r="D2323" s="379"/>
      <c r="E2323" s="379"/>
      <c r="F2323" s="379"/>
      <c r="G2323" s="379"/>
      <c r="H2323" s="379"/>
      <c r="I2323" s="379"/>
      <c r="J2323" s="379"/>
      <c r="K2323" s="379"/>
      <c r="L2323" s="379"/>
      <c r="M2323" s="379"/>
      <c r="N2323" s="569"/>
      <c r="O2323" s="568"/>
      <c r="S2323" s="581"/>
    </row>
    <row r="2324" spans="2:19" x14ac:dyDescent="0.25">
      <c r="B2324" s="379"/>
      <c r="C2324" s="379"/>
      <c r="D2324" s="379"/>
      <c r="E2324" s="379"/>
      <c r="F2324" s="379"/>
      <c r="G2324" s="379"/>
      <c r="H2324" s="379"/>
      <c r="I2324" s="379"/>
      <c r="J2324" s="379"/>
      <c r="K2324" s="379"/>
      <c r="L2324" s="379"/>
      <c r="M2324" s="379"/>
      <c r="N2324" s="569"/>
      <c r="O2324" s="568"/>
      <c r="S2324" s="581"/>
    </row>
    <row r="2325" spans="2:19" x14ac:dyDescent="0.25">
      <c r="B2325" s="379"/>
      <c r="C2325" s="379"/>
      <c r="D2325" s="379"/>
      <c r="E2325" s="379"/>
      <c r="F2325" s="379"/>
      <c r="G2325" s="379"/>
      <c r="H2325" s="379"/>
      <c r="I2325" s="379"/>
      <c r="J2325" s="379"/>
      <c r="K2325" s="379"/>
      <c r="L2325" s="379"/>
      <c r="M2325" s="379"/>
      <c r="N2325" s="569"/>
      <c r="O2325" s="568"/>
      <c r="S2325" s="581"/>
    </row>
    <row r="2326" spans="2:19" x14ac:dyDescent="0.25">
      <c r="B2326" s="379"/>
      <c r="C2326" s="379"/>
      <c r="D2326" s="379"/>
      <c r="E2326" s="379"/>
      <c r="F2326" s="379"/>
      <c r="G2326" s="379"/>
      <c r="H2326" s="379"/>
      <c r="I2326" s="379"/>
      <c r="J2326" s="379"/>
      <c r="K2326" s="379"/>
      <c r="L2326" s="379"/>
      <c r="M2326" s="379"/>
      <c r="N2326" s="569"/>
      <c r="O2326" s="568"/>
      <c r="S2326" s="581"/>
    </row>
    <row r="2327" spans="2:19" x14ac:dyDescent="0.25">
      <c r="B2327" s="379"/>
      <c r="C2327" s="379"/>
      <c r="D2327" s="379"/>
      <c r="E2327" s="379"/>
      <c r="F2327" s="379"/>
      <c r="G2327" s="379"/>
      <c r="H2327" s="379"/>
      <c r="I2327" s="379"/>
      <c r="J2327" s="379"/>
      <c r="K2327" s="379"/>
      <c r="L2327" s="379"/>
      <c r="M2327" s="379"/>
      <c r="N2327" s="569"/>
      <c r="O2327" s="568"/>
      <c r="S2327" s="581"/>
    </row>
    <row r="2328" spans="2:19" x14ac:dyDescent="0.25">
      <c r="B2328" s="379"/>
      <c r="C2328" s="379"/>
      <c r="D2328" s="379"/>
      <c r="E2328" s="379"/>
      <c r="F2328" s="379"/>
      <c r="G2328" s="379"/>
      <c r="H2328" s="379"/>
      <c r="I2328" s="379"/>
      <c r="J2328" s="379"/>
      <c r="K2328" s="379"/>
      <c r="L2328" s="379"/>
      <c r="M2328" s="379"/>
      <c r="N2328" s="569"/>
      <c r="O2328" s="568"/>
      <c r="S2328" s="581"/>
    </row>
    <row r="2329" spans="2:19" x14ac:dyDescent="0.25">
      <c r="B2329" s="379"/>
      <c r="C2329" s="379"/>
      <c r="D2329" s="379"/>
      <c r="E2329" s="379"/>
      <c r="F2329" s="379"/>
      <c r="G2329" s="379"/>
      <c r="H2329" s="379"/>
      <c r="I2329" s="379"/>
      <c r="J2329" s="379"/>
      <c r="K2329" s="379"/>
      <c r="L2329" s="379"/>
      <c r="M2329" s="379"/>
      <c r="N2329" s="569"/>
      <c r="O2329" s="568"/>
      <c r="S2329" s="581"/>
    </row>
    <row r="2330" spans="2:19" x14ac:dyDescent="0.25">
      <c r="B2330" s="379"/>
      <c r="C2330" s="379"/>
      <c r="D2330" s="379"/>
      <c r="E2330" s="379"/>
      <c r="F2330" s="379"/>
      <c r="G2330" s="379"/>
      <c r="H2330" s="379"/>
      <c r="I2330" s="379"/>
      <c r="J2330" s="379"/>
      <c r="K2330" s="379"/>
      <c r="L2330" s="379"/>
      <c r="M2330" s="379"/>
      <c r="N2330" s="569"/>
      <c r="O2330" s="568"/>
      <c r="S2330" s="581"/>
    </row>
    <row r="2331" spans="2:19" x14ac:dyDescent="0.25">
      <c r="B2331" s="379"/>
      <c r="C2331" s="379"/>
      <c r="D2331" s="379"/>
      <c r="E2331" s="379"/>
      <c r="F2331" s="379"/>
      <c r="G2331" s="379"/>
      <c r="H2331" s="379"/>
      <c r="I2331" s="379"/>
      <c r="J2331" s="379"/>
      <c r="K2331" s="379"/>
      <c r="L2331" s="379"/>
      <c r="M2331" s="379"/>
      <c r="N2331" s="569"/>
      <c r="O2331" s="568"/>
      <c r="S2331" s="581"/>
    </row>
    <row r="2332" spans="2:19" x14ac:dyDescent="0.25">
      <c r="B2332" s="379"/>
      <c r="C2332" s="379"/>
      <c r="D2332" s="379"/>
      <c r="E2332" s="379"/>
      <c r="F2332" s="379"/>
      <c r="G2332" s="379"/>
      <c r="H2332" s="379"/>
      <c r="I2332" s="379"/>
      <c r="J2332" s="379"/>
      <c r="K2332" s="379"/>
      <c r="L2332" s="379"/>
      <c r="M2332" s="379"/>
      <c r="N2332" s="569"/>
      <c r="O2332" s="568"/>
      <c r="S2332" s="581"/>
    </row>
    <row r="2333" spans="2:19" x14ac:dyDescent="0.25">
      <c r="B2333" s="379"/>
      <c r="C2333" s="379"/>
      <c r="D2333" s="379"/>
      <c r="E2333" s="379"/>
      <c r="F2333" s="379"/>
      <c r="G2333" s="379"/>
      <c r="H2333" s="379"/>
      <c r="I2333" s="379"/>
      <c r="J2333" s="379"/>
      <c r="K2333" s="379"/>
      <c r="L2333" s="379"/>
      <c r="M2333" s="379"/>
      <c r="N2333" s="569"/>
      <c r="O2333" s="568"/>
      <c r="S2333" s="581"/>
    </row>
    <row r="2334" spans="2:19" x14ac:dyDescent="0.25">
      <c r="B2334" s="379"/>
      <c r="C2334" s="379"/>
      <c r="D2334" s="379"/>
      <c r="E2334" s="379"/>
      <c r="F2334" s="379"/>
      <c r="G2334" s="379"/>
      <c r="H2334" s="379"/>
      <c r="I2334" s="379"/>
      <c r="J2334" s="379"/>
      <c r="K2334" s="379"/>
      <c r="L2334" s="379"/>
      <c r="M2334" s="379"/>
      <c r="N2334" s="569"/>
      <c r="O2334" s="568"/>
      <c r="S2334" s="581"/>
    </row>
    <row r="2335" spans="2:19" x14ac:dyDescent="0.25">
      <c r="B2335" s="379"/>
      <c r="C2335" s="379"/>
      <c r="D2335" s="379"/>
      <c r="E2335" s="379"/>
      <c r="F2335" s="379"/>
      <c r="G2335" s="379"/>
      <c r="H2335" s="379"/>
      <c r="I2335" s="379"/>
      <c r="J2335" s="379"/>
      <c r="K2335" s="379"/>
      <c r="L2335" s="379"/>
      <c r="M2335" s="379"/>
      <c r="N2335" s="569"/>
      <c r="O2335" s="568"/>
      <c r="S2335" s="581"/>
    </row>
    <row r="2336" spans="2:19" x14ac:dyDescent="0.25">
      <c r="B2336" s="379"/>
      <c r="C2336" s="379"/>
      <c r="D2336" s="379"/>
      <c r="E2336" s="379"/>
      <c r="F2336" s="379"/>
      <c r="G2336" s="379"/>
      <c r="H2336" s="379"/>
      <c r="I2336" s="379"/>
      <c r="J2336" s="379"/>
      <c r="K2336" s="379"/>
      <c r="L2336" s="379"/>
      <c r="M2336" s="379"/>
      <c r="N2336" s="569"/>
      <c r="O2336" s="568"/>
      <c r="S2336" s="581"/>
    </row>
    <row r="2337" spans="2:19" x14ac:dyDescent="0.25">
      <c r="B2337" s="379"/>
      <c r="C2337" s="379"/>
      <c r="D2337" s="379"/>
      <c r="E2337" s="379"/>
      <c r="F2337" s="379"/>
      <c r="G2337" s="379"/>
      <c r="H2337" s="379"/>
      <c r="I2337" s="379"/>
      <c r="J2337" s="379"/>
      <c r="K2337" s="379"/>
      <c r="L2337" s="379"/>
      <c r="M2337" s="379"/>
      <c r="N2337" s="569"/>
      <c r="O2337" s="568"/>
      <c r="S2337" s="581"/>
    </row>
    <row r="2338" spans="2:19" x14ac:dyDescent="0.25">
      <c r="B2338" s="379"/>
      <c r="C2338" s="379"/>
      <c r="D2338" s="379"/>
      <c r="E2338" s="379"/>
      <c r="F2338" s="379"/>
      <c r="G2338" s="379"/>
      <c r="H2338" s="379"/>
      <c r="I2338" s="379"/>
      <c r="J2338" s="379"/>
      <c r="K2338" s="379"/>
      <c r="L2338" s="379"/>
      <c r="M2338" s="379"/>
      <c r="N2338" s="569"/>
      <c r="O2338" s="568"/>
      <c r="S2338" s="581"/>
    </row>
    <row r="2339" spans="2:19" x14ac:dyDescent="0.25">
      <c r="B2339" s="379"/>
      <c r="C2339" s="379"/>
      <c r="D2339" s="379"/>
      <c r="E2339" s="379"/>
      <c r="F2339" s="379"/>
      <c r="G2339" s="379"/>
      <c r="H2339" s="379"/>
      <c r="I2339" s="379"/>
      <c r="J2339" s="379"/>
      <c r="K2339" s="379"/>
      <c r="L2339" s="379"/>
      <c r="M2339" s="379"/>
      <c r="N2339" s="569"/>
      <c r="O2339" s="568"/>
      <c r="S2339" s="581"/>
    </row>
    <row r="2340" spans="2:19" x14ac:dyDescent="0.25">
      <c r="B2340" s="379"/>
      <c r="C2340" s="379"/>
      <c r="D2340" s="379"/>
      <c r="E2340" s="379"/>
      <c r="F2340" s="379"/>
      <c r="G2340" s="379"/>
      <c r="H2340" s="379"/>
      <c r="I2340" s="379"/>
      <c r="J2340" s="379"/>
      <c r="K2340" s="379"/>
      <c r="L2340" s="379"/>
      <c r="M2340" s="379"/>
      <c r="N2340" s="569"/>
      <c r="O2340" s="568"/>
      <c r="S2340" s="581"/>
    </row>
    <row r="2341" spans="2:19" x14ac:dyDescent="0.25">
      <c r="B2341" s="379"/>
      <c r="C2341" s="379"/>
      <c r="D2341" s="379"/>
      <c r="E2341" s="379"/>
      <c r="F2341" s="379"/>
      <c r="G2341" s="379"/>
      <c r="H2341" s="379"/>
      <c r="I2341" s="379"/>
      <c r="J2341" s="379"/>
      <c r="K2341" s="379"/>
      <c r="L2341" s="379"/>
      <c r="M2341" s="379"/>
      <c r="N2341" s="569"/>
      <c r="O2341" s="568"/>
      <c r="S2341" s="581"/>
    </row>
    <row r="2342" spans="2:19" x14ac:dyDescent="0.25">
      <c r="B2342" s="379"/>
      <c r="C2342" s="379"/>
      <c r="D2342" s="379"/>
      <c r="E2342" s="379"/>
      <c r="F2342" s="379"/>
      <c r="G2342" s="379"/>
      <c r="H2342" s="379"/>
      <c r="I2342" s="379"/>
      <c r="J2342" s="379"/>
      <c r="K2342" s="379"/>
      <c r="L2342" s="379"/>
      <c r="M2342" s="379"/>
      <c r="N2342" s="569"/>
      <c r="O2342" s="568"/>
      <c r="S2342" s="581"/>
    </row>
    <row r="2343" spans="2:19" x14ac:dyDescent="0.25">
      <c r="B2343" s="379"/>
      <c r="C2343" s="379"/>
      <c r="D2343" s="379"/>
      <c r="E2343" s="379"/>
      <c r="F2343" s="379"/>
      <c r="G2343" s="379"/>
      <c r="H2343" s="379"/>
      <c r="I2343" s="379"/>
      <c r="J2343" s="379"/>
      <c r="K2343" s="379"/>
      <c r="L2343" s="379"/>
      <c r="M2343" s="379"/>
      <c r="N2343" s="569"/>
      <c r="O2343" s="568"/>
      <c r="S2343" s="581"/>
    </row>
    <row r="2344" spans="2:19" x14ac:dyDescent="0.25">
      <c r="B2344" s="379"/>
      <c r="C2344" s="379"/>
      <c r="D2344" s="379"/>
      <c r="E2344" s="379"/>
      <c r="F2344" s="379"/>
      <c r="G2344" s="379"/>
      <c r="H2344" s="379"/>
      <c r="I2344" s="379"/>
      <c r="J2344" s="379"/>
      <c r="K2344" s="379"/>
      <c r="L2344" s="379"/>
      <c r="M2344" s="379"/>
      <c r="N2344" s="569"/>
      <c r="O2344" s="568"/>
      <c r="S2344" s="581"/>
    </row>
    <row r="2345" spans="2:19" x14ac:dyDescent="0.25">
      <c r="B2345" s="379"/>
      <c r="C2345" s="379"/>
      <c r="D2345" s="379"/>
      <c r="E2345" s="379"/>
      <c r="F2345" s="379"/>
      <c r="G2345" s="379"/>
      <c r="H2345" s="379"/>
      <c r="I2345" s="379"/>
      <c r="J2345" s="379"/>
      <c r="K2345" s="379"/>
      <c r="L2345" s="379"/>
      <c r="M2345" s="379"/>
      <c r="N2345" s="569"/>
      <c r="O2345" s="568"/>
      <c r="S2345" s="581"/>
    </row>
    <row r="2346" spans="2:19" x14ac:dyDescent="0.25">
      <c r="B2346" s="379"/>
      <c r="C2346" s="379"/>
      <c r="D2346" s="379"/>
      <c r="E2346" s="379"/>
      <c r="F2346" s="379"/>
      <c r="G2346" s="379"/>
      <c r="H2346" s="379"/>
      <c r="I2346" s="379"/>
      <c r="J2346" s="379"/>
      <c r="K2346" s="379"/>
      <c r="L2346" s="379"/>
      <c r="M2346" s="379"/>
      <c r="N2346" s="569"/>
      <c r="O2346" s="568"/>
      <c r="S2346" s="581"/>
    </row>
    <row r="2347" spans="2:19" x14ac:dyDescent="0.25">
      <c r="B2347" s="379"/>
      <c r="C2347" s="379"/>
      <c r="D2347" s="379"/>
      <c r="E2347" s="379"/>
      <c r="F2347" s="379"/>
      <c r="G2347" s="379"/>
      <c r="H2347" s="379"/>
      <c r="I2347" s="379"/>
      <c r="J2347" s="379"/>
      <c r="K2347" s="379"/>
      <c r="L2347" s="379"/>
      <c r="M2347" s="379"/>
      <c r="N2347" s="569"/>
      <c r="O2347" s="568"/>
      <c r="S2347" s="581"/>
    </row>
    <row r="2348" spans="2:19" x14ac:dyDescent="0.25">
      <c r="B2348" s="379"/>
      <c r="C2348" s="379"/>
      <c r="D2348" s="379"/>
      <c r="E2348" s="379"/>
      <c r="F2348" s="379"/>
      <c r="G2348" s="379"/>
      <c r="H2348" s="379"/>
      <c r="I2348" s="379"/>
      <c r="J2348" s="379"/>
      <c r="K2348" s="379"/>
      <c r="L2348" s="379"/>
      <c r="M2348" s="379"/>
      <c r="N2348" s="569"/>
      <c r="O2348" s="568"/>
      <c r="S2348" s="581"/>
    </row>
    <row r="2349" spans="2:19" x14ac:dyDescent="0.25">
      <c r="B2349" s="379"/>
      <c r="C2349" s="379"/>
      <c r="D2349" s="379"/>
      <c r="E2349" s="379"/>
      <c r="F2349" s="379"/>
      <c r="G2349" s="379"/>
      <c r="H2349" s="379"/>
      <c r="I2349" s="379"/>
      <c r="J2349" s="379"/>
      <c r="K2349" s="379"/>
      <c r="L2349" s="379"/>
      <c r="M2349" s="379"/>
      <c r="N2349" s="569"/>
      <c r="O2349" s="568"/>
      <c r="S2349" s="581"/>
    </row>
    <row r="2350" spans="2:19" x14ac:dyDescent="0.25">
      <c r="B2350" s="379"/>
      <c r="C2350" s="379"/>
      <c r="D2350" s="379"/>
      <c r="E2350" s="379"/>
      <c r="F2350" s="379"/>
      <c r="G2350" s="379"/>
      <c r="H2350" s="379"/>
      <c r="I2350" s="379"/>
      <c r="J2350" s="379"/>
      <c r="K2350" s="379"/>
      <c r="L2350" s="379"/>
      <c r="M2350" s="379"/>
      <c r="N2350" s="569"/>
      <c r="O2350" s="568"/>
      <c r="S2350" s="581"/>
    </row>
    <row r="2351" spans="2:19" x14ac:dyDescent="0.25">
      <c r="B2351" s="379"/>
      <c r="C2351" s="379"/>
      <c r="D2351" s="379"/>
      <c r="E2351" s="379"/>
      <c r="F2351" s="379"/>
      <c r="G2351" s="379"/>
      <c r="H2351" s="379"/>
      <c r="I2351" s="379"/>
      <c r="J2351" s="379"/>
      <c r="K2351" s="379"/>
      <c r="L2351" s="379"/>
      <c r="M2351" s="379"/>
      <c r="N2351" s="569"/>
      <c r="O2351" s="568"/>
      <c r="S2351" s="581"/>
    </row>
    <row r="2352" spans="2:19" x14ac:dyDescent="0.25">
      <c r="B2352" s="379"/>
      <c r="C2352" s="379"/>
      <c r="D2352" s="379"/>
      <c r="E2352" s="379"/>
      <c r="F2352" s="379"/>
      <c r="G2352" s="379"/>
      <c r="H2352" s="379"/>
      <c r="I2352" s="379"/>
      <c r="J2352" s="379"/>
      <c r="K2352" s="379"/>
      <c r="L2352" s="379"/>
      <c r="M2352" s="379"/>
      <c r="N2352" s="569"/>
      <c r="O2352" s="568"/>
      <c r="S2352" s="581"/>
    </row>
    <row r="2353" spans="2:19" x14ac:dyDescent="0.25">
      <c r="B2353" s="379"/>
      <c r="C2353" s="379"/>
      <c r="D2353" s="379"/>
      <c r="E2353" s="379"/>
      <c r="F2353" s="379"/>
      <c r="G2353" s="379"/>
      <c r="H2353" s="379"/>
      <c r="I2353" s="379"/>
      <c r="J2353" s="379"/>
      <c r="K2353" s="379"/>
      <c r="L2353" s="379"/>
      <c r="M2353" s="379"/>
      <c r="N2353" s="569"/>
      <c r="O2353" s="568"/>
      <c r="S2353" s="581"/>
    </row>
    <row r="2354" spans="2:19" x14ac:dyDescent="0.25">
      <c r="B2354" s="379"/>
      <c r="C2354" s="379"/>
      <c r="D2354" s="379"/>
      <c r="E2354" s="379"/>
      <c r="F2354" s="379"/>
      <c r="G2354" s="379"/>
      <c r="H2354" s="379"/>
      <c r="I2354" s="379"/>
      <c r="J2354" s="379"/>
      <c r="K2354" s="379"/>
      <c r="L2354" s="379"/>
      <c r="M2354" s="379"/>
      <c r="N2354" s="569"/>
      <c r="O2354" s="568"/>
      <c r="S2354" s="581"/>
    </row>
    <row r="2355" spans="2:19" x14ac:dyDescent="0.25">
      <c r="B2355" s="379"/>
      <c r="C2355" s="379"/>
      <c r="D2355" s="379"/>
      <c r="E2355" s="379"/>
      <c r="F2355" s="379"/>
      <c r="G2355" s="379"/>
      <c r="H2355" s="379"/>
      <c r="I2355" s="379"/>
      <c r="J2355" s="379"/>
      <c r="K2355" s="379"/>
      <c r="L2355" s="379"/>
      <c r="M2355" s="379"/>
      <c r="N2355" s="569"/>
      <c r="O2355" s="568"/>
      <c r="S2355" s="581"/>
    </row>
    <row r="2356" spans="2:19" x14ac:dyDescent="0.25">
      <c r="B2356" s="379"/>
      <c r="C2356" s="379"/>
      <c r="D2356" s="379"/>
      <c r="E2356" s="379"/>
      <c r="F2356" s="379"/>
      <c r="G2356" s="379"/>
      <c r="H2356" s="379"/>
      <c r="I2356" s="379"/>
      <c r="J2356" s="379"/>
      <c r="K2356" s="379"/>
      <c r="L2356" s="379"/>
      <c r="M2356" s="379"/>
      <c r="N2356" s="569"/>
      <c r="O2356" s="568"/>
      <c r="S2356" s="581"/>
    </row>
    <row r="2357" spans="2:19" x14ac:dyDescent="0.25">
      <c r="B2357" s="379"/>
      <c r="C2357" s="379"/>
      <c r="D2357" s="379"/>
      <c r="E2357" s="379"/>
      <c r="F2357" s="379"/>
      <c r="G2357" s="379"/>
      <c r="H2357" s="379"/>
      <c r="I2357" s="379"/>
      <c r="J2357" s="379"/>
      <c r="K2357" s="379"/>
      <c r="L2357" s="379"/>
      <c r="M2357" s="379"/>
      <c r="N2357" s="569"/>
      <c r="O2357" s="568"/>
      <c r="S2357" s="581"/>
    </row>
    <row r="2358" spans="2:19" x14ac:dyDescent="0.25">
      <c r="B2358" s="379"/>
      <c r="C2358" s="379"/>
      <c r="D2358" s="379"/>
      <c r="E2358" s="379"/>
      <c r="F2358" s="379"/>
      <c r="G2358" s="379"/>
      <c r="H2358" s="379"/>
      <c r="I2358" s="379"/>
      <c r="J2358" s="379"/>
      <c r="K2358" s="379"/>
      <c r="L2358" s="379"/>
      <c r="M2358" s="379"/>
      <c r="N2358" s="569"/>
      <c r="O2358" s="568"/>
      <c r="S2358" s="581"/>
    </row>
    <row r="2359" spans="2:19" x14ac:dyDescent="0.25">
      <c r="B2359" s="379"/>
      <c r="C2359" s="379"/>
      <c r="D2359" s="379"/>
      <c r="E2359" s="379"/>
      <c r="F2359" s="379"/>
      <c r="G2359" s="379"/>
      <c r="H2359" s="379"/>
      <c r="I2359" s="379"/>
      <c r="J2359" s="379"/>
      <c r="K2359" s="379"/>
      <c r="L2359" s="379"/>
      <c r="M2359" s="379"/>
      <c r="N2359" s="569"/>
      <c r="O2359" s="568"/>
      <c r="S2359" s="581"/>
    </row>
    <row r="2360" spans="2:19" x14ac:dyDescent="0.25">
      <c r="B2360" s="379"/>
      <c r="C2360" s="379"/>
      <c r="D2360" s="379"/>
      <c r="E2360" s="379"/>
      <c r="F2360" s="379"/>
      <c r="G2360" s="379"/>
      <c r="H2360" s="379"/>
      <c r="I2360" s="379"/>
      <c r="J2360" s="379"/>
      <c r="K2360" s="379"/>
      <c r="L2360" s="379"/>
      <c r="M2360" s="379"/>
      <c r="N2360" s="569"/>
      <c r="O2360" s="568"/>
      <c r="S2360" s="581"/>
    </row>
    <row r="2361" spans="2:19" x14ac:dyDescent="0.25">
      <c r="B2361" s="379"/>
      <c r="C2361" s="379"/>
      <c r="D2361" s="379"/>
      <c r="E2361" s="379"/>
      <c r="F2361" s="379"/>
      <c r="G2361" s="379"/>
      <c r="H2361" s="379"/>
      <c r="I2361" s="379"/>
      <c r="J2361" s="379"/>
      <c r="K2361" s="379"/>
      <c r="L2361" s="379"/>
      <c r="M2361" s="379"/>
      <c r="N2361" s="569"/>
      <c r="O2361" s="568"/>
      <c r="S2361" s="581"/>
    </row>
    <row r="2362" spans="2:19" x14ac:dyDescent="0.25">
      <c r="B2362" s="379"/>
      <c r="C2362" s="379"/>
      <c r="D2362" s="379"/>
      <c r="E2362" s="379"/>
      <c r="F2362" s="379"/>
      <c r="G2362" s="379"/>
      <c r="H2362" s="379"/>
      <c r="I2362" s="379"/>
      <c r="J2362" s="379"/>
      <c r="K2362" s="379"/>
      <c r="L2362" s="379"/>
      <c r="M2362" s="379"/>
      <c r="N2362" s="569"/>
      <c r="O2362" s="568"/>
      <c r="S2362" s="581"/>
    </row>
    <row r="2363" spans="2:19" x14ac:dyDescent="0.25">
      <c r="B2363" s="379"/>
      <c r="C2363" s="379"/>
      <c r="D2363" s="379"/>
      <c r="E2363" s="379"/>
      <c r="F2363" s="379"/>
      <c r="G2363" s="379"/>
      <c r="H2363" s="379"/>
      <c r="I2363" s="379"/>
      <c r="J2363" s="379"/>
      <c r="K2363" s="379"/>
      <c r="L2363" s="379"/>
      <c r="M2363" s="379"/>
      <c r="N2363" s="569"/>
      <c r="O2363" s="568"/>
      <c r="S2363" s="581"/>
    </row>
    <row r="2364" spans="2:19" x14ac:dyDescent="0.25">
      <c r="B2364" s="379"/>
      <c r="C2364" s="379"/>
      <c r="D2364" s="379"/>
      <c r="E2364" s="379"/>
      <c r="F2364" s="379"/>
      <c r="G2364" s="379"/>
      <c r="H2364" s="379"/>
      <c r="I2364" s="379"/>
      <c r="J2364" s="379"/>
      <c r="K2364" s="379"/>
      <c r="L2364" s="379"/>
      <c r="M2364" s="379"/>
      <c r="N2364" s="569"/>
      <c r="O2364" s="568"/>
      <c r="S2364" s="581"/>
    </row>
    <row r="2365" spans="2:19" x14ac:dyDescent="0.25">
      <c r="B2365" s="379"/>
      <c r="C2365" s="379"/>
      <c r="D2365" s="379"/>
      <c r="E2365" s="379"/>
      <c r="F2365" s="379"/>
      <c r="G2365" s="379"/>
      <c r="H2365" s="379"/>
      <c r="I2365" s="379"/>
      <c r="J2365" s="379"/>
      <c r="K2365" s="379"/>
      <c r="L2365" s="379"/>
      <c r="M2365" s="379"/>
      <c r="N2365" s="569"/>
      <c r="O2365" s="568"/>
      <c r="S2365" s="581"/>
    </row>
    <row r="2366" spans="2:19" x14ac:dyDescent="0.25">
      <c r="B2366" s="379"/>
      <c r="C2366" s="379"/>
      <c r="D2366" s="379"/>
      <c r="E2366" s="379"/>
      <c r="F2366" s="379"/>
      <c r="G2366" s="379"/>
      <c r="H2366" s="379"/>
      <c r="I2366" s="379"/>
      <c r="J2366" s="379"/>
      <c r="K2366" s="379"/>
      <c r="L2366" s="379"/>
      <c r="M2366" s="379"/>
      <c r="N2366" s="569"/>
      <c r="O2366" s="568"/>
      <c r="S2366" s="581"/>
    </row>
    <row r="2367" spans="2:19" x14ac:dyDescent="0.25">
      <c r="B2367" s="379"/>
      <c r="C2367" s="379"/>
      <c r="D2367" s="379"/>
      <c r="E2367" s="379"/>
      <c r="F2367" s="379"/>
      <c r="G2367" s="379"/>
      <c r="H2367" s="379"/>
      <c r="I2367" s="379"/>
      <c r="J2367" s="379"/>
      <c r="K2367" s="379"/>
      <c r="L2367" s="379"/>
      <c r="M2367" s="379"/>
      <c r="N2367" s="569"/>
      <c r="O2367" s="568"/>
      <c r="S2367" s="581"/>
    </row>
    <row r="2368" spans="2:19" x14ac:dyDescent="0.25">
      <c r="B2368" s="379"/>
      <c r="C2368" s="379"/>
      <c r="D2368" s="379"/>
      <c r="E2368" s="379"/>
      <c r="F2368" s="379"/>
      <c r="G2368" s="379"/>
      <c r="H2368" s="379"/>
      <c r="I2368" s="379"/>
      <c r="J2368" s="379"/>
      <c r="K2368" s="379"/>
      <c r="L2368" s="379"/>
      <c r="M2368" s="379"/>
      <c r="N2368" s="569"/>
      <c r="O2368" s="568"/>
      <c r="S2368" s="581"/>
    </row>
    <row r="2369" spans="2:19" x14ac:dyDescent="0.25">
      <c r="B2369" s="379"/>
      <c r="C2369" s="379"/>
      <c r="D2369" s="379"/>
      <c r="E2369" s="379"/>
      <c r="F2369" s="379"/>
      <c r="G2369" s="379"/>
      <c r="H2369" s="379"/>
      <c r="I2369" s="379"/>
      <c r="J2369" s="379"/>
      <c r="K2369" s="379"/>
      <c r="L2369" s="379"/>
      <c r="M2369" s="379"/>
      <c r="N2369" s="569"/>
      <c r="O2369" s="568"/>
      <c r="S2369" s="581"/>
    </row>
    <row r="2370" spans="2:19" x14ac:dyDescent="0.25">
      <c r="B2370" s="379"/>
      <c r="C2370" s="379"/>
      <c r="D2370" s="379"/>
      <c r="E2370" s="379"/>
      <c r="F2370" s="379"/>
      <c r="G2370" s="379"/>
      <c r="H2370" s="379"/>
      <c r="I2370" s="379"/>
      <c r="J2370" s="379"/>
      <c r="K2370" s="379"/>
      <c r="L2370" s="379"/>
      <c r="M2370" s="379"/>
      <c r="N2370" s="569"/>
      <c r="O2370" s="568"/>
      <c r="S2370" s="581"/>
    </row>
    <row r="2371" spans="2:19" x14ac:dyDescent="0.25">
      <c r="B2371" s="379"/>
      <c r="C2371" s="379"/>
      <c r="D2371" s="379"/>
      <c r="E2371" s="379"/>
      <c r="F2371" s="379"/>
      <c r="G2371" s="379"/>
      <c r="H2371" s="379"/>
      <c r="I2371" s="379"/>
      <c r="J2371" s="379"/>
      <c r="K2371" s="379"/>
      <c r="L2371" s="379"/>
      <c r="M2371" s="379"/>
      <c r="N2371" s="569"/>
      <c r="O2371" s="568"/>
      <c r="S2371" s="581"/>
    </row>
    <row r="2372" spans="2:19" x14ac:dyDescent="0.25">
      <c r="B2372" s="379"/>
      <c r="C2372" s="379"/>
      <c r="D2372" s="379"/>
      <c r="E2372" s="379"/>
      <c r="F2372" s="379"/>
      <c r="G2372" s="379"/>
      <c r="H2372" s="379"/>
      <c r="I2372" s="379"/>
      <c r="J2372" s="379"/>
      <c r="K2372" s="379"/>
      <c r="L2372" s="379"/>
      <c r="M2372" s="379"/>
      <c r="N2372" s="569"/>
      <c r="O2372" s="568"/>
      <c r="S2372" s="581"/>
    </row>
    <row r="2373" spans="2:19" x14ac:dyDescent="0.25">
      <c r="B2373" s="379"/>
      <c r="C2373" s="379"/>
      <c r="D2373" s="379"/>
      <c r="E2373" s="379"/>
      <c r="F2373" s="379"/>
      <c r="G2373" s="379"/>
      <c r="H2373" s="379"/>
      <c r="I2373" s="379"/>
      <c r="J2373" s="379"/>
      <c r="K2373" s="379"/>
      <c r="L2373" s="379"/>
      <c r="M2373" s="379"/>
      <c r="N2373" s="569"/>
      <c r="O2373" s="568"/>
      <c r="S2373" s="581"/>
    </row>
    <row r="2374" spans="2:19" x14ac:dyDescent="0.25">
      <c r="B2374" s="379"/>
      <c r="C2374" s="379"/>
      <c r="D2374" s="379"/>
      <c r="E2374" s="379"/>
      <c r="F2374" s="379"/>
      <c r="G2374" s="379"/>
      <c r="H2374" s="379"/>
      <c r="I2374" s="379"/>
      <c r="J2374" s="379"/>
      <c r="K2374" s="379"/>
      <c r="L2374" s="379"/>
      <c r="M2374" s="379"/>
      <c r="N2374" s="569"/>
      <c r="O2374" s="568"/>
      <c r="S2374" s="581"/>
    </row>
    <row r="2375" spans="2:19" x14ac:dyDescent="0.25">
      <c r="B2375" s="379"/>
      <c r="C2375" s="379"/>
      <c r="D2375" s="379"/>
      <c r="E2375" s="379"/>
      <c r="F2375" s="379"/>
      <c r="G2375" s="379"/>
      <c r="H2375" s="379"/>
      <c r="I2375" s="379"/>
      <c r="J2375" s="379"/>
      <c r="K2375" s="379"/>
      <c r="L2375" s="379"/>
      <c r="M2375" s="379"/>
      <c r="N2375" s="569"/>
      <c r="O2375" s="568"/>
      <c r="S2375" s="581"/>
    </row>
    <row r="2376" spans="2:19" x14ac:dyDescent="0.25">
      <c r="B2376" s="379"/>
      <c r="C2376" s="379"/>
      <c r="D2376" s="379"/>
      <c r="E2376" s="379"/>
      <c r="F2376" s="379"/>
      <c r="G2376" s="379"/>
      <c r="H2376" s="379"/>
      <c r="I2376" s="379"/>
      <c r="J2376" s="379"/>
      <c r="K2376" s="379"/>
      <c r="L2376" s="379"/>
      <c r="M2376" s="379"/>
      <c r="N2376" s="569"/>
      <c r="O2376" s="568"/>
      <c r="S2376" s="581"/>
    </row>
    <row r="2377" spans="2:19" x14ac:dyDescent="0.25">
      <c r="B2377" s="379"/>
      <c r="C2377" s="379"/>
      <c r="D2377" s="379"/>
      <c r="E2377" s="379"/>
      <c r="F2377" s="379"/>
      <c r="G2377" s="379"/>
      <c r="H2377" s="379"/>
      <c r="I2377" s="379"/>
      <c r="J2377" s="379"/>
      <c r="K2377" s="379"/>
      <c r="L2377" s="379"/>
      <c r="M2377" s="379"/>
      <c r="N2377" s="569"/>
      <c r="O2377" s="568"/>
      <c r="S2377" s="581"/>
    </row>
    <row r="2378" spans="2:19" x14ac:dyDescent="0.25">
      <c r="B2378" s="379"/>
      <c r="C2378" s="379"/>
      <c r="D2378" s="379"/>
      <c r="E2378" s="379"/>
      <c r="F2378" s="379"/>
      <c r="G2378" s="379"/>
      <c r="H2378" s="379"/>
      <c r="I2378" s="379"/>
      <c r="J2378" s="379"/>
      <c r="K2378" s="379"/>
      <c r="L2378" s="379"/>
      <c r="M2378" s="379"/>
      <c r="N2378" s="569"/>
      <c r="O2378" s="568"/>
      <c r="S2378" s="581"/>
    </row>
    <row r="2379" spans="2:19" x14ac:dyDescent="0.25">
      <c r="B2379" s="379"/>
      <c r="C2379" s="379"/>
      <c r="D2379" s="379"/>
      <c r="E2379" s="379"/>
      <c r="F2379" s="379"/>
      <c r="G2379" s="379"/>
      <c r="H2379" s="379"/>
      <c r="I2379" s="379"/>
      <c r="J2379" s="379"/>
      <c r="K2379" s="379"/>
      <c r="L2379" s="379"/>
      <c r="M2379" s="379"/>
      <c r="N2379" s="569"/>
      <c r="O2379" s="568"/>
      <c r="S2379" s="581"/>
    </row>
    <row r="2380" spans="2:19" x14ac:dyDescent="0.25">
      <c r="B2380" s="379"/>
      <c r="C2380" s="379"/>
      <c r="D2380" s="379"/>
      <c r="E2380" s="379"/>
      <c r="F2380" s="379"/>
      <c r="G2380" s="379"/>
      <c r="H2380" s="379"/>
      <c r="I2380" s="379"/>
      <c r="J2380" s="379"/>
      <c r="K2380" s="379"/>
      <c r="L2380" s="379"/>
      <c r="M2380" s="379"/>
      <c r="N2380" s="569"/>
      <c r="O2380" s="568"/>
      <c r="S2380" s="581"/>
    </row>
    <row r="2381" spans="2:19" x14ac:dyDescent="0.25">
      <c r="B2381" s="379"/>
      <c r="C2381" s="379"/>
      <c r="D2381" s="379"/>
      <c r="E2381" s="379"/>
      <c r="F2381" s="379"/>
      <c r="G2381" s="379"/>
      <c r="H2381" s="379"/>
      <c r="I2381" s="379"/>
      <c r="J2381" s="379"/>
      <c r="K2381" s="379"/>
      <c r="L2381" s="379"/>
      <c r="M2381" s="379"/>
      <c r="N2381" s="569"/>
      <c r="O2381" s="568"/>
      <c r="S2381" s="581"/>
    </row>
    <row r="2382" spans="2:19" x14ac:dyDescent="0.25">
      <c r="B2382" s="379"/>
      <c r="C2382" s="379"/>
      <c r="D2382" s="379"/>
      <c r="E2382" s="379"/>
      <c r="F2382" s="379"/>
      <c r="G2382" s="379"/>
      <c r="H2382" s="379"/>
      <c r="I2382" s="379"/>
      <c r="J2382" s="379"/>
      <c r="K2382" s="379"/>
      <c r="L2382" s="379"/>
      <c r="M2382" s="379"/>
      <c r="N2382" s="569"/>
      <c r="O2382" s="568"/>
      <c r="S2382" s="581"/>
    </row>
    <row r="2383" spans="2:19" x14ac:dyDescent="0.25">
      <c r="B2383" s="379"/>
      <c r="C2383" s="379"/>
      <c r="D2383" s="379"/>
      <c r="E2383" s="379"/>
      <c r="F2383" s="379"/>
      <c r="G2383" s="379"/>
      <c r="H2383" s="379"/>
      <c r="I2383" s="379"/>
      <c r="J2383" s="379"/>
      <c r="K2383" s="379"/>
      <c r="L2383" s="379"/>
      <c r="M2383" s="379"/>
      <c r="N2383" s="569"/>
      <c r="O2383" s="568"/>
      <c r="S2383" s="581"/>
    </row>
    <row r="2384" spans="2:19" x14ac:dyDescent="0.25">
      <c r="B2384" s="379"/>
      <c r="C2384" s="379"/>
      <c r="D2384" s="379"/>
      <c r="E2384" s="379"/>
      <c r="F2384" s="379"/>
      <c r="G2384" s="379"/>
      <c r="H2384" s="379"/>
      <c r="I2384" s="379"/>
      <c r="J2384" s="379"/>
      <c r="K2384" s="379"/>
      <c r="L2384" s="379"/>
      <c r="M2384" s="379"/>
      <c r="N2384" s="569"/>
      <c r="O2384" s="568"/>
      <c r="S2384" s="581"/>
    </row>
    <row r="2385" spans="2:19" x14ac:dyDescent="0.25">
      <c r="B2385" s="379"/>
      <c r="C2385" s="379"/>
      <c r="D2385" s="379"/>
      <c r="E2385" s="379"/>
      <c r="F2385" s="379"/>
      <c r="G2385" s="379"/>
      <c r="H2385" s="379"/>
      <c r="I2385" s="379"/>
      <c r="J2385" s="379"/>
      <c r="K2385" s="379"/>
      <c r="L2385" s="379"/>
      <c r="M2385" s="379"/>
      <c r="N2385" s="569"/>
      <c r="O2385" s="568"/>
      <c r="S2385" s="581"/>
    </row>
    <row r="2386" spans="2:19" x14ac:dyDescent="0.25">
      <c r="B2386" s="379"/>
      <c r="C2386" s="379"/>
      <c r="D2386" s="379"/>
      <c r="E2386" s="379"/>
      <c r="F2386" s="379"/>
      <c r="G2386" s="379"/>
      <c r="H2386" s="379"/>
      <c r="I2386" s="379"/>
      <c r="J2386" s="379"/>
      <c r="K2386" s="379"/>
      <c r="L2386" s="379"/>
      <c r="M2386" s="379"/>
      <c r="N2386" s="569"/>
      <c r="O2386" s="568"/>
      <c r="S2386" s="581"/>
    </row>
    <row r="2387" spans="2:19" x14ac:dyDescent="0.25">
      <c r="B2387" s="379"/>
      <c r="C2387" s="379"/>
      <c r="D2387" s="379"/>
      <c r="E2387" s="379"/>
      <c r="F2387" s="379"/>
      <c r="G2387" s="379"/>
      <c r="H2387" s="379"/>
      <c r="I2387" s="379"/>
      <c r="J2387" s="379"/>
      <c r="K2387" s="379"/>
      <c r="L2387" s="379"/>
      <c r="M2387" s="379"/>
      <c r="N2387" s="569"/>
      <c r="O2387" s="568"/>
      <c r="S2387" s="581"/>
    </row>
    <row r="2388" spans="2:19" x14ac:dyDescent="0.25">
      <c r="B2388" s="379"/>
      <c r="C2388" s="379"/>
      <c r="D2388" s="379"/>
      <c r="E2388" s="379"/>
      <c r="F2388" s="379"/>
      <c r="G2388" s="379"/>
      <c r="H2388" s="379"/>
      <c r="I2388" s="379"/>
      <c r="J2388" s="379"/>
      <c r="K2388" s="379"/>
      <c r="L2388" s="379"/>
      <c r="M2388" s="379"/>
      <c r="N2388" s="569"/>
      <c r="O2388" s="568"/>
      <c r="S2388" s="581"/>
    </row>
    <row r="2389" spans="2:19" x14ac:dyDescent="0.25">
      <c r="B2389" s="379"/>
      <c r="C2389" s="379"/>
      <c r="D2389" s="379"/>
      <c r="E2389" s="379"/>
      <c r="F2389" s="379"/>
      <c r="G2389" s="379"/>
      <c r="H2389" s="379"/>
      <c r="I2389" s="379"/>
      <c r="J2389" s="379"/>
      <c r="K2389" s="379"/>
      <c r="L2389" s="379"/>
      <c r="M2389" s="379"/>
      <c r="N2389" s="569"/>
      <c r="O2389" s="568"/>
      <c r="S2389" s="581"/>
    </row>
    <row r="2390" spans="2:19" x14ac:dyDescent="0.25">
      <c r="B2390" s="379"/>
      <c r="C2390" s="379"/>
      <c r="D2390" s="379"/>
      <c r="E2390" s="379"/>
      <c r="F2390" s="379"/>
      <c r="G2390" s="379"/>
      <c r="H2390" s="379"/>
      <c r="I2390" s="379"/>
      <c r="J2390" s="379"/>
      <c r="K2390" s="379"/>
      <c r="L2390" s="379"/>
      <c r="M2390" s="379"/>
      <c r="N2390" s="569"/>
      <c r="O2390" s="568"/>
      <c r="S2390" s="581"/>
    </row>
    <row r="2391" spans="2:19" x14ac:dyDescent="0.25">
      <c r="B2391" s="379"/>
      <c r="C2391" s="379"/>
      <c r="D2391" s="379"/>
      <c r="E2391" s="379"/>
      <c r="F2391" s="379"/>
      <c r="G2391" s="379"/>
      <c r="H2391" s="379"/>
      <c r="I2391" s="379"/>
      <c r="J2391" s="379"/>
      <c r="K2391" s="379"/>
      <c r="L2391" s="379"/>
      <c r="M2391" s="379"/>
      <c r="N2391" s="569"/>
      <c r="O2391" s="568"/>
      <c r="S2391" s="581"/>
    </row>
    <row r="2392" spans="2:19" x14ac:dyDescent="0.25">
      <c r="B2392" s="379"/>
      <c r="C2392" s="379"/>
      <c r="D2392" s="379"/>
      <c r="E2392" s="379"/>
      <c r="F2392" s="379"/>
      <c r="G2392" s="379"/>
      <c r="H2392" s="379"/>
      <c r="I2392" s="379"/>
      <c r="J2392" s="379"/>
      <c r="K2392" s="379"/>
      <c r="L2392" s="379"/>
      <c r="M2392" s="379"/>
      <c r="N2392" s="569"/>
      <c r="O2392" s="568"/>
      <c r="S2392" s="581"/>
    </row>
    <row r="2393" spans="2:19" x14ac:dyDescent="0.25">
      <c r="B2393" s="379"/>
      <c r="C2393" s="379"/>
      <c r="D2393" s="379"/>
      <c r="E2393" s="379"/>
      <c r="F2393" s="379"/>
      <c r="G2393" s="379"/>
      <c r="H2393" s="379"/>
      <c r="I2393" s="379"/>
      <c r="J2393" s="379"/>
      <c r="K2393" s="379"/>
      <c r="L2393" s="379"/>
      <c r="M2393" s="379"/>
      <c r="N2393" s="569"/>
      <c r="O2393" s="568"/>
      <c r="S2393" s="581"/>
    </row>
    <row r="2394" spans="2:19" x14ac:dyDescent="0.25">
      <c r="B2394" s="379"/>
      <c r="C2394" s="379"/>
      <c r="D2394" s="379"/>
      <c r="E2394" s="379"/>
      <c r="F2394" s="379"/>
      <c r="G2394" s="379"/>
      <c r="H2394" s="379"/>
      <c r="I2394" s="379"/>
      <c r="J2394" s="379"/>
      <c r="K2394" s="379"/>
      <c r="L2394" s="379"/>
      <c r="M2394" s="379"/>
      <c r="N2394" s="569"/>
      <c r="O2394" s="568"/>
      <c r="S2394" s="581"/>
    </row>
    <row r="2395" spans="2:19" x14ac:dyDescent="0.25">
      <c r="B2395" s="379"/>
      <c r="C2395" s="379"/>
      <c r="D2395" s="379"/>
      <c r="E2395" s="379"/>
      <c r="F2395" s="379"/>
      <c r="G2395" s="379"/>
      <c r="H2395" s="379"/>
      <c r="I2395" s="379"/>
      <c r="J2395" s="379"/>
      <c r="K2395" s="379"/>
      <c r="L2395" s="379"/>
      <c r="M2395" s="379"/>
      <c r="N2395" s="569"/>
      <c r="O2395" s="568"/>
      <c r="S2395" s="581"/>
    </row>
    <row r="2396" spans="2:19" x14ac:dyDescent="0.25">
      <c r="B2396" s="379"/>
      <c r="C2396" s="379"/>
      <c r="D2396" s="379"/>
      <c r="E2396" s="379"/>
      <c r="F2396" s="379"/>
      <c r="G2396" s="379"/>
      <c r="H2396" s="379"/>
      <c r="I2396" s="379"/>
      <c r="J2396" s="379"/>
      <c r="K2396" s="379"/>
      <c r="L2396" s="379"/>
      <c r="M2396" s="379"/>
      <c r="N2396" s="569"/>
      <c r="O2396" s="568"/>
      <c r="S2396" s="581"/>
    </row>
    <row r="2397" spans="2:19" x14ac:dyDescent="0.25">
      <c r="B2397" s="379"/>
      <c r="C2397" s="379"/>
      <c r="D2397" s="379"/>
      <c r="E2397" s="379"/>
      <c r="F2397" s="379"/>
      <c r="G2397" s="379"/>
      <c r="H2397" s="379"/>
      <c r="I2397" s="379"/>
      <c r="J2397" s="379"/>
      <c r="K2397" s="379"/>
      <c r="L2397" s="379"/>
      <c r="M2397" s="379"/>
      <c r="N2397" s="569"/>
      <c r="O2397" s="568"/>
      <c r="S2397" s="581"/>
    </row>
    <row r="2398" spans="2:19" x14ac:dyDescent="0.25">
      <c r="B2398" s="379"/>
      <c r="C2398" s="379"/>
      <c r="D2398" s="379"/>
      <c r="E2398" s="379"/>
      <c r="F2398" s="379"/>
      <c r="G2398" s="379"/>
      <c r="H2398" s="379"/>
      <c r="I2398" s="379"/>
      <c r="J2398" s="379"/>
      <c r="K2398" s="379"/>
      <c r="L2398" s="379"/>
      <c r="M2398" s="379"/>
      <c r="N2398" s="569"/>
      <c r="O2398" s="568"/>
      <c r="S2398" s="581"/>
    </row>
    <row r="2399" spans="2:19" x14ac:dyDescent="0.25">
      <c r="B2399" s="379"/>
      <c r="C2399" s="379"/>
      <c r="D2399" s="379"/>
      <c r="E2399" s="379"/>
      <c r="F2399" s="379"/>
      <c r="G2399" s="379"/>
      <c r="H2399" s="379"/>
      <c r="I2399" s="379"/>
      <c r="J2399" s="379"/>
      <c r="K2399" s="379"/>
      <c r="L2399" s="379"/>
      <c r="M2399" s="379"/>
      <c r="N2399" s="569"/>
      <c r="O2399" s="568"/>
      <c r="S2399" s="581"/>
    </row>
    <row r="2400" spans="2:19" x14ac:dyDescent="0.25">
      <c r="B2400" s="379"/>
      <c r="C2400" s="379"/>
      <c r="D2400" s="379"/>
      <c r="E2400" s="379"/>
      <c r="F2400" s="379"/>
      <c r="G2400" s="379"/>
      <c r="H2400" s="379"/>
      <c r="I2400" s="379"/>
      <c r="J2400" s="379"/>
      <c r="K2400" s="379"/>
      <c r="L2400" s="379"/>
      <c r="M2400" s="379"/>
      <c r="N2400" s="569"/>
      <c r="O2400" s="568"/>
      <c r="S2400" s="581"/>
    </row>
    <row r="2401" spans="2:19" x14ac:dyDescent="0.25">
      <c r="B2401" s="379"/>
      <c r="C2401" s="379"/>
      <c r="D2401" s="379"/>
      <c r="E2401" s="379"/>
      <c r="F2401" s="379"/>
      <c r="G2401" s="379"/>
      <c r="H2401" s="379"/>
      <c r="I2401" s="379"/>
      <c r="J2401" s="379"/>
      <c r="K2401" s="379"/>
      <c r="L2401" s="379"/>
      <c r="M2401" s="379"/>
      <c r="N2401" s="569"/>
      <c r="O2401" s="568"/>
      <c r="S2401" s="581"/>
    </row>
    <row r="2402" spans="2:19" x14ac:dyDescent="0.25">
      <c r="B2402" s="379"/>
      <c r="C2402" s="379"/>
      <c r="D2402" s="379"/>
      <c r="E2402" s="379"/>
      <c r="F2402" s="379"/>
      <c r="G2402" s="379"/>
      <c r="H2402" s="379"/>
      <c r="I2402" s="379"/>
      <c r="J2402" s="379"/>
      <c r="K2402" s="379"/>
      <c r="L2402" s="379"/>
      <c r="M2402" s="379"/>
      <c r="N2402" s="569"/>
      <c r="O2402" s="568"/>
      <c r="S2402" s="581"/>
    </row>
    <row r="2403" spans="2:19" x14ac:dyDescent="0.25">
      <c r="B2403" s="379"/>
      <c r="C2403" s="379"/>
      <c r="D2403" s="379"/>
      <c r="E2403" s="379"/>
      <c r="F2403" s="379"/>
      <c r="G2403" s="379"/>
      <c r="H2403" s="379"/>
      <c r="I2403" s="379"/>
      <c r="J2403" s="379"/>
      <c r="K2403" s="379"/>
      <c r="L2403" s="379"/>
      <c r="M2403" s="379"/>
      <c r="N2403" s="569"/>
      <c r="O2403" s="568"/>
      <c r="S2403" s="581"/>
    </row>
    <row r="2404" spans="2:19" x14ac:dyDescent="0.25">
      <c r="B2404" s="379"/>
      <c r="C2404" s="379"/>
      <c r="D2404" s="379"/>
      <c r="E2404" s="379"/>
      <c r="F2404" s="379"/>
      <c r="G2404" s="379"/>
      <c r="H2404" s="379"/>
      <c r="I2404" s="379"/>
      <c r="J2404" s="379"/>
      <c r="K2404" s="379"/>
      <c r="L2404" s="379"/>
      <c r="M2404" s="379"/>
      <c r="N2404" s="569"/>
      <c r="O2404" s="568"/>
      <c r="S2404" s="581"/>
    </row>
    <row r="2405" spans="2:19" x14ac:dyDescent="0.25">
      <c r="B2405" s="379"/>
      <c r="C2405" s="379"/>
      <c r="D2405" s="379"/>
      <c r="E2405" s="379"/>
      <c r="F2405" s="379"/>
      <c r="G2405" s="379"/>
      <c r="H2405" s="379"/>
      <c r="I2405" s="379"/>
      <c r="J2405" s="379"/>
      <c r="K2405" s="379"/>
      <c r="L2405" s="379"/>
      <c r="M2405" s="379"/>
      <c r="N2405" s="569"/>
      <c r="O2405" s="568"/>
      <c r="S2405" s="581"/>
    </row>
    <row r="2406" spans="2:19" x14ac:dyDescent="0.25">
      <c r="B2406" s="379"/>
      <c r="C2406" s="379"/>
      <c r="D2406" s="379"/>
      <c r="E2406" s="379"/>
      <c r="F2406" s="379"/>
      <c r="G2406" s="379"/>
      <c r="H2406" s="379"/>
      <c r="I2406" s="379"/>
      <c r="J2406" s="379"/>
      <c r="K2406" s="379"/>
      <c r="L2406" s="379"/>
      <c r="M2406" s="379"/>
      <c r="N2406" s="569"/>
      <c r="O2406" s="568"/>
      <c r="S2406" s="581"/>
    </row>
    <row r="2407" spans="2:19" x14ac:dyDescent="0.25">
      <c r="B2407" s="379"/>
      <c r="C2407" s="379"/>
      <c r="D2407" s="379"/>
      <c r="E2407" s="379"/>
      <c r="F2407" s="379"/>
      <c r="G2407" s="379"/>
      <c r="H2407" s="379"/>
      <c r="I2407" s="379"/>
      <c r="J2407" s="379"/>
      <c r="K2407" s="379"/>
      <c r="L2407" s="379"/>
      <c r="M2407" s="379"/>
      <c r="N2407" s="569"/>
      <c r="O2407" s="568"/>
      <c r="S2407" s="581"/>
    </row>
    <row r="2408" spans="2:19" x14ac:dyDescent="0.25">
      <c r="B2408" s="379"/>
      <c r="C2408" s="379"/>
      <c r="D2408" s="379"/>
      <c r="E2408" s="379"/>
      <c r="F2408" s="379"/>
      <c r="G2408" s="379"/>
      <c r="H2408" s="379"/>
      <c r="I2408" s="379"/>
      <c r="J2408" s="379"/>
      <c r="K2408" s="379"/>
      <c r="L2408" s="379"/>
      <c r="M2408" s="379"/>
      <c r="N2408" s="569"/>
      <c r="O2408" s="568"/>
      <c r="S2408" s="581"/>
    </row>
    <row r="2409" spans="2:19" x14ac:dyDescent="0.25">
      <c r="B2409" s="379"/>
      <c r="C2409" s="379"/>
      <c r="D2409" s="379"/>
      <c r="E2409" s="379"/>
      <c r="F2409" s="379"/>
      <c r="G2409" s="379"/>
      <c r="H2409" s="379"/>
      <c r="I2409" s="379"/>
      <c r="J2409" s="379"/>
      <c r="K2409" s="379"/>
      <c r="L2409" s="379"/>
      <c r="M2409" s="379"/>
      <c r="N2409" s="569"/>
      <c r="O2409" s="568"/>
      <c r="S2409" s="581"/>
    </row>
    <row r="2410" spans="2:19" x14ac:dyDescent="0.25">
      <c r="B2410" s="379"/>
      <c r="C2410" s="379"/>
      <c r="D2410" s="379"/>
      <c r="E2410" s="379"/>
      <c r="F2410" s="379"/>
      <c r="G2410" s="379"/>
      <c r="H2410" s="379"/>
      <c r="I2410" s="379"/>
      <c r="J2410" s="379"/>
      <c r="K2410" s="379"/>
      <c r="L2410" s="379"/>
      <c r="M2410" s="379"/>
      <c r="N2410" s="569"/>
      <c r="O2410" s="568"/>
      <c r="S2410" s="581"/>
    </row>
    <row r="2411" spans="2:19" x14ac:dyDescent="0.25">
      <c r="B2411" s="379"/>
      <c r="C2411" s="379"/>
      <c r="D2411" s="379"/>
      <c r="E2411" s="379"/>
      <c r="F2411" s="379"/>
      <c r="G2411" s="379"/>
      <c r="H2411" s="379"/>
      <c r="I2411" s="379"/>
      <c r="J2411" s="379"/>
      <c r="K2411" s="379"/>
      <c r="L2411" s="379"/>
      <c r="M2411" s="379"/>
      <c r="N2411" s="569"/>
      <c r="O2411" s="568"/>
      <c r="S2411" s="581"/>
    </row>
    <row r="2412" spans="2:19" x14ac:dyDescent="0.25">
      <c r="B2412" s="379"/>
      <c r="C2412" s="379"/>
      <c r="D2412" s="379"/>
      <c r="E2412" s="379"/>
      <c r="F2412" s="379"/>
      <c r="G2412" s="379"/>
      <c r="H2412" s="379"/>
      <c r="I2412" s="379"/>
      <c r="J2412" s="379"/>
      <c r="K2412" s="379"/>
      <c r="L2412" s="379"/>
      <c r="M2412" s="379"/>
      <c r="N2412" s="569"/>
      <c r="O2412" s="568"/>
      <c r="S2412" s="581"/>
    </row>
    <row r="2413" spans="2:19" x14ac:dyDescent="0.25">
      <c r="B2413" s="379"/>
      <c r="C2413" s="379"/>
      <c r="D2413" s="379"/>
      <c r="E2413" s="379"/>
      <c r="F2413" s="379"/>
      <c r="G2413" s="379"/>
      <c r="H2413" s="379"/>
      <c r="I2413" s="379"/>
      <c r="J2413" s="379"/>
      <c r="K2413" s="379"/>
      <c r="L2413" s="379"/>
      <c r="M2413" s="379"/>
      <c r="N2413" s="569"/>
      <c r="O2413" s="568"/>
      <c r="S2413" s="581"/>
    </row>
    <row r="2414" spans="2:19" x14ac:dyDescent="0.25">
      <c r="B2414" s="379"/>
      <c r="C2414" s="379"/>
      <c r="D2414" s="379"/>
      <c r="E2414" s="379"/>
      <c r="F2414" s="379"/>
      <c r="G2414" s="379"/>
      <c r="H2414" s="379"/>
      <c r="I2414" s="379"/>
      <c r="J2414" s="379"/>
      <c r="K2414" s="379"/>
      <c r="L2414" s="379"/>
      <c r="M2414" s="379"/>
      <c r="N2414" s="569"/>
      <c r="O2414" s="568"/>
      <c r="S2414" s="581"/>
    </row>
    <row r="2415" spans="2:19" x14ac:dyDescent="0.25">
      <c r="B2415" s="379"/>
      <c r="C2415" s="379"/>
      <c r="D2415" s="379"/>
      <c r="E2415" s="379"/>
      <c r="F2415" s="379"/>
      <c r="G2415" s="379"/>
      <c r="H2415" s="379"/>
      <c r="I2415" s="379"/>
      <c r="J2415" s="379"/>
      <c r="K2415" s="379"/>
      <c r="L2415" s="379"/>
      <c r="M2415" s="379"/>
      <c r="N2415" s="569"/>
      <c r="O2415" s="568"/>
      <c r="S2415" s="581"/>
    </row>
    <row r="2416" spans="2:19" x14ac:dyDescent="0.25">
      <c r="B2416" s="379"/>
      <c r="C2416" s="379"/>
      <c r="D2416" s="379"/>
      <c r="E2416" s="379"/>
      <c r="F2416" s="379"/>
      <c r="G2416" s="379"/>
      <c r="H2416" s="379"/>
      <c r="I2416" s="379"/>
      <c r="J2416" s="379"/>
      <c r="K2416" s="379"/>
      <c r="L2416" s="379"/>
      <c r="M2416" s="379"/>
      <c r="N2416" s="569"/>
      <c r="O2416" s="568"/>
      <c r="S2416" s="581"/>
    </row>
    <row r="2417" spans="2:19" x14ac:dyDescent="0.25">
      <c r="B2417" s="379"/>
      <c r="C2417" s="379"/>
      <c r="D2417" s="379"/>
      <c r="E2417" s="379"/>
      <c r="F2417" s="379"/>
      <c r="G2417" s="379"/>
      <c r="H2417" s="379"/>
      <c r="I2417" s="379"/>
      <c r="J2417" s="379"/>
      <c r="K2417" s="379"/>
      <c r="L2417" s="379"/>
      <c r="M2417" s="379"/>
      <c r="N2417" s="569"/>
      <c r="O2417" s="568"/>
      <c r="S2417" s="581"/>
    </row>
    <row r="2418" spans="2:19" x14ac:dyDescent="0.25">
      <c r="B2418" s="379"/>
      <c r="C2418" s="379"/>
      <c r="D2418" s="379"/>
      <c r="E2418" s="379"/>
      <c r="F2418" s="379"/>
      <c r="G2418" s="379"/>
      <c r="H2418" s="379"/>
      <c r="I2418" s="379"/>
      <c r="J2418" s="379"/>
      <c r="K2418" s="379"/>
      <c r="L2418" s="379"/>
      <c r="M2418" s="379"/>
      <c r="N2418" s="569"/>
      <c r="O2418" s="568"/>
      <c r="S2418" s="581"/>
    </row>
    <row r="2419" spans="2:19" x14ac:dyDescent="0.25">
      <c r="B2419" s="379"/>
      <c r="C2419" s="379"/>
      <c r="D2419" s="379"/>
      <c r="E2419" s="379"/>
      <c r="F2419" s="379"/>
      <c r="G2419" s="379"/>
      <c r="H2419" s="379"/>
      <c r="I2419" s="379"/>
      <c r="J2419" s="379"/>
      <c r="K2419" s="379"/>
      <c r="L2419" s="379"/>
      <c r="M2419" s="379"/>
      <c r="N2419" s="569"/>
      <c r="O2419" s="568"/>
      <c r="S2419" s="581"/>
    </row>
    <row r="2420" spans="2:19" x14ac:dyDescent="0.25">
      <c r="B2420" s="379"/>
      <c r="C2420" s="379"/>
      <c r="D2420" s="379"/>
      <c r="E2420" s="379"/>
      <c r="F2420" s="379"/>
      <c r="G2420" s="379"/>
      <c r="H2420" s="379"/>
      <c r="I2420" s="379"/>
      <c r="J2420" s="379"/>
      <c r="K2420" s="379"/>
      <c r="L2420" s="379"/>
      <c r="M2420" s="379"/>
      <c r="N2420" s="569"/>
      <c r="O2420" s="568"/>
      <c r="S2420" s="581"/>
    </row>
    <row r="2421" spans="2:19" x14ac:dyDescent="0.25">
      <c r="B2421" s="379"/>
      <c r="C2421" s="379"/>
      <c r="D2421" s="379"/>
      <c r="E2421" s="379"/>
      <c r="F2421" s="379"/>
      <c r="G2421" s="379"/>
      <c r="H2421" s="379"/>
      <c r="I2421" s="379"/>
      <c r="J2421" s="379"/>
      <c r="K2421" s="379"/>
      <c r="L2421" s="379"/>
      <c r="M2421" s="379"/>
      <c r="N2421" s="569"/>
      <c r="O2421" s="568"/>
      <c r="S2421" s="581"/>
    </row>
    <row r="2422" spans="2:19" x14ac:dyDescent="0.25">
      <c r="B2422" s="379"/>
      <c r="C2422" s="379"/>
      <c r="D2422" s="379"/>
      <c r="E2422" s="379"/>
      <c r="F2422" s="379"/>
      <c r="G2422" s="379"/>
      <c r="H2422" s="379"/>
      <c r="I2422" s="379"/>
      <c r="J2422" s="379"/>
      <c r="K2422" s="379"/>
      <c r="L2422" s="379"/>
      <c r="M2422" s="379"/>
      <c r="N2422" s="569"/>
      <c r="O2422" s="568"/>
      <c r="S2422" s="581"/>
    </row>
    <row r="2423" spans="2:19" x14ac:dyDescent="0.25">
      <c r="B2423" s="379"/>
      <c r="C2423" s="379"/>
      <c r="D2423" s="379"/>
      <c r="E2423" s="379"/>
      <c r="F2423" s="379"/>
      <c r="G2423" s="379"/>
      <c r="H2423" s="379"/>
      <c r="I2423" s="379"/>
      <c r="J2423" s="379"/>
      <c r="K2423" s="379"/>
      <c r="L2423" s="379"/>
      <c r="M2423" s="379"/>
      <c r="N2423" s="569"/>
      <c r="O2423" s="568"/>
      <c r="S2423" s="581"/>
    </row>
    <row r="2424" spans="2:19" x14ac:dyDescent="0.25">
      <c r="B2424" s="379"/>
      <c r="C2424" s="379"/>
      <c r="D2424" s="379"/>
      <c r="E2424" s="379"/>
      <c r="F2424" s="379"/>
      <c r="G2424" s="379"/>
      <c r="H2424" s="379"/>
      <c r="I2424" s="379"/>
      <c r="J2424" s="379"/>
      <c r="K2424" s="379"/>
      <c r="L2424" s="379"/>
      <c r="M2424" s="379"/>
      <c r="N2424" s="569"/>
      <c r="O2424" s="568"/>
      <c r="S2424" s="581"/>
    </row>
    <row r="2425" spans="2:19" x14ac:dyDescent="0.25">
      <c r="B2425" s="379"/>
      <c r="C2425" s="379"/>
      <c r="D2425" s="379"/>
      <c r="E2425" s="379"/>
      <c r="F2425" s="379"/>
      <c r="G2425" s="379"/>
      <c r="H2425" s="379"/>
      <c r="I2425" s="379"/>
      <c r="J2425" s="379"/>
      <c r="K2425" s="379"/>
      <c r="L2425" s="379"/>
      <c r="M2425" s="379"/>
      <c r="N2425" s="569"/>
      <c r="O2425" s="568"/>
      <c r="S2425" s="581"/>
    </row>
    <row r="2426" spans="2:19" x14ac:dyDescent="0.25">
      <c r="B2426" s="379"/>
      <c r="C2426" s="379"/>
      <c r="D2426" s="379"/>
      <c r="E2426" s="379"/>
      <c r="F2426" s="379"/>
      <c r="G2426" s="379"/>
      <c r="H2426" s="379"/>
      <c r="I2426" s="379"/>
      <c r="J2426" s="379"/>
      <c r="K2426" s="379"/>
      <c r="L2426" s="379"/>
      <c r="M2426" s="379"/>
      <c r="N2426" s="569"/>
      <c r="O2426" s="568"/>
      <c r="S2426" s="581"/>
    </row>
    <row r="2427" spans="2:19" x14ac:dyDescent="0.25">
      <c r="B2427" s="379"/>
      <c r="C2427" s="379"/>
      <c r="D2427" s="379"/>
      <c r="E2427" s="379"/>
      <c r="F2427" s="379"/>
      <c r="G2427" s="379"/>
      <c r="H2427" s="379"/>
      <c r="I2427" s="379"/>
      <c r="J2427" s="379"/>
      <c r="K2427" s="379"/>
      <c r="L2427" s="379"/>
      <c r="M2427" s="379"/>
      <c r="N2427" s="569"/>
      <c r="O2427" s="568"/>
      <c r="S2427" s="581"/>
    </row>
    <row r="2428" spans="2:19" x14ac:dyDescent="0.25">
      <c r="B2428" s="379"/>
      <c r="C2428" s="379"/>
      <c r="D2428" s="379"/>
      <c r="E2428" s="379"/>
      <c r="F2428" s="379"/>
      <c r="G2428" s="379"/>
      <c r="H2428" s="379"/>
      <c r="I2428" s="379"/>
      <c r="J2428" s="379"/>
      <c r="K2428" s="379"/>
      <c r="L2428" s="379"/>
      <c r="M2428" s="379"/>
      <c r="N2428" s="569"/>
      <c r="O2428" s="568"/>
      <c r="S2428" s="581"/>
    </row>
    <row r="2429" spans="2:19" x14ac:dyDescent="0.25">
      <c r="B2429" s="379"/>
      <c r="C2429" s="379"/>
      <c r="D2429" s="379"/>
      <c r="E2429" s="379"/>
      <c r="F2429" s="379"/>
      <c r="G2429" s="379"/>
      <c r="H2429" s="379"/>
      <c r="I2429" s="379"/>
      <c r="J2429" s="379"/>
      <c r="K2429" s="379"/>
      <c r="L2429" s="379"/>
      <c r="M2429" s="379"/>
      <c r="N2429" s="569"/>
      <c r="O2429" s="568"/>
      <c r="S2429" s="581"/>
    </row>
    <row r="2430" spans="2:19" x14ac:dyDescent="0.25">
      <c r="B2430" s="379"/>
      <c r="C2430" s="379"/>
      <c r="D2430" s="379"/>
      <c r="E2430" s="379"/>
      <c r="F2430" s="379"/>
      <c r="G2430" s="379"/>
      <c r="H2430" s="379"/>
      <c r="I2430" s="379"/>
      <c r="J2430" s="379"/>
      <c r="K2430" s="379"/>
      <c r="L2430" s="379"/>
      <c r="M2430" s="379"/>
      <c r="N2430" s="569"/>
      <c r="O2430" s="568"/>
      <c r="S2430" s="581"/>
    </row>
    <row r="2431" spans="2:19" x14ac:dyDescent="0.25">
      <c r="B2431" s="379"/>
      <c r="C2431" s="379"/>
      <c r="D2431" s="379"/>
      <c r="E2431" s="379"/>
      <c r="F2431" s="379"/>
      <c r="G2431" s="379"/>
      <c r="H2431" s="379"/>
      <c r="I2431" s="379"/>
      <c r="J2431" s="379"/>
      <c r="K2431" s="379"/>
      <c r="L2431" s="379"/>
      <c r="M2431" s="379"/>
      <c r="N2431" s="569"/>
      <c r="O2431" s="568"/>
      <c r="S2431" s="581"/>
    </row>
    <row r="2432" spans="2:19" x14ac:dyDescent="0.25">
      <c r="B2432" s="379"/>
      <c r="C2432" s="379"/>
      <c r="D2432" s="379"/>
      <c r="E2432" s="379"/>
      <c r="F2432" s="379"/>
      <c r="G2432" s="379"/>
      <c r="H2432" s="379"/>
      <c r="I2432" s="379"/>
      <c r="J2432" s="379"/>
      <c r="K2432" s="379"/>
      <c r="L2432" s="379"/>
      <c r="M2432" s="379"/>
      <c r="N2432" s="569"/>
      <c r="O2432" s="568"/>
      <c r="S2432" s="581"/>
    </row>
    <row r="2433" spans="2:19" x14ac:dyDescent="0.25">
      <c r="B2433" s="379"/>
      <c r="C2433" s="379"/>
      <c r="D2433" s="379"/>
      <c r="E2433" s="379"/>
      <c r="F2433" s="379"/>
      <c r="G2433" s="379"/>
      <c r="H2433" s="379"/>
      <c r="I2433" s="379"/>
      <c r="J2433" s="379"/>
      <c r="K2433" s="379"/>
      <c r="L2433" s="379"/>
      <c r="M2433" s="379"/>
      <c r="N2433" s="569"/>
      <c r="O2433" s="568"/>
      <c r="S2433" s="581"/>
    </row>
    <row r="2434" spans="2:19" x14ac:dyDescent="0.25">
      <c r="B2434" s="379"/>
      <c r="C2434" s="379"/>
      <c r="D2434" s="379"/>
      <c r="E2434" s="379"/>
      <c r="F2434" s="379"/>
      <c r="G2434" s="379"/>
      <c r="H2434" s="379"/>
      <c r="I2434" s="379"/>
      <c r="J2434" s="379"/>
      <c r="K2434" s="379"/>
      <c r="L2434" s="379"/>
      <c r="M2434" s="379"/>
      <c r="N2434" s="569"/>
      <c r="O2434" s="568"/>
      <c r="S2434" s="581"/>
    </row>
    <row r="2435" spans="2:19" x14ac:dyDescent="0.25">
      <c r="B2435" s="379"/>
      <c r="C2435" s="379"/>
      <c r="D2435" s="379"/>
      <c r="E2435" s="379"/>
      <c r="F2435" s="379"/>
      <c r="G2435" s="379"/>
      <c r="H2435" s="379"/>
      <c r="I2435" s="379"/>
      <c r="J2435" s="379"/>
      <c r="K2435" s="379"/>
      <c r="L2435" s="379"/>
      <c r="M2435" s="379"/>
      <c r="N2435" s="569"/>
      <c r="O2435" s="568"/>
      <c r="S2435" s="581"/>
    </row>
    <row r="2436" spans="2:19" x14ac:dyDescent="0.25">
      <c r="B2436" s="379"/>
      <c r="C2436" s="379"/>
      <c r="D2436" s="379"/>
      <c r="E2436" s="379"/>
      <c r="F2436" s="379"/>
      <c r="G2436" s="379"/>
      <c r="H2436" s="379"/>
      <c r="I2436" s="379"/>
      <c r="J2436" s="379"/>
      <c r="K2436" s="379"/>
      <c r="L2436" s="379"/>
      <c r="M2436" s="379"/>
      <c r="N2436" s="569"/>
      <c r="O2436" s="568"/>
      <c r="S2436" s="581"/>
    </row>
    <row r="2437" spans="2:19" x14ac:dyDescent="0.25">
      <c r="B2437" s="379"/>
      <c r="C2437" s="379"/>
      <c r="D2437" s="379"/>
      <c r="E2437" s="379"/>
      <c r="F2437" s="379"/>
      <c r="G2437" s="379"/>
      <c r="H2437" s="379"/>
      <c r="I2437" s="379"/>
      <c r="J2437" s="379"/>
      <c r="K2437" s="379"/>
      <c r="L2437" s="379"/>
      <c r="M2437" s="379"/>
      <c r="N2437" s="569"/>
      <c r="O2437" s="568"/>
      <c r="S2437" s="581"/>
    </row>
    <row r="2438" spans="2:19" x14ac:dyDescent="0.25">
      <c r="B2438" s="379"/>
      <c r="C2438" s="379"/>
      <c r="D2438" s="379"/>
      <c r="E2438" s="379"/>
      <c r="F2438" s="379"/>
      <c r="G2438" s="379"/>
      <c r="H2438" s="379"/>
      <c r="I2438" s="379"/>
      <c r="J2438" s="379"/>
      <c r="K2438" s="379"/>
      <c r="L2438" s="379"/>
      <c r="M2438" s="379"/>
      <c r="N2438" s="569"/>
      <c r="O2438" s="568"/>
      <c r="S2438" s="581"/>
    </row>
    <row r="2439" spans="2:19" x14ac:dyDescent="0.25">
      <c r="B2439" s="379"/>
      <c r="C2439" s="379"/>
      <c r="D2439" s="379"/>
      <c r="E2439" s="379"/>
      <c r="F2439" s="379"/>
      <c r="G2439" s="379"/>
      <c r="H2439" s="379"/>
      <c r="I2439" s="379"/>
      <c r="J2439" s="379"/>
      <c r="K2439" s="379"/>
      <c r="L2439" s="379"/>
      <c r="M2439" s="379"/>
      <c r="N2439" s="569"/>
      <c r="O2439" s="568"/>
      <c r="S2439" s="581"/>
    </row>
    <row r="2440" spans="2:19" x14ac:dyDescent="0.25">
      <c r="B2440" s="379"/>
      <c r="C2440" s="379"/>
      <c r="D2440" s="379"/>
      <c r="E2440" s="379"/>
      <c r="F2440" s="379"/>
      <c r="G2440" s="379"/>
      <c r="H2440" s="379"/>
      <c r="I2440" s="379"/>
      <c r="J2440" s="379"/>
      <c r="K2440" s="379"/>
      <c r="L2440" s="379"/>
      <c r="M2440" s="379"/>
      <c r="N2440" s="569"/>
      <c r="O2440" s="568"/>
      <c r="S2440" s="581"/>
    </row>
    <row r="2441" spans="2:19" x14ac:dyDescent="0.25">
      <c r="B2441" s="379"/>
      <c r="C2441" s="379"/>
      <c r="D2441" s="379"/>
      <c r="E2441" s="379"/>
      <c r="F2441" s="379"/>
      <c r="G2441" s="379"/>
      <c r="H2441" s="379"/>
      <c r="I2441" s="379"/>
      <c r="J2441" s="379"/>
      <c r="K2441" s="379"/>
      <c r="L2441" s="379"/>
      <c r="M2441" s="379"/>
      <c r="N2441" s="569"/>
      <c r="O2441" s="568"/>
      <c r="S2441" s="581"/>
    </row>
    <row r="2442" spans="2:19" x14ac:dyDescent="0.25">
      <c r="B2442" s="379"/>
      <c r="C2442" s="379"/>
      <c r="D2442" s="379"/>
      <c r="E2442" s="379"/>
      <c r="F2442" s="379"/>
      <c r="G2442" s="379"/>
      <c r="H2442" s="379"/>
      <c r="I2442" s="379"/>
      <c r="J2442" s="379"/>
      <c r="K2442" s="379"/>
      <c r="L2442" s="379"/>
      <c r="M2442" s="379"/>
      <c r="N2442" s="569"/>
      <c r="O2442" s="568"/>
      <c r="S2442" s="581"/>
    </row>
    <row r="2443" spans="2:19" x14ac:dyDescent="0.25">
      <c r="B2443" s="379"/>
      <c r="C2443" s="379"/>
      <c r="D2443" s="379"/>
      <c r="E2443" s="379"/>
      <c r="F2443" s="379"/>
      <c r="G2443" s="379"/>
      <c r="H2443" s="379"/>
      <c r="I2443" s="379"/>
      <c r="J2443" s="379"/>
      <c r="K2443" s="379"/>
      <c r="L2443" s="379"/>
      <c r="M2443" s="379"/>
      <c r="N2443" s="569"/>
      <c r="O2443" s="568"/>
      <c r="S2443" s="581"/>
    </row>
    <row r="2444" spans="2:19" x14ac:dyDescent="0.25">
      <c r="B2444" s="379"/>
      <c r="C2444" s="379"/>
      <c r="D2444" s="379"/>
      <c r="E2444" s="379"/>
      <c r="F2444" s="379"/>
      <c r="G2444" s="379"/>
      <c r="H2444" s="379"/>
      <c r="I2444" s="379"/>
      <c r="J2444" s="379"/>
      <c r="K2444" s="379"/>
      <c r="L2444" s="379"/>
      <c r="M2444" s="379"/>
      <c r="N2444" s="569"/>
      <c r="O2444" s="568"/>
      <c r="S2444" s="581"/>
    </row>
    <row r="2445" spans="2:19" x14ac:dyDescent="0.25">
      <c r="B2445" s="379"/>
      <c r="C2445" s="379"/>
      <c r="D2445" s="379"/>
      <c r="E2445" s="379"/>
      <c r="F2445" s="379"/>
      <c r="G2445" s="379"/>
      <c r="H2445" s="379"/>
      <c r="I2445" s="379"/>
      <c r="J2445" s="379"/>
      <c r="K2445" s="379"/>
      <c r="L2445" s="379"/>
      <c r="M2445" s="379"/>
      <c r="N2445" s="569"/>
      <c r="O2445" s="568"/>
      <c r="S2445" s="581"/>
    </row>
    <row r="2446" spans="2:19" x14ac:dyDescent="0.25">
      <c r="B2446" s="379"/>
      <c r="C2446" s="379"/>
      <c r="D2446" s="379"/>
      <c r="E2446" s="379"/>
      <c r="F2446" s="379"/>
      <c r="G2446" s="379"/>
      <c r="H2446" s="379"/>
      <c r="I2446" s="379"/>
      <c r="J2446" s="379"/>
      <c r="K2446" s="379"/>
      <c r="L2446" s="379"/>
      <c r="M2446" s="379"/>
      <c r="N2446" s="569"/>
      <c r="O2446" s="568"/>
      <c r="S2446" s="581"/>
    </row>
    <row r="2447" spans="2:19" x14ac:dyDescent="0.25">
      <c r="B2447" s="379"/>
      <c r="C2447" s="379"/>
      <c r="D2447" s="379"/>
      <c r="E2447" s="379"/>
      <c r="F2447" s="379"/>
      <c r="G2447" s="379"/>
      <c r="H2447" s="379"/>
      <c r="I2447" s="379"/>
      <c r="J2447" s="379"/>
      <c r="K2447" s="379"/>
      <c r="L2447" s="379"/>
      <c r="M2447" s="379"/>
      <c r="N2447" s="569"/>
      <c r="O2447" s="568"/>
      <c r="S2447" s="581"/>
    </row>
    <row r="2448" spans="2:19" x14ac:dyDescent="0.25">
      <c r="B2448" s="379"/>
      <c r="C2448" s="379"/>
      <c r="D2448" s="379"/>
      <c r="E2448" s="379"/>
      <c r="F2448" s="379"/>
      <c r="G2448" s="379"/>
      <c r="H2448" s="379"/>
      <c r="I2448" s="379"/>
      <c r="J2448" s="379"/>
      <c r="K2448" s="379"/>
      <c r="L2448" s="379"/>
      <c r="M2448" s="379"/>
      <c r="N2448" s="569"/>
      <c r="O2448" s="568"/>
      <c r="S2448" s="581"/>
    </row>
    <row r="2449" spans="2:19" x14ac:dyDescent="0.25">
      <c r="B2449" s="379"/>
      <c r="C2449" s="379"/>
      <c r="D2449" s="379"/>
      <c r="E2449" s="379"/>
      <c r="F2449" s="379"/>
      <c r="G2449" s="379"/>
      <c r="H2449" s="379"/>
      <c r="I2449" s="379"/>
      <c r="J2449" s="379"/>
      <c r="K2449" s="379"/>
      <c r="L2449" s="379"/>
      <c r="M2449" s="379"/>
      <c r="N2449" s="569"/>
      <c r="O2449" s="568"/>
      <c r="S2449" s="581"/>
    </row>
    <row r="2450" spans="2:19" x14ac:dyDescent="0.25">
      <c r="B2450" s="379"/>
      <c r="C2450" s="379"/>
      <c r="D2450" s="379"/>
      <c r="E2450" s="379"/>
      <c r="F2450" s="379"/>
      <c r="G2450" s="379"/>
      <c r="H2450" s="379"/>
      <c r="I2450" s="379"/>
      <c r="J2450" s="379"/>
      <c r="K2450" s="379"/>
      <c r="L2450" s="379"/>
      <c r="M2450" s="379"/>
      <c r="N2450" s="569"/>
      <c r="O2450" s="568"/>
      <c r="S2450" s="581"/>
    </row>
    <row r="2451" spans="2:19" x14ac:dyDescent="0.25">
      <c r="B2451" s="379"/>
      <c r="C2451" s="379"/>
      <c r="D2451" s="379"/>
      <c r="E2451" s="379"/>
      <c r="F2451" s="379"/>
      <c r="G2451" s="379"/>
      <c r="H2451" s="379"/>
      <c r="I2451" s="379"/>
      <c r="J2451" s="379"/>
      <c r="K2451" s="379"/>
      <c r="L2451" s="379"/>
      <c r="M2451" s="379"/>
      <c r="N2451" s="569"/>
      <c r="O2451" s="568"/>
      <c r="S2451" s="581"/>
    </row>
    <row r="2452" spans="2:19" x14ac:dyDescent="0.25">
      <c r="B2452" s="379"/>
      <c r="C2452" s="379"/>
      <c r="D2452" s="379"/>
      <c r="E2452" s="379"/>
      <c r="F2452" s="379"/>
      <c r="G2452" s="379"/>
      <c r="H2452" s="379"/>
      <c r="I2452" s="379"/>
      <c r="J2452" s="379"/>
      <c r="K2452" s="379"/>
      <c r="L2452" s="379"/>
      <c r="M2452" s="379"/>
      <c r="N2452" s="569"/>
      <c r="O2452" s="568"/>
      <c r="S2452" s="581"/>
    </row>
    <row r="2453" spans="2:19" x14ac:dyDescent="0.25">
      <c r="B2453" s="379"/>
      <c r="C2453" s="379"/>
      <c r="D2453" s="379"/>
      <c r="E2453" s="379"/>
      <c r="F2453" s="379"/>
      <c r="G2453" s="379"/>
      <c r="H2453" s="379"/>
      <c r="I2453" s="379"/>
      <c r="J2453" s="379"/>
      <c r="K2453" s="379"/>
      <c r="L2453" s="379"/>
      <c r="M2453" s="379"/>
      <c r="N2453" s="569"/>
      <c r="O2453" s="568"/>
      <c r="S2453" s="581"/>
    </row>
    <row r="2454" spans="2:19" x14ac:dyDescent="0.25">
      <c r="B2454" s="379"/>
      <c r="C2454" s="379"/>
      <c r="D2454" s="379"/>
      <c r="E2454" s="379"/>
      <c r="F2454" s="379"/>
      <c r="G2454" s="379"/>
      <c r="H2454" s="379"/>
      <c r="I2454" s="379"/>
      <c r="J2454" s="379"/>
      <c r="K2454" s="379"/>
      <c r="L2454" s="379"/>
      <c r="M2454" s="379"/>
      <c r="N2454" s="569"/>
      <c r="O2454" s="568"/>
      <c r="S2454" s="581"/>
    </row>
    <row r="2455" spans="2:19" x14ac:dyDescent="0.25">
      <c r="B2455" s="379"/>
      <c r="C2455" s="379"/>
      <c r="D2455" s="379"/>
      <c r="E2455" s="379"/>
      <c r="F2455" s="379"/>
      <c r="G2455" s="379"/>
      <c r="H2455" s="379"/>
      <c r="I2455" s="379"/>
      <c r="J2455" s="379"/>
      <c r="K2455" s="379"/>
      <c r="L2455" s="379"/>
      <c r="M2455" s="379"/>
      <c r="N2455" s="569"/>
      <c r="O2455" s="568"/>
      <c r="S2455" s="581"/>
    </row>
    <row r="2456" spans="2:19" x14ac:dyDescent="0.25">
      <c r="B2456" s="379"/>
      <c r="C2456" s="379"/>
      <c r="D2456" s="379"/>
      <c r="E2456" s="379"/>
      <c r="F2456" s="379"/>
      <c r="G2456" s="379"/>
      <c r="H2456" s="379"/>
      <c r="I2456" s="379"/>
      <c r="J2456" s="379"/>
      <c r="K2456" s="379"/>
      <c r="L2456" s="379"/>
      <c r="M2456" s="379"/>
      <c r="N2456" s="569"/>
      <c r="O2456" s="568"/>
      <c r="S2456" s="581"/>
    </row>
    <row r="2457" spans="2:19" x14ac:dyDescent="0.25">
      <c r="B2457" s="379"/>
      <c r="C2457" s="379"/>
      <c r="D2457" s="379"/>
      <c r="E2457" s="379"/>
      <c r="F2457" s="379"/>
      <c r="G2457" s="379"/>
      <c r="H2457" s="379"/>
      <c r="I2457" s="379"/>
      <c r="J2457" s="379"/>
      <c r="K2457" s="379"/>
      <c r="L2457" s="379"/>
      <c r="M2457" s="379"/>
      <c r="N2457" s="569"/>
      <c r="O2457" s="568"/>
      <c r="S2457" s="581"/>
    </row>
    <row r="2458" spans="2:19" x14ac:dyDescent="0.25">
      <c r="B2458" s="379"/>
      <c r="C2458" s="379"/>
      <c r="D2458" s="379"/>
      <c r="E2458" s="379"/>
      <c r="F2458" s="379"/>
      <c r="G2458" s="379"/>
      <c r="H2458" s="379"/>
      <c r="I2458" s="379"/>
      <c r="J2458" s="379"/>
      <c r="K2458" s="379"/>
      <c r="L2458" s="379"/>
      <c r="M2458" s="379"/>
      <c r="N2458" s="569"/>
      <c r="O2458" s="568"/>
      <c r="S2458" s="581"/>
    </row>
    <row r="2459" spans="2:19" x14ac:dyDescent="0.25">
      <c r="B2459" s="379"/>
      <c r="C2459" s="379"/>
      <c r="D2459" s="379"/>
      <c r="E2459" s="379"/>
      <c r="F2459" s="379"/>
      <c r="G2459" s="379"/>
      <c r="H2459" s="379"/>
      <c r="I2459" s="379"/>
      <c r="J2459" s="379"/>
      <c r="K2459" s="379"/>
      <c r="L2459" s="379"/>
      <c r="M2459" s="379"/>
      <c r="N2459" s="569"/>
      <c r="O2459" s="568"/>
      <c r="S2459" s="581"/>
    </row>
    <row r="2460" spans="2:19" x14ac:dyDescent="0.25">
      <c r="B2460" s="379"/>
      <c r="C2460" s="379"/>
      <c r="D2460" s="379"/>
      <c r="E2460" s="379"/>
      <c r="F2460" s="379"/>
      <c r="G2460" s="379"/>
      <c r="H2460" s="379"/>
      <c r="I2460" s="379"/>
      <c r="J2460" s="379"/>
      <c r="K2460" s="379"/>
      <c r="L2460" s="379"/>
      <c r="M2460" s="379"/>
      <c r="N2460" s="569"/>
      <c r="O2460" s="568"/>
      <c r="S2460" s="581"/>
    </row>
    <row r="2461" spans="2:19" x14ac:dyDescent="0.25">
      <c r="B2461" s="379"/>
      <c r="C2461" s="379"/>
      <c r="D2461" s="379"/>
      <c r="E2461" s="379"/>
      <c r="F2461" s="379"/>
      <c r="G2461" s="379"/>
      <c r="H2461" s="379"/>
      <c r="I2461" s="379"/>
      <c r="J2461" s="379"/>
      <c r="K2461" s="379"/>
      <c r="L2461" s="379"/>
      <c r="M2461" s="379"/>
      <c r="N2461" s="569"/>
      <c r="O2461" s="568"/>
      <c r="S2461" s="581"/>
    </row>
    <row r="2462" spans="2:19" x14ac:dyDescent="0.25">
      <c r="B2462" s="379"/>
      <c r="C2462" s="379"/>
      <c r="D2462" s="379"/>
      <c r="E2462" s="379"/>
      <c r="F2462" s="379"/>
      <c r="G2462" s="379"/>
      <c r="H2462" s="379"/>
      <c r="I2462" s="379"/>
      <c r="J2462" s="379"/>
      <c r="K2462" s="379"/>
      <c r="L2462" s="379"/>
      <c r="M2462" s="379"/>
      <c r="N2462" s="569"/>
      <c r="O2462" s="568"/>
      <c r="S2462" s="581"/>
    </row>
    <row r="2463" spans="2:19" x14ac:dyDescent="0.25">
      <c r="B2463" s="379"/>
      <c r="C2463" s="379"/>
      <c r="D2463" s="379"/>
      <c r="E2463" s="379"/>
      <c r="F2463" s="379"/>
      <c r="G2463" s="379"/>
      <c r="H2463" s="379"/>
      <c r="I2463" s="379"/>
      <c r="J2463" s="379"/>
      <c r="K2463" s="379"/>
      <c r="L2463" s="379"/>
      <c r="M2463" s="379"/>
      <c r="N2463" s="569"/>
      <c r="O2463" s="568"/>
      <c r="S2463" s="581"/>
    </row>
    <row r="2464" spans="2:19" x14ac:dyDescent="0.25">
      <c r="B2464" s="379"/>
      <c r="C2464" s="379"/>
      <c r="D2464" s="379"/>
      <c r="E2464" s="379"/>
      <c r="F2464" s="379"/>
      <c r="G2464" s="379"/>
      <c r="H2464" s="379"/>
      <c r="I2464" s="379"/>
      <c r="J2464" s="379"/>
      <c r="K2464" s="379"/>
      <c r="L2464" s="379"/>
      <c r="M2464" s="379"/>
      <c r="N2464" s="569"/>
      <c r="O2464" s="568"/>
      <c r="S2464" s="581"/>
    </row>
    <row r="2465" spans="2:19" x14ac:dyDescent="0.25">
      <c r="B2465" s="379"/>
      <c r="C2465" s="379"/>
      <c r="D2465" s="379"/>
      <c r="E2465" s="379"/>
      <c r="F2465" s="379"/>
      <c r="G2465" s="379"/>
      <c r="H2465" s="379"/>
      <c r="I2465" s="379"/>
      <c r="J2465" s="379"/>
      <c r="K2465" s="379"/>
      <c r="L2465" s="379"/>
      <c r="M2465" s="379"/>
      <c r="N2465" s="569"/>
      <c r="O2465" s="568"/>
      <c r="S2465" s="581"/>
    </row>
    <row r="2466" spans="2:19" x14ac:dyDescent="0.25">
      <c r="B2466" s="379"/>
      <c r="C2466" s="379"/>
      <c r="D2466" s="379"/>
      <c r="E2466" s="379"/>
      <c r="F2466" s="379"/>
      <c r="G2466" s="379"/>
      <c r="H2466" s="379"/>
      <c r="I2466" s="379"/>
      <c r="J2466" s="379"/>
      <c r="K2466" s="379"/>
      <c r="L2466" s="379"/>
      <c r="M2466" s="379"/>
      <c r="N2466" s="569"/>
      <c r="O2466" s="568"/>
      <c r="S2466" s="581"/>
    </row>
    <row r="2467" spans="2:19" x14ac:dyDescent="0.25">
      <c r="B2467" s="379"/>
      <c r="C2467" s="379"/>
      <c r="D2467" s="379"/>
      <c r="E2467" s="379"/>
      <c r="F2467" s="379"/>
      <c r="G2467" s="379"/>
      <c r="H2467" s="379"/>
      <c r="I2467" s="379"/>
      <c r="J2467" s="379"/>
      <c r="K2467" s="379"/>
      <c r="L2467" s="379"/>
      <c r="M2467" s="379"/>
      <c r="N2467" s="569"/>
      <c r="O2467" s="568"/>
      <c r="S2467" s="581"/>
    </row>
    <row r="2468" spans="2:19" x14ac:dyDescent="0.25">
      <c r="B2468" s="379"/>
      <c r="C2468" s="379"/>
      <c r="D2468" s="379"/>
      <c r="E2468" s="379"/>
      <c r="F2468" s="379"/>
      <c r="G2468" s="379"/>
      <c r="H2468" s="379"/>
      <c r="I2468" s="379"/>
      <c r="J2468" s="379"/>
      <c r="K2468" s="379"/>
      <c r="L2468" s="379"/>
      <c r="M2468" s="379"/>
      <c r="N2468" s="569"/>
      <c r="O2468" s="568"/>
      <c r="S2468" s="581"/>
    </row>
    <row r="2469" spans="2:19" x14ac:dyDescent="0.25">
      <c r="B2469" s="379"/>
      <c r="C2469" s="379"/>
      <c r="D2469" s="379"/>
      <c r="E2469" s="379"/>
      <c r="F2469" s="379"/>
      <c r="G2469" s="379"/>
      <c r="H2469" s="379"/>
      <c r="I2469" s="379"/>
      <c r="J2469" s="379"/>
      <c r="K2469" s="379"/>
      <c r="L2469" s="379"/>
      <c r="M2469" s="379"/>
      <c r="N2469" s="569"/>
      <c r="O2469" s="568"/>
      <c r="S2469" s="581"/>
    </row>
    <row r="2470" spans="2:19" x14ac:dyDescent="0.25">
      <c r="B2470" s="379"/>
      <c r="C2470" s="379"/>
      <c r="D2470" s="379"/>
      <c r="E2470" s="379"/>
      <c r="F2470" s="379"/>
      <c r="G2470" s="379"/>
      <c r="H2470" s="379"/>
      <c r="I2470" s="379"/>
      <c r="J2470" s="379"/>
      <c r="K2470" s="379"/>
      <c r="L2470" s="379"/>
      <c r="M2470" s="379"/>
      <c r="N2470" s="569"/>
      <c r="O2470" s="568"/>
      <c r="S2470" s="581"/>
    </row>
    <row r="2471" spans="2:19" x14ac:dyDescent="0.25">
      <c r="B2471" s="379"/>
      <c r="C2471" s="379"/>
      <c r="D2471" s="379"/>
      <c r="E2471" s="379"/>
      <c r="F2471" s="379"/>
      <c r="G2471" s="379"/>
      <c r="H2471" s="379"/>
      <c r="I2471" s="379"/>
      <c r="J2471" s="379"/>
      <c r="K2471" s="379"/>
      <c r="L2471" s="379"/>
      <c r="M2471" s="379"/>
      <c r="N2471" s="569"/>
      <c r="O2471" s="568"/>
      <c r="S2471" s="581"/>
    </row>
    <row r="2472" spans="2:19" x14ac:dyDescent="0.25">
      <c r="B2472" s="379"/>
      <c r="C2472" s="379"/>
      <c r="D2472" s="379"/>
      <c r="E2472" s="379"/>
      <c r="F2472" s="379"/>
      <c r="G2472" s="379"/>
      <c r="H2472" s="379"/>
      <c r="I2472" s="379"/>
      <c r="J2472" s="379"/>
      <c r="K2472" s="379"/>
      <c r="L2472" s="379"/>
      <c r="M2472" s="379"/>
      <c r="N2472" s="569"/>
      <c r="O2472" s="568"/>
      <c r="S2472" s="581"/>
    </row>
    <row r="2473" spans="2:19" x14ac:dyDescent="0.25">
      <c r="B2473" s="379"/>
      <c r="C2473" s="379"/>
      <c r="D2473" s="379"/>
      <c r="E2473" s="379"/>
      <c r="F2473" s="379"/>
      <c r="G2473" s="379"/>
      <c r="H2473" s="379"/>
      <c r="I2473" s="379"/>
      <c r="J2473" s="379"/>
      <c r="K2473" s="379"/>
      <c r="L2473" s="379"/>
      <c r="M2473" s="379"/>
      <c r="N2473" s="569"/>
      <c r="O2473" s="568"/>
      <c r="S2473" s="581"/>
    </row>
    <row r="2474" spans="2:19" x14ac:dyDescent="0.25">
      <c r="B2474" s="379"/>
      <c r="C2474" s="379"/>
      <c r="D2474" s="379"/>
      <c r="E2474" s="379"/>
      <c r="F2474" s="379"/>
      <c r="G2474" s="379"/>
      <c r="H2474" s="379"/>
      <c r="I2474" s="379"/>
      <c r="J2474" s="379"/>
      <c r="K2474" s="379"/>
      <c r="L2474" s="379"/>
      <c r="M2474" s="379"/>
      <c r="N2474" s="569"/>
      <c r="O2474" s="568"/>
      <c r="S2474" s="581"/>
    </row>
    <row r="2475" spans="2:19" x14ac:dyDescent="0.25">
      <c r="B2475" s="379"/>
      <c r="C2475" s="379"/>
      <c r="D2475" s="379"/>
      <c r="E2475" s="379"/>
      <c r="F2475" s="379"/>
      <c r="G2475" s="379"/>
      <c r="H2475" s="379"/>
      <c r="I2475" s="379"/>
      <c r="J2475" s="379"/>
      <c r="K2475" s="379"/>
      <c r="L2475" s="379"/>
      <c r="M2475" s="379"/>
      <c r="N2475" s="569"/>
      <c r="O2475" s="568"/>
      <c r="S2475" s="581"/>
    </row>
    <row r="2476" spans="2:19" x14ac:dyDescent="0.25">
      <c r="B2476" s="379"/>
      <c r="C2476" s="379"/>
      <c r="D2476" s="379"/>
      <c r="E2476" s="379"/>
      <c r="F2476" s="379"/>
      <c r="G2476" s="379"/>
      <c r="H2476" s="379"/>
      <c r="I2476" s="379"/>
      <c r="J2476" s="379"/>
      <c r="K2476" s="379"/>
      <c r="L2476" s="379"/>
      <c r="M2476" s="379"/>
      <c r="N2476" s="569"/>
      <c r="O2476" s="568"/>
      <c r="S2476" s="581"/>
    </row>
    <row r="2477" spans="2:19" x14ac:dyDescent="0.25">
      <c r="B2477" s="379"/>
      <c r="C2477" s="379"/>
      <c r="D2477" s="379"/>
      <c r="E2477" s="379"/>
      <c r="F2477" s="379"/>
      <c r="G2477" s="379"/>
      <c r="H2477" s="379"/>
      <c r="I2477" s="379"/>
      <c r="J2477" s="379"/>
      <c r="K2477" s="379"/>
      <c r="L2477" s="379"/>
      <c r="M2477" s="379"/>
      <c r="N2477" s="569"/>
      <c r="O2477" s="568"/>
      <c r="S2477" s="581"/>
    </row>
    <row r="2478" spans="2:19" x14ac:dyDescent="0.25">
      <c r="B2478" s="379"/>
      <c r="C2478" s="379"/>
      <c r="D2478" s="379"/>
      <c r="E2478" s="379"/>
      <c r="F2478" s="379"/>
      <c r="G2478" s="379"/>
      <c r="H2478" s="379"/>
      <c r="I2478" s="379"/>
      <c r="J2478" s="379"/>
      <c r="K2478" s="379"/>
      <c r="L2478" s="379"/>
      <c r="M2478" s="379"/>
      <c r="N2478" s="569"/>
      <c r="O2478" s="568"/>
      <c r="S2478" s="581"/>
    </row>
    <row r="2479" spans="2:19" x14ac:dyDescent="0.25">
      <c r="B2479" s="379"/>
      <c r="C2479" s="379"/>
      <c r="D2479" s="379"/>
      <c r="E2479" s="379"/>
      <c r="F2479" s="379"/>
      <c r="G2479" s="379"/>
      <c r="H2479" s="379"/>
      <c r="I2479" s="379"/>
      <c r="J2479" s="379"/>
      <c r="K2479" s="379"/>
      <c r="L2479" s="379"/>
      <c r="M2479" s="379"/>
      <c r="N2479" s="569"/>
      <c r="O2479" s="568"/>
      <c r="S2479" s="581"/>
    </row>
    <row r="2480" spans="2:19" x14ac:dyDescent="0.25">
      <c r="B2480" s="379"/>
      <c r="C2480" s="379"/>
      <c r="D2480" s="379"/>
      <c r="E2480" s="379"/>
      <c r="F2480" s="379"/>
      <c r="G2480" s="379"/>
      <c r="H2480" s="379"/>
      <c r="I2480" s="379"/>
      <c r="J2480" s="379"/>
      <c r="K2480" s="379"/>
      <c r="L2480" s="379"/>
      <c r="M2480" s="379"/>
      <c r="N2480" s="569"/>
      <c r="O2480" s="568"/>
      <c r="S2480" s="581"/>
    </row>
    <row r="2481" spans="2:19" x14ac:dyDescent="0.25">
      <c r="B2481" s="379"/>
      <c r="C2481" s="379"/>
      <c r="D2481" s="379"/>
      <c r="E2481" s="379"/>
      <c r="F2481" s="379"/>
      <c r="G2481" s="379"/>
      <c r="H2481" s="379"/>
      <c r="I2481" s="379"/>
      <c r="J2481" s="379"/>
      <c r="K2481" s="379"/>
      <c r="L2481" s="379"/>
      <c r="M2481" s="379"/>
      <c r="N2481" s="569"/>
      <c r="O2481" s="568"/>
      <c r="S2481" s="581"/>
    </row>
    <row r="2482" spans="2:19" x14ac:dyDescent="0.25">
      <c r="B2482" s="379"/>
      <c r="C2482" s="379"/>
      <c r="D2482" s="379"/>
      <c r="E2482" s="379"/>
      <c r="F2482" s="379"/>
      <c r="G2482" s="379"/>
      <c r="H2482" s="379"/>
      <c r="I2482" s="379"/>
      <c r="J2482" s="379"/>
      <c r="K2482" s="379"/>
      <c r="L2482" s="379"/>
      <c r="M2482" s="379"/>
      <c r="N2482" s="569"/>
      <c r="O2482" s="568"/>
      <c r="S2482" s="581"/>
    </row>
    <row r="2483" spans="2:19" x14ac:dyDescent="0.25">
      <c r="B2483" s="379"/>
      <c r="C2483" s="379"/>
      <c r="D2483" s="379"/>
      <c r="E2483" s="379"/>
      <c r="F2483" s="379"/>
      <c r="G2483" s="379"/>
      <c r="H2483" s="379"/>
      <c r="I2483" s="379"/>
      <c r="J2483" s="379"/>
      <c r="K2483" s="379"/>
      <c r="L2483" s="379"/>
      <c r="M2483" s="379"/>
      <c r="N2483" s="569"/>
      <c r="O2483" s="568"/>
      <c r="S2483" s="581"/>
    </row>
    <row r="2484" spans="2:19" x14ac:dyDescent="0.25">
      <c r="B2484" s="379"/>
      <c r="C2484" s="379"/>
      <c r="D2484" s="379"/>
      <c r="E2484" s="379"/>
      <c r="F2484" s="379"/>
      <c r="G2484" s="379"/>
      <c r="H2484" s="379"/>
      <c r="I2484" s="379"/>
      <c r="J2484" s="379"/>
      <c r="K2484" s="379"/>
      <c r="L2484" s="379"/>
      <c r="M2484" s="379"/>
      <c r="N2484" s="569"/>
      <c r="O2484" s="568"/>
      <c r="S2484" s="581"/>
    </row>
    <row r="2485" spans="2:19" x14ac:dyDescent="0.25">
      <c r="B2485" s="379"/>
      <c r="C2485" s="379"/>
      <c r="D2485" s="379"/>
      <c r="E2485" s="379"/>
      <c r="F2485" s="379"/>
      <c r="G2485" s="379"/>
      <c r="H2485" s="379"/>
      <c r="I2485" s="379"/>
      <c r="J2485" s="379"/>
      <c r="K2485" s="379"/>
      <c r="L2485" s="379"/>
      <c r="M2485" s="379"/>
      <c r="N2485" s="569"/>
      <c r="O2485" s="568"/>
      <c r="S2485" s="581"/>
    </row>
    <row r="2486" spans="2:19" x14ac:dyDescent="0.25">
      <c r="B2486" s="379"/>
      <c r="C2486" s="379"/>
      <c r="D2486" s="379"/>
      <c r="E2486" s="379"/>
      <c r="F2486" s="379"/>
      <c r="G2486" s="379"/>
      <c r="H2486" s="379"/>
      <c r="I2486" s="379"/>
      <c r="J2486" s="379"/>
      <c r="K2486" s="379"/>
      <c r="L2486" s="379"/>
      <c r="M2486" s="379"/>
      <c r="N2486" s="569"/>
      <c r="O2486" s="568"/>
      <c r="S2486" s="581"/>
    </row>
    <row r="2487" spans="2:19" x14ac:dyDescent="0.25">
      <c r="B2487" s="379"/>
      <c r="C2487" s="379"/>
      <c r="D2487" s="379"/>
      <c r="E2487" s="379"/>
      <c r="F2487" s="379"/>
      <c r="G2487" s="379"/>
      <c r="H2487" s="379"/>
      <c r="I2487" s="379"/>
      <c r="J2487" s="379"/>
      <c r="K2487" s="379"/>
      <c r="L2487" s="379"/>
      <c r="M2487" s="379"/>
      <c r="N2487" s="569"/>
      <c r="O2487" s="568"/>
      <c r="S2487" s="581"/>
    </row>
    <row r="2488" spans="2:19" x14ac:dyDescent="0.25">
      <c r="B2488" s="379"/>
      <c r="C2488" s="379"/>
      <c r="D2488" s="379"/>
      <c r="E2488" s="379"/>
      <c r="F2488" s="379"/>
      <c r="G2488" s="379"/>
      <c r="H2488" s="379"/>
      <c r="I2488" s="379"/>
      <c r="J2488" s="379"/>
      <c r="K2488" s="379"/>
      <c r="L2488" s="379"/>
      <c r="M2488" s="379"/>
      <c r="N2488" s="569"/>
      <c r="O2488" s="568"/>
      <c r="S2488" s="581"/>
    </row>
    <row r="2489" spans="2:19" x14ac:dyDescent="0.25">
      <c r="B2489" s="379"/>
      <c r="C2489" s="379"/>
      <c r="D2489" s="379"/>
      <c r="E2489" s="379"/>
      <c r="F2489" s="379"/>
      <c r="G2489" s="379"/>
      <c r="H2489" s="379"/>
      <c r="I2489" s="379"/>
      <c r="J2489" s="379"/>
      <c r="K2489" s="379"/>
      <c r="L2489" s="379"/>
      <c r="M2489" s="379"/>
      <c r="N2489" s="569"/>
      <c r="O2489" s="568"/>
      <c r="S2489" s="581"/>
    </row>
    <row r="2490" spans="2:19" x14ac:dyDescent="0.25">
      <c r="B2490" s="379"/>
      <c r="C2490" s="379"/>
      <c r="D2490" s="379"/>
      <c r="E2490" s="379"/>
      <c r="F2490" s="379"/>
      <c r="G2490" s="379"/>
      <c r="H2490" s="379"/>
      <c r="I2490" s="379"/>
      <c r="J2490" s="379"/>
      <c r="K2490" s="379"/>
      <c r="L2490" s="379"/>
      <c r="M2490" s="379"/>
      <c r="N2490" s="569"/>
      <c r="O2490" s="568"/>
      <c r="S2490" s="581"/>
    </row>
    <row r="2491" spans="2:19" x14ac:dyDescent="0.25">
      <c r="B2491" s="379"/>
      <c r="C2491" s="379"/>
      <c r="D2491" s="379"/>
      <c r="E2491" s="379"/>
      <c r="F2491" s="379"/>
      <c r="G2491" s="379"/>
      <c r="H2491" s="379"/>
      <c r="I2491" s="379"/>
      <c r="J2491" s="379"/>
      <c r="K2491" s="379"/>
      <c r="L2491" s="379"/>
      <c r="M2491" s="379"/>
      <c r="N2491" s="569"/>
      <c r="O2491" s="568"/>
      <c r="S2491" s="581"/>
    </row>
    <row r="2492" spans="2:19" x14ac:dyDescent="0.25">
      <c r="B2492" s="379"/>
      <c r="C2492" s="379"/>
      <c r="D2492" s="379"/>
      <c r="E2492" s="379"/>
      <c r="F2492" s="379"/>
      <c r="G2492" s="379"/>
      <c r="H2492" s="379"/>
      <c r="I2492" s="379"/>
      <c r="J2492" s="379"/>
      <c r="K2492" s="379"/>
      <c r="L2492" s="379"/>
      <c r="M2492" s="379"/>
      <c r="N2492" s="569"/>
      <c r="O2492" s="568"/>
      <c r="S2492" s="581"/>
    </row>
    <row r="2493" spans="2:19" x14ac:dyDescent="0.25">
      <c r="B2493" s="379"/>
      <c r="C2493" s="379"/>
      <c r="D2493" s="379"/>
      <c r="E2493" s="379"/>
      <c r="F2493" s="379"/>
      <c r="G2493" s="379"/>
      <c r="H2493" s="379"/>
      <c r="I2493" s="379"/>
      <c r="J2493" s="379"/>
      <c r="K2493" s="379"/>
      <c r="L2493" s="379"/>
      <c r="M2493" s="379"/>
      <c r="N2493" s="569"/>
      <c r="O2493" s="568"/>
      <c r="S2493" s="581"/>
    </row>
    <row r="2494" spans="2:19" x14ac:dyDescent="0.25">
      <c r="B2494" s="379"/>
      <c r="C2494" s="379"/>
      <c r="D2494" s="379"/>
      <c r="E2494" s="379"/>
      <c r="F2494" s="379"/>
      <c r="G2494" s="379"/>
      <c r="H2494" s="379"/>
      <c r="I2494" s="379"/>
      <c r="J2494" s="379"/>
      <c r="K2494" s="379"/>
      <c r="L2494" s="379"/>
      <c r="M2494" s="379"/>
      <c r="N2494" s="569"/>
      <c r="O2494" s="568"/>
      <c r="S2494" s="581"/>
    </row>
    <row r="2495" spans="2:19" x14ac:dyDescent="0.25">
      <c r="B2495" s="379"/>
      <c r="C2495" s="379"/>
      <c r="D2495" s="379"/>
      <c r="E2495" s="379"/>
      <c r="F2495" s="379"/>
      <c r="G2495" s="379"/>
      <c r="H2495" s="379"/>
      <c r="I2495" s="379"/>
      <c r="J2495" s="379"/>
      <c r="K2495" s="379"/>
      <c r="L2495" s="379"/>
      <c r="M2495" s="379"/>
      <c r="N2495" s="569"/>
      <c r="O2495" s="568"/>
      <c r="S2495" s="581"/>
    </row>
    <row r="2496" spans="2:19" x14ac:dyDescent="0.25">
      <c r="B2496" s="379"/>
      <c r="C2496" s="379"/>
      <c r="D2496" s="379"/>
      <c r="E2496" s="379"/>
      <c r="F2496" s="379"/>
      <c r="G2496" s="379"/>
      <c r="H2496" s="379"/>
      <c r="I2496" s="379"/>
      <c r="J2496" s="379"/>
      <c r="K2496" s="379"/>
      <c r="L2496" s="379"/>
      <c r="M2496" s="379"/>
      <c r="N2496" s="569"/>
      <c r="O2496" s="568"/>
      <c r="S2496" s="581"/>
    </row>
    <row r="2497" spans="2:19" x14ac:dyDescent="0.25">
      <c r="B2497" s="379"/>
      <c r="C2497" s="379"/>
      <c r="D2497" s="379"/>
      <c r="E2497" s="379"/>
      <c r="F2497" s="379"/>
      <c r="G2497" s="379"/>
      <c r="H2497" s="379"/>
      <c r="I2497" s="379"/>
      <c r="J2497" s="379"/>
      <c r="K2497" s="379"/>
      <c r="L2497" s="379"/>
      <c r="M2497" s="379"/>
      <c r="N2497" s="569"/>
      <c r="O2497" s="568"/>
      <c r="S2497" s="581"/>
    </row>
    <row r="2498" spans="2:19" x14ac:dyDescent="0.25">
      <c r="B2498" s="379"/>
      <c r="C2498" s="379"/>
      <c r="D2498" s="379"/>
      <c r="E2498" s="379"/>
      <c r="F2498" s="379"/>
      <c r="G2498" s="379"/>
      <c r="H2498" s="379"/>
      <c r="I2498" s="379"/>
      <c r="J2498" s="379"/>
      <c r="K2498" s="379"/>
      <c r="L2498" s="379"/>
      <c r="M2498" s="379"/>
      <c r="N2498" s="569"/>
      <c r="O2498" s="568"/>
      <c r="S2498" s="581"/>
    </row>
    <row r="2499" spans="2:19" x14ac:dyDescent="0.25">
      <c r="B2499" s="379"/>
      <c r="C2499" s="379"/>
      <c r="D2499" s="379"/>
      <c r="E2499" s="379"/>
      <c r="F2499" s="379"/>
      <c r="G2499" s="379"/>
      <c r="H2499" s="379"/>
      <c r="I2499" s="379"/>
      <c r="J2499" s="379"/>
      <c r="K2499" s="379"/>
      <c r="L2499" s="379"/>
      <c r="M2499" s="379"/>
      <c r="N2499" s="569"/>
      <c r="O2499" s="568"/>
      <c r="S2499" s="581"/>
    </row>
    <row r="2500" spans="2:19" x14ac:dyDescent="0.25">
      <c r="B2500" s="379"/>
      <c r="C2500" s="379"/>
      <c r="D2500" s="379"/>
      <c r="E2500" s="379"/>
      <c r="F2500" s="379"/>
      <c r="G2500" s="379"/>
      <c r="H2500" s="379"/>
      <c r="I2500" s="379"/>
      <c r="J2500" s="379"/>
      <c r="K2500" s="379"/>
      <c r="L2500" s="379"/>
      <c r="M2500" s="379"/>
      <c r="N2500" s="569"/>
      <c r="O2500" s="568"/>
      <c r="S2500" s="581"/>
    </row>
    <row r="2501" spans="2:19" x14ac:dyDescent="0.25">
      <c r="B2501" s="379"/>
      <c r="C2501" s="379"/>
      <c r="D2501" s="379"/>
      <c r="E2501" s="379"/>
      <c r="F2501" s="379"/>
      <c r="G2501" s="379"/>
      <c r="H2501" s="379"/>
      <c r="I2501" s="379"/>
      <c r="J2501" s="379"/>
      <c r="K2501" s="379"/>
      <c r="L2501" s="379"/>
      <c r="M2501" s="379"/>
      <c r="N2501" s="569"/>
      <c r="O2501" s="568"/>
      <c r="S2501" s="581"/>
    </row>
    <row r="2502" spans="2:19" x14ac:dyDescent="0.25">
      <c r="B2502" s="379"/>
      <c r="C2502" s="379"/>
      <c r="D2502" s="379"/>
      <c r="E2502" s="379"/>
      <c r="F2502" s="379"/>
      <c r="G2502" s="379"/>
      <c r="H2502" s="379"/>
      <c r="I2502" s="379"/>
      <c r="J2502" s="379"/>
      <c r="K2502" s="379"/>
      <c r="L2502" s="379"/>
      <c r="M2502" s="379"/>
      <c r="N2502" s="569"/>
      <c r="O2502" s="568"/>
      <c r="S2502" s="581"/>
    </row>
    <row r="2503" spans="2:19" x14ac:dyDescent="0.25">
      <c r="B2503" s="379"/>
      <c r="C2503" s="379"/>
      <c r="D2503" s="379"/>
      <c r="E2503" s="379"/>
      <c r="F2503" s="379"/>
      <c r="G2503" s="379"/>
      <c r="H2503" s="379"/>
      <c r="I2503" s="379"/>
      <c r="J2503" s="379"/>
      <c r="K2503" s="379"/>
      <c r="L2503" s="379"/>
      <c r="M2503" s="379"/>
      <c r="N2503" s="569"/>
      <c r="O2503" s="568"/>
      <c r="S2503" s="581"/>
    </row>
    <row r="2504" spans="2:19" x14ac:dyDescent="0.25">
      <c r="B2504" s="379"/>
      <c r="C2504" s="379"/>
      <c r="D2504" s="379"/>
      <c r="E2504" s="379"/>
      <c r="F2504" s="379"/>
      <c r="G2504" s="379"/>
      <c r="H2504" s="379"/>
      <c r="I2504" s="379"/>
      <c r="J2504" s="379"/>
      <c r="K2504" s="379"/>
      <c r="L2504" s="379"/>
      <c r="M2504" s="379"/>
      <c r="N2504" s="569"/>
      <c r="O2504" s="568"/>
      <c r="S2504" s="581"/>
    </row>
    <row r="2505" spans="2:19" x14ac:dyDescent="0.25">
      <c r="B2505" s="379"/>
      <c r="C2505" s="379"/>
      <c r="D2505" s="379"/>
      <c r="E2505" s="379"/>
      <c r="F2505" s="379"/>
      <c r="G2505" s="379"/>
      <c r="H2505" s="379"/>
      <c r="I2505" s="379"/>
      <c r="J2505" s="379"/>
      <c r="K2505" s="379"/>
      <c r="L2505" s="379"/>
      <c r="M2505" s="379"/>
      <c r="N2505" s="569"/>
      <c r="O2505" s="568"/>
      <c r="S2505" s="581"/>
    </row>
    <row r="2506" spans="2:19" x14ac:dyDescent="0.25">
      <c r="B2506" s="379"/>
      <c r="C2506" s="379"/>
      <c r="D2506" s="379"/>
      <c r="E2506" s="379"/>
      <c r="F2506" s="379"/>
      <c r="G2506" s="379"/>
      <c r="H2506" s="379"/>
      <c r="I2506" s="379"/>
      <c r="J2506" s="379"/>
      <c r="K2506" s="379"/>
      <c r="L2506" s="379"/>
      <c r="M2506" s="379"/>
      <c r="N2506" s="569"/>
      <c r="O2506" s="568"/>
      <c r="S2506" s="581"/>
    </row>
    <row r="2507" spans="2:19" x14ac:dyDescent="0.25">
      <c r="B2507" s="379"/>
      <c r="C2507" s="379"/>
      <c r="D2507" s="379"/>
      <c r="E2507" s="379"/>
      <c r="F2507" s="379"/>
      <c r="G2507" s="379"/>
      <c r="H2507" s="379"/>
      <c r="I2507" s="379"/>
      <c r="J2507" s="379"/>
      <c r="K2507" s="379"/>
      <c r="L2507" s="379"/>
      <c r="M2507" s="379"/>
      <c r="N2507" s="569"/>
      <c r="O2507" s="568"/>
      <c r="S2507" s="581"/>
    </row>
    <row r="2508" spans="2:19" x14ac:dyDescent="0.25">
      <c r="B2508" s="379"/>
      <c r="C2508" s="379"/>
      <c r="D2508" s="379"/>
      <c r="E2508" s="379"/>
      <c r="F2508" s="379"/>
      <c r="G2508" s="379"/>
      <c r="H2508" s="379"/>
      <c r="I2508" s="379"/>
      <c r="J2508" s="379"/>
      <c r="K2508" s="379"/>
      <c r="L2508" s="379"/>
      <c r="M2508" s="379"/>
      <c r="N2508" s="569"/>
      <c r="O2508" s="568"/>
      <c r="S2508" s="581"/>
    </row>
    <row r="2509" spans="2:19" x14ac:dyDescent="0.25">
      <c r="B2509" s="379"/>
      <c r="C2509" s="379"/>
      <c r="D2509" s="379"/>
      <c r="E2509" s="379"/>
      <c r="F2509" s="379"/>
      <c r="G2509" s="379"/>
      <c r="H2509" s="379"/>
      <c r="I2509" s="379"/>
      <c r="J2509" s="379"/>
      <c r="K2509" s="379"/>
      <c r="L2509" s="379"/>
      <c r="M2509" s="379"/>
      <c r="N2509" s="569"/>
      <c r="O2509" s="568"/>
      <c r="S2509" s="581"/>
    </row>
    <row r="2510" spans="2:19" x14ac:dyDescent="0.25">
      <c r="B2510" s="379"/>
      <c r="C2510" s="379"/>
      <c r="D2510" s="379"/>
      <c r="E2510" s="379"/>
      <c r="F2510" s="379"/>
      <c r="G2510" s="379"/>
      <c r="H2510" s="379"/>
      <c r="I2510" s="379"/>
      <c r="J2510" s="379"/>
      <c r="K2510" s="379"/>
      <c r="L2510" s="379"/>
      <c r="M2510" s="379"/>
      <c r="N2510" s="569"/>
      <c r="O2510" s="568"/>
      <c r="S2510" s="581"/>
    </row>
    <row r="2511" spans="2:19" x14ac:dyDescent="0.25">
      <c r="B2511" s="379"/>
      <c r="C2511" s="379"/>
      <c r="D2511" s="379"/>
      <c r="E2511" s="379"/>
      <c r="F2511" s="379"/>
      <c r="G2511" s="379"/>
      <c r="H2511" s="379"/>
      <c r="I2511" s="379"/>
      <c r="J2511" s="379"/>
      <c r="K2511" s="379"/>
      <c r="L2511" s="379"/>
      <c r="M2511" s="379"/>
      <c r="N2511" s="569"/>
      <c r="O2511" s="568"/>
      <c r="S2511" s="581"/>
    </row>
    <row r="2512" spans="2:19" x14ac:dyDescent="0.25">
      <c r="B2512" s="379"/>
      <c r="C2512" s="379"/>
      <c r="D2512" s="379"/>
      <c r="E2512" s="379"/>
      <c r="F2512" s="379"/>
      <c r="G2512" s="379"/>
      <c r="H2512" s="379"/>
      <c r="I2512" s="379"/>
      <c r="J2512" s="379"/>
      <c r="K2512" s="379"/>
      <c r="L2512" s="379"/>
      <c r="M2512" s="379"/>
      <c r="N2512" s="569"/>
      <c r="O2512" s="568"/>
      <c r="S2512" s="581"/>
    </row>
    <row r="2513" spans="2:19" x14ac:dyDescent="0.25">
      <c r="B2513" s="379"/>
      <c r="C2513" s="379"/>
      <c r="D2513" s="379"/>
      <c r="E2513" s="379"/>
      <c r="F2513" s="379"/>
      <c r="G2513" s="379"/>
      <c r="H2513" s="379"/>
      <c r="I2513" s="379"/>
      <c r="J2513" s="379"/>
      <c r="K2513" s="379"/>
      <c r="L2513" s="379"/>
      <c r="M2513" s="379"/>
      <c r="N2513" s="569"/>
      <c r="O2513" s="568"/>
      <c r="S2513" s="581"/>
    </row>
    <row r="2514" spans="2:19" x14ac:dyDescent="0.25">
      <c r="B2514" s="379"/>
      <c r="C2514" s="379"/>
      <c r="D2514" s="379"/>
      <c r="E2514" s="379"/>
      <c r="F2514" s="379"/>
      <c r="G2514" s="379"/>
      <c r="H2514" s="379"/>
      <c r="I2514" s="379"/>
      <c r="J2514" s="379"/>
      <c r="K2514" s="379"/>
      <c r="L2514" s="379"/>
      <c r="M2514" s="379"/>
      <c r="N2514" s="569"/>
      <c r="O2514" s="568"/>
      <c r="S2514" s="581"/>
    </row>
    <row r="2515" spans="2:19" x14ac:dyDescent="0.25">
      <c r="B2515" s="379"/>
      <c r="C2515" s="379"/>
      <c r="D2515" s="379"/>
      <c r="E2515" s="379"/>
      <c r="F2515" s="379"/>
      <c r="G2515" s="379"/>
      <c r="H2515" s="379"/>
      <c r="I2515" s="379"/>
      <c r="J2515" s="379"/>
      <c r="K2515" s="379"/>
      <c r="L2515" s="379"/>
      <c r="M2515" s="379"/>
      <c r="N2515" s="569"/>
      <c r="O2515" s="568"/>
      <c r="S2515" s="581"/>
    </row>
    <row r="2516" spans="2:19" x14ac:dyDescent="0.25">
      <c r="B2516" s="379"/>
      <c r="C2516" s="379"/>
      <c r="D2516" s="379"/>
      <c r="E2516" s="379"/>
      <c r="F2516" s="379"/>
      <c r="G2516" s="379"/>
      <c r="H2516" s="379"/>
      <c r="I2516" s="379"/>
      <c r="J2516" s="379"/>
      <c r="K2516" s="379"/>
      <c r="L2516" s="379"/>
      <c r="M2516" s="379"/>
      <c r="N2516" s="569"/>
      <c r="O2516" s="568"/>
      <c r="S2516" s="581"/>
    </row>
    <row r="2517" spans="2:19" x14ac:dyDescent="0.25">
      <c r="B2517" s="379"/>
      <c r="C2517" s="379"/>
      <c r="D2517" s="379"/>
      <c r="E2517" s="379"/>
      <c r="F2517" s="379"/>
      <c r="G2517" s="379"/>
      <c r="H2517" s="379"/>
      <c r="I2517" s="379"/>
      <c r="J2517" s="379"/>
      <c r="K2517" s="379"/>
      <c r="L2517" s="379"/>
      <c r="M2517" s="379"/>
      <c r="N2517" s="569"/>
      <c r="O2517" s="568"/>
      <c r="S2517" s="581"/>
    </row>
    <row r="2518" spans="2:19" x14ac:dyDescent="0.25">
      <c r="B2518" s="379"/>
      <c r="C2518" s="379"/>
      <c r="D2518" s="379"/>
      <c r="E2518" s="379"/>
      <c r="F2518" s="379"/>
      <c r="G2518" s="379"/>
      <c r="H2518" s="379"/>
      <c r="I2518" s="379"/>
      <c r="J2518" s="379"/>
      <c r="K2518" s="379"/>
      <c r="L2518" s="379"/>
      <c r="M2518" s="379"/>
      <c r="N2518" s="569"/>
      <c r="O2518" s="568"/>
      <c r="S2518" s="581"/>
    </row>
    <row r="2519" spans="2:19" x14ac:dyDescent="0.25">
      <c r="B2519" s="379"/>
      <c r="C2519" s="379"/>
      <c r="D2519" s="379"/>
      <c r="E2519" s="379"/>
      <c r="F2519" s="379"/>
      <c r="G2519" s="379"/>
      <c r="H2519" s="379"/>
      <c r="I2519" s="379"/>
      <c r="J2519" s="379"/>
      <c r="K2519" s="379"/>
      <c r="L2519" s="379"/>
      <c r="M2519" s="379"/>
      <c r="N2519" s="569"/>
      <c r="O2519" s="568"/>
      <c r="S2519" s="581"/>
    </row>
    <row r="2520" spans="2:19" x14ac:dyDescent="0.25">
      <c r="B2520" s="379"/>
      <c r="C2520" s="379"/>
      <c r="D2520" s="379"/>
      <c r="E2520" s="379"/>
      <c r="F2520" s="379"/>
      <c r="G2520" s="379"/>
      <c r="H2520" s="379"/>
      <c r="I2520" s="379"/>
      <c r="J2520" s="379"/>
      <c r="K2520" s="379"/>
      <c r="L2520" s="379"/>
      <c r="M2520" s="379"/>
      <c r="N2520" s="569"/>
      <c r="O2520" s="568"/>
      <c r="S2520" s="581"/>
    </row>
    <row r="2521" spans="2:19" x14ac:dyDescent="0.25">
      <c r="B2521" s="379"/>
      <c r="C2521" s="379"/>
      <c r="D2521" s="379"/>
      <c r="E2521" s="379"/>
      <c r="F2521" s="379"/>
      <c r="G2521" s="379"/>
      <c r="H2521" s="379"/>
      <c r="I2521" s="379"/>
      <c r="J2521" s="379"/>
      <c r="K2521" s="379"/>
      <c r="L2521" s="379"/>
      <c r="M2521" s="379"/>
      <c r="N2521" s="569"/>
      <c r="O2521" s="568"/>
      <c r="S2521" s="581"/>
    </row>
    <row r="2522" spans="2:19" x14ac:dyDescent="0.25">
      <c r="B2522" s="379"/>
      <c r="C2522" s="379"/>
      <c r="D2522" s="379"/>
      <c r="E2522" s="379"/>
      <c r="F2522" s="379"/>
      <c r="G2522" s="379"/>
      <c r="H2522" s="379"/>
      <c r="I2522" s="379"/>
      <c r="J2522" s="379"/>
      <c r="K2522" s="379"/>
      <c r="L2522" s="379"/>
      <c r="M2522" s="379"/>
      <c r="N2522" s="569"/>
      <c r="O2522" s="568"/>
      <c r="S2522" s="581"/>
    </row>
    <row r="2523" spans="2:19" x14ac:dyDescent="0.25">
      <c r="B2523" s="379"/>
      <c r="C2523" s="379"/>
      <c r="D2523" s="379"/>
      <c r="E2523" s="379"/>
      <c r="F2523" s="379"/>
      <c r="G2523" s="379"/>
      <c r="H2523" s="379"/>
      <c r="I2523" s="379"/>
      <c r="J2523" s="379"/>
      <c r="K2523" s="379"/>
      <c r="L2523" s="379"/>
      <c r="M2523" s="379"/>
      <c r="N2523" s="569"/>
      <c r="O2523" s="568"/>
      <c r="S2523" s="581"/>
    </row>
    <row r="2524" spans="2:19" x14ac:dyDescent="0.25">
      <c r="B2524" s="379"/>
      <c r="C2524" s="379"/>
      <c r="D2524" s="379"/>
      <c r="E2524" s="379"/>
      <c r="F2524" s="379"/>
      <c r="G2524" s="379"/>
      <c r="H2524" s="379"/>
      <c r="I2524" s="379"/>
      <c r="J2524" s="379"/>
      <c r="K2524" s="379"/>
      <c r="L2524" s="379"/>
      <c r="M2524" s="379"/>
      <c r="N2524" s="569"/>
      <c r="O2524" s="568"/>
      <c r="S2524" s="581"/>
    </row>
    <row r="2525" spans="2:19" x14ac:dyDescent="0.25">
      <c r="B2525" s="379"/>
      <c r="C2525" s="379"/>
      <c r="D2525" s="379"/>
      <c r="E2525" s="379"/>
      <c r="F2525" s="379"/>
      <c r="G2525" s="379"/>
      <c r="H2525" s="379"/>
      <c r="I2525" s="379"/>
      <c r="J2525" s="379"/>
      <c r="K2525" s="379"/>
      <c r="L2525" s="379"/>
      <c r="M2525" s="379"/>
      <c r="N2525" s="569"/>
      <c r="O2525" s="568"/>
      <c r="S2525" s="581"/>
    </row>
    <row r="2526" spans="2:19" x14ac:dyDescent="0.25">
      <c r="B2526" s="379"/>
      <c r="C2526" s="379"/>
      <c r="D2526" s="379"/>
      <c r="E2526" s="379"/>
      <c r="F2526" s="379"/>
      <c r="G2526" s="379"/>
      <c r="H2526" s="379"/>
      <c r="I2526" s="379"/>
      <c r="J2526" s="379"/>
      <c r="K2526" s="379"/>
      <c r="L2526" s="379"/>
      <c r="M2526" s="379"/>
      <c r="N2526" s="569"/>
      <c r="O2526" s="568"/>
      <c r="S2526" s="581"/>
    </row>
    <row r="2527" spans="2:19" x14ac:dyDescent="0.25">
      <c r="B2527" s="379"/>
      <c r="C2527" s="379"/>
      <c r="D2527" s="379"/>
      <c r="E2527" s="379"/>
      <c r="F2527" s="379"/>
      <c r="G2527" s="379"/>
      <c r="H2527" s="379"/>
      <c r="I2527" s="379"/>
      <c r="J2527" s="379"/>
      <c r="K2527" s="379"/>
      <c r="L2527" s="379"/>
      <c r="M2527" s="379"/>
      <c r="N2527" s="569"/>
      <c r="O2527" s="568"/>
      <c r="S2527" s="581"/>
    </row>
    <row r="2528" spans="2:19" x14ac:dyDescent="0.25">
      <c r="B2528" s="379"/>
      <c r="C2528" s="379"/>
      <c r="D2528" s="379"/>
      <c r="E2528" s="379"/>
      <c r="F2528" s="379"/>
      <c r="G2528" s="379"/>
      <c r="H2528" s="379"/>
      <c r="I2528" s="379"/>
      <c r="J2528" s="379"/>
      <c r="K2528" s="379"/>
      <c r="L2528" s="379"/>
      <c r="M2528" s="379"/>
      <c r="N2528" s="569"/>
      <c r="O2528" s="568"/>
      <c r="S2528" s="581"/>
    </row>
    <row r="2529" spans="2:19" x14ac:dyDescent="0.25">
      <c r="B2529" s="379"/>
      <c r="C2529" s="379"/>
      <c r="D2529" s="379"/>
      <c r="E2529" s="379"/>
      <c r="F2529" s="379"/>
      <c r="G2529" s="379"/>
      <c r="H2529" s="379"/>
      <c r="I2529" s="379"/>
      <c r="J2529" s="379"/>
      <c r="K2529" s="379"/>
      <c r="L2529" s="379"/>
      <c r="M2529" s="379"/>
      <c r="N2529" s="569"/>
      <c r="O2529" s="568"/>
      <c r="S2529" s="581"/>
    </row>
    <row r="2530" spans="2:19" x14ac:dyDescent="0.25">
      <c r="B2530" s="379"/>
      <c r="C2530" s="379"/>
      <c r="D2530" s="379"/>
      <c r="E2530" s="379"/>
      <c r="F2530" s="379"/>
      <c r="G2530" s="379"/>
      <c r="H2530" s="379"/>
      <c r="I2530" s="379"/>
      <c r="J2530" s="379"/>
      <c r="K2530" s="379"/>
      <c r="L2530" s="379"/>
      <c r="M2530" s="379"/>
      <c r="N2530" s="569"/>
      <c r="O2530" s="568"/>
      <c r="S2530" s="581"/>
    </row>
    <row r="2531" spans="2:19" x14ac:dyDescent="0.25">
      <c r="B2531" s="379"/>
      <c r="C2531" s="379"/>
      <c r="D2531" s="379"/>
      <c r="E2531" s="379"/>
      <c r="F2531" s="379"/>
      <c r="G2531" s="379"/>
      <c r="H2531" s="379"/>
      <c r="I2531" s="379"/>
      <c r="J2531" s="379"/>
      <c r="K2531" s="379"/>
      <c r="L2531" s="379"/>
      <c r="M2531" s="379"/>
      <c r="N2531" s="569"/>
      <c r="O2531" s="568"/>
      <c r="S2531" s="581"/>
    </row>
    <row r="2532" spans="2:19" x14ac:dyDescent="0.25">
      <c r="B2532" s="379"/>
      <c r="C2532" s="379"/>
      <c r="D2532" s="379"/>
      <c r="E2532" s="379"/>
      <c r="F2532" s="379"/>
      <c r="G2532" s="379"/>
      <c r="H2532" s="379"/>
      <c r="I2532" s="379"/>
      <c r="J2532" s="379"/>
      <c r="K2532" s="379"/>
      <c r="L2532" s="379"/>
      <c r="M2532" s="379"/>
      <c r="N2532" s="569"/>
      <c r="O2532" s="568"/>
      <c r="S2532" s="581"/>
    </row>
    <row r="2533" spans="2:19" x14ac:dyDescent="0.25">
      <c r="B2533" s="379"/>
      <c r="C2533" s="379"/>
      <c r="D2533" s="379"/>
      <c r="E2533" s="379"/>
      <c r="F2533" s="379"/>
      <c r="G2533" s="379"/>
      <c r="H2533" s="379"/>
      <c r="I2533" s="379"/>
      <c r="J2533" s="379"/>
      <c r="K2533" s="379"/>
      <c r="L2533" s="379"/>
      <c r="M2533" s="379"/>
      <c r="N2533" s="569"/>
      <c r="O2533" s="568"/>
      <c r="S2533" s="581"/>
    </row>
    <row r="2534" spans="2:19" x14ac:dyDescent="0.25">
      <c r="B2534" s="379"/>
      <c r="C2534" s="379"/>
      <c r="D2534" s="379"/>
      <c r="E2534" s="379"/>
      <c r="F2534" s="379"/>
      <c r="G2534" s="379"/>
      <c r="H2534" s="379"/>
      <c r="I2534" s="379"/>
      <c r="J2534" s="379"/>
      <c r="K2534" s="379"/>
      <c r="L2534" s="379"/>
      <c r="M2534" s="379"/>
      <c r="N2534" s="569"/>
      <c r="O2534" s="568"/>
      <c r="S2534" s="581"/>
    </row>
    <row r="2535" spans="2:19" x14ac:dyDescent="0.25">
      <c r="B2535" s="379"/>
      <c r="C2535" s="379"/>
      <c r="D2535" s="379"/>
      <c r="E2535" s="379"/>
      <c r="F2535" s="379"/>
      <c r="G2535" s="379"/>
      <c r="H2535" s="379"/>
      <c r="I2535" s="379"/>
      <c r="J2535" s="379"/>
      <c r="K2535" s="379"/>
      <c r="L2535" s="379"/>
      <c r="M2535" s="379"/>
      <c r="N2535" s="569"/>
      <c r="O2535" s="568"/>
      <c r="S2535" s="581"/>
    </row>
    <row r="2536" spans="2:19" x14ac:dyDescent="0.25">
      <c r="B2536" s="379"/>
      <c r="C2536" s="379"/>
      <c r="D2536" s="379"/>
      <c r="E2536" s="379"/>
      <c r="F2536" s="379"/>
      <c r="G2536" s="379"/>
      <c r="H2536" s="379"/>
      <c r="I2536" s="379"/>
      <c r="J2536" s="379"/>
      <c r="K2536" s="379"/>
      <c r="L2536" s="379"/>
      <c r="M2536" s="379"/>
      <c r="N2536" s="569"/>
      <c r="O2536" s="568"/>
      <c r="S2536" s="581"/>
    </row>
    <row r="2537" spans="2:19" x14ac:dyDescent="0.25">
      <c r="B2537" s="379"/>
      <c r="C2537" s="379"/>
      <c r="D2537" s="379"/>
      <c r="E2537" s="379"/>
      <c r="F2537" s="379"/>
      <c r="G2537" s="379"/>
      <c r="H2537" s="379"/>
      <c r="I2537" s="379"/>
      <c r="J2537" s="379"/>
      <c r="K2537" s="379"/>
      <c r="L2537" s="379"/>
      <c r="M2537" s="379"/>
      <c r="N2537" s="569"/>
      <c r="O2537" s="568"/>
      <c r="S2537" s="581"/>
    </row>
    <row r="2538" spans="2:19" x14ac:dyDescent="0.25">
      <c r="B2538" s="379"/>
      <c r="C2538" s="379"/>
      <c r="D2538" s="379"/>
      <c r="E2538" s="379"/>
      <c r="F2538" s="379"/>
      <c r="G2538" s="379"/>
      <c r="H2538" s="379"/>
      <c r="I2538" s="379"/>
      <c r="J2538" s="379"/>
      <c r="K2538" s="379"/>
      <c r="L2538" s="379"/>
      <c r="M2538" s="379"/>
      <c r="N2538" s="569"/>
      <c r="O2538" s="568"/>
      <c r="S2538" s="581"/>
    </row>
    <row r="2539" spans="2:19" x14ac:dyDescent="0.25">
      <c r="B2539" s="379"/>
      <c r="C2539" s="379"/>
      <c r="D2539" s="379"/>
      <c r="E2539" s="379"/>
      <c r="F2539" s="379"/>
      <c r="G2539" s="379"/>
      <c r="H2539" s="379"/>
      <c r="I2539" s="379"/>
      <c r="J2539" s="379"/>
      <c r="K2539" s="379"/>
      <c r="L2539" s="379"/>
      <c r="M2539" s="379"/>
      <c r="N2539" s="569"/>
      <c r="O2539" s="568"/>
      <c r="S2539" s="581"/>
    </row>
    <row r="2540" spans="2:19" x14ac:dyDescent="0.25">
      <c r="B2540" s="379"/>
      <c r="C2540" s="379"/>
      <c r="D2540" s="379"/>
      <c r="E2540" s="379"/>
      <c r="F2540" s="379"/>
      <c r="G2540" s="379"/>
      <c r="H2540" s="379"/>
      <c r="I2540" s="379"/>
      <c r="J2540" s="379"/>
      <c r="K2540" s="379"/>
      <c r="L2540" s="379"/>
      <c r="M2540" s="379"/>
      <c r="N2540" s="569"/>
      <c r="O2540" s="568"/>
      <c r="S2540" s="581"/>
    </row>
    <row r="2541" spans="2:19" x14ac:dyDescent="0.25">
      <c r="B2541" s="379"/>
      <c r="C2541" s="379"/>
      <c r="D2541" s="379"/>
      <c r="E2541" s="379"/>
      <c r="F2541" s="379"/>
      <c r="G2541" s="379"/>
      <c r="H2541" s="379"/>
      <c r="I2541" s="379"/>
      <c r="J2541" s="379"/>
      <c r="K2541" s="379"/>
      <c r="L2541" s="379"/>
      <c r="M2541" s="379"/>
      <c r="N2541" s="569"/>
      <c r="O2541" s="568"/>
      <c r="S2541" s="581"/>
    </row>
    <row r="2542" spans="2:19" x14ac:dyDescent="0.25">
      <c r="B2542" s="379"/>
      <c r="C2542" s="379"/>
      <c r="D2542" s="379"/>
      <c r="E2542" s="379"/>
      <c r="F2542" s="379"/>
      <c r="G2542" s="379"/>
      <c r="H2542" s="379"/>
      <c r="I2542" s="379"/>
      <c r="J2542" s="379"/>
      <c r="K2542" s="379"/>
      <c r="L2542" s="379"/>
      <c r="M2542" s="379"/>
      <c r="N2542" s="569"/>
      <c r="O2542" s="568"/>
      <c r="S2542" s="581"/>
    </row>
    <row r="2543" spans="2:19" x14ac:dyDescent="0.25">
      <c r="B2543" s="379"/>
      <c r="C2543" s="379"/>
      <c r="D2543" s="379"/>
      <c r="E2543" s="379"/>
      <c r="F2543" s="379"/>
      <c r="G2543" s="379"/>
      <c r="H2543" s="379"/>
      <c r="I2543" s="379"/>
      <c r="J2543" s="379"/>
      <c r="K2543" s="379"/>
      <c r="L2543" s="379"/>
      <c r="M2543" s="379"/>
      <c r="N2543" s="569"/>
      <c r="O2543" s="568"/>
      <c r="S2543" s="581"/>
    </row>
    <row r="2544" spans="2:19" x14ac:dyDescent="0.25">
      <c r="B2544" s="379"/>
      <c r="C2544" s="379"/>
      <c r="D2544" s="379"/>
      <c r="E2544" s="379"/>
      <c r="F2544" s="379"/>
      <c r="G2544" s="379"/>
      <c r="H2544" s="379"/>
      <c r="I2544" s="379"/>
      <c r="J2544" s="379"/>
      <c r="K2544" s="379"/>
      <c r="L2544" s="379"/>
      <c r="M2544" s="379"/>
      <c r="N2544" s="569"/>
      <c r="O2544" s="568"/>
      <c r="S2544" s="581"/>
    </row>
    <row r="2545" spans="2:19" x14ac:dyDescent="0.25">
      <c r="B2545" s="379"/>
      <c r="C2545" s="379"/>
      <c r="D2545" s="379"/>
      <c r="E2545" s="379"/>
      <c r="F2545" s="379"/>
      <c r="G2545" s="379"/>
      <c r="H2545" s="379"/>
      <c r="I2545" s="379"/>
      <c r="J2545" s="379"/>
      <c r="K2545" s="379"/>
      <c r="L2545" s="379"/>
      <c r="M2545" s="379"/>
      <c r="N2545" s="569"/>
      <c r="O2545" s="568"/>
      <c r="S2545" s="581"/>
    </row>
    <row r="2546" spans="2:19" x14ac:dyDescent="0.25">
      <c r="B2546" s="379"/>
      <c r="C2546" s="379"/>
      <c r="D2546" s="379"/>
      <c r="E2546" s="379"/>
      <c r="F2546" s="379"/>
      <c r="G2546" s="379"/>
      <c r="H2546" s="379"/>
      <c r="I2546" s="379"/>
      <c r="J2546" s="379"/>
      <c r="K2546" s="379"/>
      <c r="L2546" s="379"/>
      <c r="M2546" s="379"/>
      <c r="N2546" s="569"/>
      <c r="O2546" s="568"/>
      <c r="S2546" s="581"/>
    </row>
    <row r="2547" spans="2:19" x14ac:dyDescent="0.25">
      <c r="B2547" s="379"/>
      <c r="C2547" s="379"/>
      <c r="D2547" s="379"/>
      <c r="E2547" s="379"/>
      <c r="F2547" s="379"/>
      <c r="G2547" s="379"/>
      <c r="H2547" s="379"/>
      <c r="I2547" s="379"/>
      <c r="J2547" s="379"/>
      <c r="K2547" s="379"/>
      <c r="L2547" s="379"/>
      <c r="M2547" s="379"/>
      <c r="N2547" s="569"/>
      <c r="O2547" s="568"/>
      <c r="S2547" s="581"/>
    </row>
    <row r="2548" spans="2:19" x14ac:dyDescent="0.25">
      <c r="B2548" s="379"/>
      <c r="C2548" s="379"/>
      <c r="D2548" s="379"/>
      <c r="E2548" s="379"/>
      <c r="F2548" s="379"/>
      <c r="G2548" s="379"/>
      <c r="H2548" s="379"/>
      <c r="I2548" s="379"/>
      <c r="J2548" s="379"/>
      <c r="K2548" s="379"/>
      <c r="L2548" s="379"/>
      <c r="M2548" s="379"/>
      <c r="N2548" s="569"/>
      <c r="O2548" s="568"/>
      <c r="S2548" s="581"/>
    </row>
    <row r="2549" spans="2:19" x14ac:dyDescent="0.25">
      <c r="B2549" s="379"/>
      <c r="C2549" s="379"/>
      <c r="D2549" s="379"/>
      <c r="E2549" s="379"/>
      <c r="F2549" s="379"/>
      <c r="G2549" s="379"/>
      <c r="H2549" s="379"/>
      <c r="I2549" s="379"/>
      <c r="J2549" s="379"/>
      <c r="K2549" s="379"/>
      <c r="L2549" s="379"/>
      <c r="M2549" s="379"/>
      <c r="N2549" s="569"/>
      <c r="O2549" s="568"/>
      <c r="S2549" s="581"/>
    </row>
    <row r="2550" spans="2:19" x14ac:dyDescent="0.25">
      <c r="B2550" s="379"/>
      <c r="C2550" s="379"/>
      <c r="D2550" s="379"/>
      <c r="E2550" s="379"/>
      <c r="F2550" s="379"/>
      <c r="G2550" s="379"/>
      <c r="H2550" s="379"/>
      <c r="I2550" s="379"/>
      <c r="J2550" s="379"/>
      <c r="K2550" s="379"/>
      <c r="L2550" s="379"/>
      <c r="M2550" s="379"/>
      <c r="N2550" s="569"/>
      <c r="O2550" s="568"/>
      <c r="S2550" s="581"/>
    </row>
    <row r="2551" spans="2:19" x14ac:dyDescent="0.25">
      <c r="B2551" s="379"/>
      <c r="C2551" s="379"/>
      <c r="D2551" s="379"/>
      <c r="E2551" s="379"/>
      <c r="F2551" s="379"/>
      <c r="G2551" s="379"/>
      <c r="H2551" s="379"/>
      <c r="I2551" s="379"/>
      <c r="J2551" s="379"/>
      <c r="K2551" s="379"/>
      <c r="L2551" s="379"/>
      <c r="M2551" s="379"/>
      <c r="N2551" s="569"/>
      <c r="O2551" s="568"/>
      <c r="S2551" s="581"/>
    </row>
    <row r="2552" spans="2:19" x14ac:dyDescent="0.25">
      <c r="B2552" s="379"/>
      <c r="C2552" s="379"/>
      <c r="D2552" s="379"/>
      <c r="E2552" s="379"/>
      <c r="F2552" s="379"/>
      <c r="G2552" s="379"/>
      <c r="H2552" s="379"/>
      <c r="I2552" s="379"/>
      <c r="J2552" s="379"/>
      <c r="K2552" s="379"/>
      <c r="L2552" s="379"/>
      <c r="M2552" s="379"/>
      <c r="N2552" s="569"/>
      <c r="O2552" s="568"/>
      <c r="S2552" s="581"/>
    </row>
    <row r="2553" spans="2:19" x14ac:dyDescent="0.25">
      <c r="B2553" s="379"/>
      <c r="C2553" s="379"/>
      <c r="D2553" s="379"/>
      <c r="E2553" s="379"/>
      <c r="F2553" s="379"/>
      <c r="G2553" s="379"/>
      <c r="H2553" s="379"/>
      <c r="I2553" s="379"/>
      <c r="J2553" s="379"/>
      <c r="K2553" s="379"/>
      <c r="L2553" s="379"/>
      <c r="M2553" s="379"/>
      <c r="N2553" s="569"/>
      <c r="O2553" s="568"/>
      <c r="S2553" s="581"/>
    </row>
    <row r="2554" spans="2:19" x14ac:dyDescent="0.25">
      <c r="B2554" s="379"/>
      <c r="C2554" s="379"/>
      <c r="D2554" s="379"/>
      <c r="E2554" s="379"/>
      <c r="F2554" s="379"/>
      <c r="G2554" s="379"/>
      <c r="H2554" s="379"/>
      <c r="I2554" s="379"/>
      <c r="J2554" s="379"/>
      <c r="K2554" s="379"/>
      <c r="L2554" s="379"/>
      <c r="M2554" s="379"/>
      <c r="N2554" s="569"/>
      <c r="O2554" s="568"/>
      <c r="S2554" s="581"/>
    </row>
    <row r="2555" spans="2:19" x14ac:dyDescent="0.25">
      <c r="B2555" s="379"/>
      <c r="C2555" s="379"/>
      <c r="D2555" s="379"/>
      <c r="E2555" s="379"/>
      <c r="F2555" s="379"/>
      <c r="G2555" s="379"/>
      <c r="H2555" s="379"/>
      <c r="I2555" s="379"/>
      <c r="J2555" s="379"/>
      <c r="K2555" s="379"/>
      <c r="L2555" s="379"/>
      <c r="M2555" s="379"/>
      <c r="N2555" s="569"/>
      <c r="O2555" s="568"/>
      <c r="S2555" s="581"/>
    </row>
    <row r="2556" spans="2:19" x14ac:dyDescent="0.25">
      <c r="B2556" s="379"/>
      <c r="C2556" s="379"/>
      <c r="D2556" s="379"/>
      <c r="E2556" s="379"/>
      <c r="F2556" s="379"/>
      <c r="G2556" s="379"/>
      <c r="H2556" s="379"/>
      <c r="I2556" s="379"/>
      <c r="J2556" s="379"/>
      <c r="K2556" s="379"/>
      <c r="L2556" s="379"/>
      <c r="M2556" s="379"/>
      <c r="N2556" s="569"/>
      <c r="O2556" s="568"/>
      <c r="S2556" s="581"/>
    </row>
    <row r="2557" spans="2:19" x14ac:dyDescent="0.25">
      <c r="B2557" s="379"/>
      <c r="C2557" s="379"/>
      <c r="D2557" s="379"/>
      <c r="E2557" s="379"/>
      <c r="F2557" s="379"/>
      <c r="G2557" s="379"/>
      <c r="H2557" s="379"/>
      <c r="I2557" s="379"/>
      <c r="J2557" s="379"/>
      <c r="K2557" s="379"/>
      <c r="L2557" s="379"/>
      <c r="M2557" s="379"/>
      <c r="N2557" s="569"/>
      <c r="O2557" s="568"/>
      <c r="S2557" s="581"/>
    </row>
    <row r="2558" spans="2:19" x14ac:dyDescent="0.25">
      <c r="B2558" s="379"/>
      <c r="C2558" s="379"/>
      <c r="D2558" s="379"/>
      <c r="E2558" s="379"/>
      <c r="F2558" s="379"/>
      <c r="G2558" s="379"/>
      <c r="H2558" s="379"/>
      <c r="I2558" s="379"/>
      <c r="J2558" s="379"/>
      <c r="K2558" s="379"/>
      <c r="L2558" s="379"/>
      <c r="M2558" s="379"/>
      <c r="N2558" s="569"/>
      <c r="O2558" s="568"/>
      <c r="S2558" s="581"/>
    </row>
    <row r="2559" spans="2:19" x14ac:dyDescent="0.25">
      <c r="B2559" s="379"/>
      <c r="C2559" s="379"/>
      <c r="D2559" s="379"/>
      <c r="E2559" s="379"/>
      <c r="F2559" s="379"/>
      <c r="G2559" s="379"/>
      <c r="H2559" s="379"/>
      <c r="I2559" s="379"/>
      <c r="J2559" s="379"/>
      <c r="K2559" s="379"/>
      <c r="L2559" s="379"/>
      <c r="M2559" s="379"/>
      <c r="N2559" s="569"/>
      <c r="O2559" s="568"/>
      <c r="S2559" s="581"/>
    </row>
    <row r="2560" spans="2:19" x14ac:dyDescent="0.25">
      <c r="B2560" s="379"/>
      <c r="C2560" s="379"/>
      <c r="D2560" s="379"/>
      <c r="E2560" s="379"/>
      <c r="F2560" s="379"/>
      <c r="G2560" s="379"/>
      <c r="H2560" s="379"/>
      <c r="I2560" s="379"/>
      <c r="J2560" s="379"/>
      <c r="K2560" s="379"/>
      <c r="L2560" s="379"/>
      <c r="M2560" s="379"/>
      <c r="N2560" s="569"/>
      <c r="O2560" s="568"/>
      <c r="S2560" s="581"/>
    </row>
    <row r="2561" spans="2:19" x14ac:dyDescent="0.25">
      <c r="B2561" s="379"/>
      <c r="C2561" s="379"/>
      <c r="D2561" s="379"/>
      <c r="E2561" s="379"/>
      <c r="F2561" s="379"/>
      <c r="G2561" s="379"/>
      <c r="H2561" s="379"/>
      <c r="I2561" s="379"/>
      <c r="J2561" s="379"/>
      <c r="K2561" s="379"/>
      <c r="L2561" s="379"/>
      <c r="M2561" s="379"/>
      <c r="N2561" s="569"/>
      <c r="O2561" s="568"/>
      <c r="S2561" s="581"/>
    </row>
    <row r="2562" spans="2:19" x14ac:dyDescent="0.25">
      <c r="B2562" s="379"/>
      <c r="C2562" s="379"/>
      <c r="D2562" s="379"/>
      <c r="E2562" s="379"/>
      <c r="F2562" s="379"/>
      <c r="G2562" s="379"/>
      <c r="H2562" s="379"/>
      <c r="I2562" s="379"/>
      <c r="J2562" s="379"/>
      <c r="K2562" s="379"/>
      <c r="L2562" s="379"/>
      <c r="M2562" s="379"/>
      <c r="N2562" s="569"/>
      <c r="O2562" s="568"/>
      <c r="S2562" s="581"/>
    </row>
    <row r="2563" spans="2:19" x14ac:dyDescent="0.25">
      <c r="B2563" s="379"/>
      <c r="C2563" s="379"/>
      <c r="D2563" s="379"/>
      <c r="E2563" s="379"/>
      <c r="F2563" s="379"/>
      <c r="G2563" s="379"/>
      <c r="H2563" s="379"/>
      <c r="I2563" s="379"/>
      <c r="J2563" s="379"/>
      <c r="K2563" s="379"/>
      <c r="L2563" s="379"/>
      <c r="M2563" s="379"/>
      <c r="N2563" s="569"/>
      <c r="O2563" s="568"/>
      <c r="S2563" s="581"/>
    </row>
    <row r="2564" spans="2:19" x14ac:dyDescent="0.25">
      <c r="B2564" s="379"/>
      <c r="C2564" s="379"/>
      <c r="D2564" s="379"/>
      <c r="E2564" s="379"/>
      <c r="F2564" s="379"/>
      <c r="G2564" s="379"/>
      <c r="H2564" s="379"/>
      <c r="I2564" s="379"/>
      <c r="J2564" s="379"/>
      <c r="K2564" s="379"/>
      <c r="L2564" s="379"/>
      <c r="M2564" s="379"/>
      <c r="N2564" s="569"/>
      <c r="O2564" s="568"/>
      <c r="S2564" s="581"/>
    </row>
    <row r="2565" spans="2:19" x14ac:dyDescent="0.25">
      <c r="B2565" s="379"/>
      <c r="C2565" s="379"/>
      <c r="D2565" s="379"/>
      <c r="E2565" s="379"/>
      <c r="F2565" s="379"/>
      <c r="G2565" s="379"/>
      <c r="H2565" s="379"/>
      <c r="I2565" s="379"/>
      <c r="J2565" s="379"/>
      <c r="K2565" s="379"/>
      <c r="L2565" s="379"/>
      <c r="M2565" s="379"/>
      <c r="N2565" s="569"/>
      <c r="O2565" s="568"/>
      <c r="S2565" s="581"/>
    </row>
    <row r="2566" spans="2:19" x14ac:dyDescent="0.25">
      <c r="B2566" s="379"/>
      <c r="C2566" s="379"/>
      <c r="D2566" s="379"/>
      <c r="E2566" s="379"/>
      <c r="F2566" s="379"/>
      <c r="G2566" s="379"/>
      <c r="H2566" s="379"/>
      <c r="I2566" s="379"/>
      <c r="J2566" s="379"/>
      <c r="K2566" s="379"/>
      <c r="L2566" s="379"/>
      <c r="M2566" s="379"/>
      <c r="N2566" s="569"/>
      <c r="O2566" s="568"/>
      <c r="S2566" s="581"/>
    </row>
    <row r="2567" spans="2:19" x14ac:dyDescent="0.25">
      <c r="B2567" s="379"/>
      <c r="C2567" s="379"/>
      <c r="D2567" s="379"/>
      <c r="E2567" s="379"/>
      <c r="F2567" s="379"/>
      <c r="G2567" s="379"/>
      <c r="H2567" s="379"/>
      <c r="I2567" s="379"/>
      <c r="J2567" s="379"/>
      <c r="K2567" s="379"/>
      <c r="L2567" s="379"/>
      <c r="M2567" s="379"/>
      <c r="N2567" s="569"/>
      <c r="O2567" s="568"/>
      <c r="S2567" s="581"/>
    </row>
    <row r="2568" spans="2:19" x14ac:dyDescent="0.25">
      <c r="B2568" s="379"/>
      <c r="C2568" s="379"/>
      <c r="D2568" s="379"/>
      <c r="E2568" s="379"/>
      <c r="F2568" s="379"/>
      <c r="G2568" s="379"/>
      <c r="H2568" s="379"/>
      <c r="I2568" s="379"/>
      <c r="J2568" s="379"/>
      <c r="K2568" s="379"/>
      <c r="L2568" s="379"/>
      <c r="M2568" s="379"/>
      <c r="N2568" s="569"/>
      <c r="O2568" s="568"/>
      <c r="S2568" s="581"/>
    </row>
    <row r="2569" spans="2:19" x14ac:dyDescent="0.25">
      <c r="B2569" s="379"/>
      <c r="C2569" s="379"/>
      <c r="D2569" s="379"/>
      <c r="E2569" s="379"/>
      <c r="F2569" s="379"/>
      <c r="G2569" s="379"/>
      <c r="H2569" s="379"/>
      <c r="I2569" s="379"/>
      <c r="J2569" s="379"/>
      <c r="K2569" s="379"/>
      <c r="L2569" s="379"/>
      <c r="M2569" s="379"/>
      <c r="N2569" s="569"/>
      <c r="O2569" s="568"/>
      <c r="S2569" s="581"/>
    </row>
    <row r="2570" spans="2:19" x14ac:dyDescent="0.25">
      <c r="B2570" s="379"/>
      <c r="C2570" s="379"/>
      <c r="D2570" s="379"/>
      <c r="E2570" s="379"/>
      <c r="F2570" s="379"/>
      <c r="G2570" s="379"/>
      <c r="H2570" s="379"/>
      <c r="I2570" s="379"/>
      <c r="J2570" s="379"/>
      <c r="K2570" s="379"/>
      <c r="L2570" s="379"/>
      <c r="M2570" s="379"/>
      <c r="N2570" s="569"/>
      <c r="O2570" s="568"/>
      <c r="S2570" s="581"/>
    </row>
    <row r="2571" spans="2:19" x14ac:dyDescent="0.25">
      <c r="B2571" s="379"/>
      <c r="C2571" s="379"/>
      <c r="D2571" s="379"/>
      <c r="E2571" s="379"/>
      <c r="F2571" s="379"/>
      <c r="G2571" s="379"/>
      <c r="H2571" s="379"/>
      <c r="I2571" s="379"/>
      <c r="J2571" s="379"/>
      <c r="K2571" s="379"/>
      <c r="L2571" s="379"/>
      <c r="M2571" s="379"/>
      <c r="N2571" s="569"/>
      <c r="O2571" s="568"/>
      <c r="S2571" s="581"/>
    </row>
    <row r="2572" spans="2:19" x14ac:dyDescent="0.25">
      <c r="B2572" s="379"/>
      <c r="C2572" s="379"/>
      <c r="D2572" s="379"/>
      <c r="E2572" s="379"/>
      <c r="F2572" s="379"/>
      <c r="G2572" s="379"/>
      <c r="H2572" s="379"/>
      <c r="I2572" s="379"/>
      <c r="J2572" s="379"/>
      <c r="K2572" s="379"/>
      <c r="L2572" s="379"/>
      <c r="M2572" s="379"/>
      <c r="N2572" s="569"/>
      <c r="O2572" s="568"/>
      <c r="S2572" s="581"/>
    </row>
    <row r="2573" spans="2:19" x14ac:dyDescent="0.25">
      <c r="B2573" s="379"/>
      <c r="C2573" s="379"/>
      <c r="D2573" s="379"/>
      <c r="E2573" s="379"/>
      <c r="F2573" s="379"/>
      <c r="G2573" s="379"/>
      <c r="H2573" s="379"/>
      <c r="I2573" s="379"/>
      <c r="J2573" s="379"/>
      <c r="K2573" s="379"/>
      <c r="L2573" s="379"/>
      <c r="M2573" s="379"/>
      <c r="N2573" s="569"/>
      <c r="O2573" s="568"/>
      <c r="S2573" s="581"/>
    </row>
    <row r="2574" spans="2:19" x14ac:dyDescent="0.25">
      <c r="B2574" s="379"/>
      <c r="C2574" s="379"/>
      <c r="D2574" s="379"/>
      <c r="E2574" s="379"/>
      <c r="F2574" s="379"/>
      <c r="G2574" s="379"/>
      <c r="H2574" s="379"/>
      <c r="I2574" s="379"/>
      <c r="J2574" s="379"/>
      <c r="K2574" s="379"/>
      <c r="L2574" s="379"/>
      <c r="M2574" s="379"/>
      <c r="N2574" s="569"/>
      <c r="O2574" s="568"/>
      <c r="S2574" s="581"/>
    </row>
    <row r="2575" spans="2:19" x14ac:dyDescent="0.25">
      <c r="B2575" s="379"/>
      <c r="C2575" s="379"/>
      <c r="D2575" s="379"/>
      <c r="E2575" s="379"/>
      <c r="F2575" s="379"/>
      <c r="G2575" s="379"/>
      <c r="H2575" s="379"/>
      <c r="I2575" s="379"/>
      <c r="J2575" s="379"/>
      <c r="K2575" s="379"/>
      <c r="L2575" s="379"/>
      <c r="M2575" s="379"/>
      <c r="N2575" s="569"/>
      <c r="O2575" s="568"/>
      <c r="S2575" s="581"/>
    </row>
    <row r="2576" spans="2:19" x14ac:dyDescent="0.25">
      <c r="B2576" s="379"/>
      <c r="C2576" s="379"/>
      <c r="D2576" s="379"/>
      <c r="E2576" s="379"/>
      <c r="F2576" s="379"/>
      <c r="G2576" s="379"/>
      <c r="H2576" s="379"/>
      <c r="I2576" s="379"/>
      <c r="J2576" s="379"/>
      <c r="K2576" s="379"/>
      <c r="L2576" s="379"/>
      <c r="M2576" s="379"/>
      <c r="N2576" s="569"/>
      <c r="O2576" s="568"/>
      <c r="S2576" s="581"/>
    </row>
    <row r="2577" spans="2:19" x14ac:dyDescent="0.25">
      <c r="B2577" s="379"/>
      <c r="C2577" s="379"/>
      <c r="D2577" s="379"/>
      <c r="E2577" s="379"/>
      <c r="F2577" s="379"/>
      <c r="G2577" s="379"/>
      <c r="H2577" s="379"/>
      <c r="I2577" s="379"/>
      <c r="J2577" s="379"/>
      <c r="K2577" s="379"/>
      <c r="L2577" s="379"/>
      <c r="M2577" s="379"/>
      <c r="N2577" s="569"/>
      <c r="O2577" s="568"/>
      <c r="S2577" s="581"/>
    </row>
    <row r="2578" spans="2:19" x14ac:dyDescent="0.25">
      <c r="B2578" s="379"/>
      <c r="C2578" s="379"/>
      <c r="D2578" s="379"/>
      <c r="E2578" s="379"/>
      <c r="F2578" s="379"/>
      <c r="G2578" s="379"/>
      <c r="H2578" s="379"/>
      <c r="I2578" s="379"/>
      <c r="J2578" s="379"/>
      <c r="K2578" s="379"/>
      <c r="L2578" s="379"/>
      <c r="M2578" s="379"/>
      <c r="N2578" s="569"/>
      <c r="O2578" s="568"/>
      <c r="S2578" s="581"/>
    </row>
    <row r="2579" spans="2:19" x14ac:dyDescent="0.25">
      <c r="B2579" s="379"/>
      <c r="C2579" s="379"/>
      <c r="D2579" s="379"/>
      <c r="E2579" s="379"/>
      <c r="F2579" s="379"/>
      <c r="G2579" s="379"/>
      <c r="H2579" s="379"/>
      <c r="I2579" s="379"/>
      <c r="J2579" s="379"/>
      <c r="K2579" s="379"/>
      <c r="L2579" s="379"/>
      <c r="M2579" s="379"/>
      <c r="N2579" s="569"/>
      <c r="O2579" s="568"/>
      <c r="S2579" s="581"/>
    </row>
    <row r="2580" spans="2:19" x14ac:dyDescent="0.25">
      <c r="B2580" s="379"/>
      <c r="C2580" s="379"/>
      <c r="D2580" s="379"/>
      <c r="E2580" s="379"/>
      <c r="F2580" s="379"/>
      <c r="G2580" s="379"/>
      <c r="H2580" s="379"/>
      <c r="I2580" s="379"/>
      <c r="J2580" s="379"/>
      <c r="K2580" s="379"/>
      <c r="L2580" s="379"/>
      <c r="M2580" s="379"/>
      <c r="N2580" s="569"/>
      <c r="O2580" s="568"/>
      <c r="S2580" s="581"/>
    </row>
    <row r="2581" spans="2:19" x14ac:dyDescent="0.25">
      <c r="B2581" s="379"/>
      <c r="C2581" s="379"/>
      <c r="D2581" s="379"/>
      <c r="E2581" s="379"/>
      <c r="F2581" s="379"/>
      <c r="G2581" s="379"/>
      <c r="H2581" s="379"/>
      <c r="I2581" s="379"/>
      <c r="J2581" s="379"/>
      <c r="K2581" s="379"/>
      <c r="L2581" s="379"/>
      <c r="M2581" s="379"/>
      <c r="N2581" s="569"/>
      <c r="O2581" s="568"/>
      <c r="S2581" s="581"/>
    </row>
    <row r="2582" spans="2:19" x14ac:dyDescent="0.25">
      <c r="B2582" s="379"/>
      <c r="C2582" s="379"/>
      <c r="D2582" s="379"/>
      <c r="E2582" s="379"/>
      <c r="F2582" s="379"/>
      <c r="G2582" s="379"/>
      <c r="H2582" s="379"/>
      <c r="I2582" s="379"/>
      <c r="J2582" s="379"/>
      <c r="K2582" s="379"/>
      <c r="L2582" s="379"/>
      <c r="M2582" s="379"/>
      <c r="N2582" s="569"/>
      <c r="O2582" s="568"/>
      <c r="S2582" s="581"/>
    </row>
    <row r="2583" spans="2:19" x14ac:dyDescent="0.25">
      <c r="B2583" s="379"/>
      <c r="C2583" s="379"/>
      <c r="D2583" s="379"/>
      <c r="E2583" s="379"/>
      <c r="F2583" s="379"/>
      <c r="G2583" s="379"/>
      <c r="H2583" s="379"/>
      <c r="I2583" s="379"/>
      <c r="J2583" s="379"/>
      <c r="K2583" s="379"/>
      <c r="L2583" s="379"/>
      <c r="M2583" s="379"/>
      <c r="N2583" s="569"/>
      <c r="O2583" s="568"/>
      <c r="S2583" s="581"/>
    </row>
    <row r="2584" spans="2:19" x14ac:dyDescent="0.25">
      <c r="B2584" s="379"/>
      <c r="C2584" s="379"/>
      <c r="D2584" s="379"/>
      <c r="E2584" s="379"/>
      <c r="F2584" s="379"/>
      <c r="G2584" s="379"/>
      <c r="H2584" s="379"/>
      <c r="I2584" s="379"/>
      <c r="J2584" s="379"/>
      <c r="K2584" s="379"/>
      <c r="L2584" s="379"/>
      <c r="M2584" s="379"/>
      <c r="N2584" s="569"/>
      <c r="O2584" s="568"/>
      <c r="S2584" s="581"/>
    </row>
    <row r="2585" spans="2:19" x14ac:dyDescent="0.25">
      <c r="B2585" s="379"/>
      <c r="C2585" s="379"/>
      <c r="D2585" s="379"/>
      <c r="E2585" s="379"/>
      <c r="F2585" s="379"/>
      <c r="G2585" s="379"/>
      <c r="H2585" s="379"/>
      <c r="I2585" s="379"/>
      <c r="J2585" s="379"/>
      <c r="K2585" s="379"/>
      <c r="L2585" s="379"/>
      <c r="M2585" s="379"/>
      <c r="N2585" s="569"/>
      <c r="O2585" s="568"/>
      <c r="S2585" s="581"/>
    </row>
    <row r="2586" spans="2:19" x14ac:dyDescent="0.25">
      <c r="B2586" s="379"/>
      <c r="C2586" s="379"/>
      <c r="D2586" s="379"/>
      <c r="E2586" s="379"/>
      <c r="F2586" s="379"/>
      <c r="G2586" s="379"/>
      <c r="H2586" s="379"/>
      <c r="I2586" s="379"/>
      <c r="J2586" s="379"/>
      <c r="K2586" s="379"/>
      <c r="L2586" s="379"/>
      <c r="M2586" s="379"/>
      <c r="N2586" s="569"/>
      <c r="O2586" s="568"/>
      <c r="S2586" s="581"/>
    </row>
    <row r="2587" spans="2:19" x14ac:dyDescent="0.25">
      <c r="B2587" s="379"/>
      <c r="C2587" s="379"/>
      <c r="D2587" s="379"/>
      <c r="E2587" s="379"/>
      <c r="F2587" s="379"/>
      <c r="G2587" s="379"/>
      <c r="H2587" s="379"/>
      <c r="I2587" s="379"/>
      <c r="J2587" s="379"/>
      <c r="K2587" s="379"/>
      <c r="L2587" s="379"/>
      <c r="M2587" s="379"/>
      <c r="N2587" s="569"/>
      <c r="O2587" s="568"/>
      <c r="S2587" s="581"/>
    </row>
    <row r="2588" spans="2:19" x14ac:dyDescent="0.25">
      <c r="B2588" s="379"/>
      <c r="C2588" s="379"/>
      <c r="D2588" s="379"/>
      <c r="E2588" s="379"/>
      <c r="F2588" s="379"/>
      <c r="G2588" s="379"/>
      <c r="H2588" s="379"/>
      <c r="I2588" s="379"/>
      <c r="J2588" s="379"/>
      <c r="K2588" s="379"/>
      <c r="L2588" s="379"/>
      <c r="M2588" s="379"/>
      <c r="N2588" s="569"/>
      <c r="O2588" s="568"/>
      <c r="S2588" s="581"/>
    </row>
    <row r="2589" spans="2:19" x14ac:dyDescent="0.25">
      <c r="B2589" s="379"/>
      <c r="C2589" s="379"/>
      <c r="D2589" s="379"/>
      <c r="E2589" s="379"/>
      <c r="F2589" s="379"/>
      <c r="G2589" s="379"/>
      <c r="H2589" s="379"/>
      <c r="I2589" s="379"/>
      <c r="J2589" s="379"/>
      <c r="K2589" s="379"/>
      <c r="L2589" s="379"/>
      <c r="M2589" s="379"/>
      <c r="N2589" s="569"/>
      <c r="O2589" s="568"/>
      <c r="S2589" s="581"/>
    </row>
    <row r="2590" spans="2:19" x14ac:dyDescent="0.25">
      <c r="B2590" s="379"/>
      <c r="C2590" s="379"/>
      <c r="D2590" s="379"/>
      <c r="E2590" s="379"/>
      <c r="F2590" s="379"/>
      <c r="G2590" s="379"/>
      <c r="H2590" s="379"/>
      <c r="I2590" s="379"/>
      <c r="J2590" s="379"/>
      <c r="K2590" s="379"/>
      <c r="L2590" s="379"/>
      <c r="M2590" s="379"/>
      <c r="N2590" s="569"/>
      <c r="O2590" s="568"/>
      <c r="S2590" s="581"/>
    </row>
    <row r="2591" spans="2:19" x14ac:dyDescent="0.25">
      <c r="B2591" s="379"/>
      <c r="C2591" s="379"/>
      <c r="D2591" s="379"/>
      <c r="E2591" s="379"/>
      <c r="F2591" s="379"/>
      <c r="G2591" s="379"/>
      <c r="H2591" s="379"/>
      <c r="I2591" s="379"/>
      <c r="J2591" s="379"/>
      <c r="K2591" s="379"/>
      <c r="L2591" s="379"/>
      <c r="M2591" s="379"/>
      <c r="N2591" s="569"/>
      <c r="O2591" s="568"/>
      <c r="S2591" s="581"/>
    </row>
    <row r="2592" spans="2:19" x14ac:dyDescent="0.25">
      <c r="B2592" s="379"/>
      <c r="C2592" s="379"/>
      <c r="D2592" s="379"/>
      <c r="E2592" s="379"/>
      <c r="F2592" s="379"/>
      <c r="G2592" s="379"/>
      <c r="H2592" s="379"/>
      <c r="I2592" s="379"/>
      <c r="J2592" s="379"/>
      <c r="K2592" s="379"/>
      <c r="L2592" s="379"/>
      <c r="M2592" s="379"/>
      <c r="N2592" s="569"/>
      <c r="O2592" s="568"/>
      <c r="S2592" s="581"/>
    </row>
    <row r="2593" spans="2:19" x14ac:dyDescent="0.25">
      <c r="B2593" s="379"/>
      <c r="C2593" s="379"/>
      <c r="D2593" s="379"/>
      <c r="E2593" s="379"/>
      <c r="F2593" s="379"/>
      <c r="G2593" s="379"/>
      <c r="H2593" s="379"/>
      <c r="I2593" s="379"/>
      <c r="J2593" s="379"/>
      <c r="K2593" s="379"/>
      <c r="L2593" s="379"/>
      <c r="M2593" s="379"/>
      <c r="N2593" s="569"/>
      <c r="O2593" s="568"/>
      <c r="S2593" s="581"/>
    </row>
    <row r="2594" spans="2:19" x14ac:dyDescent="0.25">
      <c r="B2594" s="379"/>
      <c r="C2594" s="379"/>
      <c r="D2594" s="379"/>
      <c r="E2594" s="379"/>
      <c r="F2594" s="379"/>
      <c r="G2594" s="379"/>
      <c r="H2594" s="379"/>
      <c r="I2594" s="379"/>
      <c r="J2594" s="379"/>
      <c r="K2594" s="379"/>
      <c r="L2594" s="379"/>
      <c r="M2594" s="379"/>
      <c r="N2594" s="569"/>
      <c r="O2594" s="568"/>
      <c r="S2594" s="581"/>
    </row>
    <row r="2595" spans="2:19" x14ac:dyDescent="0.25">
      <c r="B2595" s="379"/>
      <c r="C2595" s="379"/>
      <c r="D2595" s="379"/>
      <c r="E2595" s="379"/>
      <c r="F2595" s="379"/>
      <c r="G2595" s="379"/>
      <c r="H2595" s="379"/>
      <c r="I2595" s="379"/>
      <c r="J2595" s="379"/>
      <c r="K2595" s="379"/>
      <c r="L2595" s="379"/>
      <c r="M2595" s="379"/>
      <c r="N2595" s="569"/>
      <c r="O2595" s="568"/>
      <c r="S2595" s="581"/>
    </row>
    <row r="2596" spans="2:19" x14ac:dyDescent="0.25">
      <c r="B2596" s="379"/>
      <c r="C2596" s="379"/>
      <c r="D2596" s="379"/>
      <c r="E2596" s="379"/>
      <c r="F2596" s="379"/>
      <c r="G2596" s="379"/>
      <c r="H2596" s="379"/>
      <c r="I2596" s="379"/>
      <c r="J2596" s="379"/>
      <c r="K2596" s="379"/>
      <c r="L2596" s="379"/>
      <c r="M2596" s="379"/>
      <c r="N2596" s="569"/>
      <c r="O2596" s="568"/>
      <c r="S2596" s="581"/>
    </row>
    <row r="2597" spans="2:19" x14ac:dyDescent="0.25">
      <c r="B2597" s="379"/>
      <c r="C2597" s="379"/>
      <c r="D2597" s="379"/>
      <c r="E2597" s="379"/>
      <c r="F2597" s="379"/>
      <c r="G2597" s="379"/>
      <c r="H2597" s="379"/>
      <c r="I2597" s="379"/>
      <c r="J2597" s="379"/>
      <c r="K2597" s="379"/>
      <c r="L2597" s="379"/>
      <c r="M2597" s="379"/>
      <c r="N2597" s="569"/>
      <c r="O2597" s="568"/>
      <c r="S2597" s="581"/>
    </row>
    <row r="2598" spans="2:19" x14ac:dyDescent="0.25">
      <c r="B2598" s="379"/>
      <c r="C2598" s="379"/>
      <c r="D2598" s="379"/>
      <c r="E2598" s="379"/>
      <c r="F2598" s="379"/>
      <c r="G2598" s="379"/>
      <c r="H2598" s="379"/>
      <c r="I2598" s="379"/>
      <c r="J2598" s="379"/>
      <c r="K2598" s="379"/>
      <c r="L2598" s="379"/>
      <c r="M2598" s="379"/>
      <c r="N2598" s="569"/>
      <c r="O2598" s="568"/>
      <c r="S2598" s="581"/>
    </row>
    <row r="2599" spans="2:19" x14ac:dyDescent="0.25">
      <c r="B2599" s="379"/>
      <c r="C2599" s="379"/>
      <c r="D2599" s="379"/>
      <c r="E2599" s="379"/>
      <c r="F2599" s="379"/>
      <c r="G2599" s="379"/>
      <c r="H2599" s="379"/>
      <c r="I2599" s="379"/>
      <c r="J2599" s="379"/>
      <c r="K2599" s="379"/>
      <c r="L2599" s="379"/>
      <c r="M2599" s="379"/>
      <c r="N2599" s="569"/>
      <c r="O2599" s="568"/>
      <c r="S2599" s="581"/>
    </row>
    <row r="2600" spans="2:19" x14ac:dyDescent="0.25">
      <c r="B2600" s="379"/>
      <c r="C2600" s="379"/>
      <c r="D2600" s="379"/>
      <c r="E2600" s="379"/>
      <c r="F2600" s="379"/>
      <c r="G2600" s="379"/>
      <c r="H2600" s="379"/>
      <c r="I2600" s="379"/>
      <c r="J2600" s="379"/>
      <c r="K2600" s="379"/>
      <c r="L2600" s="379"/>
      <c r="M2600" s="379"/>
      <c r="N2600" s="569"/>
      <c r="O2600" s="568"/>
      <c r="S2600" s="581"/>
    </row>
    <row r="2601" spans="2:19" x14ac:dyDescent="0.25">
      <c r="B2601" s="379"/>
      <c r="C2601" s="379"/>
      <c r="D2601" s="379"/>
      <c r="E2601" s="379"/>
      <c r="F2601" s="379"/>
      <c r="G2601" s="379"/>
      <c r="H2601" s="379"/>
      <c r="I2601" s="379"/>
      <c r="J2601" s="379"/>
      <c r="K2601" s="379"/>
      <c r="L2601" s="379"/>
      <c r="M2601" s="379"/>
      <c r="N2601" s="569"/>
      <c r="O2601" s="568"/>
      <c r="S2601" s="581"/>
    </row>
    <row r="2602" spans="2:19" x14ac:dyDescent="0.25">
      <c r="B2602" s="379"/>
      <c r="C2602" s="379"/>
      <c r="D2602" s="379"/>
      <c r="E2602" s="379"/>
      <c r="F2602" s="379"/>
      <c r="G2602" s="379"/>
      <c r="H2602" s="379"/>
      <c r="I2602" s="379"/>
      <c r="J2602" s="379"/>
      <c r="K2602" s="379"/>
      <c r="L2602" s="379"/>
      <c r="M2602" s="379"/>
      <c r="N2602" s="569"/>
      <c r="O2602" s="568"/>
      <c r="S2602" s="581"/>
    </row>
    <row r="2603" spans="2:19" x14ac:dyDescent="0.25">
      <c r="B2603" s="379"/>
      <c r="C2603" s="379"/>
      <c r="D2603" s="379"/>
      <c r="E2603" s="379"/>
      <c r="F2603" s="379"/>
      <c r="G2603" s="379"/>
      <c r="H2603" s="379"/>
      <c r="I2603" s="379"/>
      <c r="J2603" s="379"/>
      <c r="K2603" s="379"/>
      <c r="L2603" s="379"/>
      <c r="M2603" s="379"/>
      <c r="N2603" s="569"/>
      <c r="O2603" s="568"/>
      <c r="S2603" s="581"/>
    </row>
    <row r="2604" spans="2:19" x14ac:dyDescent="0.25">
      <c r="B2604" s="379"/>
      <c r="C2604" s="379"/>
      <c r="D2604" s="379"/>
      <c r="E2604" s="379"/>
      <c r="F2604" s="379"/>
      <c r="G2604" s="379"/>
      <c r="H2604" s="379"/>
      <c r="I2604" s="379"/>
      <c r="J2604" s="379"/>
      <c r="K2604" s="379"/>
      <c r="L2604" s="379"/>
      <c r="M2604" s="379"/>
      <c r="N2604" s="569"/>
      <c r="O2604" s="568"/>
      <c r="S2604" s="581"/>
    </row>
    <row r="2605" spans="2:19" x14ac:dyDescent="0.25">
      <c r="B2605" s="379"/>
      <c r="C2605" s="379"/>
      <c r="D2605" s="379"/>
      <c r="E2605" s="379"/>
      <c r="F2605" s="379"/>
      <c r="G2605" s="379"/>
      <c r="H2605" s="379"/>
      <c r="I2605" s="379"/>
      <c r="J2605" s="379"/>
      <c r="K2605" s="379"/>
      <c r="L2605" s="379"/>
      <c r="M2605" s="379"/>
      <c r="N2605" s="569"/>
      <c r="O2605" s="568"/>
      <c r="S2605" s="581"/>
    </row>
    <row r="2606" spans="2:19" x14ac:dyDescent="0.25">
      <c r="B2606" s="379"/>
      <c r="C2606" s="379"/>
      <c r="D2606" s="379"/>
      <c r="E2606" s="379"/>
      <c r="F2606" s="379"/>
      <c r="G2606" s="379"/>
      <c r="H2606" s="379"/>
      <c r="I2606" s="379"/>
      <c r="J2606" s="379"/>
      <c r="K2606" s="379"/>
      <c r="L2606" s="379"/>
      <c r="M2606" s="379"/>
      <c r="N2606" s="569"/>
      <c r="O2606" s="568"/>
      <c r="S2606" s="581"/>
    </row>
    <row r="2607" spans="2:19" x14ac:dyDescent="0.25">
      <c r="B2607" s="379"/>
      <c r="C2607" s="379"/>
      <c r="D2607" s="379"/>
      <c r="E2607" s="379"/>
      <c r="F2607" s="379"/>
      <c r="G2607" s="379"/>
      <c r="H2607" s="379"/>
      <c r="I2607" s="379"/>
      <c r="J2607" s="379"/>
      <c r="K2607" s="379"/>
      <c r="L2607" s="379"/>
      <c r="M2607" s="379"/>
      <c r="N2607" s="569"/>
      <c r="O2607" s="568"/>
      <c r="S2607" s="581"/>
    </row>
    <row r="2608" spans="2:19" x14ac:dyDescent="0.25">
      <c r="B2608" s="379"/>
      <c r="C2608" s="379"/>
      <c r="D2608" s="379"/>
      <c r="E2608" s="379"/>
      <c r="F2608" s="379"/>
      <c r="G2608" s="379"/>
      <c r="H2608" s="379"/>
      <c r="I2608" s="379"/>
      <c r="J2608" s="379"/>
      <c r="K2608" s="379"/>
      <c r="L2608" s="379"/>
      <c r="M2608" s="379"/>
      <c r="N2608" s="569"/>
      <c r="O2608" s="568"/>
      <c r="S2608" s="581"/>
    </row>
    <row r="2609" spans="2:19" x14ac:dyDescent="0.25">
      <c r="B2609" s="379"/>
      <c r="C2609" s="379"/>
      <c r="D2609" s="379"/>
      <c r="E2609" s="379"/>
      <c r="F2609" s="379"/>
      <c r="G2609" s="379"/>
      <c r="H2609" s="379"/>
      <c r="I2609" s="379"/>
      <c r="J2609" s="379"/>
      <c r="K2609" s="379"/>
      <c r="L2609" s="379"/>
      <c r="M2609" s="379"/>
      <c r="N2609" s="569"/>
      <c r="O2609" s="568"/>
      <c r="S2609" s="581"/>
    </row>
    <row r="2610" spans="2:19" x14ac:dyDescent="0.25">
      <c r="B2610" s="379"/>
      <c r="C2610" s="379"/>
      <c r="D2610" s="379"/>
      <c r="E2610" s="379"/>
      <c r="F2610" s="379"/>
      <c r="G2610" s="379"/>
      <c r="H2610" s="379"/>
      <c r="I2610" s="379"/>
      <c r="J2610" s="379"/>
      <c r="K2610" s="379"/>
      <c r="L2610" s="379"/>
      <c r="M2610" s="379"/>
      <c r="N2610" s="569"/>
      <c r="O2610" s="568"/>
      <c r="S2610" s="581"/>
    </row>
    <row r="2611" spans="2:19" x14ac:dyDescent="0.25">
      <c r="B2611" s="379"/>
      <c r="C2611" s="379"/>
      <c r="D2611" s="379"/>
      <c r="E2611" s="379"/>
      <c r="F2611" s="379"/>
      <c r="G2611" s="379"/>
      <c r="H2611" s="379"/>
      <c r="I2611" s="379"/>
      <c r="J2611" s="379"/>
      <c r="K2611" s="379"/>
      <c r="L2611" s="379"/>
      <c r="M2611" s="379"/>
      <c r="N2611" s="569"/>
      <c r="O2611" s="568"/>
      <c r="S2611" s="581"/>
    </row>
    <row r="2612" spans="2:19" x14ac:dyDescent="0.25">
      <c r="B2612" s="379"/>
      <c r="C2612" s="379"/>
      <c r="D2612" s="379"/>
      <c r="E2612" s="379"/>
      <c r="F2612" s="379"/>
      <c r="G2612" s="379"/>
      <c r="H2612" s="379"/>
      <c r="I2612" s="379"/>
      <c r="J2612" s="379"/>
      <c r="K2612" s="379"/>
      <c r="L2612" s="379"/>
      <c r="M2612" s="379"/>
      <c r="N2612" s="569"/>
      <c r="O2612" s="568"/>
      <c r="S2612" s="581"/>
    </row>
    <row r="2613" spans="2:19" x14ac:dyDescent="0.25">
      <c r="B2613" s="379"/>
      <c r="C2613" s="379"/>
      <c r="D2613" s="379"/>
      <c r="E2613" s="379"/>
      <c r="F2613" s="379"/>
      <c r="G2613" s="379"/>
      <c r="H2613" s="379"/>
      <c r="I2613" s="379"/>
      <c r="J2613" s="379"/>
      <c r="K2613" s="379"/>
      <c r="L2613" s="379"/>
      <c r="M2613" s="379"/>
      <c r="N2613" s="569"/>
      <c r="O2613" s="568"/>
      <c r="S2613" s="581"/>
    </row>
    <row r="2614" spans="2:19" x14ac:dyDescent="0.25">
      <c r="B2614" s="379"/>
      <c r="C2614" s="379"/>
      <c r="D2614" s="379"/>
      <c r="E2614" s="379"/>
      <c r="F2614" s="379"/>
      <c r="G2614" s="379"/>
      <c r="H2614" s="379"/>
      <c r="I2614" s="379"/>
      <c r="J2614" s="379"/>
      <c r="K2614" s="379"/>
      <c r="L2614" s="379"/>
      <c r="M2614" s="379"/>
      <c r="N2614" s="569"/>
      <c r="O2614" s="568"/>
      <c r="S2614" s="581"/>
    </row>
    <row r="2615" spans="2:19" x14ac:dyDescent="0.25">
      <c r="B2615" s="379"/>
      <c r="C2615" s="379"/>
      <c r="D2615" s="379"/>
      <c r="E2615" s="379"/>
      <c r="F2615" s="379"/>
      <c r="G2615" s="379"/>
      <c r="H2615" s="379"/>
      <c r="I2615" s="379"/>
      <c r="J2615" s="379"/>
      <c r="K2615" s="379"/>
      <c r="L2615" s="379"/>
      <c r="M2615" s="379"/>
      <c r="N2615" s="569"/>
      <c r="O2615" s="568"/>
      <c r="S2615" s="581"/>
    </row>
    <row r="2616" spans="2:19" x14ac:dyDescent="0.25">
      <c r="B2616" s="379"/>
      <c r="C2616" s="379"/>
      <c r="D2616" s="379"/>
      <c r="E2616" s="379"/>
      <c r="F2616" s="379"/>
      <c r="G2616" s="379"/>
      <c r="H2616" s="379"/>
      <c r="I2616" s="379"/>
      <c r="J2616" s="379"/>
      <c r="K2616" s="379"/>
      <c r="L2616" s="379"/>
      <c r="M2616" s="379"/>
      <c r="N2616" s="569"/>
      <c r="O2616" s="568"/>
      <c r="S2616" s="581"/>
    </row>
    <row r="2617" spans="2:19" x14ac:dyDescent="0.25">
      <c r="B2617" s="379"/>
      <c r="C2617" s="379"/>
      <c r="D2617" s="379"/>
      <c r="E2617" s="379"/>
      <c r="F2617" s="379"/>
      <c r="G2617" s="379"/>
      <c r="H2617" s="379"/>
      <c r="I2617" s="379"/>
      <c r="J2617" s="379"/>
      <c r="K2617" s="379"/>
      <c r="L2617" s="379"/>
      <c r="M2617" s="379"/>
      <c r="N2617" s="569"/>
      <c r="O2617" s="568"/>
      <c r="S2617" s="581"/>
    </row>
    <row r="2618" spans="2:19" x14ac:dyDescent="0.25">
      <c r="B2618" s="379"/>
      <c r="C2618" s="379"/>
      <c r="D2618" s="379"/>
      <c r="E2618" s="379"/>
      <c r="F2618" s="379"/>
      <c r="G2618" s="379"/>
      <c r="H2618" s="379"/>
      <c r="I2618" s="379"/>
      <c r="J2618" s="379"/>
      <c r="K2618" s="379"/>
      <c r="L2618" s="379"/>
      <c r="M2618" s="379"/>
      <c r="N2618" s="569"/>
      <c r="O2618" s="568"/>
      <c r="S2618" s="581"/>
    </row>
    <row r="2619" spans="2:19" x14ac:dyDescent="0.25">
      <c r="B2619" s="379"/>
      <c r="C2619" s="379"/>
      <c r="D2619" s="379"/>
      <c r="E2619" s="379"/>
      <c r="F2619" s="379"/>
      <c r="G2619" s="379"/>
      <c r="H2619" s="379"/>
      <c r="I2619" s="379"/>
      <c r="J2619" s="379"/>
      <c r="K2619" s="379"/>
      <c r="L2619" s="379"/>
      <c r="M2619" s="379"/>
      <c r="N2619" s="569"/>
      <c r="O2619" s="568"/>
      <c r="S2619" s="581"/>
    </row>
    <row r="2620" spans="2:19" x14ac:dyDescent="0.25">
      <c r="B2620" s="379"/>
      <c r="C2620" s="379"/>
      <c r="D2620" s="379"/>
      <c r="E2620" s="379"/>
      <c r="F2620" s="379"/>
      <c r="G2620" s="379"/>
      <c r="H2620" s="379"/>
      <c r="I2620" s="379"/>
      <c r="J2620" s="379"/>
      <c r="K2620" s="379"/>
      <c r="L2620" s="379"/>
      <c r="M2620" s="379"/>
      <c r="N2620" s="569"/>
      <c r="O2620" s="568"/>
      <c r="S2620" s="581"/>
    </row>
    <row r="2621" spans="2:19" x14ac:dyDescent="0.25">
      <c r="B2621" s="379"/>
      <c r="C2621" s="379"/>
      <c r="D2621" s="379"/>
      <c r="E2621" s="379"/>
      <c r="F2621" s="379"/>
      <c r="G2621" s="379"/>
      <c r="H2621" s="379"/>
      <c r="I2621" s="379"/>
      <c r="J2621" s="379"/>
      <c r="K2621" s="379"/>
      <c r="L2621" s="379"/>
      <c r="M2621" s="379"/>
      <c r="N2621" s="569"/>
      <c r="O2621" s="568"/>
      <c r="S2621" s="581"/>
    </row>
    <row r="2622" spans="2:19" x14ac:dyDescent="0.25">
      <c r="B2622" s="379"/>
      <c r="C2622" s="379"/>
      <c r="D2622" s="379"/>
      <c r="E2622" s="379"/>
      <c r="F2622" s="379"/>
      <c r="G2622" s="379"/>
      <c r="H2622" s="379"/>
      <c r="I2622" s="379"/>
      <c r="J2622" s="379"/>
      <c r="K2622" s="379"/>
      <c r="L2622" s="379"/>
      <c r="M2622" s="379"/>
      <c r="N2622" s="569"/>
      <c r="O2622" s="568"/>
      <c r="S2622" s="581"/>
    </row>
    <row r="2623" spans="2:19" x14ac:dyDescent="0.25">
      <c r="B2623" s="379"/>
      <c r="C2623" s="379"/>
      <c r="D2623" s="379"/>
      <c r="E2623" s="379"/>
      <c r="F2623" s="379"/>
      <c r="G2623" s="379"/>
      <c r="H2623" s="379"/>
      <c r="I2623" s="379"/>
      <c r="J2623" s="379"/>
      <c r="K2623" s="379"/>
      <c r="L2623" s="379"/>
      <c r="M2623" s="379"/>
      <c r="N2623" s="569"/>
      <c r="O2623" s="568"/>
      <c r="S2623" s="581"/>
    </row>
    <row r="2624" spans="2:19" x14ac:dyDescent="0.25">
      <c r="B2624" s="379"/>
      <c r="C2624" s="379"/>
      <c r="D2624" s="379"/>
      <c r="E2624" s="379"/>
      <c r="F2624" s="379"/>
      <c r="G2624" s="379"/>
      <c r="H2624" s="379"/>
      <c r="I2624" s="379"/>
      <c r="J2624" s="379"/>
      <c r="K2624" s="379"/>
      <c r="L2624" s="379"/>
      <c r="M2624" s="379"/>
      <c r="N2624" s="569"/>
      <c r="O2624" s="568"/>
      <c r="S2624" s="581"/>
    </row>
    <row r="2625" spans="2:19" x14ac:dyDescent="0.25">
      <c r="B2625" s="379"/>
      <c r="C2625" s="379"/>
      <c r="D2625" s="379"/>
      <c r="E2625" s="379"/>
      <c r="F2625" s="379"/>
      <c r="G2625" s="379"/>
      <c r="H2625" s="379"/>
      <c r="I2625" s="379"/>
      <c r="J2625" s="379"/>
      <c r="K2625" s="379"/>
      <c r="L2625" s="379"/>
      <c r="M2625" s="379"/>
      <c r="N2625" s="569"/>
      <c r="O2625" s="568"/>
      <c r="S2625" s="581"/>
    </row>
    <row r="2626" spans="2:19" x14ac:dyDescent="0.25">
      <c r="B2626" s="379"/>
      <c r="C2626" s="379"/>
      <c r="D2626" s="379"/>
      <c r="E2626" s="379"/>
      <c r="F2626" s="379"/>
      <c r="G2626" s="379"/>
      <c r="H2626" s="379"/>
      <c r="I2626" s="379"/>
      <c r="J2626" s="379"/>
      <c r="K2626" s="379"/>
      <c r="L2626" s="379"/>
      <c r="M2626" s="379"/>
      <c r="N2626" s="569"/>
      <c r="O2626" s="568"/>
      <c r="S2626" s="581"/>
    </row>
    <row r="2627" spans="2:19" x14ac:dyDescent="0.25">
      <c r="B2627" s="379"/>
      <c r="C2627" s="379"/>
      <c r="D2627" s="379"/>
      <c r="E2627" s="379"/>
      <c r="F2627" s="379"/>
      <c r="G2627" s="379"/>
      <c r="H2627" s="379"/>
      <c r="I2627" s="379"/>
      <c r="J2627" s="379"/>
      <c r="K2627" s="379"/>
      <c r="L2627" s="379"/>
      <c r="M2627" s="379"/>
      <c r="N2627" s="569"/>
      <c r="O2627" s="568"/>
      <c r="S2627" s="581"/>
    </row>
    <row r="2628" spans="2:19" x14ac:dyDescent="0.25">
      <c r="B2628" s="379"/>
      <c r="C2628" s="379"/>
      <c r="D2628" s="379"/>
      <c r="E2628" s="379"/>
      <c r="F2628" s="379"/>
      <c r="G2628" s="379"/>
      <c r="H2628" s="379"/>
      <c r="I2628" s="379"/>
      <c r="J2628" s="379"/>
      <c r="K2628" s="379"/>
      <c r="L2628" s="379"/>
      <c r="M2628" s="379"/>
      <c r="N2628" s="569"/>
      <c r="O2628" s="568"/>
      <c r="S2628" s="581"/>
    </row>
    <row r="2629" spans="2:19" x14ac:dyDescent="0.25">
      <c r="B2629" s="379"/>
      <c r="C2629" s="379"/>
      <c r="D2629" s="379"/>
      <c r="E2629" s="379"/>
      <c r="F2629" s="379"/>
      <c r="G2629" s="379"/>
      <c r="H2629" s="379"/>
      <c r="I2629" s="379"/>
      <c r="J2629" s="379"/>
      <c r="K2629" s="379"/>
      <c r="L2629" s="379"/>
      <c r="M2629" s="379"/>
      <c r="N2629" s="569"/>
      <c r="O2629" s="568"/>
      <c r="S2629" s="581"/>
    </row>
    <row r="2630" spans="2:19" x14ac:dyDescent="0.25">
      <c r="B2630" s="379"/>
      <c r="C2630" s="379"/>
      <c r="D2630" s="379"/>
      <c r="E2630" s="379"/>
      <c r="F2630" s="379"/>
      <c r="G2630" s="379"/>
      <c r="H2630" s="379"/>
      <c r="I2630" s="379"/>
      <c r="J2630" s="379"/>
      <c r="K2630" s="379"/>
      <c r="L2630" s="379"/>
      <c r="M2630" s="379"/>
      <c r="N2630" s="569"/>
      <c r="O2630" s="568"/>
      <c r="S2630" s="581"/>
    </row>
    <row r="2631" spans="2:19" x14ac:dyDescent="0.25">
      <c r="B2631" s="379"/>
      <c r="C2631" s="379"/>
      <c r="D2631" s="379"/>
      <c r="E2631" s="379"/>
      <c r="F2631" s="379"/>
      <c r="G2631" s="379"/>
      <c r="H2631" s="379"/>
      <c r="I2631" s="379"/>
      <c r="J2631" s="379"/>
      <c r="K2631" s="379"/>
      <c r="L2631" s="379"/>
      <c r="M2631" s="379"/>
      <c r="N2631" s="569"/>
      <c r="O2631" s="568"/>
      <c r="S2631" s="581"/>
    </row>
    <row r="2632" spans="2:19" x14ac:dyDescent="0.25">
      <c r="B2632" s="379"/>
      <c r="C2632" s="379"/>
      <c r="D2632" s="379"/>
      <c r="E2632" s="379"/>
      <c r="F2632" s="379"/>
      <c r="G2632" s="379"/>
      <c r="H2632" s="379"/>
      <c r="I2632" s="379"/>
      <c r="J2632" s="379"/>
      <c r="K2632" s="379"/>
      <c r="L2632" s="379"/>
      <c r="M2632" s="379"/>
      <c r="N2632" s="569"/>
      <c r="O2632" s="568"/>
      <c r="S2632" s="581"/>
    </row>
    <row r="2633" spans="2:19" x14ac:dyDescent="0.25">
      <c r="B2633" s="379"/>
      <c r="C2633" s="379"/>
      <c r="D2633" s="379"/>
      <c r="E2633" s="379"/>
      <c r="F2633" s="379"/>
      <c r="G2633" s="379"/>
      <c r="H2633" s="379"/>
      <c r="I2633" s="379"/>
      <c r="J2633" s="379"/>
      <c r="K2633" s="379"/>
      <c r="L2633" s="379"/>
      <c r="M2633" s="379"/>
      <c r="N2633" s="569"/>
      <c r="O2633" s="568"/>
      <c r="S2633" s="581"/>
    </row>
    <row r="2634" spans="2:19" x14ac:dyDescent="0.25">
      <c r="B2634" s="379"/>
      <c r="C2634" s="379"/>
      <c r="D2634" s="379"/>
      <c r="E2634" s="379"/>
      <c r="F2634" s="379"/>
      <c r="G2634" s="379"/>
      <c r="H2634" s="379"/>
      <c r="I2634" s="379"/>
      <c r="J2634" s="379"/>
      <c r="K2634" s="379"/>
      <c r="L2634" s="379"/>
      <c r="M2634" s="379"/>
      <c r="N2634" s="569"/>
      <c r="O2634" s="568"/>
      <c r="S2634" s="581"/>
    </row>
    <row r="2635" spans="2:19" x14ac:dyDescent="0.25">
      <c r="B2635" s="379"/>
      <c r="C2635" s="379"/>
      <c r="D2635" s="379"/>
      <c r="E2635" s="379"/>
      <c r="F2635" s="379"/>
      <c r="G2635" s="379"/>
      <c r="H2635" s="379"/>
      <c r="I2635" s="379"/>
      <c r="J2635" s="379"/>
      <c r="K2635" s="379"/>
      <c r="L2635" s="379"/>
      <c r="M2635" s="379"/>
      <c r="N2635" s="569"/>
      <c r="O2635" s="568"/>
      <c r="S2635" s="581"/>
    </row>
    <row r="2636" spans="2:19" x14ac:dyDescent="0.25">
      <c r="B2636" s="379"/>
      <c r="C2636" s="379"/>
      <c r="D2636" s="379"/>
      <c r="E2636" s="379"/>
      <c r="F2636" s="379"/>
      <c r="G2636" s="379"/>
      <c r="H2636" s="379"/>
      <c r="I2636" s="379"/>
      <c r="J2636" s="379"/>
      <c r="K2636" s="379"/>
      <c r="L2636" s="379"/>
      <c r="M2636" s="379"/>
      <c r="N2636" s="569"/>
      <c r="O2636" s="568"/>
      <c r="S2636" s="581"/>
    </row>
    <row r="2637" spans="2:19" x14ac:dyDescent="0.25">
      <c r="B2637" s="379"/>
      <c r="C2637" s="379"/>
      <c r="D2637" s="379"/>
      <c r="E2637" s="379"/>
      <c r="F2637" s="379"/>
      <c r="G2637" s="379"/>
      <c r="H2637" s="379"/>
      <c r="I2637" s="379"/>
      <c r="J2637" s="379"/>
      <c r="K2637" s="379"/>
      <c r="L2637" s="379"/>
      <c r="M2637" s="379"/>
      <c r="N2637" s="569"/>
      <c r="O2637" s="568"/>
      <c r="S2637" s="581"/>
    </row>
    <row r="2638" spans="2:19" x14ac:dyDescent="0.25">
      <c r="B2638" s="379"/>
      <c r="C2638" s="379"/>
      <c r="D2638" s="379"/>
      <c r="E2638" s="379"/>
      <c r="F2638" s="379"/>
      <c r="G2638" s="379"/>
      <c r="H2638" s="379"/>
      <c r="I2638" s="379"/>
      <c r="J2638" s="379"/>
      <c r="K2638" s="379"/>
      <c r="L2638" s="379"/>
      <c r="M2638" s="379"/>
      <c r="N2638" s="569"/>
      <c r="O2638" s="568"/>
      <c r="S2638" s="581"/>
    </row>
    <row r="2639" spans="2:19" x14ac:dyDescent="0.25">
      <c r="B2639" s="379"/>
      <c r="C2639" s="379"/>
      <c r="D2639" s="379"/>
      <c r="E2639" s="379"/>
      <c r="F2639" s="379"/>
      <c r="G2639" s="379"/>
      <c r="H2639" s="379"/>
      <c r="I2639" s="379"/>
      <c r="J2639" s="379"/>
      <c r="K2639" s="379"/>
      <c r="L2639" s="379"/>
      <c r="M2639" s="379"/>
      <c r="N2639" s="569"/>
      <c r="O2639" s="568"/>
      <c r="S2639" s="581"/>
    </row>
    <row r="2640" spans="2:19" x14ac:dyDescent="0.25">
      <c r="B2640" s="379"/>
      <c r="C2640" s="379"/>
      <c r="D2640" s="379"/>
      <c r="E2640" s="379"/>
      <c r="F2640" s="379"/>
      <c r="G2640" s="379"/>
      <c r="H2640" s="379"/>
      <c r="I2640" s="379"/>
      <c r="J2640" s="379"/>
      <c r="K2640" s="379"/>
      <c r="L2640" s="379"/>
      <c r="M2640" s="379"/>
      <c r="N2640" s="569"/>
      <c r="O2640" s="568"/>
      <c r="S2640" s="581"/>
    </row>
    <row r="2641" spans="2:19" x14ac:dyDescent="0.25">
      <c r="B2641" s="379"/>
      <c r="C2641" s="379"/>
      <c r="D2641" s="379"/>
      <c r="E2641" s="379"/>
      <c r="F2641" s="379"/>
      <c r="G2641" s="379"/>
      <c r="H2641" s="379"/>
      <c r="I2641" s="379"/>
      <c r="J2641" s="379"/>
      <c r="K2641" s="379"/>
      <c r="L2641" s="379"/>
      <c r="M2641" s="379"/>
      <c r="N2641" s="569"/>
      <c r="O2641" s="568"/>
      <c r="S2641" s="581"/>
    </row>
    <row r="2642" spans="2:19" x14ac:dyDescent="0.25">
      <c r="B2642" s="379"/>
      <c r="C2642" s="379"/>
      <c r="D2642" s="379"/>
      <c r="E2642" s="379"/>
      <c r="F2642" s="379"/>
      <c r="G2642" s="379"/>
      <c r="H2642" s="379"/>
      <c r="I2642" s="379"/>
      <c r="J2642" s="379"/>
      <c r="K2642" s="379"/>
      <c r="L2642" s="379"/>
      <c r="M2642" s="379"/>
      <c r="N2642" s="569"/>
      <c r="O2642" s="568"/>
      <c r="S2642" s="581"/>
    </row>
    <row r="2643" spans="2:19" x14ac:dyDescent="0.25">
      <c r="B2643" s="379"/>
      <c r="C2643" s="379"/>
      <c r="D2643" s="379"/>
      <c r="E2643" s="379"/>
      <c r="F2643" s="379"/>
      <c r="G2643" s="379"/>
      <c r="H2643" s="379"/>
      <c r="I2643" s="379"/>
      <c r="J2643" s="379"/>
      <c r="K2643" s="379"/>
      <c r="L2643" s="379"/>
      <c r="M2643" s="379"/>
      <c r="N2643" s="569"/>
      <c r="O2643" s="568"/>
      <c r="S2643" s="581"/>
    </row>
    <row r="2644" spans="2:19" x14ac:dyDescent="0.25">
      <c r="B2644" s="379"/>
      <c r="C2644" s="379"/>
      <c r="D2644" s="379"/>
      <c r="E2644" s="379"/>
      <c r="F2644" s="379"/>
      <c r="G2644" s="379"/>
      <c r="H2644" s="379"/>
      <c r="I2644" s="379"/>
      <c r="J2644" s="379"/>
      <c r="K2644" s="379"/>
      <c r="L2644" s="379"/>
      <c r="M2644" s="379"/>
      <c r="N2644" s="569"/>
      <c r="O2644" s="568"/>
      <c r="S2644" s="581"/>
    </row>
    <row r="2645" spans="2:19" x14ac:dyDescent="0.25">
      <c r="B2645" s="379"/>
      <c r="C2645" s="379"/>
      <c r="D2645" s="379"/>
      <c r="E2645" s="379"/>
      <c r="F2645" s="379"/>
      <c r="G2645" s="379"/>
      <c r="H2645" s="379"/>
      <c r="I2645" s="379"/>
      <c r="J2645" s="379"/>
      <c r="K2645" s="379"/>
      <c r="L2645" s="379"/>
      <c r="M2645" s="379"/>
      <c r="N2645" s="569"/>
      <c r="O2645" s="568"/>
      <c r="S2645" s="581"/>
    </row>
    <row r="2646" spans="2:19" x14ac:dyDescent="0.25">
      <c r="B2646" s="379"/>
      <c r="C2646" s="379"/>
      <c r="D2646" s="379"/>
      <c r="E2646" s="379"/>
      <c r="F2646" s="379"/>
      <c r="G2646" s="379"/>
      <c r="H2646" s="379"/>
      <c r="I2646" s="379"/>
      <c r="J2646" s="379"/>
      <c r="K2646" s="379"/>
      <c r="L2646" s="379"/>
      <c r="M2646" s="379"/>
      <c r="N2646" s="569"/>
      <c r="O2646" s="568"/>
      <c r="S2646" s="581"/>
    </row>
    <row r="2647" spans="2:19" x14ac:dyDescent="0.25">
      <c r="B2647" s="379"/>
      <c r="C2647" s="379"/>
      <c r="D2647" s="379"/>
      <c r="E2647" s="379"/>
      <c r="F2647" s="379"/>
      <c r="G2647" s="379"/>
      <c r="H2647" s="379"/>
      <c r="I2647" s="379"/>
      <c r="J2647" s="379"/>
      <c r="K2647" s="379"/>
      <c r="L2647" s="379"/>
      <c r="M2647" s="379"/>
      <c r="N2647" s="569"/>
      <c r="O2647" s="568"/>
      <c r="S2647" s="581"/>
    </row>
    <row r="2648" spans="2:19" x14ac:dyDescent="0.25">
      <c r="B2648" s="379"/>
      <c r="C2648" s="379"/>
      <c r="D2648" s="379"/>
      <c r="E2648" s="379"/>
      <c r="F2648" s="379"/>
      <c r="G2648" s="379"/>
      <c r="H2648" s="379"/>
      <c r="I2648" s="379"/>
      <c r="J2648" s="379"/>
      <c r="K2648" s="379"/>
      <c r="L2648" s="379"/>
      <c r="M2648" s="379"/>
      <c r="N2648" s="569"/>
      <c r="O2648" s="568"/>
      <c r="S2648" s="581"/>
    </row>
    <row r="2649" spans="2:19" x14ac:dyDescent="0.25">
      <c r="B2649" s="379"/>
      <c r="C2649" s="379"/>
      <c r="D2649" s="379"/>
      <c r="E2649" s="379"/>
      <c r="F2649" s="379"/>
      <c r="G2649" s="379"/>
      <c r="H2649" s="379"/>
      <c r="I2649" s="379"/>
      <c r="J2649" s="379"/>
      <c r="K2649" s="379"/>
      <c r="L2649" s="379"/>
      <c r="M2649" s="379"/>
      <c r="N2649" s="569"/>
      <c r="O2649" s="568"/>
      <c r="S2649" s="581"/>
    </row>
    <row r="2650" spans="2:19" x14ac:dyDescent="0.25">
      <c r="B2650" s="379"/>
      <c r="C2650" s="379"/>
      <c r="D2650" s="379"/>
      <c r="E2650" s="379"/>
      <c r="F2650" s="379"/>
      <c r="G2650" s="379"/>
      <c r="H2650" s="379"/>
      <c r="I2650" s="379"/>
      <c r="J2650" s="379"/>
      <c r="K2650" s="379"/>
      <c r="L2650" s="379"/>
      <c r="M2650" s="379"/>
      <c r="N2650" s="569"/>
      <c r="O2650" s="568"/>
      <c r="S2650" s="581"/>
    </row>
    <row r="2651" spans="2:19" x14ac:dyDescent="0.25">
      <c r="B2651" s="379"/>
      <c r="C2651" s="379"/>
      <c r="D2651" s="379"/>
      <c r="E2651" s="379"/>
      <c r="F2651" s="379"/>
      <c r="G2651" s="379"/>
      <c r="H2651" s="379"/>
      <c r="I2651" s="379"/>
      <c r="J2651" s="379"/>
      <c r="K2651" s="379"/>
      <c r="L2651" s="379"/>
      <c r="M2651" s="379"/>
      <c r="N2651" s="569"/>
      <c r="O2651" s="568"/>
      <c r="S2651" s="581"/>
    </row>
    <row r="2652" spans="2:19" x14ac:dyDescent="0.25">
      <c r="B2652" s="379"/>
      <c r="C2652" s="379"/>
      <c r="D2652" s="379"/>
      <c r="E2652" s="379"/>
      <c r="F2652" s="379"/>
      <c r="G2652" s="379"/>
      <c r="H2652" s="379"/>
      <c r="I2652" s="379"/>
      <c r="J2652" s="379"/>
      <c r="K2652" s="379"/>
      <c r="L2652" s="379"/>
      <c r="M2652" s="379"/>
      <c r="N2652" s="569"/>
      <c r="O2652" s="568"/>
      <c r="S2652" s="581"/>
    </row>
    <row r="2653" spans="2:19" x14ac:dyDescent="0.25">
      <c r="B2653" s="379"/>
      <c r="C2653" s="379"/>
      <c r="D2653" s="379"/>
      <c r="E2653" s="379"/>
      <c r="F2653" s="379"/>
      <c r="G2653" s="379"/>
      <c r="H2653" s="379"/>
      <c r="I2653" s="379"/>
      <c r="J2653" s="379"/>
      <c r="K2653" s="379"/>
      <c r="L2653" s="379"/>
      <c r="M2653" s="379"/>
      <c r="N2653" s="569"/>
      <c r="O2653" s="568"/>
      <c r="S2653" s="581"/>
    </row>
    <row r="2654" spans="2:19" x14ac:dyDescent="0.25">
      <c r="B2654" s="379"/>
      <c r="C2654" s="379"/>
      <c r="D2654" s="379"/>
      <c r="E2654" s="379"/>
      <c r="F2654" s="379"/>
      <c r="G2654" s="379"/>
      <c r="H2654" s="379"/>
      <c r="I2654" s="379"/>
      <c r="J2654" s="379"/>
      <c r="K2654" s="379"/>
      <c r="L2654" s="379"/>
      <c r="M2654" s="379"/>
      <c r="N2654" s="569"/>
      <c r="O2654" s="568"/>
      <c r="S2654" s="581"/>
    </row>
    <row r="2655" spans="2:19" x14ac:dyDescent="0.25">
      <c r="B2655" s="379"/>
      <c r="C2655" s="379"/>
      <c r="D2655" s="379"/>
      <c r="E2655" s="379"/>
      <c r="F2655" s="379"/>
      <c r="G2655" s="379"/>
      <c r="H2655" s="379"/>
      <c r="I2655" s="379"/>
      <c r="J2655" s="379"/>
      <c r="K2655" s="379"/>
      <c r="L2655" s="379"/>
      <c r="M2655" s="379"/>
      <c r="N2655" s="569"/>
      <c r="O2655" s="568"/>
      <c r="S2655" s="581"/>
    </row>
    <row r="2656" spans="2:19" x14ac:dyDescent="0.25">
      <c r="B2656" s="379"/>
      <c r="C2656" s="379"/>
      <c r="D2656" s="379"/>
      <c r="E2656" s="379"/>
      <c r="F2656" s="379"/>
      <c r="G2656" s="379"/>
      <c r="H2656" s="379"/>
      <c r="I2656" s="379"/>
      <c r="J2656" s="379"/>
      <c r="K2656" s="379"/>
      <c r="L2656" s="379"/>
      <c r="M2656" s="379"/>
      <c r="N2656" s="569"/>
      <c r="O2656" s="568"/>
      <c r="S2656" s="581"/>
    </row>
    <row r="2657" spans="2:19" x14ac:dyDescent="0.25">
      <c r="B2657" s="379"/>
      <c r="C2657" s="379"/>
      <c r="D2657" s="379"/>
      <c r="E2657" s="379"/>
      <c r="F2657" s="379"/>
      <c r="G2657" s="379"/>
      <c r="H2657" s="379"/>
      <c r="I2657" s="379"/>
      <c r="J2657" s="379"/>
      <c r="K2657" s="379"/>
      <c r="L2657" s="379"/>
      <c r="M2657" s="379"/>
      <c r="N2657" s="569"/>
      <c r="O2657" s="568"/>
      <c r="S2657" s="581"/>
    </row>
    <row r="2658" spans="2:19" x14ac:dyDescent="0.25">
      <c r="B2658" s="379"/>
      <c r="C2658" s="379"/>
      <c r="D2658" s="379"/>
      <c r="E2658" s="379"/>
      <c r="F2658" s="379"/>
      <c r="G2658" s="379"/>
      <c r="H2658" s="379"/>
      <c r="I2658" s="379"/>
      <c r="J2658" s="379"/>
      <c r="K2658" s="379"/>
      <c r="L2658" s="379"/>
      <c r="M2658" s="379"/>
      <c r="N2658" s="569"/>
      <c r="O2658" s="568"/>
      <c r="S2658" s="581"/>
    </row>
    <row r="2659" spans="2:19" x14ac:dyDescent="0.25">
      <c r="B2659" s="379"/>
      <c r="C2659" s="379"/>
      <c r="D2659" s="379"/>
      <c r="E2659" s="379"/>
      <c r="F2659" s="379"/>
      <c r="G2659" s="379"/>
      <c r="H2659" s="379"/>
      <c r="I2659" s="379"/>
      <c r="J2659" s="379"/>
      <c r="K2659" s="379"/>
      <c r="L2659" s="379"/>
      <c r="M2659" s="379"/>
      <c r="N2659" s="569"/>
      <c r="O2659" s="568"/>
      <c r="S2659" s="581"/>
    </row>
    <row r="2660" spans="2:19" x14ac:dyDescent="0.25">
      <c r="B2660" s="379"/>
      <c r="C2660" s="379"/>
      <c r="D2660" s="379"/>
      <c r="E2660" s="379"/>
      <c r="F2660" s="379"/>
      <c r="G2660" s="379"/>
      <c r="H2660" s="379"/>
      <c r="I2660" s="379"/>
      <c r="J2660" s="379"/>
      <c r="K2660" s="379"/>
      <c r="L2660" s="379"/>
      <c r="M2660" s="379"/>
      <c r="N2660" s="569"/>
      <c r="O2660" s="568"/>
      <c r="S2660" s="581"/>
    </row>
    <row r="2661" spans="2:19" x14ac:dyDescent="0.25">
      <c r="B2661" s="379"/>
      <c r="C2661" s="379"/>
      <c r="D2661" s="379"/>
      <c r="E2661" s="379"/>
      <c r="F2661" s="379"/>
      <c r="G2661" s="379"/>
      <c r="H2661" s="379"/>
      <c r="I2661" s="379"/>
      <c r="J2661" s="379"/>
      <c r="K2661" s="379"/>
      <c r="L2661" s="379"/>
      <c r="M2661" s="379"/>
      <c r="N2661" s="569"/>
      <c r="O2661" s="568"/>
      <c r="S2661" s="581"/>
    </row>
    <row r="2662" spans="2:19" x14ac:dyDescent="0.25">
      <c r="B2662" s="379"/>
      <c r="C2662" s="379"/>
      <c r="D2662" s="379"/>
      <c r="E2662" s="379"/>
      <c r="F2662" s="379"/>
      <c r="G2662" s="379"/>
      <c r="H2662" s="379"/>
      <c r="I2662" s="379"/>
      <c r="J2662" s="379"/>
      <c r="K2662" s="379"/>
      <c r="L2662" s="379"/>
      <c r="M2662" s="379"/>
      <c r="N2662" s="569"/>
      <c r="O2662" s="568"/>
      <c r="S2662" s="581"/>
    </row>
    <row r="2663" spans="2:19" x14ac:dyDescent="0.25">
      <c r="B2663" s="379"/>
      <c r="C2663" s="379"/>
      <c r="D2663" s="379"/>
      <c r="E2663" s="379"/>
      <c r="F2663" s="379"/>
      <c r="G2663" s="379"/>
      <c r="H2663" s="379"/>
      <c r="I2663" s="379"/>
      <c r="J2663" s="379"/>
      <c r="K2663" s="379"/>
      <c r="L2663" s="379"/>
      <c r="M2663" s="379"/>
      <c r="N2663" s="569"/>
      <c r="O2663" s="568"/>
      <c r="S2663" s="581"/>
    </row>
    <row r="2664" spans="2:19" x14ac:dyDescent="0.25">
      <c r="B2664" s="379"/>
      <c r="C2664" s="379"/>
      <c r="D2664" s="379"/>
      <c r="E2664" s="379"/>
      <c r="F2664" s="379"/>
      <c r="G2664" s="379"/>
      <c r="H2664" s="379"/>
      <c r="I2664" s="379"/>
      <c r="J2664" s="379"/>
      <c r="K2664" s="379"/>
      <c r="L2664" s="379"/>
      <c r="M2664" s="379"/>
      <c r="N2664" s="569"/>
      <c r="O2664" s="568"/>
      <c r="S2664" s="581"/>
    </row>
    <row r="2665" spans="2:19" x14ac:dyDescent="0.25">
      <c r="B2665" s="379"/>
      <c r="C2665" s="379"/>
      <c r="D2665" s="379"/>
      <c r="E2665" s="379"/>
      <c r="F2665" s="379"/>
      <c r="G2665" s="379"/>
      <c r="H2665" s="379"/>
      <c r="I2665" s="379"/>
      <c r="J2665" s="379"/>
      <c r="K2665" s="379"/>
      <c r="L2665" s="379"/>
      <c r="M2665" s="379"/>
      <c r="N2665" s="569"/>
      <c r="O2665" s="568"/>
      <c r="S2665" s="581"/>
    </row>
    <row r="2666" spans="2:19" x14ac:dyDescent="0.25">
      <c r="B2666" s="379"/>
      <c r="C2666" s="379"/>
      <c r="D2666" s="379"/>
      <c r="E2666" s="379"/>
      <c r="F2666" s="379"/>
      <c r="G2666" s="379"/>
      <c r="H2666" s="379"/>
      <c r="I2666" s="379"/>
      <c r="J2666" s="379"/>
      <c r="K2666" s="379"/>
      <c r="L2666" s="379"/>
      <c r="M2666" s="379"/>
      <c r="N2666" s="569"/>
      <c r="O2666" s="568"/>
      <c r="S2666" s="581"/>
    </row>
    <row r="2667" spans="2:19" x14ac:dyDescent="0.25">
      <c r="B2667" s="379"/>
      <c r="C2667" s="379"/>
      <c r="D2667" s="379"/>
      <c r="E2667" s="379"/>
      <c r="F2667" s="379"/>
      <c r="G2667" s="379"/>
      <c r="H2667" s="379"/>
      <c r="I2667" s="379"/>
      <c r="J2667" s="379"/>
      <c r="K2667" s="379"/>
      <c r="L2667" s="379"/>
      <c r="M2667" s="379"/>
      <c r="N2667" s="569"/>
      <c r="O2667" s="568"/>
      <c r="S2667" s="581"/>
    </row>
    <row r="2668" spans="2:19" x14ac:dyDescent="0.25">
      <c r="B2668" s="379"/>
      <c r="C2668" s="379"/>
      <c r="D2668" s="379"/>
      <c r="E2668" s="379"/>
      <c r="F2668" s="379"/>
      <c r="G2668" s="379"/>
      <c r="H2668" s="379"/>
      <c r="I2668" s="379"/>
      <c r="J2668" s="379"/>
      <c r="K2668" s="379"/>
      <c r="L2668" s="379"/>
      <c r="M2668" s="379"/>
      <c r="N2668" s="569"/>
      <c r="O2668" s="568"/>
      <c r="S2668" s="581"/>
    </row>
    <row r="2669" spans="2:19" x14ac:dyDescent="0.25">
      <c r="B2669" s="379"/>
      <c r="C2669" s="379"/>
      <c r="D2669" s="379"/>
      <c r="E2669" s="379"/>
      <c r="F2669" s="379"/>
      <c r="G2669" s="379"/>
      <c r="H2669" s="379"/>
      <c r="I2669" s="379"/>
      <c r="J2669" s="379"/>
      <c r="K2669" s="379"/>
      <c r="L2669" s="379"/>
      <c r="M2669" s="379"/>
      <c r="N2669" s="569"/>
      <c r="O2669" s="568"/>
      <c r="S2669" s="581"/>
    </row>
    <row r="2670" spans="2:19" x14ac:dyDescent="0.25">
      <c r="B2670" s="379"/>
      <c r="C2670" s="379"/>
      <c r="D2670" s="379"/>
      <c r="E2670" s="379"/>
      <c r="F2670" s="379"/>
      <c r="G2670" s="379"/>
      <c r="H2670" s="379"/>
      <c r="I2670" s="379"/>
      <c r="J2670" s="379"/>
      <c r="K2670" s="379"/>
      <c r="L2670" s="379"/>
      <c r="M2670" s="379"/>
      <c r="N2670" s="569"/>
      <c r="O2670" s="568"/>
      <c r="S2670" s="581"/>
    </row>
    <row r="2671" spans="2:19" x14ac:dyDescent="0.25">
      <c r="B2671" s="379"/>
      <c r="C2671" s="379"/>
      <c r="D2671" s="379"/>
      <c r="E2671" s="379"/>
      <c r="F2671" s="379"/>
      <c r="G2671" s="379"/>
      <c r="H2671" s="379"/>
      <c r="I2671" s="379"/>
      <c r="J2671" s="379"/>
      <c r="K2671" s="379"/>
      <c r="L2671" s="379"/>
      <c r="M2671" s="379"/>
      <c r="N2671" s="569"/>
      <c r="O2671" s="568"/>
      <c r="S2671" s="581"/>
    </row>
    <row r="2672" spans="2:19" x14ac:dyDescent="0.25">
      <c r="B2672" s="379"/>
      <c r="C2672" s="379"/>
      <c r="D2672" s="379"/>
      <c r="E2672" s="379"/>
      <c r="F2672" s="379"/>
      <c r="G2672" s="379"/>
      <c r="H2672" s="379"/>
      <c r="I2672" s="379"/>
      <c r="J2672" s="379"/>
      <c r="K2672" s="379"/>
      <c r="L2672" s="379"/>
      <c r="M2672" s="379"/>
      <c r="N2672" s="569"/>
      <c r="O2672" s="568"/>
      <c r="S2672" s="581"/>
    </row>
    <row r="2673" spans="2:19" x14ac:dyDescent="0.25">
      <c r="B2673" s="379"/>
      <c r="C2673" s="379"/>
      <c r="D2673" s="379"/>
      <c r="E2673" s="379"/>
      <c r="F2673" s="379"/>
      <c r="G2673" s="379"/>
      <c r="H2673" s="379"/>
      <c r="I2673" s="379"/>
      <c r="J2673" s="379"/>
      <c r="K2673" s="379"/>
      <c r="L2673" s="379"/>
      <c r="M2673" s="379"/>
      <c r="N2673" s="569"/>
      <c r="O2673" s="568"/>
      <c r="S2673" s="581"/>
    </row>
    <row r="2674" spans="2:19" x14ac:dyDescent="0.25">
      <c r="B2674" s="379"/>
      <c r="C2674" s="379"/>
      <c r="D2674" s="379"/>
      <c r="E2674" s="379"/>
      <c r="F2674" s="379"/>
      <c r="G2674" s="379"/>
      <c r="H2674" s="379"/>
      <c r="I2674" s="379"/>
      <c r="J2674" s="379"/>
      <c r="K2674" s="379"/>
      <c r="L2674" s="379"/>
      <c r="M2674" s="379"/>
      <c r="N2674" s="569"/>
      <c r="O2674" s="568"/>
      <c r="S2674" s="581"/>
    </row>
    <row r="2675" spans="2:19" x14ac:dyDescent="0.25">
      <c r="B2675" s="379"/>
      <c r="C2675" s="379"/>
      <c r="D2675" s="379"/>
      <c r="E2675" s="379"/>
      <c r="F2675" s="379"/>
      <c r="G2675" s="379"/>
      <c r="H2675" s="379"/>
      <c r="I2675" s="379"/>
      <c r="J2675" s="379"/>
      <c r="K2675" s="379"/>
      <c r="L2675" s="379"/>
      <c r="M2675" s="379"/>
      <c r="N2675" s="569"/>
      <c r="O2675" s="568"/>
      <c r="S2675" s="581"/>
    </row>
    <row r="2676" spans="2:19" x14ac:dyDescent="0.25">
      <c r="B2676" s="379"/>
      <c r="C2676" s="379"/>
      <c r="D2676" s="379"/>
      <c r="E2676" s="379"/>
      <c r="F2676" s="379"/>
      <c r="G2676" s="379"/>
      <c r="H2676" s="379"/>
      <c r="I2676" s="379"/>
      <c r="J2676" s="379"/>
      <c r="K2676" s="379"/>
      <c r="L2676" s="379"/>
      <c r="M2676" s="379"/>
      <c r="N2676" s="569"/>
      <c r="O2676" s="568"/>
      <c r="S2676" s="581"/>
    </row>
    <row r="2677" spans="2:19" x14ac:dyDescent="0.25">
      <c r="B2677" s="379"/>
      <c r="C2677" s="379"/>
      <c r="D2677" s="379"/>
      <c r="E2677" s="379"/>
      <c r="F2677" s="379"/>
      <c r="G2677" s="379"/>
      <c r="H2677" s="379"/>
      <c r="I2677" s="379"/>
      <c r="J2677" s="379"/>
      <c r="K2677" s="379"/>
      <c r="L2677" s="379"/>
      <c r="M2677" s="379"/>
      <c r="N2677" s="569"/>
      <c r="O2677" s="568"/>
      <c r="S2677" s="581"/>
    </row>
    <row r="2678" spans="2:19" x14ac:dyDescent="0.25">
      <c r="B2678" s="379"/>
      <c r="C2678" s="379"/>
      <c r="D2678" s="379"/>
      <c r="E2678" s="379"/>
      <c r="F2678" s="379"/>
      <c r="G2678" s="379"/>
      <c r="H2678" s="379"/>
      <c r="I2678" s="379"/>
      <c r="J2678" s="379"/>
      <c r="K2678" s="379"/>
      <c r="L2678" s="379"/>
      <c r="M2678" s="379"/>
      <c r="N2678" s="569"/>
      <c r="O2678" s="568"/>
      <c r="S2678" s="581"/>
    </row>
    <row r="2679" spans="2:19" x14ac:dyDescent="0.25">
      <c r="B2679" s="379"/>
      <c r="C2679" s="379"/>
      <c r="D2679" s="379"/>
      <c r="E2679" s="379"/>
      <c r="F2679" s="379"/>
      <c r="G2679" s="379"/>
      <c r="H2679" s="379"/>
      <c r="I2679" s="379"/>
      <c r="J2679" s="379"/>
      <c r="K2679" s="379"/>
      <c r="L2679" s="379"/>
      <c r="M2679" s="379"/>
      <c r="N2679" s="569"/>
      <c r="O2679" s="568"/>
      <c r="S2679" s="581"/>
    </row>
    <row r="2680" spans="2:19" x14ac:dyDescent="0.25">
      <c r="B2680" s="379"/>
      <c r="C2680" s="379"/>
      <c r="D2680" s="379"/>
      <c r="E2680" s="379"/>
      <c r="F2680" s="379"/>
      <c r="G2680" s="379"/>
      <c r="H2680" s="379"/>
      <c r="I2680" s="379"/>
      <c r="J2680" s="379"/>
      <c r="K2680" s="379"/>
      <c r="L2680" s="379"/>
      <c r="M2680" s="379"/>
      <c r="N2680" s="569"/>
      <c r="O2680" s="568"/>
      <c r="S2680" s="581"/>
    </row>
    <row r="2681" spans="2:19" x14ac:dyDescent="0.25">
      <c r="B2681" s="379"/>
      <c r="C2681" s="379"/>
      <c r="D2681" s="379"/>
      <c r="E2681" s="379"/>
      <c r="F2681" s="379"/>
      <c r="G2681" s="379"/>
      <c r="H2681" s="379"/>
      <c r="I2681" s="379"/>
      <c r="J2681" s="379"/>
      <c r="K2681" s="379"/>
      <c r="L2681" s="379"/>
      <c r="M2681" s="379"/>
      <c r="N2681" s="569"/>
      <c r="O2681" s="568"/>
      <c r="S2681" s="581"/>
    </row>
    <row r="2682" spans="2:19" x14ac:dyDescent="0.25">
      <c r="B2682" s="379"/>
      <c r="C2682" s="379"/>
      <c r="D2682" s="379"/>
      <c r="E2682" s="379"/>
      <c r="F2682" s="379"/>
      <c r="G2682" s="379"/>
      <c r="H2682" s="379"/>
      <c r="I2682" s="379"/>
      <c r="J2682" s="379"/>
      <c r="K2682" s="379"/>
      <c r="L2682" s="379"/>
      <c r="M2682" s="379"/>
      <c r="N2682" s="569"/>
      <c r="O2682" s="568"/>
      <c r="S2682" s="581"/>
    </row>
    <row r="2683" spans="2:19" x14ac:dyDescent="0.25">
      <c r="B2683" s="379"/>
      <c r="C2683" s="379"/>
      <c r="D2683" s="379"/>
      <c r="E2683" s="379"/>
      <c r="F2683" s="379"/>
      <c r="G2683" s="379"/>
      <c r="H2683" s="379"/>
      <c r="I2683" s="379"/>
      <c r="J2683" s="379"/>
      <c r="K2683" s="379"/>
      <c r="L2683" s="379"/>
      <c r="M2683" s="379"/>
      <c r="N2683" s="569"/>
      <c r="O2683" s="568"/>
      <c r="S2683" s="581"/>
    </row>
    <row r="2684" spans="2:19" x14ac:dyDescent="0.25">
      <c r="B2684" s="379"/>
      <c r="C2684" s="379"/>
      <c r="D2684" s="379"/>
      <c r="E2684" s="379"/>
      <c r="F2684" s="379"/>
      <c r="G2684" s="379"/>
      <c r="H2684" s="379"/>
      <c r="I2684" s="379"/>
      <c r="J2684" s="379"/>
      <c r="K2684" s="379"/>
      <c r="L2684" s="379"/>
      <c r="M2684" s="379"/>
      <c r="N2684" s="569"/>
      <c r="O2684" s="568"/>
      <c r="S2684" s="581"/>
    </row>
    <row r="2685" spans="2:19" x14ac:dyDescent="0.25">
      <c r="B2685" s="379"/>
      <c r="C2685" s="379"/>
      <c r="D2685" s="379"/>
      <c r="E2685" s="379"/>
      <c r="F2685" s="379"/>
      <c r="G2685" s="379"/>
      <c r="H2685" s="379"/>
      <c r="I2685" s="379"/>
      <c r="J2685" s="379"/>
      <c r="K2685" s="379"/>
      <c r="L2685" s="379"/>
      <c r="M2685" s="379"/>
      <c r="N2685" s="569"/>
      <c r="O2685" s="568"/>
      <c r="S2685" s="581"/>
    </row>
    <row r="2686" spans="2:19" x14ac:dyDescent="0.25">
      <c r="B2686" s="379"/>
      <c r="C2686" s="379"/>
      <c r="D2686" s="379"/>
      <c r="E2686" s="379"/>
      <c r="F2686" s="379"/>
      <c r="G2686" s="379"/>
      <c r="H2686" s="379"/>
      <c r="I2686" s="379"/>
      <c r="J2686" s="379"/>
      <c r="K2686" s="379"/>
      <c r="L2686" s="379"/>
      <c r="M2686" s="379"/>
      <c r="N2686" s="569"/>
      <c r="O2686" s="568"/>
      <c r="S2686" s="581"/>
    </row>
    <row r="2687" spans="2:19" x14ac:dyDescent="0.25">
      <c r="B2687" s="379"/>
      <c r="C2687" s="379"/>
      <c r="D2687" s="379"/>
      <c r="E2687" s="379"/>
      <c r="F2687" s="379"/>
      <c r="G2687" s="379"/>
      <c r="H2687" s="379"/>
      <c r="I2687" s="379"/>
      <c r="J2687" s="379"/>
      <c r="K2687" s="379"/>
      <c r="L2687" s="379"/>
      <c r="M2687" s="379"/>
      <c r="N2687" s="569"/>
      <c r="O2687" s="568"/>
      <c r="S2687" s="581"/>
    </row>
    <row r="2688" spans="2:19" x14ac:dyDescent="0.25">
      <c r="B2688" s="379"/>
      <c r="C2688" s="379"/>
      <c r="D2688" s="379"/>
      <c r="E2688" s="379"/>
      <c r="F2688" s="379"/>
      <c r="G2688" s="379"/>
      <c r="H2688" s="379"/>
      <c r="I2688" s="379"/>
      <c r="J2688" s="379"/>
      <c r="K2688" s="379"/>
      <c r="L2688" s="379"/>
      <c r="M2688" s="379"/>
      <c r="N2688" s="569"/>
      <c r="O2688" s="568"/>
      <c r="S2688" s="581"/>
    </row>
    <row r="2689" spans="2:19" x14ac:dyDescent="0.25">
      <c r="B2689" s="379"/>
      <c r="C2689" s="379"/>
      <c r="D2689" s="379"/>
      <c r="E2689" s="379"/>
      <c r="F2689" s="379"/>
      <c r="G2689" s="379"/>
      <c r="H2689" s="379"/>
      <c r="I2689" s="379"/>
      <c r="J2689" s="379"/>
      <c r="K2689" s="379"/>
      <c r="L2689" s="379"/>
      <c r="M2689" s="379"/>
      <c r="N2689" s="569"/>
      <c r="O2689" s="568"/>
      <c r="S2689" s="581"/>
    </row>
    <row r="2690" spans="2:19" x14ac:dyDescent="0.25">
      <c r="B2690" s="379"/>
      <c r="C2690" s="379"/>
      <c r="D2690" s="379"/>
      <c r="E2690" s="379"/>
      <c r="F2690" s="379"/>
      <c r="G2690" s="379"/>
      <c r="H2690" s="379"/>
      <c r="I2690" s="379"/>
      <c r="J2690" s="379"/>
      <c r="K2690" s="379"/>
      <c r="L2690" s="379"/>
      <c r="M2690" s="379"/>
      <c r="N2690" s="569"/>
      <c r="O2690" s="568"/>
      <c r="S2690" s="581"/>
    </row>
    <row r="2691" spans="2:19" x14ac:dyDescent="0.25">
      <c r="B2691" s="379"/>
      <c r="C2691" s="379"/>
      <c r="D2691" s="379"/>
      <c r="E2691" s="379"/>
      <c r="F2691" s="379"/>
      <c r="G2691" s="379"/>
      <c r="H2691" s="379"/>
      <c r="I2691" s="379"/>
      <c r="J2691" s="379"/>
      <c r="K2691" s="379"/>
      <c r="L2691" s="379"/>
      <c r="M2691" s="379"/>
      <c r="N2691" s="569"/>
      <c r="O2691" s="568"/>
      <c r="S2691" s="581"/>
    </row>
    <row r="2692" spans="2:19" x14ac:dyDescent="0.25">
      <c r="B2692" s="379"/>
      <c r="C2692" s="379"/>
      <c r="D2692" s="379"/>
      <c r="E2692" s="379"/>
      <c r="F2692" s="379"/>
      <c r="G2692" s="379"/>
      <c r="H2692" s="379"/>
      <c r="I2692" s="379"/>
      <c r="J2692" s="379"/>
      <c r="K2692" s="379"/>
      <c r="L2692" s="379"/>
      <c r="M2692" s="379"/>
      <c r="N2692" s="569"/>
      <c r="O2692" s="568"/>
      <c r="S2692" s="581"/>
    </row>
    <row r="2693" spans="2:19" x14ac:dyDescent="0.25">
      <c r="B2693" s="379"/>
      <c r="C2693" s="379"/>
      <c r="D2693" s="379"/>
      <c r="E2693" s="379"/>
      <c r="F2693" s="379"/>
      <c r="G2693" s="379"/>
      <c r="H2693" s="379"/>
      <c r="I2693" s="379"/>
      <c r="J2693" s="379"/>
      <c r="K2693" s="379"/>
      <c r="L2693" s="379"/>
      <c r="M2693" s="379"/>
      <c r="N2693" s="569"/>
      <c r="O2693" s="568"/>
      <c r="S2693" s="581"/>
    </row>
    <row r="2694" spans="2:19" x14ac:dyDescent="0.25">
      <c r="B2694" s="379"/>
      <c r="C2694" s="379"/>
      <c r="D2694" s="379"/>
      <c r="E2694" s="379"/>
      <c r="F2694" s="379"/>
      <c r="G2694" s="379"/>
      <c r="H2694" s="379"/>
      <c r="I2694" s="379"/>
      <c r="J2694" s="379"/>
      <c r="K2694" s="379"/>
      <c r="L2694" s="379"/>
      <c r="M2694" s="379"/>
      <c r="N2694" s="569"/>
      <c r="O2694" s="568"/>
      <c r="S2694" s="581"/>
    </row>
    <row r="2695" spans="2:19" x14ac:dyDescent="0.25">
      <c r="B2695" s="379"/>
      <c r="C2695" s="379"/>
      <c r="D2695" s="379"/>
      <c r="E2695" s="379"/>
      <c r="F2695" s="379"/>
      <c r="G2695" s="379"/>
      <c r="H2695" s="379"/>
      <c r="I2695" s="379"/>
      <c r="J2695" s="379"/>
      <c r="K2695" s="379"/>
      <c r="L2695" s="379"/>
      <c r="M2695" s="379"/>
      <c r="N2695" s="569"/>
      <c r="O2695" s="568"/>
      <c r="S2695" s="581"/>
    </row>
    <row r="2696" spans="2:19" x14ac:dyDescent="0.25">
      <c r="B2696" s="379"/>
      <c r="C2696" s="379"/>
      <c r="D2696" s="379"/>
      <c r="E2696" s="379"/>
      <c r="F2696" s="379"/>
      <c r="G2696" s="379"/>
      <c r="H2696" s="379"/>
      <c r="I2696" s="379"/>
      <c r="J2696" s="379"/>
      <c r="K2696" s="379"/>
      <c r="L2696" s="379"/>
      <c r="M2696" s="379"/>
      <c r="N2696" s="569"/>
      <c r="O2696" s="568"/>
      <c r="S2696" s="581"/>
    </row>
    <row r="2697" spans="2:19" x14ac:dyDescent="0.25">
      <c r="B2697" s="379"/>
      <c r="C2697" s="379"/>
      <c r="D2697" s="379"/>
      <c r="E2697" s="379"/>
      <c r="F2697" s="379"/>
      <c r="G2697" s="379"/>
      <c r="H2697" s="379"/>
      <c r="I2697" s="379"/>
      <c r="J2697" s="379"/>
      <c r="K2697" s="379"/>
      <c r="L2697" s="379"/>
      <c r="M2697" s="379"/>
      <c r="N2697" s="569"/>
      <c r="O2697" s="568"/>
      <c r="S2697" s="581"/>
    </row>
    <row r="2698" spans="2:19" x14ac:dyDescent="0.25">
      <c r="B2698" s="379"/>
      <c r="C2698" s="379"/>
      <c r="D2698" s="379"/>
      <c r="E2698" s="379"/>
      <c r="F2698" s="379"/>
      <c r="G2698" s="379"/>
      <c r="H2698" s="379"/>
      <c r="I2698" s="379"/>
      <c r="J2698" s="379"/>
      <c r="K2698" s="379"/>
      <c r="L2698" s="379"/>
      <c r="M2698" s="379"/>
      <c r="N2698" s="569"/>
      <c r="O2698" s="568"/>
      <c r="S2698" s="581"/>
    </row>
    <row r="2699" spans="2:19" x14ac:dyDescent="0.25">
      <c r="B2699" s="379"/>
      <c r="C2699" s="379"/>
      <c r="D2699" s="379"/>
      <c r="E2699" s="379"/>
      <c r="F2699" s="379"/>
      <c r="G2699" s="379"/>
      <c r="H2699" s="379"/>
      <c r="I2699" s="379"/>
      <c r="J2699" s="379"/>
      <c r="K2699" s="379"/>
      <c r="L2699" s="379"/>
      <c r="M2699" s="379"/>
      <c r="N2699" s="569"/>
      <c r="O2699" s="568"/>
      <c r="S2699" s="581"/>
    </row>
    <row r="2700" spans="2:19" x14ac:dyDescent="0.25">
      <c r="B2700" s="379"/>
      <c r="C2700" s="379"/>
      <c r="D2700" s="379"/>
      <c r="E2700" s="379"/>
      <c r="F2700" s="379"/>
      <c r="G2700" s="379"/>
      <c r="H2700" s="379"/>
      <c r="I2700" s="379"/>
      <c r="J2700" s="379"/>
      <c r="K2700" s="379"/>
      <c r="L2700" s="379"/>
      <c r="M2700" s="379"/>
      <c r="N2700" s="569"/>
      <c r="O2700" s="568"/>
      <c r="S2700" s="581"/>
    </row>
    <row r="2701" spans="2:19" x14ac:dyDescent="0.25">
      <c r="B2701" s="379"/>
      <c r="C2701" s="379"/>
      <c r="D2701" s="379"/>
      <c r="E2701" s="379"/>
      <c r="F2701" s="379"/>
      <c r="G2701" s="379"/>
      <c r="H2701" s="379"/>
      <c r="I2701" s="379"/>
      <c r="J2701" s="379"/>
      <c r="K2701" s="379"/>
      <c r="L2701" s="379"/>
      <c r="M2701" s="379"/>
      <c r="N2701" s="569"/>
      <c r="O2701" s="568"/>
      <c r="S2701" s="581"/>
    </row>
    <row r="2702" spans="2:19" x14ac:dyDescent="0.25">
      <c r="B2702" s="379"/>
      <c r="C2702" s="379"/>
      <c r="D2702" s="379"/>
      <c r="E2702" s="379"/>
      <c r="F2702" s="379"/>
      <c r="G2702" s="379"/>
      <c r="H2702" s="379"/>
      <c r="I2702" s="379"/>
      <c r="J2702" s="379"/>
      <c r="K2702" s="379"/>
      <c r="L2702" s="379"/>
      <c r="M2702" s="379"/>
      <c r="N2702" s="569"/>
      <c r="O2702" s="568"/>
      <c r="S2702" s="581"/>
    </row>
    <row r="2703" spans="2:19" x14ac:dyDescent="0.25">
      <c r="B2703" s="379"/>
      <c r="C2703" s="379"/>
      <c r="D2703" s="379"/>
      <c r="E2703" s="379"/>
      <c r="F2703" s="379"/>
      <c r="G2703" s="379"/>
      <c r="H2703" s="379"/>
      <c r="I2703" s="379"/>
      <c r="J2703" s="379"/>
      <c r="K2703" s="379"/>
      <c r="L2703" s="379"/>
      <c r="M2703" s="379"/>
      <c r="N2703" s="569"/>
      <c r="O2703" s="568"/>
      <c r="S2703" s="581"/>
    </row>
    <row r="2704" spans="2:19" x14ac:dyDescent="0.25">
      <c r="B2704" s="379"/>
      <c r="C2704" s="379"/>
      <c r="D2704" s="379"/>
      <c r="E2704" s="379"/>
      <c r="F2704" s="379"/>
      <c r="G2704" s="379"/>
      <c r="H2704" s="379"/>
      <c r="I2704" s="379"/>
      <c r="J2704" s="379"/>
      <c r="K2704" s="379"/>
      <c r="L2704" s="379"/>
      <c r="M2704" s="379"/>
      <c r="N2704" s="569"/>
      <c r="O2704" s="568"/>
      <c r="S2704" s="581"/>
    </row>
    <row r="2705" spans="2:19" x14ac:dyDescent="0.25">
      <c r="B2705" s="379"/>
      <c r="C2705" s="379"/>
      <c r="D2705" s="379"/>
      <c r="E2705" s="379"/>
      <c r="F2705" s="379"/>
      <c r="G2705" s="379"/>
      <c r="H2705" s="379"/>
      <c r="I2705" s="379"/>
      <c r="J2705" s="379"/>
      <c r="K2705" s="379"/>
      <c r="L2705" s="379"/>
      <c r="M2705" s="379"/>
      <c r="N2705" s="569"/>
      <c r="O2705" s="568"/>
      <c r="S2705" s="581"/>
    </row>
    <row r="2706" spans="2:19" x14ac:dyDescent="0.25">
      <c r="B2706" s="379"/>
      <c r="C2706" s="379"/>
      <c r="D2706" s="379"/>
      <c r="E2706" s="379"/>
      <c r="F2706" s="379"/>
      <c r="G2706" s="379"/>
      <c r="H2706" s="379"/>
      <c r="I2706" s="379"/>
      <c r="J2706" s="379"/>
      <c r="K2706" s="379"/>
      <c r="L2706" s="379"/>
      <c r="M2706" s="379"/>
      <c r="N2706" s="569"/>
      <c r="O2706" s="568"/>
      <c r="S2706" s="581"/>
    </row>
    <row r="2707" spans="2:19" x14ac:dyDescent="0.25">
      <c r="B2707" s="379"/>
      <c r="C2707" s="379"/>
      <c r="D2707" s="379"/>
      <c r="E2707" s="379"/>
      <c r="F2707" s="379"/>
      <c r="G2707" s="379"/>
      <c r="H2707" s="379"/>
      <c r="I2707" s="379"/>
      <c r="J2707" s="379"/>
      <c r="K2707" s="379"/>
      <c r="L2707" s="379"/>
      <c r="M2707" s="379"/>
      <c r="N2707" s="569"/>
      <c r="O2707" s="568"/>
      <c r="S2707" s="581"/>
    </row>
    <row r="2708" spans="2:19" x14ac:dyDescent="0.25">
      <c r="B2708" s="379"/>
      <c r="C2708" s="379"/>
      <c r="D2708" s="379"/>
      <c r="E2708" s="379"/>
      <c r="F2708" s="379"/>
      <c r="G2708" s="379"/>
      <c r="H2708" s="379"/>
      <c r="I2708" s="379"/>
      <c r="J2708" s="379"/>
      <c r="K2708" s="379"/>
      <c r="L2708" s="379"/>
      <c r="M2708" s="379"/>
      <c r="N2708" s="569"/>
      <c r="O2708" s="568"/>
      <c r="S2708" s="581"/>
    </row>
    <row r="2709" spans="2:19" x14ac:dyDescent="0.25">
      <c r="B2709" s="379"/>
      <c r="C2709" s="379"/>
      <c r="D2709" s="379"/>
      <c r="E2709" s="379"/>
      <c r="F2709" s="379"/>
      <c r="G2709" s="379"/>
      <c r="H2709" s="379"/>
      <c r="I2709" s="379"/>
      <c r="J2709" s="379"/>
      <c r="K2709" s="379"/>
      <c r="L2709" s="379"/>
      <c r="M2709" s="379"/>
      <c r="N2709" s="569"/>
      <c r="O2709" s="568"/>
      <c r="S2709" s="581"/>
    </row>
    <row r="2710" spans="2:19" x14ac:dyDescent="0.25">
      <c r="B2710" s="379"/>
      <c r="C2710" s="379"/>
      <c r="D2710" s="379"/>
      <c r="E2710" s="379"/>
      <c r="F2710" s="379"/>
      <c r="G2710" s="379"/>
      <c r="H2710" s="379"/>
      <c r="I2710" s="379"/>
      <c r="J2710" s="379"/>
      <c r="K2710" s="379"/>
      <c r="L2710" s="379"/>
      <c r="M2710" s="379"/>
      <c r="N2710" s="569"/>
      <c r="O2710" s="568"/>
      <c r="S2710" s="581"/>
    </row>
    <row r="2711" spans="2:19" x14ac:dyDescent="0.25">
      <c r="B2711" s="379"/>
      <c r="C2711" s="379"/>
      <c r="D2711" s="379"/>
      <c r="E2711" s="379"/>
      <c r="F2711" s="379"/>
      <c r="G2711" s="379"/>
      <c r="H2711" s="379"/>
      <c r="I2711" s="379"/>
      <c r="J2711" s="379"/>
      <c r="K2711" s="379"/>
      <c r="L2711" s="379"/>
      <c r="M2711" s="379"/>
      <c r="N2711" s="569"/>
      <c r="O2711" s="568"/>
      <c r="S2711" s="581"/>
    </row>
    <row r="2712" spans="2:19" x14ac:dyDescent="0.25">
      <c r="B2712" s="379"/>
      <c r="C2712" s="379"/>
      <c r="D2712" s="379"/>
      <c r="E2712" s="379"/>
      <c r="F2712" s="379"/>
      <c r="G2712" s="379"/>
      <c r="H2712" s="379"/>
      <c r="I2712" s="379"/>
      <c r="J2712" s="379"/>
      <c r="K2712" s="379"/>
      <c r="L2712" s="379"/>
      <c r="M2712" s="379"/>
      <c r="N2712" s="569"/>
      <c r="O2712" s="568"/>
      <c r="S2712" s="581"/>
    </row>
    <row r="2713" spans="2:19" x14ac:dyDescent="0.25">
      <c r="B2713" s="379"/>
      <c r="C2713" s="379"/>
      <c r="D2713" s="379"/>
      <c r="E2713" s="379"/>
      <c r="F2713" s="379"/>
      <c r="G2713" s="379"/>
      <c r="H2713" s="379"/>
      <c r="I2713" s="379"/>
      <c r="J2713" s="379"/>
      <c r="K2713" s="379"/>
      <c r="L2713" s="379"/>
      <c r="M2713" s="379"/>
      <c r="N2713" s="569"/>
      <c r="O2713" s="568"/>
      <c r="S2713" s="581"/>
    </row>
    <row r="2714" spans="2:19" x14ac:dyDescent="0.25">
      <c r="B2714" s="379"/>
      <c r="C2714" s="379"/>
      <c r="D2714" s="379"/>
      <c r="E2714" s="379"/>
      <c r="F2714" s="379"/>
      <c r="G2714" s="379"/>
      <c r="H2714" s="379"/>
      <c r="I2714" s="379"/>
      <c r="J2714" s="379"/>
      <c r="K2714" s="379"/>
      <c r="L2714" s="379"/>
      <c r="M2714" s="379"/>
      <c r="N2714" s="569"/>
      <c r="O2714" s="568"/>
      <c r="S2714" s="581"/>
    </row>
    <row r="2715" spans="2:19" x14ac:dyDescent="0.25">
      <c r="B2715" s="379"/>
      <c r="C2715" s="379"/>
      <c r="D2715" s="379"/>
      <c r="E2715" s="379"/>
      <c r="F2715" s="379"/>
      <c r="G2715" s="379"/>
      <c r="H2715" s="379"/>
      <c r="I2715" s="379"/>
      <c r="J2715" s="379"/>
      <c r="K2715" s="379"/>
      <c r="L2715" s="379"/>
      <c r="M2715" s="379"/>
      <c r="N2715" s="569"/>
      <c r="O2715" s="568"/>
      <c r="S2715" s="581"/>
    </row>
    <row r="2716" spans="2:19" x14ac:dyDescent="0.25">
      <c r="B2716" s="379"/>
      <c r="C2716" s="379"/>
      <c r="D2716" s="379"/>
      <c r="E2716" s="379"/>
      <c r="F2716" s="379"/>
      <c r="G2716" s="379"/>
      <c r="H2716" s="379"/>
      <c r="I2716" s="379"/>
      <c r="J2716" s="379"/>
      <c r="K2716" s="379"/>
      <c r="L2716" s="379"/>
      <c r="M2716" s="379"/>
      <c r="N2716" s="569"/>
      <c r="O2716" s="568"/>
      <c r="S2716" s="581"/>
    </row>
    <row r="2717" spans="2:19" x14ac:dyDescent="0.25">
      <c r="B2717" s="379"/>
      <c r="C2717" s="379"/>
      <c r="D2717" s="379"/>
      <c r="E2717" s="379"/>
      <c r="F2717" s="379"/>
      <c r="G2717" s="379"/>
      <c r="H2717" s="379"/>
      <c r="I2717" s="379"/>
      <c r="J2717" s="379"/>
      <c r="K2717" s="379"/>
      <c r="L2717" s="379"/>
      <c r="M2717" s="379"/>
      <c r="N2717" s="569"/>
      <c r="O2717" s="568"/>
      <c r="S2717" s="581"/>
    </row>
    <row r="2718" spans="2:19" x14ac:dyDescent="0.25">
      <c r="B2718" s="379"/>
      <c r="C2718" s="379"/>
      <c r="D2718" s="379"/>
      <c r="E2718" s="379"/>
      <c r="F2718" s="379"/>
      <c r="G2718" s="379"/>
      <c r="H2718" s="379"/>
      <c r="I2718" s="379"/>
      <c r="J2718" s="379"/>
      <c r="K2718" s="379"/>
      <c r="L2718" s="379"/>
      <c r="M2718" s="379"/>
      <c r="N2718" s="569"/>
      <c r="O2718" s="568"/>
      <c r="S2718" s="581"/>
    </row>
    <row r="2719" spans="2:19" x14ac:dyDescent="0.25">
      <c r="B2719" s="379"/>
      <c r="C2719" s="379"/>
      <c r="D2719" s="379"/>
      <c r="E2719" s="379"/>
      <c r="F2719" s="379"/>
      <c r="G2719" s="379"/>
      <c r="H2719" s="379"/>
      <c r="I2719" s="379"/>
      <c r="J2719" s="379"/>
      <c r="K2719" s="379"/>
      <c r="L2719" s="379"/>
      <c r="M2719" s="379"/>
      <c r="N2719" s="569"/>
      <c r="O2719" s="568"/>
      <c r="S2719" s="581"/>
    </row>
    <row r="2720" spans="2:19" x14ac:dyDescent="0.25">
      <c r="B2720" s="379"/>
      <c r="C2720" s="379"/>
      <c r="D2720" s="379"/>
      <c r="E2720" s="379"/>
      <c r="F2720" s="379"/>
      <c r="G2720" s="379"/>
      <c r="H2720" s="379"/>
      <c r="I2720" s="379"/>
      <c r="J2720" s="379"/>
      <c r="K2720" s="379"/>
      <c r="L2720" s="379"/>
      <c r="M2720" s="379"/>
      <c r="N2720" s="569"/>
      <c r="O2720" s="568"/>
      <c r="S2720" s="581"/>
    </row>
    <row r="2721" spans="2:19" x14ac:dyDescent="0.25">
      <c r="B2721" s="379"/>
      <c r="C2721" s="379"/>
      <c r="D2721" s="379"/>
      <c r="E2721" s="379"/>
      <c r="F2721" s="379"/>
      <c r="G2721" s="379"/>
      <c r="H2721" s="379"/>
      <c r="I2721" s="379"/>
      <c r="J2721" s="379"/>
      <c r="K2721" s="379"/>
      <c r="L2721" s="379"/>
      <c r="M2721" s="379"/>
      <c r="N2721" s="569"/>
      <c r="O2721" s="568"/>
      <c r="S2721" s="581"/>
    </row>
    <row r="2722" spans="2:19" x14ac:dyDescent="0.25">
      <c r="B2722" s="379"/>
      <c r="C2722" s="379"/>
      <c r="D2722" s="379"/>
      <c r="E2722" s="379"/>
      <c r="F2722" s="379"/>
      <c r="G2722" s="379"/>
      <c r="H2722" s="379"/>
      <c r="I2722" s="379"/>
      <c r="J2722" s="379"/>
      <c r="K2722" s="379"/>
      <c r="L2722" s="379"/>
      <c r="M2722" s="379"/>
      <c r="N2722" s="569"/>
      <c r="O2722" s="568"/>
      <c r="S2722" s="581"/>
    </row>
    <row r="2723" spans="2:19" x14ac:dyDescent="0.25">
      <c r="B2723" s="379"/>
      <c r="C2723" s="379"/>
      <c r="D2723" s="379"/>
      <c r="E2723" s="379"/>
      <c r="F2723" s="379"/>
      <c r="G2723" s="379"/>
      <c r="H2723" s="379"/>
      <c r="I2723" s="379"/>
      <c r="J2723" s="379"/>
      <c r="K2723" s="379"/>
      <c r="L2723" s="379"/>
      <c r="M2723" s="379"/>
      <c r="N2723" s="569"/>
      <c r="O2723" s="568"/>
      <c r="S2723" s="581"/>
    </row>
    <row r="2724" spans="2:19" x14ac:dyDescent="0.25">
      <c r="B2724" s="379"/>
      <c r="C2724" s="379"/>
      <c r="D2724" s="379"/>
      <c r="E2724" s="379"/>
      <c r="F2724" s="379"/>
      <c r="G2724" s="379"/>
      <c r="H2724" s="379"/>
      <c r="I2724" s="379"/>
      <c r="J2724" s="379"/>
      <c r="K2724" s="379"/>
      <c r="L2724" s="379"/>
      <c r="M2724" s="379"/>
      <c r="N2724" s="569"/>
      <c r="O2724" s="568"/>
      <c r="S2724" s="581"/>
    </row>
    <row r="2725" spans="2:19" x14ac:dyDescent="0.25">
      <c r="B2725" s="379"/>
      <c r="C2725" s="379"/>
      <c r="D2725" s="379"/>
      <c r="E2725" s="379"/>
      <c r="F2725" s="379"/>
      <c r="G2725" s="379"/>
      <c r="H2725" s="379"/>
      <c r="I2725" s="379"/>
      <c r="J2725" s="379"/>
      <c r="K2725" s="379"/>
      <c r="L2725" s="379"/>
      <c r="M2725" s="379"/>
      <c r="N2725" s="569"/>
      <c r="O2725" s="568"/>
      <c r="S2725" s="581"/>
    </row>
    <row r="2726" spans="2:19" x14ac:dyDescent="0.25">
      <c r="B2726" s="379"/>
      <c r="C2726" s="379"/>
      <c r="D2726" s="379"/>
      <c r="E2726" s="379"/>
      <c r="F2726" s="379"/>
      <c r="G2726" s="379"/>
      <c r="H2726" s="379"/>
      <c r="I2726" s="379"/>
      <c r="J2726" s="379"/>
      <c r="K2726" s="379"/>
      <c r="L2726" s="379"/>
      <c r="M2726" s="379"/>
      <c r="N2726" s="569"/>
      <c r="O2726" s="568"/>
      <c r="S2726" s="581"/>
    </row>
    <row r="2727" spans="2:19" x14ac:dyDescent="0.25">
      <c r="B2727" s="379"/>
      <c r="C2727" s="379"/>
      <c r="D2727" s="379"/>
      <c r="E2727" s="379"/>
      <c r="F2727" s="379"/>
      <c r="G2727" s="379"/>
      <c r="H2727" s="379"/>
      <c r="I2727" s="379"/>
      <c r="J2727" s="379"/>
      <c r="K2727" s="379"/>
      <c r="L2727" s="379"/>
      <c r="M2727" s="379"/>
      <c r="N2727" s="569"/>
      <c r="O2727" s="568"/>
      <c r="S2727" s="581"/>
    </row>
    <row r="2728" spans="2:19" x14ac:dyDescent="0.25">
      <c r="B2728" s="379"/>
      <c r="C2728" s="379"/>
      <c r="D2728" s="379"/>
      <c r="E2728" s="379"/>
      <c r="F2728" s="379"/>
      <c r="G2728" s="379"/>
      <c r="H2728" s="379"/>
      <c r="I2728" s="379"/>
      <c r="J2728" s="379"/>
      <c r="K2728" s="379"/>
      <c r="L2728" s="379"/>
      <c r="M2728" s="379"/>
      <c r="N2728" s="569"/>
      <c r="O2728" s="568"/>
      <c r="S2728" s="581"/>
    </row>
    <row r="2729" spans="2:19" x14ac:dyDescent="0.25">
      <c r="B2729" s="379"/>
      <c r="C2729" s="379"/>
      <c r="D2729" s="379"/>
      <c r="E2729" s="379"/>
      <c r="F2729" s="379"/>
      <c r="G2729" s="379"/>
      <c r="H2729" s="379"/>
      <c r="I2729" s="379"/>
      <c r="J2729" s="379"/>
      <c r="K2729" s="379"/>
      <c r="L2729" s="379"/>
      <c r="M2729" s="379"/>
      <c r="N2729" s="569"/>
      <c r="O2729" s="568"/>
      <c r="S2729" s="581"/>
    </row>
    <row r="2730" spans="2:19" x14ac:dyDescent="0.25">
      <c r="B2730" s="379"/>
      <c r="C2730" s="379"/>
      <c r="D2730" s="379"/>
      <c r="E2730" s="379"/>
      <c r="F2730" s="379"/>
      <c r="G2730" s="379"/>
      <c r="H2730" s="379"/>
      <c r="I2730" s="379"/>
      <c r="J2730" s="379"/>
      <c r="K2730" s="379"/>
      <c r="L2730" s="379"/>
      <c r="M2730" s="379"/>
      <c r="N2730" s="569"/>
      <c r="O2730" s="568"/>
      <c r="S2730" s="581"/>
    </row>
    <row r="2731" spans="2:19" x14ac:dyDescent="0.25">
      <c r="B2731" s="379"/>
      <c r="C2731" s="379"/>
      <c r="D2731" s="379"/>
      <c r="E2731" s="379"/>
      <c r="F2731" s="379"/>
      <c r="G2731" s="379"/>
      <c r="H2731" s="379"/>
      <c r="I2731" s="379"/>
      <c r="J2731" s="379"/>
      <c r="K2731" s="379"/>
      <c r="L2731" s="379"/>
      <c r="M2731" s="379"/>
      <c r="N2731" s="569"/>
      <c r="O2731" s="568"/>
      <c r="S2731" s="581"/>
    </row>
    <row r="2732" spans="2:19" x14ac:dyDescent="0.25">
      <c r="B2732" s="379"/>
      <c r="C2732" s="379"/>
      <c r="D2732" s="379"/>
      <c r="E2732" s="379"/>
      <c r="F2732" s="379"/>
      <c r="G2732" s="379"/>
      <c r="H2732" s="379"/>
      <c r="I2732" s="379"/>
      <c r="J2732" s="379"/>
      <c r="K2732" s="379"/>
      <c r="L2732" s="379"/>
      <c r="M2732" s="379"/>
      <c r="N2732" s="569"/>
      <c r="O2732" s="568"/>
      <c r="S2732" s="581"/>
    </row>
    <row r="2733" spans="2:19" x14ac:dyDescent="0.25">
      <c r="B2733" s="379"/>
      <c r="C2733" s="379"/>
      <c r="D2733" s="379"/>
      <c r="E2733" s="379"/>
      <c r="F2733" s="379"/>
      <c r="G2733" s="379"/>
      <c r="H2733" s="379"/>
      <c r="I2733" s="379"/>
      <c r="J2733" s="379"/>
      <c r="K2733" s="379"/>
      <c r="L2733" s="379"/>
      <c r="M2733" s="379"/>
      <c r="N2733" s="569"/>
      <c r="O2733" s="568"/>
      <c r="S2733" s="581"/>
    </row>
    <row r="2734" spans="2:19" x14ac:dyDescent="0.25">
      <c r="B2734" s="379"/>
      <c r="C2734" s="379"/>
      <c r="D2734" s="379"/>
      <c r="E2734" s="379"/>
      <c r="F2734" s="379"/>
      <c r="G2734" s="379"/>
      <c r="H2734" s="379"/>
      <c r="I2734" s="379"/>
      <c r="J2734" s="379"/>
      <c r="K2734" s="379"/>
      <c r="L2734" s="379"/>
      <c r="M2734" s="379"/>
      <c r="N2734" s="569"/>
      <c r="O2734" s="568"/>
      <c r="S2734" s="581"/>
    </row>
    <row r="2735" spans="2:19" x14ac:dyDescent="0.25">
      <c r="B2735" s="379"/>
      <c r="C2735" s="379"/>
      <c r="D2735" s="379"/>
      <c r="E2735" s="379"/>
      <c r="F2735" s="379"/>
      <c r="G2735" s="379"/>
      <c r="H2735" s="379"/>
      <c r="I2735" s="379"/>
      <c r="J2735" s="379"/>
      <c r="K2735" s="379"/>
      <c r="L2735" s="379"/>
      <c r="M2735" s="379"/>
      <c r="N2735" s="569"/>
      <c r="O2735" s="568"/>
      <c r="S2735" s="581"/>
    </row>
    <row r="2736" spans="2:19" x14ac:dyDescent="0.25">
      <c r="B2736" s="379"/>
      <c r="C2736" s="379"/>
      <c r="D2736" s="379"/>
      <c r="E2736" s="379"/>
      <c r="F2736" s="379"/>
      <c r="G2736" s="379"/>
      <c r="H2736" s="379"/>
      <c r="I2736" s="379"/>
      <c r="J2736" s="379"/>
      <c r="K2736" s="379"/>
      <c r="L2736" s="379"/>
      <c r="M2736" s="379"/>
      <c r="N2736" s="569"/>
      <c r="O2736" s="568"/>
      <c r="S2736" s="581"/>
    </row>
    <row r="2737" spans="2:19" x14ac:dyDescent="0.25">
      <c r="B2737" s="379"/>
      <c r="C2737" s="379"/>
      <c r="D2737" s="379"/>
      <c r="E2737" s="379"/>
      <c r="F2737" s="379"/>
      <c r="G2737" s="379"/>
      <c r="H2737" s="379"/>
      <c r="I2737" s="379"/>
      <c r="J2737" s="379"/>
      <c r="K2737" s="379"/>
      <c r="L2737" s="379"/>
      <c r="M2737" s="379"/>
      <c r="N2737" s="569"/>
      <c r="O2737" s="568"/>
      <c r="S2737" s="581"/>
    </row>
    <row r="2738" spans="2:19" x14ac:dyDescent="0.25">
      <c r="B2738" s="379"/>
      <c r="C2738" s="379"/>
      <c r="D2738" s="379"/>
      <c r="E2738" s="379"/>
      <c r="F2738" s="379"/>
      <c r="G2738" s="379"/>
      <c r="H2738" s="379"/>
      <c r="I2738" s="379"/>
      <c r="J2738" s="379"/>
      <c r="K2738" s="379"/>
      <c r="L2738" s="379"/>
      <c r="M2738" s="379"/>
      <c r="N2738" s="569"/>
      <c r="O2738" s="568"/>
      <c r="S2738" s="581"/>
    </row>
    <row r="2739" spans="2:19" x14ac:dyDescent="0.25">
      <c r="B2739" s="379"/>
      <c r="C2739" s="379"/>
      <c r="D2739" s="379"/>
      <c r="E2739" s="379"/>
      <c r="F2739" s="379"/>
      <c r="G2739" s="379"/>
      <c r="H2739" s="379"/>
      <c r="I2739" s="379"/>
      <c r="J2739" s="379"/>
      <c r="K2739" s="379"/>
      <c r="L2739" s="379"/>
      <c r="M2739" s="379"/>
      <c r="N2739" s="569"/>
      <c r="O2739" s="568"/>
      <c r="S2739" s="581"/>
    </row>
    <row r="2740" spans="2:19" x14ac:dyDescent="0.25">
      <c r="B2740" s="379"/>
      <c r="C2740" s="379"/>
      <c r="D2740" s="379"/>
      <c r="E2740" s="379"/>
      <c r="F2740" s="379"/>
      <c r="G2740" s="379"/>
      <c r="H2740" s="379"/>
      <c r="I2740" s="379"/>
      <c r="J2740" s="379"/>
      <c r="K2740" s="379"/>
      <c r="L2740" s="379"/>
      <c r="M2740" s="379"/>
      <c r="N2740" s="569"/>
      <c r="O2740" s="568"/>
      <c r="S2740" s="581"/>
    </row>
    <row r="2741" spans="2:19" x14ac:dyDescent="0.25">
      <c r="B2741" s="379"/>
      <c r="C2741" s="379"/>
      <c r="D2741" s="379"/>
      <c r="E2741" s="379"/>
      <c r="F2741" s="379"/>
      <c r="G2741" s="379"/>
      <c r="H2741" s="379"/>
      <c r="I2741" s="379"/>
      <c r="J2741" s="379"/>
      <c r="K2741" s="379"/>
      <c r="L2741" s="379"/>
      <c r="M2741" s="379"/>
      <c r="N2741" s="569"/>
      <c r="O2741" s="568"/>
      <c r="S2741" s="581"/>
    </row>
    <row r="2742" spans="2:19" x14ac:dyDescent="0.25">
      <c r="B2742" s="379"/>
      <c r="C2742" s="379"/>
      <c r="D2742" s="379"/>
      <c r="E2742" s="379"/>
      <c r="F2742" s="379"/>
      <c r="G2742" s="379"/>
      <c r="H2742" s="379"/>
      <c r="I2742" s="379"/>
      <c r="J2742" s="379"/>
      <c r="K2742" s="379"/>
      <c r="L2742" s="379"/>
      <c r="M2742" s="379"/>
      <c r="N2742" s="569"/>
      <c r="O2742" s="568"/>
      <c r="S2742" s="581"/>
    </row>
    <row r="2743" spans="2:19" x14ac:dyDescent="0.25">
      <c r="B2743" s="379"/>
      <c r="C2743" s="379"/>
      <c r="D2743" s="379"/>
      <c r="E2743" s="379"/>
      <c r="F2743" s="379"/>
      <c r="G2743" s="379"/>
      <c r="H2743" s="379"/>
      <c r="I2743" s="379"/>
      <c r="J2743" s="379"/>
      <c r="K2743" s="379"/>
      <c r="L2743" s="379"/>
      <c r="M2743" s="379"/>
      <c r="N2743" s="569"/>
      <c r="O2743" s="568"/>
      <c r="S2743" s="581"/>
    </row>
    <row r="2744" spans="2:19" x14ac:dyDescent="0.25">
      <c r="B2744" s="379"/>
      <c r="C2744" s="379"/>
      <c r="D2744" s="379"/>
      <c r="E2744" s="379"/>
      <c r="F2744" s="379"/>
      <c r="G2744" s="379"/>
      <c r="H2744" s="379"/>
      <c r="I2744" s="379"/>
      <c r="J2744" s="379"/>
      <c r="K2744" s="379"/>
      <c r="L2744" s="379"/>
      <c r="M2744" s="379"/>
      <c r="N2744" s="569"/>
      <c r="O2744" s="568"/>
      <c r="S2744" s="581"/>
    </row>
    <row r="2745" spans="2:19" x14ac:dyDescent="0.25">
      <c r="B2745" s="379"/>
      <c r="C2745" s="379"/>
      <c r="D2745" s="379"/>
      <c r="E2745" s="379"/>
      <c r="F2745" s="379"/>
      <c r="G2745" s="379"/>
      <c r="H2745" s="379"/>
      <c r="I2745" s="379"/>
      <c r="J2745" s="379"/>
      <c r="K2745" s="379"/>
      <c r="L2745" s="379"/>
      <c r="M2745" s="379"/>
      <c r="N2745" s="569"/>
      <c r="O2745" s="568"/>
      <c r="S2745" s="581"/>
    </row>
    <row r="2746" spans="2:19" x14ac:dyDescent="0.25">
      <c r="B2746" s="379"/>
      <c r="C2746" s="379"/>
      <c r="D2746" s="379"/>
      <c r="E2746" s="379"/>
      <c r="F2746" s="379"/>
      <c r="G2746" s="379"/>
      <c r="H2746" s="379"/>
      <c r="I2746" s="379"/>
      <c r="J2746" s="379"/>
      <c r="K2746" s="379"/>
      <c r="L2746" s="379"/>
      <c r="M2746" s="379"/>
      <c r="N2746" s="569"/>
      <c r="O2746" s="568"/>
      <c r="S2746" s="581"/>
    </row>
    <row r="2747" spans="2:19" x14ac:dyDescent="0.25">
      <c r="B2747" s="379"/>
      <c r="C2747" s="379"/>
      <c r="D2747" s="379"/>
      <c r="E2747" s="379"/>
      <c r="F2747" s="379"/>
      <c r="G2747" s="379"/>
      <c r="H2747" s="379"/>
      <c r="I2747" s="379"/>
      <c r="J2747" s="379"/>
      <c r="K2747" s="379"/>
      <c r="L2747" s="379"/>
      <c r="M2747" s="379"/>
      <c r="N2747" s="569"/>
      <c r="O2747" s="568"/>
      <c r="S2747" s="581"/>
    </row>
    <row r="2748" spans="2:19" x14ac:dyDescent="0.25">
      <c r="B2748" s="379"/>
      <c r="C2748" s="379"/>
      <c r="D2748" s="379"/>
      <c r="E2748" s="379"/>
      <c r="F2748" s="379"/>
      <c r="G2748" s="379"/>
      <c r="H2748" s="379"/>
      <c r="I2748" s="379"/>
      <c r="J2748" s="379"/>
      <c r="K2748" s="379"/>
      <c r="L2748" s="379"/>
      <c r="M2748" s="379"/>
      <c r="N2748" s="569"/>
      <c r="O2748" s="568"/>
      <c r="S2748" s="581"/>
    </row>
    <row r="2749" spans="2:19" x14ac:dyDescent="0.25">
      <c r="B2749" s="379"/>
      <c r="C2749" s="379"/>
      <c r="D2749" s="379"/>
      <c r="E2749" s="379"/>
      <c r="F2749" s="379"/>
      <c r="G2749" s="379"/>
      <c r="H2749" s="379"/>
      <c r="I2749" s="379"/>
      <c r="J2749" s="379"/>
      <c r="K2749" s="379"/>
      <c r="L2749" s="379"/>
      <c r="M2749" s="379"/>
      <c r="N2749" s="569"/>
      <c r="O2749" s="568"/>
      <c r="S2749" s="581"/>
    </row>
    <row r="2750" spans="2:19" x14ac:dyDescent="0.25">
      <c r="B2750" s="379"/>
      <c r="C2750" s="379"/>
      <c r="D2750" s="379"/>
      <c r="E2750" s="379"/>
      <c r="F2750" s="379"/>
      <c r="G2750" s="379"/>
      <c r="H2750" s="379"/>
      <c r="I2750" s="379"/>
      <c r="J2750" s="379"/>
      <c r="K2750" s="379"/>
      <c r="L2750" s="379"/>
      <c r="M2750" s="379"/>
      <c r="N2750" s="569"/>
      <c r="O2750" s="568"/>
      <c r="S2750" s="581"/>
    </row>
    <row r="2751" spans="2:19" x14ac:dyDescent="0.25">
      <c r="B2751" s="379"/>
      <c r="C2751" s="379"/>
      <c r="D2751" s="379"/>
      <c r="E2751" s="379"/>
      <c r="F2751" s="379"/>
      <c r="G2751" s="379"/>
      <c r="H2751" s="379"/>
      <c r="I2751" s="379"/>
      <c r="J2751" s="379"/>
      <c r="K2751" s="379"/>
      <c r="L2751" s="379"/>
      <c r="M2751" s="379"/>
      <c r="N2751" s="569"/>
      <c r="O2751" s="568"/>
      <c r="S2751" s="581"/>
    </row>
    <row r="2752" spans="2:19" x14ac:dyDescent="0.25">
      <c r="B2752" s="379"/>
      <c r="C2752" s="379"/>
      <c r="D2752" s="379"/>
      <c r="E2752" s="379"/>
      <c r="F2752" s="379"/>
      <c r="G2752" s="379"/>
      <c r="H2752" s="379"/>
      <c r="I2752" s="379"/>
      <c r="J2752" s="379"/>
      <c r="K2752" s="379"/>
      <c r="L2752" s="379"/>
      <c r="M2752" s="379"/>
      <c r="N2752" s="569"/>
      <c r="O2752" s="568"/>
      <c r="S2752" s="581"/>
    </row>
    <row r="2753" spans="2:19" x14ac:dyDescent="0.25">
      <c r="B2753" s="379"/>
      <c r="C2753" s="379"/>
      <c r="D2753" s="379"/>
      <c r="E2753" s="379"/>
      <c r="F2753" s="379"/>
      <c r="G2753" s="379"/>
      <c r="H2753" s="379"/>
      <c r="I2753" s="379"/>
      <c r="J2753" s="379"/>
      <c r="K2753" s="379"/>
      <c r="L2753" s="379"/>
      <c r="M2753" s="379"/>
      <c r="N2753" s="569"/>
      <c r="O2753" s="568"/>
      <c r="S2753" s="581"/>
    </row>
    <row r="2754" spans="2:19" x14ac:dyDescent="0.25">
      <c r="B2754" s="379"/>
      <c r="C2754" s="379"/>
      <c r="D2754" s="379"/>
      <c r="E2754" s="379"/>
      <c r="F2754" s="379"/>
      <c r="G2754" s="379"/>
      <c r="H2754" s="379"/>
      <c r="I2754" s="379"/>
      <c r="J2754" s="379"/>
      <c r="K2754" s="379"/>
      <c r="L2754" s="379"/>
      <c r="M2754" s="379"/>
      <c r="N2754" s="569"/>
      <c r="O2754" s="568"/>
      <c r="S2754" s="581"/>
    </row>
    <row r="2755" spans="2:19" x14ac:dyDescent="0.25">
      <c r="B2755" s="379"/>
      <c r="C2755" s="379"/>
      <c r="D2755" s="379"/>
      <c r="E2755" s="379"/>
      <c r="F2755" s="379"/>
      <c r="G2755" s="379"/>
      <c r="H2755" s="379"/>
      <c r="I2755" s="379"/>
      <c r="J2755" s="379"/>
      <c r="K2755" s="379"/>
      <c r="L2755" s="379"/>
      <c r="M2755" s="379"/>
      <c r="N2755" s="569"/>
      <c r="O2755" s="568"/>
      <c r="S2755" s="581"/>
    </row>
    <row r="2756" spans="2:19" x14ac:dyDescent="0.25">
      <c r="B2756" s="379"/>
      <c r="C2756" s="379"/>
      <c r="D2756" s="379"/>
      <c r="E2756" s="379"/>
      <c r="F2756" s="379"/>
      <c r="G2756" s="379"/>
      <c r="H2756" s="379"/>
      <c r="I2756" s="379"/>
      <c r="J2756" s="379"/>
      <c r="K2756" s="379"/>
      <c r="L2756" s="379"/>
      <c r="M2756" s="379"/>
      <c r="N2756" s="569"/>
      <c r="O2756" s="568"/>
      <c r="S2756" s="581"/>
    </row>
    <row r="2757" spans="2:19" x14ac:dyDescent="0.25">
      <c r="B2757" s="379"/>
      <c r="C2757" s="379"/>
      <c r="D2757" s="379"/>
      <c r="E2757" s="379"/>
      <c r="F2757" s="379"/>
      <c r="G2757" s="379"/>
      <c r="H2757" s="379"/>
      <c r="I2757" s="379"/>
      <c r="J2757" s="379"/>
      <c r="K2757" s="379"/>
      <c r="L2757" s="379"/>
      <c r="M2757" s="379"/>
      <c r="N2757" s="569"/>
      <c r="O2757" s="568"/>
      <c r="S2757" s="581"/>
    </row>
    <row r="2758" spans="2:19" x14ac:dyDescent="0.25">
      <c r="B2758" s="379"/>
      <c r="C2758" s="379"/>
      <c r="D2758" s="379"/>
      <c r="E2758" s="379"/>
      <c r="F2758" s="379"/>
      <c r="G2758" s="379"/>
      <c r="H2758" s="379"/>
      <c r="I2758" s="379"/>
      <c r="J2758" s="379"/>
      <c r="K2758" s="379"/>
      <c r="L2758" s="379"/>
      <c r="M2758" s="379"/>
      <c r="N2758" s="569"/>
      <c r="O2758" s="568"/>
      <c r="S2758" s="581"/>
    </row>
    <row r="2759" spans="2:19" x14ac:dyDescent="0.25">
      <c r="B2759" s="379"/>
      <c r="C2759" s="379"/>
      <c r="D2759" s="379"/>
      <c r="E2759" s="379"/>
      <c r="F2759" s="379"/>
      <c r="G2759" s="379"/>
      <c r="H2759" s="379"/>
      <c r="I2759" s="379"/>
      <c r="J2759" s="379"/>
      <c r="K2759" s="379"/>
      <c r="L2759" s="379"/>
      <c r="M2759" s="379"/>
      <c r="N2759" s="569"/>
      <c r="O2759" s="568"/>
      <c r="S2759" s="581"/>
    </row>
    <row r="2760" spans="2:19" x14ac:dyDescent="0.25">
      <c r="B2760" s="379"/>
      <c r="C2760" s="379"/>
      <c r="D2760" s="379"/>
      <c r="E2760" s="379"/>
      <c r="F2760" s="379"/>
      <c r="G2760" s="379"/>
      <c r="H2760" s="379"/>
      <c r="I2760" s="379"/>
      <c r="J2760" s="379"/>
      <c r="K2760" s="379"/>
      <c r="L2760" s="379"/>
      <c r="M2760" s="379"/>
      <c r="N2760" s="569"/>
      <c r="O2760" s="568"/>
      <c r="S2760" s="581"/>
    </row>
    <row r="2761" spans="2:19" x14ac:dyDescent="0.25">
      <c r="B2761" s="379"/>
      <c r="C2761" s="379"/>
      <c r="D2761" s="379"/>
      <c r="E2761" s="379"/>
      <c r="F2761" s="379"/>
      <c r="G2761" s="379"/>
      <c r="H2761" s="379"/>
      <c r="I2761" s="379"/>
      <c r="J2761" s="379"/>
      <c r="K2761" s="379"/>
      <c r="L2761" s="379"/>
      <c r="M2761" s="379"/>
      <c r="N2761" s="569"/>
      <c r="O2761" s="568"/>
      <c r="S2761" s="581"/>
    </row>
    <row r="2762" spans="2:19" x14ac:dyDescent="0.25">
      <c r="B2762" s="379"/>
      <c r="C2762" s="379"/>
      <c r="D2762" s="379"/>
      <c r="E2762" s="379"/>
      <c r="F2762" s="379"/>
      <c r="G2762" s="379"/>
      <c r="H2762" s="379"/>
      <c r="I2762" s="379"/>
      <c r="J2762" s="379"/>
      <c r="K2762" s="379"/>
      <c r="L2762" s="379"/>
      <c r="M2762" s="379"/>
      <c r="N2762" s="569"/>
      <c r="O2762" s="568"/>
      <c r="S2762" s="581"/>
    </row>
    <row r="2763" spans="2:19" x14ac:dyDescent="0.25">
      <c r="B2763" s="379"/>
      <c r="C2763" s="379"/>
      <c r="D2763" s="379"/>
      <c r="E2763" s="379"/>
      <c r="F2763" s="379"/>
      <c r="G2763" s="379"/>
      <c r="H2763" s="379"/>
      <c r="I2763" s="379"/>
      <c r="J2763" s="379"/>
      <c r="K2763" s="379"/>
      <c r="L2763" s="379"/>
      <c r="M2763" s="379"/>
      <c r="N2763" s="569"/>
      <c r="O2763" s="568"/>
      <c r="S2763" s="581"/>
    </row>
    <row r="2764" spans="2:19" x14ac:dyDescent="0.25">
      <c r="B2764" s="379"/>
      <c r="C2764" s="379"/>
      <c r="D2764" s="379"/>
      <c r="E2764" s="379"/>
      <c r="F2764" s="379"/>
      <c r="G2764" s="379"/>
      <c r="H2764" s="379"/>
      <c r="I2764" s="379"/>
      <c r="J2764" s="379"/>
      <c r="K2764" s="379"/>
      <c r="L2764" s="379"/>
      <c r="M2764" s="379"/>
      <c r="N2764" s="569"/>
      <c r="O2764" s="568"/>
      <c r="S2764" s="581"/>
    </row>
    <row r="2765" spans="2:19" x14ac:dyDescent="0.25">
      <c r="B2765" s="379"/>
      <c r="C2765" s="379"/>
      <c r="D2765" s="379"/>
      <c r="E2765" s="379"/>
      <c r="F2765" s="379"/>
      <c r="G2765" s="379"/>
      <c r="H2765" s="379"/>
      <c r="I2765" s="379"/>
      <c r="J2765" s="379"/>
      <c r="K2765" s="379"/>
      <c r="L2765" s="379"/>
      <c r="M2765" s="379"/>
      <c r="N2765" s="569"/>
      <c r="O2765" s="568"/>
      <c r="S2765" s="581"/>
    </row>
    <row r="2766" spans="2:19" x14ac:dyDescent="0.25">
      <c r="B2766" s="379"/>
      <c r="C2766" s="379"/>
      <c r="D2766" s="379"/>
      <c r="E2766" s="379"/>
      <c r="F2766" s="379"/>
      <c r="G2766" s="379"/>
      <c r="H2766" s="379"/>
      <c r="I2766" s="379"/>
      <c r="J2766" s="379"/>
      <c r="K2766" s="379"/>
      <c r="L2766" s="379"/>
      <c r="M2766" s="379"/>
      <c r="N2766" s="569"/>
      <c r="O2766" s="568"/>
      <c r="S2766" s="581"/>
    </row>
    <row r="2767" spans="2:19" x14ac:dyDescent="0.25">
      <c r="B2767" s="379"/>
      <c r="C2767" s="379"/>
      <c r="D2767" s="379"/>
      <c r="E2767" s="379"/>
      <c r="F2767" s="379"/>
      <c r="G2767" s="379"/>
      <c r="H2767" s="379"/>
      <c r="I2767" s="379"/>
      <c r="J2767" s="379"/>
      <c r="K2767" s="379"/>
      <c r="L2767" s="379"/>
      <c r="M2767" s="379"/>
      <c r="N2767" s="569"/>
      <c r="O2767" s="568"/>
      <c r="S2767" s="581"/>
    </row>
    <row r="2768" spans="2:19" x14ac:dyDescent="0.25">
      <c r="B2768" s="379"/>
      <c r="C2768" s="379"/>
      <c r="D2768" s="379"/>
      <c r="E2768" s="379"/>
      <c r="F2768" s="379"/>
      <c r="G2768" s="379"/>
      <c r="H2768" s="379"/>
      <c r="I2768" s="379"/>
      <c r="J2768" s="379"/>
      <c r="K2768" s="379"/>
      <c r="L2768" s="379"/>
      <c r="M2768" s="379"/>
      <c r="N2768" s="569"/>
      <c r="O2768" s="568"/>
      <c r="S2768" s="581"/>
    </row>
    <row r="2769" spans="2:19" x14ac:dyDescent="0.25">
      <c r="B2769" s="379"/>
      <c r="C2769" s="379"/>
      <c r="D2769" s="379"/>
      <c r="E2769" s="379"/>
      <c r="F2769" s="379"/>
      <c r="G2769" s="379"/>
      <c r="H2769" s="379"/>
      <c r="I2769" s="379"/>
      <c r="J2769" s="379"/>
      <c r="K2769" s="379"/>
      <c r="L2769" s="379"/>
      <c r="M2769" s="379"/>
      <c r="N2769" s="569"/>
      <c r="O2769" s="568"/>
      <c r="S2769" s="581"/>
    </row>
    <row r="2770" spans="2:19" x14ac:dyDescent="0.25">
      <c r="B2770" s="379"/>
      <c r="C2770" s="379"/>
      <c r="D2770" s="379"/>
      <c r="E2770" s="379"/>
      <c r="F2770" s="379"/>
      <c r="G2770" s="379"/>
      <c r="H2770" s="379"/>
      <c r="I2770" s="379"/>
      <c r="J2770" s="379"/>
      <c r="K2770" s="379"/>
      <c r="L2770" s="379"/>
      <c r="M2770" s="379"/>
      <c r="N2770" s="569"/>
      <c r="O2770" s="568"/>
      <c r="S2770" s="581"/>
    </row>
    <row r="2771" spans="2:19" x14ac:dyDescent="0.25">
      <c r="B2771" s="379"/>
      <c r="C2771" s="379"/>
      <c r="D2771" s="379"/>
      <c r="E2771" s="379"/>
      <c r="F2771" s="379"/>
      <c r="G2771" s="379"/>
      <c r="H2771" s="379"/>
      <c r="I2771" s="379"/>
      <c r="J2771" s="379"/>
      <c r="K2771" s="379"/>
      <c r="L2771" s="379"/>
      <c r="M2771" s="379"/>
      <c r="N2771" s="569"/>
      <c r="O2771" s="568"/>
      <c r="S2771" s="581"/>
    </row>
    <row r="2772" spans="2:19" x14ac:dyDescent="0.25">
      <c r="B2772" s="379"/>
      <c r="C2772" s="379"/>
      <c r="D2772" s="379"/>
      <c r="E2772" s="379"/>
      <c r="F2772" s="379"/>
      <c r="G2772" s="379"/>
      <c r="H2772" s="379"/>
      <c r="I2772" s="379"/>
      <c r="J2772" s="379"/>
      <c r="K2772" s="379"/>
      <c r="L2772" s="379"/>
      <c r="M2772" s="379"/>
      <c r="N2772" s="569"/>
      <c r="O2772" s="568"/>
      <c r="S2772" s="581"/>
    </row>
    <row r="2773" spans="2:19" x14ac:dyDescent="0.25">
      <c r="B2773" s="379"/>
      <c r="C2773" s="379"/>
      <c r="D2773" s="379"/>
      <c r="E2773" s="379"/>
      <c r="F2773" s="379"/>
      <c r="G2773" s="379"/>
      <c r="H2773" s="379"/>
      <c r="I2773" s="379"/>
      <c r="J2773" s="379"/>
      <c r="K2773" s="379"/>
      <c r="L2773" s="379"/>
      <c r="M2773" s="379"/>
      <c r="N2773" s="569"/>
      <c r="O2773" s="568"/>
      <c r="S2773" s="581"/>
    </row>
    <row r="2774" spans="2:19" x14ac:dyDescent="0.25">
      <c r="B2774" s="379"/>
      <c r="C2774" s="379"/>
      <c r="D2774" s="379"/>
      <c r="E2774" s="379"/>
      <c r="F2774" s="379"/>
      <c r="G2774" s="379"/>
      <c r="H2774" s="379"/>
      <c r="I2774" s="379"/>
      <c r="J2774" s="379"/>
      <c r="K2774" s="379"/>
      <c r="L2774" s="379"/>
      <c r="M2774" s="379"/>
      <c r="N2774" s="569"/>
      <c r="O2774" s="568"/>
      <c r="S2774" s="581"/>
    </row>
    <row r="2775" spans="2:19" x14ac:dyDescent="0.25">
      <c r="B2775" s="379"/>
      <c r="C2775" s="379"/>
      <c r="D2775" s="379"/>
      <c r="E2775" s="379"/>
      <c r="F2775" s="379"/>
      <c r="G2775" s="379"/>
      <c r="H2775" s="379"/>
      <c r="I2775" s="379"/>
      <c r="J2775" s="379"/>
      <c r="K2775" s="379"/>
      <c r="L2775" s="379"/>
      <c r="M2775" s="379"/>
      <c r="N2775" s="569"/>
      <c r="O2775" s="568"/>
      <c r="S2775" s="581"/>
    </row>
    <row r="2776" spans="2:19" x14ac:dyDescent="0.25">
      <c r="B2776" s="379"/>
      <c r="C2776" s="379"/>
      <c r="D2776" s="379"/>
      <c r="E2776" s="379"/>
      <c r="F2776" s="379"/>
      <c r="G2776" s="379"/>
      <c r="H2776" s="379"/>
      <c r="I2776" s="379"/>
      <c r="J2776" s="379"/>
      <c r="K2776" s="379"/>
      <c r="L2776" s="379"/>
      <c r="M2776" s="379"/>
      <c r="N2776" s="569"/>
      <c r="O2776" s="568"/>
      <c r="S2776" s="581"/>
    </row>
    <row r="2777" spans="2:19" x14ac:dyDescent="0.25">
      <c r="B2777" s="379"/>
      <c r="C2777" s="379"/>
      <c r="D2777" s="379"/>
      <c r="E2777" s="379"/>
      <c r="F2777" s="379"/>
      <c r="G2777" s="379"/>
      <c r="H2777" s="379"/>
      <c r="I2777" s="379"/>
      <c r="J2777" s="379"/>
      <c r="K2777" s="379"/>
      <c r="L2777" s="379"/>
      <c r="M2777" s="379"/>
      <c r="N2777" s="569"/>
      <c r="O2777" s="568"/>
      <c r="S2777" s="581"/>
    </row>
    <row r="2778" spans="2:19" x14ac:dyDescent="0.25">
      <c r="B2778" s="379"/>
      <c r="C2778" s="379"/>
      <c r="D2778" s="379"/>
      <c r="E2778" s="379"/>
      <c r="F2778" s="379"/>
      <c r="G2778" s="379"/>
      <c r="H2778" s="379"/>
      <c r="I2778" s="379"/>
      <c r="J2778" s="379"/>
      <c r="K2778" s="379"/>
      <c r="L2778" s="379"/>
      <c r="M2778" s="379"/>
      <c r="N2778" s="569"/>
      <c r="O2778" s="568"/>
      <c r="S2778" s="581"/>
    </row>
    <row r="2779" spans="2:19" x14ac:dyDescent="0.25">
      <c r="B2779" s="379"/>
      <c r="C2779" s="379"/>
      <c r="D2779" s="379"/>
      <c r="E2779" s="379"/>
      <c r="F2779" s="379"/>
      <c r="G2779" s="379"/>
      <c r="H2779" s="379"/>
      <c r="I2779" s="379"/>
      <c r="J2779" s="379"/>
      <c r="K2779" s="379"/>
      <c r="L2779" s="379"/>
      <c r="M2779" s="379"/>
      <c r="N2779" s="569"/>
      <c r="O2779" s="568"/>
      <c r="S2779" s="581"/>
    </row>
    <row r="2780" spans="2:19" x14ac:dyDescent="0.25">
      <c r="B2780" s="379"/>
      <c r="C2780" s="379"/>
      <c r="D2780" s="379"/>
      <c r="E2780" s="379"/>
      <c r="F2780" s="379"/>
      <c r="G2780" s="379"/>
      <c r="H2780" s="379"/>
      <c r="I2780" s="379"/>
      <c r="J2780" s="379"/>
      <c r="K2780" s="379"/>
      <c r="L2780" s="379"/>
      <c r="M2780" s="379"/>
      <c r="N2780" s="569"/>
      <c r="O2780" s="568"/>
      <c r="S2780" s="581"/>
    </row>
    <row r="2781" spans="2:19" x14ac:dyDescent="0.25">
      <c r="B2781" s="379"/>
      <c r="C2781" s="379"/>
      <c r="D2781" s="379"/>
      <c r="E2781" s="379"/>
      <c r="F2781" s="379"/>
      <c r="G2781" s="379"/>
      <c r="H2781" s="379"/>
      <c r="I2781" s="379"/>
      <c r="J2781" s="379"/>
      <c r="K2781" s="379"/>
      <c r="L2781" s="379"/>
      <c r="M2781" s="379"/>
      <c r="N2781" s="569"/>
      <c r="O2781" s="568"/>
      <c r="S2781" s="581"/>
    </row>
    <row r="2782" spans="2:19" x14ac:dyDescent="0.25">
      <c r="B2782" s="379"/>
      <c r="C2782" s="379"/>
      <c r="D2782" s="379"/>
      <c r="E2782" s="379"/>
      <c r="F2782" s="379"/>
      <c r="G2782" s="379"/>
      <c r="H2782" s="379"/>
      <c r="I2782" s="379"/>
      <c r="J2782" s="379"/>
      <c r="K2782" s="379"/>
      <c r="L2782" s="379"/>
      <c r="M2782" s="379"/>
      <c r="N2782" s="569"/>
      <c r="O2782" s="568"/>
      <c r="S2782" s="581"/>
    </row>
    <row r="2783" spans="2:19" x14ac:dyDescent="0.25">
      <c r="B2783" s="379"/>
      <c r="C2783" s="379"/>
      <c r="D2783" s="379"/>
      <c r="E2783" s="379"/>
      <c r="F2783" s="379"/>
      <c r="G2783" s="379"/>
      <c r="H2783" s="379"/>
      <c r="I2783" s="379"/>
      <c r="J2783" s="379"/>
      <c r="K2783" s="379"/>
      <c r="L2783" s="379"/>
      <c r="M2783" s="379"/>
      <c r="N2783" s="569"/>
      <c r="O2783" s="568"/>
      <c r="S2783" s="581"/>
    </row>
    <row r="2784" spans="2:19" x14ac:dyDescent="0.25">
      <c r="B2784" s="379"/>
      <c r="C2784" s="379"/>
      <c r="D2784" s="379"/>
      <c r="E2784" s="379"/>
      <c r="F2784" s="379"/>
      <c r="G2784" s="379"/>
      <c r="H2784" s="379"/>
      <c r="I2784" s="379"/>
      <c r="J2784" s="379"/>
      <c r="K2784" s="379"/>
      <c r="L2784" s="379"/>
      <c r="M2784" s="379"/>
      <c r="N2784" s="569"/>
      <c r="O2784" s="568"/>
      <c r="S2784" s="581"/>
    </row>
    <row r="2785" spans="2:19" x14ac:dyDescent="0.25">
      <c r="B2785" s="379"/>
      <c r="C2785" s="379"/>
      <c r="D2785" s="379"/>
      <c r="E2785" s="379"/>
      <c r="F2785" s="379"/>
      <c r="G2785" s="379"/>
      <c r="H2785" s="379"/>
      <c r="I2785" s="379"/>
      <c r="J2785" s="379"/>
      <c r="K2785" s="379"/>
      <c r="L2785" s="379"/>
      <c r="M2785" s="379"/>
      <c r="N2785" s="569"/>
      <c r="O2785" s="568"/>
      <c r="S2785" s="581"/>
    </row>
    <row r="2786" spans="2:19" x14ac:dyDescent="0.25">
      <c r="B2786" s="379"/>
      <c r="C2786" s="379"/>
      <c r="D2786" s="379"/>
      <c r="E2786" s="379"/>
      <c r="F2786" s="379"/>
      <c r="G2786" s="379"/>
      <c r="H2786" s="379"/>
      <c r="I2786" s="379"/>
      <c r="J2786" s="379"/>
      <c r="K2786" s="379"/>
      <c r="L2786" s="379"/>
      <c r="M2786" s="379"/>
      <c r="N2786" s="569"/>
      <c r="O2786" s="568"/>
      <c r="S2786" s="581"/>
    </row>
    <row r="2787" spans="2:19" x14ac:dyDescent="0.25">
      <c r="B2787" s="379"/>
      <c r="C2787" s="379"/>
      <c r="D2787" s="379"/>
      <c r="E2787" s="379"/>
      <c r="F2787" s="379"/>
      <c r="G2787" s="379"/>
      <c r="H2787" s="379"/>
      <c r="I2787" s="379"/>
      <c r="J2787" s="379"/>
      <c r="K2787" s="379"/>
      <c r="L2787" s="379"/>
      <c r="M2787" s="379"/>
      <c r="N2787" s="569"/>
      <c r="O2787" s="568"/>
      <c r="S2787" s="581"/>
    </row>
    <row r="2788" spans="2:19" x14ac:dyDescent="0.25">
      <c r="B2788" s="379"/>
      <c r="C2788" s="379"/>
      <c r="D2788" s="379"/>
      <c r="E2788" s="379"/>
      <c r="F2788" s="379"/>
      <c r="G2788" s="379"/>
      <c r="H2788" s="379"/>
      <c r="I2788" s="379"/>
      <c r="J2788" s="379"/>
      <c r="K2788" s="379"/>
      <c r="L2788" s="379"/>
      <c r="M2788" s="379"/>
      <c r="N2788" s="569"/>
      <c r="O2788" s="568"/>
      <c r="S2788" s="581"/>
    </row>
    <row r="2789" spans="2:19" x14ac:dyDescent="0.25">
      <c r="B2789" s="379"/>
      <c r="C2789" s="379"/>
      <c r="D2789" s="379"/>
      <c r="E2789" s="379"/>
      <c r="F2789" s="379"/>
      <c r="G2789" s="379"/>
      <c r="H2789" s="379"/>
      <c r="I2789" s="379"/>
      <c r="J2789" s="379"/>
      <c r="K2789" s="379"/>
      <c r="L2789" s="379"/>
      <c r="M2789" s="379"/>
      <c r="N2789" s="569"/>
      <c r="O2789" s="568"/>
      <c r="S2789" s="581"/>
    </row>
    <row r="2790" spans="2:19" x14ac:dyDescent="0.25">
      <c r="B2790" s="379"/>
      <c r="C2790" s="379"/>
      <c r="D2790" s="379"/>
      <c r="E2790" s="379"/>
      <c r="F2790" s="379"/>
      <c r="G2790" s="379"/>
      <c r="H2790" s="379"/>
      <c r="I2790" s="379"/>
      <c r="J2790" s="379"/>
      <c r="K2790" s="379"/>
      <c r="L2790" s="379"/>
      <c r="M2790" s="379"/>
      <c r="N2790" s="569"/>
      <c r="O2790" s="568"/>
      <c r="S2790" s="581"/>
    </row>
    <row r="2791" spans="2:19" x14ac:dyDescent="0.25">
      <c r="B2791" s="379"/>
      <c r="C2791" s="379"/>
      <c r="D2791" s="379"/>
      <c r="E2791" s="379"/>
      <c r="F2791" s="379"/>
      <c r="G2791" s="379"/>
      <c r="H2791" s="379"/>
      <c r="I2791" s="379"/>
      <c r="J2791" s="379"/>
      <c r="K2791" s="379"/>
      <c r="L2791" s="379"/>
      <c r="M2791" s="379"/>
      <c r="N2791" s="569"/>
      <c r="O2791" s="568"/>
      <c r="S2791" s="581"/>
    </row>
    <row r="2792" spans="2:19" x14ac:dyDescent="0.25">
      <c r="B2792" s="379"/>
      <c r="C2792" s="379"/>
      <c r="D2792" s="379"/>
      <c r="E2792" s="379"/>
      <c r="F2792" s="379"/>
      <c r="G2792" s="379"/>
      <c r="H2792" s="379"/>
      <c r="I2792" s="379"/>
      <c r="J2792" s="379"/>
      <c r="K2792" s="379"/>
      <c r="L2792" s="379"/>
      <c r="M2792" s="379"/>
      <c r="N2792" s="569"/>
      <c r="O2792" s="568"/>
      <c r="S2792" s="581"/>
    </row>
    <row r="2793" spans="2:19" x14ac:dyDescent="0.25">
      <c r="B2793" s="379"/>
      <c r="C2793" s="379"/>
      <c r="D2793" s="379"/>
      <c r="E2793" s="379"/>
      <c r="F2793" s="379"/>
      <c r="G2793" s="379"/>
      <c r="H2793" s="379"/>
      <c r="I2793" s="379"/>
      <c r="J2793" s="379"/>
      <c r="K2793" s="379"/>
      <c r="L2793" s="379"/>
      <c r="M2793" s="379"/>
      <c r="N2793" s="569"/>
      <c r="O2793" s="568"/>
      <c r="S2793" s="581"/>
    </row>
    <row r="2794" spans="2:19" x14ac:dyDescent="0.25">
      <c r="B2794" s="379"/>
      <c r="C2794" s="379"/>
      <c r="D2794" s="379"/>
      <c r="E2794" s="379"/>
      <c r="F2794" s="379"/>
      <c r="G2794" s="379"/>
      <c r="H2794" s="379"/>
      <c r="I2794" s="379"/>
      <c r="J2794" s="379"/>
      <c r="K2794" s="379"/>
      <c r="L2794" s="379"/>
      <c r="M2794" s="379"/>
      <c r="N2794" s="569"/>
      <c r="O2794" s="568"/>
      <c r="S2794" s="581"/>
    </row>
    <row r="2795" spans="2:19" x14ac:dyDescent="0.25">
      <c r="B2795" s="379"/>
      <c r="C2795" s="379"/>
      <c r="D2795" s="379"/>
      <c r="E2795" s="379"/>
      <c r="F2795" s="379"/>
      <c r="G2795" s="379"/>
      <c r="H2795" s="379"/>
      <c r="I2795" s="379"/>
      <c r="J2795" s="379"/>
      <c r="K2795" s="379"/>
      <c r="L2795" s="379"/>
      <c r="M2795" s="379"/>
      <c r="N2795" s="569"/>
      <c r="O2795" s="568"/>
      <c r="S2795" s="581"/>
    </row>
    <row r="2796" spans="2:19" x14ac:dyDescent="0.25">
      <c r="B2796" s="379"/>
      <c r="C2796" s="379"/>
      <c r="D2796" s="379"/>
      <c r="E2796" s="379"/>
      <c r="F2796" s="379"/>
      <c r="G2796" s="379"/>
      <c r="H2796" s="379"/>
      <c r="I2796" s="379"/>
      <c r="J2796" s="379"/>
      <c r="K2796" s="379"/>
      <c r="L2796" s="379"/>
      <c r="M2796" s="379"/>
      <c r="N2796" s="569"/>
      <c r="O2796" s="568"/>
      <c r="S2796" s="581"/>
    </row>
    <row r="2797" spans="2:19" x14ac:dyDescent="0.25">
      <c r="B2797" s="379"/>
      <c r="C2797" s="379"/>
      <c r="D2797" s="379"/>
      <c r="E2797" s="379"/>
      <c r="F2797" s="379"/>
      <c r="G2797" s="379"/>
      <c r="H2797" s="379"/>
      <c r="I2797" s="379"/>
      <c r="J2797" s="379"/>
      <c r="K2797" s="379"/>
      <c r="L2797" s="379"/>
      <c r="M2797" s="379"/>
      <c r="N2797" s="569"/>
      <c r="O2797" s="568"/>
      <c r="S2797" s="581"/>
    </row>
    <row r="2798" spans="2:19" x14ac:dyDescent="0.25">
      <c r="B2798" s="379"/>
      <c r="C2798" s="379"/>
      <c r="D2798" s="379"/>
      <c r="E2798" s="379"/>
      <c r="F2798" s="379"/>
      <c r="G2798" s="379"/>
      <c r="H2798" s="379"/>
      <c r="I2798" s="379"/>
      <c r="J2798" s="379"/>
      <c r="K2798" s="379"/>
      <c r="L2798" s="379"/>
      <c r="M2798" s="379"/>
      <c r="N2798" s="569"/>
      <c r="O2798" s="568"/>
      <c r="S2798" s="581"/>
    </row>
    <row r="2799" spans="2:19" x14ac:dyDescent="0.25">
      <c r="B2799" s="379"/>
      <c r="C2799" s="379"/>
      <c r="D2799" s="379"/>
      <c r="E2799" s="379"/>
      <c r="F2799" s="379"/>
      <c r="G2799" s="379"/>
      <c r="H2799" s="379"/>
      <c r="I2799" s="379"/>
      <c r="J2799" s="379"/>
      <c r="K2799" s="379"/>
      <c r="L2799" s="379"/>
      <c r="M2799" s="379"/>
      <c r="N2799" s="569"/>
      <c r="O2799" s="568"/>
      <c r="S2799" s="581"/>
    </row>
    <row r="2800" spans="2:19" x14ac:dyDescent="0.25">
      <c r="B2800" s="379"/>
      <c r="C2800" s="379"/>
      <c r="D2800" s="379"/>
      <c r="E2800" s="379"/>
      <c r="F2800" s="379"/>
      <c r="G2800" s="379"/>
      <c r="H2800" s="379"/>
      <c r="I2800" s="379"/>
      <c r="J2800" s="379"/>
      <c r="K2800" s="379"/>
      <c r="L2800" s="379"/>
      <c r="M2800" s="379"/>
      <c r="N2800" s="569"/>
      <c r="O2800" s="568"/>
      <c r="S2800" s="581"/>
    </row>
    <row r="2801" spans="2:19" x14ac:dyDescent="0.25">
      <c r="B2801" s="379"/>
      <c r="C2801" s="379"/>
      <c r="D2801" s="379"/>
      <c r="E2801" s="379"/>
      <c r="F2801" s="379"/>
      <c r="G2801" s="379"/>
      <c r="H2801" s="379"/>
      <c r="I2801" s="379"/>
      <c r="J2801" s="379"/>
      <c r="K2801" s="379"/>
      <c r="L2801" s="379"/>
      <c r="M2801" s="379"/>
      <c r="N2801" s="569"/>
      <c r="O2801" s="568"/>
      <c r="S2801" s="581"/>
    </row>
    <row r="2802" spans="2:19" x14ac:dyDescent="0.25">
      <c r="B2802" s="379"/>
      <c r="C2802" s="379"/>
      <c r="D2802" s="379"/>
      <c r="E2802" s="379"/>
      <c r="F2802" s="379"/>
      <c r="G2802" s="379"/>
      <c r="H2802" s="379"/>
      <c r="I2802" s="379"/>
      <c r="J2802" s="379"/>
      <c r="K2802" s="379"/>
      <c r="L2802" s="379"/>
      <c r="M2802" s="379"/>
      <c r="N2802" s="569"/>
      <c r="O2802" s="568"/>
      <c r="S2802" s="581"/>
    </row>
    <row r="2803" spans="2:19" x14ac:dyDescent="0.25">
      <c r="B2803" s="379"/>
      <c r="C2803" s="379"/>
      <c r="D2803" s="379"/>
      <c r="E2803" s="379"/>
      <c r="F2803" s="379"/>
      <c r="G2803" s="379"/>
      <c r="H2803" s="379"/>
      <c r="I2803" s="379"/>
      <c r="J2803" s="379"/>
      <c r="K2803" s="379"/>
      <c r="L2803" s="379"/>
      <c r="M2803" s="379"/>
      <c r="N2803" s="569"/>
      <c r="O2803" s="568"/>
      <c r="S2803" s="581"/>
    </row>
    <row r="2804" spans="2:19" x14ac:dyDescent="0.25">
      <c r="B2804" s="379"/>
      <c r="C2804" s="379"/>
      <c r="D2804" s="379"/>
      <c r="E2804" s="379"/>
      <c r="F2804" s="379"/>
      <c r="G2804" s="379"/>
      <c r="H2804" s="379"/>
      <c r="I2804" s="379"/>
      <c r="J2804" s="379"/>
      <c r="K2804" s="379"/>
      <c r="L2804" s="379"/>
      <c r="M2804" s="379"/>
      <c r="N2804" s="569"/>
      <c r="O2804" s="568"/>
      <c r="S2804" s="581"/>
    </row>
    <row r="2805" spans="2:19" x14ac:dyDescent="0.25">
      <c r="B2805" s="379"/>
      <c r="C2805" s="379"/>
      <c r="D2805" s="379"/>
      <c r="E2805" s="379"/>
      <c r="F2805" s="379"/>
      <c r="G2805" s="379"/>
      <c r="H2805" s="379"/>
      <c r="I2805" s="379"/>
      <c r="J2805" s="379"/>
      <c r="K2805" s="379"/>
      <c r="L2805" s="379"/>
      <c r="M2805" s="379"/>
      <c r="N2805" s="569"/>
      <c r="O2805" s="568"/>
      <c r="S2805" s="581"/>
    </row>
    <row r="2806" spans="2:19" x14ac:dyDescent="0.25">
      <c r="B2806" s="379"/>
      <c r="C2806" s="379"/>
      <c r="D2806" s="379"/>
      <c r="E2806" s="379"/>
      <c r="F2806" s="379"/>
      <c r="G2806" s="379"/>
      <c r="H2806" s="379"/>
      <c r="I2806" s="379"/>
      <c r="J2806" s="379"/>
      <c r="K2806" s="379"/>
      <c r="L2806" s="379"/>
      <c r="M2806" s="379"/>
      <c r="N2806" s="569"/>
      <c r="O2806" s="568"/>
      <c r="S2806" s="581"/>
    </row>
    <row r="2807" spans="2:19" x14ac:dyDescent="0.25">
      <c r="B2807" s="379"/>
      <c r="C2807" s="379"/>
      <c r="D2807" s="379"/>
      <c r="E2807" s="379"/>
      <c r="F2807" s="379"/>
      <c r="G2807" s="379"/>
      <c r="H2807" s="379"/>
      <c r="I2807" s="379"/>
      <c r="J2807" s="379"/>
      <c r="K2807" s="379"/>
      <c r="L2807" s="379"/>
      <c r="M2807" s="379"/>
      <c r="N2807" s="569"/>
      <c r="O2807" s="568"/>
      <c r="S2807" s="581"/>
    </row>
    <row r="2808" spans="2:19" x14ac:dyDescent="0.25">
      <c r="B2808" s="379"/>
      <c r="C2808" s="379"/>
      <c r="D2808" s="379"/>
      <c r="E2808" s="379"/>
      <c r="F2808" s="379"/>
      <c r="G2808" s="379"/>
      <c r="H2808" s="379"/>
      <c r="I2808" s="379"/>
      <c r="J2808" s="379"/>
      <c r="K2808" s="379"/>
      <c r="L2808" s="379"/>
      <c r="M2808" s="379"/>
      <c r="N2808" s="569"/>
      <c r="O2808" s="568"/>
      <c r="S2808" s="581"/>
    </row>
    <row r="2809" spans="2:19" x14ac:dyDescent="0.25">
      <c r="B2809" s="379"/>
      <c r="C2809" s="379"/>
      <c r="D2809" s="379"/>
      <c r="E2809" s="379"/>
      <c r="F2809" s="379"/>
      <c r="G2809" s="379"/>
      <c r="H2809" s="379"/>
      <c r="I2809" s="379"/>
      <c r="J2809" s="379"/>
      <c r="K2809" s="379"/>
      <c r="L2809" s="379"/>
      <c r="M2809" s="379"/>
      <c r="N2809" s="569"/>
      <c r="O2809" s="568"/>
      <c r="S2809" s="581"/>
    </row>
    <row r="2810" spans="2:19" x14ac:dyDescent="0.25">
      <c r="B2810" s="379"/>
      <c r="C2810" s="379"/>
      <c r="D2810" s="379"/>
      <c r="E2810" s="379"/>
      <c r="F2810" s="379"/>
      <c r="G2810" s="379"/>
      <c r="H2810" s="379"/>
      <c r="I2810" s="379"/>
      <c r="J2810" s="379"/>
      <c r="K2810" s="379"/>
      <c r="L2810" s="379"/>
      <c r="M2810" s="379"/>
      <c r="N2810" s="569"/>
      <c r="O2810" s="568"/>
      <c r="S2810" s="581"/>
    </row>
    <row r="2811" spans="2:19" x14ac:dyDescent="0.25">
      <c r="B2811" s="379"/>
      <c r="C2811" s="379"/>
      <c r="D2811" s="379"/>
      <c r="E2811" s="379"/>
      <c r="F2811" s="379"/>
      <c r="G2811" s="379"/>
      <c r="H2811" s="379"/>
      <c r="I2811" s="379"/>
      <c r="J2811" s="379"/>
      <c r="K2811" s="379"/>
      <c r="L2811" s="379"/>
      <c r="M2811" s="379"/>
      <c r="N2811" s="569"/>
      <c r="O2811" s="568"/>
      <c r="S2811" s="581"/>
    </row>
    <row r="2812" spans="2:19" x14ac:dyDescent="0.25">
      <c r="B2812" s="379"/>
      <c r="C2812" s="379"/>
      <c r="D2812" s="379"/>
      <c r="E2812" s="379"/>
      <c r="F2812" s="379"/>
      <c r="G2812" s="379"/>
      <c r="H2812" s="379"/>
      <c r="I2812" s="379"/>
      <c r="J2812" s="379"/>
      <c r="K2812" s="379"/>
      <c r="L2812" s="379"/>
      <c r="M2812" s="379"/>
      <c r="N2812" s="569"/>
      <c r="O2812" s="568"/>
      <c r="S2812" s="581"/>
    </row>
    <row r="2813" spans="2:19" x14ac:dyDescent="0.25">
      <c r="B2813" s="379"/>
      <c r="C2813" s="379"/>
      <c r="D2813" s="379"/>
      <c r="E2813" s="379"/>
      <c r="F2813" s="379"/>
      <c r="G2813" s="379"/>
      <c r="H2813" s="379"/>
      <c r="I2813" s="379"/>
      <c r="J2813" s="379"/>
      <c r="K2813" s="379"/>
      <c r="L2813" s="379"/>
      <c r="M2813" s="379"/>
      <c r="N2813" s="569"/>
      <c r="O2813" s="568"/>
      <c r="S2813" s="581"/>
    </row>
    <row r="2814" spans="2:19" x14ac:dyDescent="0.25">
      <c r="B2814" s="379"/>
      <c r="C2814" s="379"/>
      <c r="D2814" s="379"/>
      <c r="E2814" s="379"/>
      <c r="F2814" s="379"/>
      <c r="G2814" s="379"/>
      <c r="H2814" s="379"/>
      <c r="I2814" s="379"/>
      <c r="J2814" s="379"/>
      <c r="K2814" s="379"/>
      <c r="L2814" s="379"/>
      <c r="M2814" s="379"/>
      <c r="N2814" s="569"/>
      <c r="O2814" s="568"/>
      <c r="S2814" s="581"/>
    </row>
    <row r="2815" spans="2:19" x14ac:dyDescent="0.25">
      <c r="B2815" s="379"/>
      <c r="C2815" s="379"/>
      <c r="D2815" s="379"/>
      <c r="E2815" s="379"/>
      <c r="F2815" s="379"/>
      <c r="G2815" s="379"/>
      <c r="H2815" s="379"/>
      <c r="I2815" s="379"/>
      <c r="J2815" s="379"/>
      <c r="K2815" s="379"/>
      <c r="L2815" s="379"/>
      <c r="M2815" s="379"/>
      <c r="N2815" s="569"/>
      <c r="O2815" s="568"/>
      <c r="S2815" s="581"/>
    </row>
    <row r="2816" spans="2:19" x14ac:dyDescent="0.25">
      <c r="B2816" s="379"/>
      <c r="C2816" s="379"/>
      <c r="D2816" s="379"/>
      <c r="E2816" s="379"/>
      <c r="F2816" s="379"/>
      <c r="G2816" s="379"/>
      <c r="H2816" s="379"/>
      <c r="I2816" s="379"/>
      <c r="J2816" s="379"/>
      <c r="K2816" s="379"/>
      <c r="L2816" s="379"/>
      <c r="M2816" s="379"/>
      <c r="N2816" s="569"/>
      <c r="O2816" s="568"/>
      <c r="S2816" s="581"/>
    </row>
    <row r="2817" spans="2:19" x14ac:dyDescent="0.25">
      <c r="B2817" s="379"/>
      <c r="C2817" s="379"/>
      <c r="D2817" s="379"/>
      <c r="E2817" s="379"/>
      <c r="F2817" s="379"/>
      <c r="G2817" s="379"/>
      <c r="H2817" s="379"/>
      <c r="I2817" s="379"/>
      <c r="J2817" s="379"/>
      <c r="K2817" s="379"/>
      <c r="L2817" s="379"/>
      <c r="M2817" s="379"/>
      <c r="N2817" s="569"/>
      <c r="O2817" s="568"/>
      <c r="S2817" s="581"/>
    </row>
    <row r="2818" spans="2:19" x14ac:dyDescent="0.25">
      <c r="B2818" s="379"/>
      <c r="C2818" s="379"/>
      <c r="D2818" s="379"/>
      <c r="E2818" s="379"/>
      <c r="F2818" s="379"/>
      <c r="G2818" s="379"/>
      <c r="H2818" s="379"/>
      <c r="I2818" s="379"/>
      <c r="J2818" s="379"/>
      <c r="K2818" s="379"/>
      <c r="L2818" s="379"/>
      <c r="M2818" s="379"/>
      <c r="N2818" s="569"/>
      <c r="O2818" s="568"/>
      <c r="S2818" s="581"/>
    </row>
    <row r="2819" spans="2:19" x14ac:dyDescent="0.25">
      <c r="B2819" s="379"/>
      <c r="C2819" s="379"/>
      <c r="D2819" s="379"/>
      <c r="E2819" s="379"/>
      <c r="F2819" s="379"/>
      <c r="G2819" s="379"/>
      <c r="H2819" s="379"/>
      <c r="I2819" s="379"/>
      <c r="J2819" s="379"/>
      <c r="K2819" s="379"/>
      <c r="L2819" s="379"/>
      <c r="M2819" s="379"/>
      <c r="N2819" s="569"/>
      <c r="O2819" s="568"/>
      <c r="S2819" s="581"/>
    </row>
    <row r="2820" spans="2:19" x14ac:dyDescent="0.25">
      <c r="B2820" s="379"/>
      <c r="C2820" s="379"/>
      <c r="D2820" s="379"/>
      <c r="E2820" s="379"/>
      <c r="F2820" s="379"/>
      <c r="G2820" s="379"/>
      <c r="H2820" s="379"/>
      <c r="I2820" s="379"/>
      <c r="J2820" s="379"/>
      <c r="K2820" s="379"/>
      <c r="L2820" s="379"/>
      <c r="M2820" s="379"/>
      <c r="N2820" s="569"/>
      <c r="O2820" s="568"/>
      <c r="S2820" s="581"/>
    </row>
    <row r="2821" spans="2:19" x14ac:dyDescent="0.25">
      <c r="B2821" s="379"/>
      <c r="C2821" s="379"/>
      <c r="D2821" s="379"/>
      <c r="E2821" s="379"/>
      <c r="F2821" s="379"/>
      <c r="G2821" s="379"/>
      <c r="H2821" s="379"/>
      <c r="I2821" s="379"/>
      <c r="J2821" s="379"/>
      <c r="K2821" s="379"/>
      <c r="L2821" s="379"/>
      <c r="M2821" s="379"/>
      <c r="N2821" s="569"/>
      <c r="O2821" s="568"/>
      <c r="S2821" s="581"/>
    </row>
    <row r="2822" spans="2:19" x14ac:dyDescent="0.25">
      <c r="B2822" s="379"/>
      <c r="C2822" s="379"/>
      <c r="D2822" s="379"/>
      <c r="E2822" s="379"/>
      <c r="F2822" s="379"/>
      <c r="G2822" s="379"/>
      <c r="H2822" s="379"/>
      <c r="I2822" s="379"/>
      <c r="J2822" s="379"/>
      <c r="K2822" s="379"/>
      <c r="L2822" s="379"/>
      <c r="M2822" s="379"/>
      <c r="N2822" s="569"/>
      <c r="O2822" s="568"/>
      <c r="S2822" s="581"/>
    </row>
    <row r="2823" spans="2:19" x14ac:dyDescent="0.25">
      <c r="B2823" s="379"/>
      <c r="C2823" s="379"/>
      <c r="D2823" s="379"/>
      <c r="E2823" s="379"/>
      <c r="F2823" s="379"/>
      <c r="G2823" s="379"/>
      <c r="H2823" s="379"/>
      <c r="I2823" s="379"/>
      <c r="J2823" s="379"/>
      <c r="K2823" s="379"/>
      <c r="L2823" s="379"/>
      <c r="M2823" s="379"/>
      <c r="N2823" s="569"/>
      <c r="O2823" s="568"/>
      <c r="S2823" s="581"/>
    </row>
    <row r="2824" spans="2:19" x14ac:dyDescent="0.25">
      <c r="B2824" s="379"/>
      <c r="C2824" s="379"/>
      <c r="D2824" s="379"/>
      <c r="E2824" s="379"/>
      <c r="F2824" s="379"/>
      <c r="G2824" s="379"/>
      <c r="H2824" s="379"/>
      <c r="I2824" s="379"/>
      <c r="J2824" s="379"/>
      <c r="K2824" s="379"/>
      <c r="L2824" s="379"/>
      <c r="M2824" s="379"/>
      <c r="N2824" s="569"/>
      <c r="O2824" s="568"/>
      <c r="S2824" s="581"/>
    </row>
    <row r="2825" spans="2:19" x14ac:dyDescent="0.25">
      <c r="B2825" s="379"/>
      <c r="C2825" s="379"/>
      <c r="D2825" s="379"/>
      <c r="E2825" s="379"/>
      <c r="F2825" s="379"/>
      <c r="G2825" s="379"/>
      <c r="H2825" s="379"/>
      <c r="I2825" s="379"/>
      <c r="J2825" s="379"/>
      <c r="K2825" s="379"/>
      <c r="L2825" s="379"/>
      <c r="M2825" s="379"/>
      <c r="N2825" s="569"/>
      <c r="O2825" s="568"/>
      <c r="S2825" s="581"/>
    </row>
    <row r="2826" spans="2:19" x14ac:dyDescent="0.25">
      <c r="B2826" s="379"/>
      <c r="C2826" s="379"/>
      <c r="D2826" s="379"/>
      <c r="E2826" s="379"/>
      <c r="F2826" s="379"/>
      <c r="G2826" s="379"/>
      <c r="H2826" s="379"/>
      <c r="I2826" s="379"/>
      <c r="J2826" s="379"/>
      <c r="K2826" s="379"/>
      <c r="L2826" s="379"/>
      <c r="M2826" s="379"/>
      <c r="N2826" s="569"/>
      <c r="O2826" s="568"/>
      <c r="S2826" s="581"/>
    </row>
    <row r="2827" spans="2:19" x14ac:dyDescent="0.25">
      <c r="B2827" s="379"/>
      <c r="C2827" s="379"/>
      <c r="D2827" s="379"/>
      <c r="E2827" s="379"/>
      <c r="F2827" s="379"/>
      <c r="G2827" s="379"/>
      <c r="H2827" s="379"/>
      <c r="I2827" s="379"/>
      <c r="J2827" s="379"/>
      <c r="K2827" s="379"/>
      <c r="L2827" s="379"/>
      <c r="M2827" s="379"/>
      <c r="N2827" s="569"/>
      <c r="O2827" s="568"/>
      <c r="S2827" s="581"/>
    </row>
    <row r="2828" spans="2:19" x14ac:dyDescent="0.25">
      <c r="B2828" s="379"/>
      <c r="C2828" s="379"/>
      <c r="D2828" s="379"/>
      <c r="E2828" s="379"/>
      <c r="F2828" s="379"/>
      <c r="G2828" s="379"/>
      <c r="H2828" s="379"/>
      <c r="I2828" s="379"/>
      <c r="J2828" s="379"/>
      <c r="K2828" s="379"/>
      <c r="L2828" s="379"/>
      <c r="M2828" s="379"/>
      <c r="N2828" s="569"/>
      <c r="O2828" s="568"/>
      <c r="S2828" s="581"/>
    </row>
    <row r="2829" spans="2:19" x14ac:dyDescent="0.25">
      <c r="B2829" s="379"/>
      <c r="C2829" s="379"/>
      <c r="D2829" s="379"/>
      <c r="E2829" s="379"/>
      <c r="F2829" s="379"/>
      <c r="G2829" s="379"/>
      <c r="H2829" s="379"/>
      <c r="I2829" s="379"/>
      <c r="J2829" s="379"/>
      <c r="K2829" s="379"/>
      <c r="L2829" s="379"/>
      <c r="M2829" s="379"/>
      <c r="N2829" s="569"/>
      <c r="O2829" s="568"/>
      <c r="S2829" s="581"/>
    </row>
    <row r="2830" spans="2:19" x14ac:dyDescent="0.25">
      <c r="B2830" s="379"/>
      <c r="C2830" s="379"/>
      <c r="D2830" s="379"/>
      <c r="E2830" s="379"/>
      <c r="F2830" s="379"/>
      <c r="G2830" s="379"/>
      <c r="H2830" s="379"/>
      <c r="I2830" s="379"/>
      <c r="J2830" s="379"/>
      <c r="K2830" s="379"/>
      <c r="L2830" s="379"/>
      <c r="M2830" s="379"/>
      <c r="N2830" s="569"/>
      <c r="O2830" s="568"/>
      <c r="S2830" s="581"/>
    </row>
    <row r="2831" spans="2:19" x14ac:dyDescent="0.25">
      <c r="B2831" s="379"/>
      <c r="C2831" s="379"/>
      <c r="D2831" s="379"/>
      <c r="E2831" s="379"/>
      <c r="F2831" s="379"/>
      <c r="G2831" s="379"/>
      <c r="H2831" s="379"/>
      <c r="I2831" s="379"/>
      <c r="J2831" s="379"/>
      <c r="K2831" s="379"/>
      <c r="L2831" s="379"/>
      <c r="M2831" s="379"/>
      <c r="N2831" s="569"/>
      <c r="O2831" s="568"/>
      <c r="S2831" s="581"/>
    </row>
    <row r="2832" spans="2:19" x14ac:dyDescent="0.25">
      <c r="B2832" s="379"/>
      <c r="C2832" s="379"/>
      <c r="D2832" s="379"/>
      <c r="E2832" s="379"/>
      <c r="F2832" s="379"/>
      <c r="G2832" s="379"/>
      <c r="H2832" s="379"/>
      <c r="I2832" s="379"/>
      <c r="J2832" s="379"/>
      <c r="K2832" s="379"/>
      <c r="L2832" s="379"/>
      <c r="M2832" s="379"/>
      <c r="N2832" s="569"/>
      <c r="O2832" s="568"/>
      <c r="S2832" s="581"/>
    </row>
    <row r="2833" spans="2:19" x14ac:dyDescent="0.25">
      <c r="B2833" s="379"/>
      <c r="C2833" s="379"/>
      <c r="D2833" s="379"/>
      <c r="E2833" s="379"/>
      <c r="F2833" s="379"/>
      <c r="G2833" s="379"/>
      <c r="H2833" s="379"/>
      <c r="I2833" s="379"/>
      <c r="J2833" s="379"/>
      <c r="K2833" s="379"/>
      <c r="L2833" s="379"/>
      <c r="M2833" s="379"/>
      <c r="N2833" s="569"/>
      <c r="O2833" s="568"/>
      <c r="S2833" s="581"/>
    </row>
    <row r="2834" spans="2:19" x14ac:dyDescent="0.25">
      <c r="B2834" s="379"/>
      <c r="C2834" s="379"/>
      <c r="D2834" s="379"/>
      <c r="E2834" s="379"/>
      <c r="F2834" s="379"/>
      <c r="G2834" s="379"/>
      <c r="H2834" s="379"/>
      <c r="I2834" s="379"/>
      <c r="J2834" s="379"/>
      <c r="K2834" s="379"/>
      <c r="L2834" s="379"/>
      <c r="M2834" s="379"/>
      <c r="N2834" s="569"/>
      <c r="O2834" s="568"/>
      <c r="S2834" s="581"/>
    </row>
    <row r="2835" spans="2:19" x14ac:dyDescent="0.25">
      <c r="B2835" s="379"/>
      <c r="C2835" s="379"/>
      <c r="D2835" s="379"/>
      <c r="E2835" s="379"/>
      <c r="F2835" s="379"/>
      <c r="G2835" s="379"/>
      <c r="H2835" s="379"/>
      <c r="I2835" s="379"/>
      <c r="J2835" s="379"/>
      <c r="K2835" s="379"/>
      <c r="L2835" s="379"/>
      <c r="M2835" s="379"/>
      <c r="N2835" s="569"/>
      <c r="O2835" s="568"/>
      <c r="S2835" s="581"/>
    </row>
    <row r="2836" spans="2:19" x14ac:dyDescent="0.25">
      <c r="B2836" s="379"/>
      <c r="C2836" s="379"/>
      <c r="D2836" s="379"/>
      <c r="E2836" s="379"/>
      <c r="F2836" s="379"/>
      <c r="G2836" s="379"/>
      <c r="H2836" s="379"/>
      <c r="I2836" s="379"/>
      <c r="J2836" s="379"/>
      <c r="K2836" s="379"/>
      <c r="L2836" s="379"/>
      <c r="M2836" s="379"/>
      <c r="N2836" s="569"/>
      <c r="O2836" s="568"/>
      <c r="S2836" s="581"/>
    </row>
    <row r="2837" spans="2:19" x14ac:dyDescent="0.25">
      <c r="B2837" s="379"/>
      <c r="C2837" s="379"/>
      <c r="D2837" s="379"/>
      <c r="E2837" s="379"/>
      <c r="F2837" s="379"/>
      <c r="G2837" s="379"/>
      <c r="H2837" s="379"/>
      <c r="I2837" s="379"/>
      <c r="J2837" s="379"/>
      <c r="K2837" s="379"/>
      <c r="L2837" s="379"/>
      <c r="M2837" s="379"/>
      <c r="N2837" s="569"/>
      <c r="O2837" s="568"/>
      <c r="S2837" s="581"/>
    </row>
    <row r="2838" spans="2:19" x14ac:dyDescent="0.25">
      <c r="B2838" s="379"/>
      <c r="C2838" s="379"/>
      <c r="D2838" s="379"/>
      <c r="E2838" s="379"/>
      <c r="F2838" s="379"/>
      <c r="G2838" s="379"/>
      <c r="H2838" s="379"/>
      <c r="I2838" s="379"/>
      <c r="J2838" s="379"/>
      <c r="K2838" s="379"/>
      <c r="L2838" s="379"/>
      <c r="M2838" s="379"/>
      <c r="N2838" s="569"/>
      <c r="O2838" s="568"/>
      <c r="S2838" s="581"/>
    </row>
    <row r="2839" spans="2:19" x14ac:dyDescent="0.25">
      <c r="B2839" s="379"/>
      <c r="C2839" s="379"/>
      <c r="D2839" s="379"/>
      <c r="E2839" s="379"/>
      <c r="F2839" s="379"/>
      <c r="G2839" s="379"/>
      <c r="H2839" s="379"/>
      <c r="I2839" s="379"/>
      <c r="J2839" s="379"/>
      <c r="K2839" s="379"/>
      <c r="L2839" s="379"/>
      <c r="M2839" s="379"/>
      <c r="N2839" s="569"/>
      <c r="O2839" s="568"/>
      <c r="S2839" s="581"/>
    </row>
    <row r="2840" spans="2:19" x14ac:dyDescent="0.25">
      <c r="B2840" s="379"/>
      <c r="C2840" s="379"/>
      <c r="D2840" s="379"/>
      <c r="E2840" s="379"/>
      <c r="F2840" s="379"/>
      <c r="G2840" s="379"/>
      <c r="H2840" s="379"/>
      <c r="I2840" s="379"/>
      <c r="J2840" s="379"/>
      <c r="K2840" s="379"/>
      <c r="L2840" s="379"/>
      <c r="M2840" s="379"/>
      <c r="N2840" s="569"/>
      <c r="O2840" s="568"/>
      <c r="S2840" s="581"/>
    </row>
    <row r="2841" spans="2:19" x14ac:dyDescent="0.25">
      <c r="B2841" s="379"/>
      <c r="C2841" s="379"/>
      <c r="D2841" s="379"/>
      <c r="E2841" s="379"/>
      <c r="F2841" s="379"/>
      <c r="G2841" s="379"/>
      <c r="H2841" s="379"/>
      <c r="I2841" s="379"/>
      <c r="J2841" s="379"/>
      <c r="K2841" s="379"/>
      <c r="L2841" s="379"/>
      <c r="M2841" s="379"/>
      <c r="N2841" s="569"/>
      <c r="O2841" s="568"/>
      <c r="S2841" s="581"/>
    </row>
    <row r="2842" spans="2:19" x14ac:dyDescent="0.25">
      <c r="B2842" s="379"/>
      <c r="C2842" s="379"/>
      <c r="D2842" s="379"/>
      <c r="E2842" s="379"/>
      <c r="F2842" s="379"/>
      <c r="G2842" s="379"/>
      <c r="H2842" s="379"/>
      <c r="I2842" s="379"/>
      <c r="J2842" s="379"/>
      <c r="K2842" s="379"/>
      <c r="L2842" s="379"/>
      <c r="M2842" s="379"/>
      <c r="N2842" s="569"/>
      <c r="O2842" s="568"/>
      <c r="S2842" s="581"/>
    </row>
    <row r="2843" spans="2:19" x14ac:dyDescent="0.25">
      <c r="B2843" s="379"/>
      <c r="C2843" s="379"/>
      <c r="D2843" s="379"/>
      <c r="E2843" s="379"/>
      <c r="F2843" s="379"/>
      <c r="G2843" s="379"/>
      <c r="H2843" s="379"/>
      <c r="I2843" s="379"/>
      <c r="J2843" s="379"/>
      <c r="K2843" s="379"/>
      <c r="L2843" s="379"/>
      <c r="M2843" s="379"/>
      <c r="N2843" s="569"/>
      <c r="O2843" s="568"/>
      <c r="S2843" s="581"/>
    </row>
    <row r="2844" spans="2:19" x14ac:dyDescent="0.25">
      <c r="B2844" s="379"/>
      <c r="C2844" s="379"/>
      <c r="D2844" s="379"/>
      <c r="E2844" s="379"/>
      <c r="F2844" s="379"/>
      <c r="G2844" s="379"/>
      <c r="H2844" s="379"/>
      <c r="I2844" s="379"/>
      <c r="J2844" s="379"/>
      <c r="K2844" s="379"/>
      <c r="L2844" s="379"/>
      <c r="M2844" s="379"/>
      <c r="N2844" s="569"/>
      <c r="O2844" s="568"/>
      <c r="S2844" s="581"/>
    </row>
    <row r="2845" spans="2:19" x14ac:dyDescent="0.25">
      <c r="B2845" s="379"/>
      <c r="C2845" s="379"/>
      <c r="D2845" s="379"/>
      <c r="E2845" s="379"/>
      <c r="F2845" s="379"/>
      <c r="G2845" s="379"/>
      <c r="H2845" s="379"/>
      <c r="I2845" s="379"/>
      <c r="J2845" s="379"/>
      <c r="K2845" s="379"/>
      <c r="L2845" s="379"/>
      <c r="M2845" s="379"/>
      <c r="N2845" s="569"/>
      <c r="O2845" s="568"/>
      <c r="S2845" s="581"/>
    </row>
    <row r="2846" spans="2:19" x14ac:dyDescent="0.25">
      <c r="B2846" s="379"/>
      <c r="C2846" s="379"/>
      <c r="D2846" s="379"/>
      <c r="E2846" s="379"/>
      <c r="F2846" s="379"/>
      <c r="G2846" s="379"/>
      <c r="H2846" s="379"/>
      <c r="I2846" s="379"/>
      <c r="J2846" s="379"/>
      <c r="K2846" s="379"/>
      <c r="L2846" s="379"/>
      <c r="M2846" s="379"/>
      <c r="N2846" s="569"/>
      <c r="O2846" s="568"/>
      <c r="S2846" s="581"/>
    </row>
    <row r="2847" spans="2:19" x14ac:dyDescent="0.25">
      <c r="B2847" s="379"/>
      <c r="C2847" s="379"/>
      <c r="D2847" s="379"/>
      <c r="E2847" s="379"/>
      <c r="F2847" s="379"/>
      <c r="G2847" s="379"/>
      <c r="H2847" s="379"/>
      <c r="I2847" s="379"/>
      <c r="J2847" s="379"/>
      <c r="K2847" s="379"/>
      <c r="L2847" s="379"/>
      <c r="M2847" s="379"/>
      <c r="N2847" s="569"/>
      <c r="O2847" s="568"/>
      <c r="S2847" s="581"/>
    </row>
    <row r="2848" spans="2:19" x14ac:dyDescent="0.25">
      <c r="B2848" s="379"/>
      <c r="C2848" s="379"/>
      <c r="D2848" s="379"/>
      <c r="E2848" s="379"/>
      <c r="F2848" s="379"/>
      <c r="G2848" s="379"/>
      <c r="H2848" s="379"/>
      <c r="I2848" s="379"/>
      <c r="J2848" s="379"/>
      <c r="K2848" s="379"/>
      <c r="L2848" s="379"/>
      <c r="M2848" s="379"/>
      <c r="N2848" s="569"/>
      <c r="O2848" s="568"/>
      <c r="S2848" s="581"/>
    </row>
    <row r="2849" spans="2:19" x14ac:dyDescent="0.25">
      <c r="B2849" s="379"/>
      <c r="C2849" s="379"/>
      <c r="D2849" s="379"/>
      <c r="E2849" s="379"/>
      <c r="F2849" s="379"/>
      <c r="G2849" s="379"/>
      <c r="H2849" s="379"/>
      <c r="I2849" s="379"/>
      <c r="J2849" s="379"/>
      <c r="K2849" s="379"/>
      <c r="L2849" s="379"/>
      <c r="M2849" s="379"/>
      <c r="N2849" s="569"/>
      <c r="O2849" s="568"/>
      <c r="S2849" s="581"/>
    </row>
    <row r="2850" spans="2:19" x14ac:dyDescent="0.25">
      <c r="B2850" s="379"/>
      <c r="C2850" s="379"/>
      <c r="D2850" s="379"/>
      <c r="E2850" s="379"/>
      <c r="F2850" s="379"/>
      <c r="G2850" s="379"/>
      <c r="H2850" s="379"/>
      <c r="I2850" s="379"/>
      <c r="J2850" s="379"/>
      <c r="K2850" s="379"/>
      <c r="L2850" s="379"/>
      <c r="M2850" s="379"/>
      <c r="N2850" s="569"/>
      <c r="O2850" s="568"/>
      <c r="S2850" s="581"/>
    </row>
    <row r="2851" spans="2:19" x14ac:dyDescent="0.25">
      <c r="B2851" s="379"/>
      <c r="C2851" s="379"/>
      <c r="D2851" s="379"/>
      <c r="E2851" s="379"/>
      <c r="F2851" s="379"/>
      <c r="G2851" s="379"/>
      <c r="H2851" s="379"/>
      <c r="I2851" s="379"/>
      <c r="J2851" s="379"/>
      <c r="K2851" s="379"/>
      <c r="L2851" s="379"/>
      <c r="M2851" s="379"/>
      <c r="N2851" s="569"/>
      <c r="O2851" s="568"/>
      <c r="S2851" s="581"/>
    </row>
    <row r="2852" spans="2:19" x14ac:dyDescent="0.25">
      <c r="B2852" s="379"/>
      <c r="C2852" s="379"/>
      <c r="D2852" s="379"/>
      <c r="E2852" s="379"/>
      <c r="F2852" s="379"/>
      <c r="G2852" s="379"/>
      <c r="H2852" s="379"/>
      <c r="I2852" s="379"/>
      <c r="J2852" s="379"/>
      <c r="K2852" s="379"/>
      <c r="L2852" s="379"/>
      <c r="M2852" s="379"/>
      <c r="N2852" s="569"/>
      <c r="O2852" s="568"/>
      <c r="S2852" s="581"/>
    </row>
    <row r="2853" spans="2:19" x14ac:dyDescent="0.25">
      <c r="B2853" s="379"/>
      <c r="C2853" s="379"/>
      <c r="D2853" s="379"/>
      <c r="E2853" s="379"/>
      <c r="F2853" s="379"/>
      <c r="G2853" s="379"/>
      <c r="H2853" s="379"/>
      <c r="I2853" s="379"/>
      <c r="J2853" s="379"/>
      <c r="K2853" s="379"/>
      <c r="L2853" s="379"/>
      <c r="M2853" s="379"/>
      <c r="N2853" s="569"/>
      <c r="O2853" s="568"/>
      <c r="S2853" s="581"/>
    </row>
    <row r="2854" spans="2:19" x14ac:dyDescent="0.25">
      <c r="B2854" s="379"/>
      <c r="C2854" s="379"/>
      <c r="D2854" s="379"/>
      <c r="E2854" s="379"/>
      <c r="F2854" s="379"/>
      <c r="G2854" s="379"/>
      <c r="H2854" s="379"/>
      <c r="I2854" s="379"/>
      <c r="J2854" s="379"/>
      <c r="K2854" s="379"/>
      <c r="L2854" s="379"/>
      <c r="M2854" s="379"/>
      <c r="N2854" s="569"/>
      <c r="O2854" s="568"/>
      <c r="S2854" s="581"/>
    </row>
    <row r="2855" spans="2:19" x14ac:dyDescent="0.25">
      <c r="B2855" s="379"/>
      <c r="C2855" s="379"/>
      <c r="D2855" s="379"/>
      <c r="E2855" s="379"/>
      <c r="F2855" s="379"/>
      <c r="G2855" s="379"/>
      <c r="H2855" s="379"/>
      <c r="I2855" s="379"/>
      <c r="J2855" s="379"/>
      <c r="K2855" s="379"/>
      <c r="L2855" s="379"/>
      <c r="M2855" s="379"/>
      <c r="N2855" s="569"/>
      <c r="O2855" s="568"/>
      <c r="S2855" s="581"/>
    </row>
    <row r="2856" spans="2:19" x14ac:dyDescent="0.25">
      <c r="B2856" s="379"/>
      <c r="C2856" s="379"/>
      <c r="D2856" s="379"/>
      <c r="E2856" s="379"/>
      <c r="F2856" s="379"/>
      <c r="G2856" s="379"/>
      <c r="H2856" s="379"/>
      <c r="I2856" s="379"/>
      <c r="J2856" s="379"/>
      <c r="K2856" s="379"/>
      <c r="L2856" s="379"/>
      <c r="M2856" s="379"/>
      <c r="N2856" s="569"/>
      <c r="O2856" s="568"/>
      <c r="S2856" s="581"/>
    </row>
    <row r="2857" spans="2:19" x14ac:dyDescent="0.25">
      <c r="B2857" s="379"/>
      <c r="C2857" s="379"/>
      <c r="D2857" s="379"/>
      <c r="E2857" s="379"/>
      <c r="F2857" s="379"/>
      <c r="G2857" s="379"/>
      <c r="H2857" s="379"/>
      <c r="I2857" s="379"/>
      <c r="J2857" s="379"/>
      <c r="K2857" s="379"/>
      <c r="L2857" s="379"/>
      <c r="M2857" s="379"/>
      <c r="N2857" s="569"/>
      <c r="O2857" s="568"/>
      <c r="S2857" s="581"/>
    </row>
    <row r="2858" spans="2:19" x14ac:dyDescent="0.25">
      <c r="B2858" s="379"/>
      <c r="C2858" s="379"/>
      <c r="D2858" s="379"/>
      <c r="E2858" s="379"/>
      <c r="F2858" s="379"/>
      <c r="G2858" s="379"/>
      <c r="H2858" s="379"/>
      <c r="I2858" s="379"/>
      <c r="J2858" s="379"/>
      <c r="K2858" s="379"/>
      <c r="L2858" s="379"/>
      <c r="M2858" s="379"/>
      <c r="N2858" s="569"/>
      <c r="O2858" s="568"/>
      <c r="S2858" s="581"/>
    </row>
    <row r="2859" spans="2:19" x14ac:dyDescent="0.25">
      <c r="B2859" s="379"/>
      <c r="C2859" s="379"/>
      <c r="D2859" s="379"/>
      <c r="E2859" s="379"/>
      <c r="F2859" s="379"/>
      <c r="G2859" s="379"/>
      <c r="H2859" s="379"/>
      <c r="I2859" s="379"/>
      <c r="J2859" s="379"/>
      <c r="K2859" s="379"/>
      <c r="L2859" s="379"/>
      <c r="M2859" s="379"/>
      <c r="N2859" s="569"/>
      <c r="O2859" s="568"/>
      <c r="S2859" s="581"/>
    </row>
    <row r="2860" spans="2:19" x14ac:dyDescent="0.25">
      <c r="B2860" s="379"/>
      <c r="C2860" s="379"/>
      <c r="D2860" s="379"/>
      <c r="E2860" s="379"/>
      <c r="F2860" s="379"/>
      <c r="G2860" s="379"/>
      <c r="H2860" s="379"/>
      <c r="I2860" s="379"/>
      <c r="J2860" s="379"/>
      <c r="K2860" s="379"/>
      <c r="L2860" s="379"/>
      <c r="M2860" s="379"/>
      <c r="N2860" s="569"/>
      <c r="O2860" s="568"/>
      <c r="S2860" s="581"/>
    </row>
    <row r="2861" spans="2:19" x14ac:dyDescent="0.25">
      <c r="B2861" s="379"/>
      <c r="C2861" s="379"/>
      <c r="D2861" s="379"/>
      <c r="E2861" s="379"/>
      <c r="F2861" s="379"/>
      <c r="G2861" s="379"/>
      <c r="H2861" s="379"/>
      <c r="I2861" s="379"/>
      <c r="J2861" s="379"/>
      <c r="K2861" s="379"/>
      <c r="L2861" s="379"/>
      <c r="M2861" s="379"/>
      <c r="N2861" s="569"/>
      <c r="O2861" s="568"/>
      <c r="S2861" s="581"/>
    </row>
    <row r="2862" spans="2:19" x14ac:dyDescent="0.25">
      <c r="B2862" s="379"/>
      <c r="C2862" s="379"/>
      <c r="D2862" s="379"/>
      <c r="E2862" s="379"/>
      <c r="F2862" s="379"/>
      <c r="G2862" s="379"/>
      <c r="H2862" s="379"/>
      <c r="I2862" s="379"/>
      <c r="J2862" s="379"/>
      <c r="K2862" s="379"/>
      <c r="L2862" s="379"/>
      <c r="M2862" s="379"/>
      <c r="N2862" s="569"/>
      <c r="O2862" s="568"/>
      <c r="S2862" s="581"/>
    </row>
    <row r="2863" spans="2:19" x14ac:dyDescent="0.25">
      <c r="B2863" s="379"/>
      <c r="C2863" s="379"/>
      <c r="D2863" s="379"/>
      <c r="E2863" s="379"/>
      <c r="F2863" s="379"/>
      <c r="G2863" s="379"/>
      <c r="H2863" s="379"/>
      <c r="I2863" s="379"/>
      <c r="J2863" s="379"/>
      <c r="K2863" s="379"/>
      <c r="L2863" s="379"/>
      <c r="M2863" s="379"/>
      <c r="N2863" s="569"/>
      <c r="O2863" s="568"/>
      <c r="S2863" s="581"/>
    </row>
    <row r="2864" spans="2:19" x14ac:dyDescent="0.25">
      <c r="B2864" s="379"/>
      <c r="C2864" s="379"/>
      <c r="D2864" s="379"/>
      <c r="E2864" s="379"/>
      <c r="F2864" s="379"/>
      <c r="G2864" s="379"/>
      <c r="H2864" s="379"/>
      <c r="I2864" s="379"/>
      <c r="J2864" s="379"/>
      <c r="K2864" s="379"/>
      <c r="L2864" s="379"/>
      <c r="M2864" s="379"/>
      <c r="N2864" s="569"/>
      <c r="O2864" s="568"/>
      <c r="S2864" s="581"/>
    </row>
    <row r="2865" spans="2:19" x14ac:dyDescent="0.25">
      <c r="B2865" s="379"/>
      <c r="C2865" s="379"/>
      <c r="D2865" s="379"/>
      <c r="E2865" s="379"/>
      <c r="F2865" s="379"/>
      <c r="G2865" s="379"/>
      <c r="H2865" s="379"/>
      <c r="I2865" s="379"/>
      <c r="J2865" s="379"/>
      <c r="K2865" s="379"/>
      <c r="L2865" s="379"/>
      <c r="M2865" s="379"/>
      <c r="N2865" s="569"/>
      <c r="O2865" s="568"/>
      <c r="S2865" s="581"/>
    </row>
    <row r="2866" spans="2:19" x14ac:dyDescent="0.25">
      <c r="B2866" s="379"/>
      <c r="C2866" s="379"/>
      <c r="D2866" s="379"/>
      <c r="E2866" s="379"/>
      <c r="F2866" s="379"/>
      <c r="G2866" s="379"/>
      <c r="H2866" s="379"/>
      <c r="I2866" s="379"/>
      <c r="J2866" s="379"/>
      <c r="K2866" s="379"/>
      <c r="L2866" s="379"/>
      <c r="M2866" s="379"/>
      <c r="N2866" s="569"/>
      <c r="O2866" s="568"/>
      <c r="S2866" s="581"/>
    </row>
    <row r="2867" spans="2:19" x14ac:dyDescent="0.25">
      <c r="B2867" s="379"/>
      <c r="C2867" s="379"/>
      <c r="D2867" s="379"/>
      <c r="E2867" s="379"/>
      <c r="F2867" s="379"/>
      <c r="G2867" s="379"/>
      <c r="H2867" s="379"/>
      <c r="I2867" s="379"/>
      <c r="J2867" s="379"/>
      <c r="K2867" s="379"/>
      <c r="L2867" s="379"/>
      <c r="M2867" s="379"/>
      <c r="N2867" s="569"/>
      <c r="O2867" s="568"/>
      <c r="S2867" s="581"/>
    </row>
    <row r="2868" spans="2:19" x14ac:dyDescent="0.25">
      <c r="B2868" s="379"/>
      <c r="C2868" s="379"/>
      <c r="D2868" s="379"/>
      <c r="E2868" s="379"/>
      <c r="F2868" s="379"/>
      <c r="G2868" s="379"/>
      <c r="H2868" s="379"/>
      <c r="I2868" s="379"/>
      <c r="J2868" s="379"/>
      <c r="K2868" s="379"/>
      <c r="L2868" s="379"/>
      <c r="M2868" s="379"/>
      <c r="N2868" s="569"/>
      <c r="O2868" s="568"/>
      <c r="S2868" s="581"/>
    </row>
    <row r="2869" spans="2:19" x14ac:dyDescent="0.25">
      <c r="B2869" s="379"/>
      <c r="C2869" s="379"/>
      <c r="D2869" s="379"/>
      <c r="E2869" s="379"/>
      <c r="F2869" s="379"/>
      <c r="G2869" s="379"/>
      <c r="H2869" s="379"/>
      <c r="I2869" s="379"/>
      <c r="J2869" s="379"/>
      <c r="K2869" s="379"/>
      <c r="L2869" s="379"/>
      <c r="M2869" s="379"/>
      <c r="N2869" s="569"/>
      <c r="O2869" s="568"/>
      <c r="S2869" s="581"/>
    </row>
    <row r="2870" spans="2:19" x14ac:dyDescent="0.25">
      <c r="B2870" s="379"/>
      <c r="C2870" s="379"/>
      <c r="D2870" s="379"/>
      <c r="E2870" s="379"/>
      <c r="F2870" s="379"/>
      <c r="G2870" s="379"/>
      <c r="H2870" s="379"/>
      <c r="I2870" s="379"/>
      <c r="J2870" s="379"/>
      <c r="K2870" s="379"/>
      <c r="L2870" s="379"/>
      <c r="M2870" s="379"/>
      <c r="N2870" s="569"/>
      <c r="O2870" s="568"/>
      <c r="S2870" s="581"/>
    </row>
    <row r="2871" spans="2:19" x14ac:dyDescent="0.25">
      <c r="B2871" s="379"/>
      <c r="C2871" s="379"/>
      <c r="D2871" s="379"/>
      <c r="E2871" s="379"/>
      <c r="F2871" s="379"/>
      <c r="G2871" s="379"/>
      <c r="H2871" s="379"/>
      <c r="I2871" s="379"/>
      <c r="J2871" s="379"/>
      <c r="K2871" s="379"/>
      <c r="L2871" s="379"/>
      <c r="M2871" s="379"/>
      <c r="N2871" s="569"/>
      <c r="O2871" s="568"/>
      <c r="S2871" s="581"/>
    </row>
    <row r="2872" spans="2:19" x14ac:dyDescent="0.25">
      <c r="B2872" s="379"/>
      <c r="C2872" s="379"/>
      <c r="D2872" s="379"/>
      <c r="E2872" s="379"/>
      <c r="F2872" s="379"/>
      <c r="G2872" s="379"/>
      <c r="H2872" s="379"/>
      <c r="I2872" s="379"/>
      <c r="J2872" s="379"/>
      <c r="K2872" s="379"/>
      <c r="L2872" s="379"/>
      <c r="M2872" s="379"/>
      <c r="N2872" s="569"/>
      <c r="O2872" s="568"/>
      <c r="S2872" s="581"/>
    </row>
    <row r="2873" spans="2:19" x14ac:dyDescent="0.25">
      <c r="B2873" s="379"/>
      <c r="C2873" s="379"/>
      <c r="D2873" s="379"/>
      <c r="E2873" s="379"/>
      <c r="F2873" s="379"/>
      <c r="G2873" s="379"/>
      <c r="H2873" s="379"/>
      <c r="I2873" s="379"/>
      <c r="J2873" s="379"/>
      <c r="K2873" s="379"/>
      <c r="L2873" s="379"/>
      <c r="M2873" s="379"/>
      <c r="N2873" s="569"/>
      <c r="O2873" s="568"/>
      <c r="S2873" s="581"/>
    </row>
    <row r="2874" spans="2:19" x14ac:dyDescent="0.25">
      <c r="B2874" s="379"/>
      <c r="C2874" s="379"/>
      <c r="D2874" s="379"/>
      <c r="E2874" s="379"/>
      <c r="F2874" s="379"/>
      <c r="G2874" s="379"/>
      <c r="H2874" s="379"/>
      <c r="I2874" s="379"/>
      <c r="J2874" s="379"/>
      <c r="K2874" s="379"/>
      <c r="L2874" s="379"/>
      <c r="M2874" s="379"/>
      <c r="N2874" s="569"/>
      <c r="O2874" s="568"/>
      <c r="S2874" s="581"/>
    </row>
    <row r="2875" spans="2:19" x14ac:dyDescent="0.25">
      <c r="B2875" s="379"/>
      <c r="C2875" s="379"/>
      <c r="D2875" s="379"/>
      <c r="E2875" s="379"/>
      <c r="F2875" s="379"/>
      <c r="G2875" s="379"/>
      <c r="H2875" s="379"/>
      <c r="I2875" s="379"/>
      <c r="J2875" s="379"/>
      <c r="K2875" s="379"/>
      <c r="L2875" s="379"/>
      <c r="M2875" s="379"/>
      <c r="N2875" s="569"/>
      <c r="O2875" s="568"/>
      <c r="S2875" s="581"/>
    </row>
    <row r="2876" spans="2:19" x14ac:dyDescent="0.25">
      <c r="B2876" s="379"/>
      <c r="C2876" s="379"/>
      <c r="D2876" s="379"/>
      <c r="E2876" s="379"/>
      <c r="F2876" s="379"/>
      <c r="G2876" s="379"/>
      <c r="H2876" s="379"/>
      <c r="I2876" s="379"/>
      <c r="J2876" s="379"/>
      <c r="K2876" s="379"/>
      <c r="L2876" s="379"/>
      <c r="M2876" s="379"/>
      <c r="N2876" s="569"/>
      <c r="O2876" s="568"/>
      <c r="S2876" s="581"/>
    </row>
    <row r="2877" spans="2:19" x14ac:dyDescent="0.25">
      <c r="B2877" s="379"/>
      <c r="C2877" s="379"/>
      <c r="D2877" s="379"/>
      <c r="E2877" s="379"/>
      <c r="F2877" s="379"/>
      <c r="G2877" s="379"/>
      <c r="H2877" s="379"/>
      <c r="I2877" s="379"/>
      <c r="J2877" s="379"/>
      <c r="K2877" s="379"/>
      <c r="L2877" s="379"/>
      <c r="M2877" s="379"/>
      <c r="N2877" s="569"/>
      <c r="O2877" s="568"/>
      <c r="S2877" s="581"/>
    </row>
    <row r="2878" spans="2:19" x14ac:dyDescent="0.25">
      <c r="B2878" s="379"/>
      <c r="C2878" s="379"/>
      <c r="D2878" s="379"/>
      <c r="E2878" s="379"/>
      <c r="F2878" s="379"/>
      <c r="G2878" s="379"/>
      <c r="H2878" s="379"/>
      <c r="I2878" s="379"/>
      <c r="J2878" s="379"/>
      <c r="K2878" s="379"/>
      <c r="L2878" s="379"/>
      <c r="M2878" s="379"/>
      <c r="N2878" s="569"/>
      <c r="O2878" s="568"/>
      <c r="S2878" s="581"/>
    </row>
    <row r="2879" spans="2:19" x14ac:dyDescent="0.25">
      <c r="B2879" s="379"/>
      <c r="C2879" s="379"/>
      <c r="D2879" s="379"/>
      <c r="E2879" s="379"/>
      <c r="F2879" s="379"/>
      <c r="G2879" s="379"/>
      <c r="H2879" s="379"/>
      <c r="I2879" s="379"/>
      <c r="J2879" s="379"/>
      <c r="K2879" s="379"/>
      <c r="L2879" s="379"/>
      <c r="M2879" s="379"/>
      <c r="N2879" s="569"/>
      <c r="O2879" s="568"/>
      <c r="S2879" s="581"/>
    </row>
    <row r="2880" spans="2:19" x14ac:dyDescent="0.25">
      <c r="B2880" s="379"/>
      <c r="C2880" s="379"/>
      <c r="D2880" s="379"/>
      <c r="E2880" s="379"/>
      <c r="F2880" s="379"/>
      <c r="G2880" s="379"/>
      <c r="H2880" s="379"/>
      <c r="I2880" s="379"/>
      <c r="J2880" s="379"/>
      <c r="K2880" s="379"/>
      <c r="L2880" s="379"/>
      <c r="M2880" s="379"/>
      <c r="N2880" s="569"/>
      <c r="O2880" s="568"/>
      <c r="S2880" s="581"/>
    </row>
    <row r="2881" spans="2:19" x14ac:dyDescent="0.25">
      <c r="B2881" s="379"/>
      <c r="C2881" s="379"/>
      <c r="D2881" s="379"/>
      <c r="E2881" s="379"/>
      <c r="F2881" s="379"/>
      <c r="G2881" s="379"/>
      <c r="H2881" s="379"/>
      <c r="I2881" s="379"/>
      <c r="J2881" s="379"/>
      <c r="K2881" s="379"/>
      <c r="L2881" s="379"/>
      <c r="M2881" s="379"/>
      <c r="N2881" s="569"/>
      <c r="O2881" s="568"/>
      <c r="S2881" s="581"/>
    </row>
    <row r="2882" spans="2:19" x14ac:dyDescent="0.25">
      <c r="B2882" s="379"/>
      <c r="C2882" s="379"/>
      <c r="D2882" s="379"/>
      <c r="E2882" s="379"/>
      <c r="F2882" s="379"/>
      <c r="G2882" s="379"/>
      <c r="H2882" s="379"/>
      <c r="I2882" s="379"/>
      <c r="J2882" s="379"/>
      <c r="K2882" s="379"/>
      <c r="L2882" s="379"/>
      <c r="M2882" s="379"/>
      <c r="N2882" s="569"/>
      <c r="O2882" s="568"/>
      <c r="S2882" s="581"/>
    </row>
    <row r="2883" spans="2:19" x14ac:dyDescent="0.25">
      <c r="B2883" s="379"/>
      <c r="C2883" s="379"/>
      <c r="D2883" s="379"/>
      <c r="E2883" s="379"/>
      <c r="F2883" s="379"/>
      <c r="G2883" s="379"/>
      <c r="H2883" s="379"/>
      <c r="I2883" s="379"/>
      <c r="J2883" s="379"/>
      <c r="K2883" s="379"/>
      <c r="L2883" s="379"/>
      <c r="M2883" s="379"/>
      <c r="N2883" s="569"/>
      <c r="O2883" s="568"/>
      <c r="S2883" s="581"/>
    </row>
    <row r="2884" spans="2:19" x14ac:dyDescent="0.25">
      <c r="S2884" s="581"/>
    </row>
  </sheetData>
  <mergeCells count="1">
    <mergeCell ref="S8:T8"/>
  </mergeCells>
  <conditionalFormatting sqref="U9:U1448">
    <cfRule type="expression" dxfId="243" priority="4">
      <formula>U9=60</formula>
    </cfRule>
  </conditionalFormatting>
  <conditionalFormatting sqref="Q9:Q1448">
    <cfRule type="expression" dxfId="242" priority="2">
      <formula>Q9=60</formula>
    </cfRule>
  </conditionalFormatting>
  <conditionalFormatting sqref="R9:R1448">
    <cfRule type="expression" dxfId="241" priority="1">
      <formula>R9=60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22</xdr:col>
                <xdr:colOff>190500</xdr:colOff>
                <xdr:row>6</xdr:row>
                <xdr:rowOff>38100</xdr:rowOff>
              </from>
              <to>
                <xdr:col>25</xdr:col>
                <xdr:colOff>314325</xdr:colOff>
                <xdr:row>7</xdr:row>
                <xdr:rowOff>142875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25</xdr:col>
                <xdr:colOff>390525</xdr:colOff>
                <xdr:row>6</xdr:row>
                <xdr:rowOff>76200</xdr:rowOff>
              </from>
              <to>
                <xdr:col>27</xdr:col>
                <xdr:colOff>152400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27</xdr:col>
                <xdr:colOff>200025</xdr:colOff>
                <xdr:row>6</xdr:row>
                <xdr:rowOff>76200</xdr:rowOff>
              </from>
              <to>
                <xdr:col>30</xdr:col>
                <xdr:colOff>0</xdr:colOff>
                <xdr:row>7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BW106"/>
  <sheetViews>
    <sheetView showGridLines="0" tabSelected="1" zoomScaleNormal="100" workbookViewId="0">
      <pane ySplit="10" topLeftCell="A11" activePane="bottomLeft" state="frozen"/>
      <selection pane="bottomLeft" activeCell="AG11" sqref="AG11:AG71"/>
    </sheetView>
  </sheetViews>
  <sheetFormatPr baseColWidth="10" defaultColWidth="11" defaultRowHeight="15" x14ac:dyDescent="0.25"/>
  <cols>
    <col min="1" max="1" width="2.5703125" style="34" customWidth="1"/>
    <col min="2" max="2" width="1.5703125" style="34" customWidth="1"/>
    <col min="3" max="3" width="12.5703125" style="34" customWidth="1"/>
    <col min="4" max="4" width="5.5703125" style="34" customWidth="1"/>
    <col min="5" max="5" width="1.5703125" style="34" customWidth="1"/>
    <col min="6" max="6" width="10.5703125" style="377" customWidth="1"/>
    <col min="7" max="7" width="0.85546875" style="377" customWidth="1"/>
    <col min="8" max="8" width="13" style="377" customWidth="1"/>
    <col min="9" max="9" width="0.85546875" style="377" customWidth="1"/>
    <col min="10" max="10" width="10.5703125" style="34" customWidth="1"/>
    <col min="11" max="11" width="0.85546875" style="34" customWidth="1"/>
    <col min="12" max="12" width="13" style="34" customWidth="1"/>
    <col min="13" max="13" width="0.85546875" style="34" customWidth="1"/>
    <col min="14" max="14" width="10.5703125" style="34" customWidth="1"/>
    <col min="15" max="15" width="0.85546875" style="34" customWidth="1"/>
    <col min="16" max="16" width="13" style="34" customWidth="1"/>
    <col min="17" max="17" width="0.85546875" style="377" customWidth="1"/>
    <col min="18" max="18" width="1.5703125" style="34" customWidth="1"/>
    <col min="19" max="19" width="2.140625" style="34" customWidth="1"/>
    <col min="20" max="20" width="1.5703125" style="34" customWidth="1"/>
    <col min="21" max="21" width="12.5703125" style="34" customWidth="1"/>
    <col min="22" max="22" width="5.5703125" style="34" customWidth="1"/>
    <col min="23" max="23" width="1.42578125" style="34" customWidth="1"/>
    <col min="24" max="24" width="12.85546875" style="34" customWidth="1"/>
    <col min="25" max="25" width="0.85546875" style="34" customWidth="1"/>
    <col min="26" max="26" width="12.85546875" style="34" customWidth="1"/>
    <col min="27" max="27" width="1.5703125" style="34" customWidth="1"/>
    <col min="28" max="28" width="1.85546875" style="34" customWidth="1"/>
    <col min="29" max="29" width="1.5703125" style="34" customWidth="1"/>
    <col min="30" max="30" width="12.5703125" style="34" customWidth="1"/>
    <col min="31" max="31" width="5.42578125" style="34" customWidth="1"/>
    <col min="32" max="32" width="1.42578125" style="34" customWidth="1"/>
    <col min="33" max="33" width="12.85546875" style="34" customWidth="1"/>
    <col min="34" max="34" width="0.85546875" style="34" customWidth="1"/>
    <col min="35" max="35" width="12.85546875" style="34" customWidth="1"/>
    <col min="36" max="36" width="0.85546875" style="34" customWidth="1"/>
    <col min="37" max="37" width="12.85546875" style="34" customWidth="1"/>
    <col min="38" max="38" width="0.85546875" style="34" customWidth="1"/>
    <col min="39" max="39" width="12.85546875" style="34" customWidth="1"/>
    <col min="40" max="40" width="0.85546875" style="34" customWidth="1"/>
    <col min="41" max="41" width="12.85546875" style="34" customWidth="1"/>
    <col min="42" max="42" width="0.85546875" style="34" customWidth="1"/>
    <col min="43" max="43" width="12.85546875" style="34" customWidth="1"/>
    <col min="44" max="44" width="1.5703125" style="34" customWidth="1"/>
    <col min="45" max="45" width="2" style="34" customWidth="1"/>
    <col min="46" max="46" width="1.5703125" style="34" customWidth="1"/>
    <col min="47" max="47" width="12.5703125" style="34" customWidth="1"/>
    <col min="48" max="48" width="5.42578125" style="34" customWidth="1"/>
    <col min="49" max="49" width="1.5703125" style="34" customWidth="1"/>
    <col min="50" max="50" width="13.5703125" style="34" customWidth="1"/>
    <col min="51" max="51" width="1.42578125" style="34" customWidth="1"/>
    <col min="52" max="52" width="2.85546875" style="34" customWidth="1"/>
    <col min="53" max="53" width="3.5703125" style="36" customWidth="1"/>
    <col min="54" max="54" width="12.7109375" style="34" customWidth="1"/>
    <col min="55" max="55" width="10.5703125" style="34" customWidth="1"/>
    <col min="56" max="56" width="5.42578125" style="249" customWidth="1"/>
    <col min="57" max="58" width="11" style="250"/>
    <col min="59" max="59" width="11" style="34"/>
    <col min="60" max="60" width="16.5703125" style="34" customWidth="1"/>
    <col min="61" max="70" width="11" style="34"/>
    <col min="71" max="71" width="12.5703125" style="34" customWidth="1"/>
    <col min="72" max="72" width="11" style="34"/>
    <col min="73" max="73" width="14.42578125" style="34" customWidth="1"/>
    <col min="74" max="74" width="13.5703125" style="34" customWidth="1"/>
    <col min="75" max="16384" width="11" style="34"/>
  </cols>
  <sheetData>
    <row r="1" spans="1:69" ht="18" customHeight="1" thickBot="1" x14ac:dyDescent="0.3">
      <c r="A1" s="38"/>
      <c r="B1" s="39"/>
      <c r="C1" s="39"/>
      <c r="D1" s="40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39"/>
      <c r="U1" s="44"/>
      <c r="V1" s="42"/>
      <c r="W1" s="39"/>
      <c r="X1" s="45"/>
      <c r="Y1" s="39"/>
      <c r="Z1" s="46"/>
      <c r="AA1" s="39"/>
      <c r="AB1" s="43"/>
      <c r="AC1" s="39"/>
      <c r="AD1" s="44"/>
      <c r="AE1" s="42"/>
      <c r="AF1" s="39"/>
      <c r="AG1" s="42"/>
      <c r="AH1" s="39"/>
      <c r="AI1" s="42"/>
      <c r="AJ1" s="39"/>
      <c r="AK1" s="42"/>
      <c r="AL1" s="39"/>
      <c r="AM1" s="42"/>
      <c r="AN1" s="39"/>
      <c r="AO1" s="42"/>
      <c r="AP1" s="39"/>
      <c r="AQ1" s="42"/>
      <c r="AR1" s="39"/>
      <c r="AS1" s="39"/>
      <c r="AT1" s="39"/>
      <c r="AU1" s="44"/>
      <c r="AV1" s="42"/>
      <c r="AW1" s="39"/>
      <c r="AX1" s="42"/>
      <c r="AY1" s="39"/>
      <c r="AZ1" s="43"/>
      <c r="BB1" s="533" t="s">
        <v>171</v>
      </c>
      <c r="BD1" s="248"/>
      <c r="BI1" s="560" t="s">
        <v>110</v>
      </c>
      <c r="BQ1" s="155"/>
    </row>
    <row r="2" spans="1:69" ht="9" customHeight="1" thickTop="1" x14ac:dyDescent="0.25">
      <c r="A2" s="47"/>
      <c r="B2" s="42"/>
      <c r="C2" s="42"/>
      <c r="D2" s="42"/>
      <c r="E2" s="42"/>
      <c r="F2" s="382"/>
      <c r="G2" s="382"/>
      <c r="H2" s="382"/>
      <c r="I2" s="382"/>
      <c r="J2" s="42"/>
      <c r="K2" s="42"/>
      <c r="L2" s="42"/>
      <c r="M2" s="42"/>
      <c r="N2" s="42"/>
      <c r="O2" s="42"/>
      <c r="P2" s="42"/>
      <c r="Q2" s="382"/>
      <c r="R2" s="42"/>
      <c r="S2" s="43"/>
      <c r="T2" s="39"/>
      <c r="U2" s="44"/>
      <c r="V2" s="42"/>
      <c r="W2" s="39"/>
      <c r="X2" s="45"/>
      <c r="Y2" s="39"/>
      <c r="Z2" s="46"/>
      <c r="AA2" s="39"/>
      <c r="AB2" s="42"/>
      <c r="AC2" s="48"/>
      <c r="AD2" s="58"/>
      <c r="AE2" s="58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268"/>
      <c r="AS2" s="39"/>
      <c r="AT2" s="48"/>
      <c r="AU2" s="270"/>
      <c r="AV2" s="270"/>
      <c r="AW2" s="48"/>
      <c r="AX2" s="50"/>
      <c r="AY2" s="50"/>
      <c r="AZ2" s="42"/>
      <c r="BB2" s="36"/>
      <c r="BC2" s="36"/>
    </row>
    <row r="3" spans="1:69" ht="15.75" thickBot="1" x14ac:dyDescent="0.3">
      <c r="A3" s="42"/>
      <c r="B3" s="42"/>
      <c r="C3" s="42"/>
      <c r="D3" s="42"/>
      <c r="E3" s="42"/>
      <c r="F3" s="382"/>
      <c r="G3" s="382"/>
      <c r="H3" s="382"/>
      <c r="I3" s="382"/>
      <c r="J3" s="42"/>
      <c r="K3" s="42"/>
      <c r="L3" s="42"/>
      <c r="M3" s="42"/>
      <c r="N3" s="42"/>
      <c r="O3" s="42"/>
      <c r="P3" s="42"/>
      <c r="Q3" s="382"/>
      <c r="R3" s="42"/>
      <c r="S3" s="42"/>
      <c r="T3" s="39"/>
      <c r="U3" s="44"/>
      <c r="V3" s="42"/>
      <c r="W3" s="39"/>
      <c r="X3" s="45"/>
      <c r="Y3" s="39"/>
      <c r="Z3" s="46"/>
      <c r="AA3" s="39"/>
      <c r="AB3" s="42"/>
      <c r="AC3" s="71"/>
      <c r="AD3" s="410" t="str">
        <f>$C$5</f>
        <v>Décembre_2019</v>
      </c>
      <c r="AE3" s="164"/>
      <c r="AF3" s="272"/>
      <c r="AG3" s="168" t="s">
        <v>44</v>
      </c>
      <c r="AH3" s="169"/>
      <c r="AI3" s="170"/>
      <c r="AJ3" s="73"/>
      <c r="AK3" s="168" t="s">
        <v>136</v>
      </c>
      <c r="AL3" s="169"/>
      <c r="AM3" s="170"/>
      <c r="AN3" s="169"/>
      <c r="AO3" s="170"/>
      <c r="AP3" s="169"/>
      <c r="AQ3" s="170"/>
      <c r="AR3" s="166"/>
      <c r="AS3" s="39"/>
      <c r="AT3" s="71"/>
      <c r="AU3" s="163" t="str">
        <f>$C$5</f>
        <v>Décembre_2019</v>
      </c>
      <c r="AV3" s="164"/>
      <c r="AW3" s="271"/>
      <c r="AX3" s="54" t="s">
        <v>7</v>
      </c>
      <c r="AY3" s="55"/>
      <c r="AZ3" s="42"/>
      <c r="BB3" s="471" t="s">
        <v>133</v>
      </c>
      <c r="BC3" s="36"/>
      <c r="BG3" s="246"/>
      <c r="BH3" s="246"/>
      <c r="BI3" s="246"/>
      <c r="BJ3" s="246"/>
      <c r="BK3" s="246"/>
      <c r="BL3" s="246"/>
      <c r="BM3" s="246"/>
      <c r="BN3" s="246"/>
      <c r="BO3" s="246"/>
    </row>
    <row r="4" spans="1:69" ht="9" customHeight="1" thickTop="1" x14ac:dyDescent="0.25">
      <c r="A4" s="42"/>
      <c r="B4" s="48"/>
      <c r="C4" s="57"/>
      <c r="D4" s="58"/>
      <c r="E4" s="49"/>
      <c r="F4" s="59"/>
      <c r="G4" s="60"/>
      <c r="H4" s="61"/>
      <c r="I4" s="60"/>
      <c r="J4" s="59"/>
      <c r="K4" s="60"/>
      <c r="L4" s="61"/>
      <c r="M4" s="60"/>
      <c r="N4" s="59"/>
      <c r="O4" s="60"/>
      <c r="P4" s="61"/>
      <c r="Q4" s="60"/>
      <c r="R4" s="51"/>
      <c r="S4" s="42"/>
      <c r="T4" s="62"/>
      <c r="U4" s="63"/>
      <c r="V4" s="64"/>
      <c r="W4" s="65"/>
      <c r="X4" s="27"/>
      <c r="Y4" s="65"/>
      <c r="Z4" s="28"/>
      <c r="AA4" s="66"/>
      <c r="AB4" s="42"/>
      <c r="AC4" s="52"/>
      <c r="AD4" s="77"/>
      <c r="AE4" s="78"/>
      <c r="AF4" s="67"/>
      <c r="AG4" s="4"/>
      <c r="AH4" s="68"/>
      <c r="AI4" s="69"/>
      <c r="AJ4" s="68"/>
      <c r="AK4" s="85"/>
      <c r="AL4" s="68"/>
      <c r="AM4" s="85"/>
      <c r="AN4" s="68"/>
      <c r="AO4" s="85"/>
      <c r="AP4" s="68"/>
      <c r="AQ4" s="85"/>
      <c r="AR4" s="165"/>
      <c r="AS4" s="39"/>
      <c r="AT4" s="52"/>
      <c r="AU4" s="77"/>
      <c r="AV4" s="78"/>
      <c r="AW4" s="68"/>
      <c r="AX4" s="70"/>
      <c r="AY4" s="73"/>
      <c r="AZ4" s="42"/>
      <c r="BB4" s="156"/>
      <c r="BC4" s="156"/>
      <c r="BG4" s="246"/>
      <c r="BH4" s="246"/>
      <c r="BI4" s="246"/>
      <c r="BJ4" s="246"/>
      <c r="BK4" s="246"/>
      <c r="BL4" s="246"/>
      <c r="BM4" s="246"/>
      <c r="BN4" s="246"/>
      <c r="BO4" s="246"/>
    </row>
    <row r="5" spans="1:69" x14ac:dyDescent="0.25">
      <c r="A5" s="42"/>
      <c r="B5" s="71"/>
      <c r="C5" s="406" t="s">
        <v>153</v>
      </c>
      <c r="D5" s="161"/>
      <c r="E5" s="72"/>
      <c r="F5" s="509"/>
      <c r="G5" s="478"/>
      <c r="H5" s="477"/>
      <c r="I5" s="478"/>
      <c r="J5" s="594">
        <f ca="1">NOW()-1</f>
        <v>45428.448953240739</v>
      </c>
      <c r="K5" s="594"/>
      <c r="L5" s="594"/>
      <c r="M5" s="594"/>
      <c r="N5" s="594"/>
      <c r="O5" s="594"/>
      <c r="P5" s="594"/>
      <c r="Q5" s="478"/>
      <c r="R5" s="56"/>
      <c r="S5" s="42"/>
      <c r="T5" s="71"/>
      <c r="U5" s="269" t="str">
        <f>C5</f>
        <v>Décembre_2019</v>
      </c>
      <c r="V5" s="162"/>
      <c r="W5" s="73"/>
      <c r="X5" s="593">
        <f ca="1">NOW()-1</f>
        <v>45428.448953240739</v>
      </c>
      <c r="Y5" s="594"/>
      <c r="Z5" s="594"/>
      <c r="AA5" s="74"/>
      <c r="AB5" s="42"/>
      <c r="AC5" s="52"/>
      <c r="AD5" s="82" t="s">
        <v>134</v>
      </c>
      <c r="AE5" s="83"/>
      <c r="AF5" s="53"/>
      <c r="AG5" s="75">
        <f>SUM($AG$11:$AG$73)</f>
        <v>154.24399999999997</v>
      </c>
      <c r="AH5" s="73"/>
      <c r="AI5" s="411">
        <f>SUM($AI$11:$AI$73)</f>
        <v>3.5951388888888887</v>
      </c>
      <c r="AJ5" s="73"/>
      <c r="AK5" s="267">
        <f>SUM(AK$11:AK$73)</f>
        <v>1.3319444444444442</v>
      </c>
      <c r="AL5" s="68"/>
      <c r="AM5" s="267">
        <f>SUM(AM$11:AM$73)</f>
        <v>0.39027777777777778</v>
      </c>
      <c r="AN5" s="68"/>
      <c r="AO5" s="267">
        <f>SUM(AO$11:AO$73)</f>
        <v>0.85763888888888895</v>
      </c>
      <c r="AP5" s="68"/>
      <c r="AQ5" s="267">
        <f>SUM(AQ$11:AQ$73)</f>
        <v>1.0201388888888889</v>
      </c>
      <c r="AR5" s="165"/>
      <c r="AS5" s="39"/>
      <c r="AT5" s="52"/>
      <c r="AU5" s="82" t="s">
        <v>134</v>
      </c>
      <c r="AV5" s="83"/>
      <c r="AW5" s="73"/>
      <c r="AX5" s="76">
        <f>SUM(AX$11:AX$61)</f>
        <v>3.6416666666666662</v>
      </c>
      <c r="AY5" s="138"/>
      <c r="AZ5" s="42"/>
      <c r="BB5" s="533" t="s">
        <v>143</v>
      </c>
      <c r="BC5" s="157"/>
      <c r="BG5" s="228"/>
      <c r="BH5" s="35"/>
      <c r="BI5" s="228"/>
      <c r="BJ5" s="35"/>
      <c r="BK5" s="228"/>
      <c r="BL5" s="35"/>
      <c r="BM5" s="228"/>
      <c r="BN5" s="35"/>
      <c r="BO5" s="228"/>
    </row>
    <row r="6" spans="1:69" ht="5.25" customHeight="1" x14ac:dyDescent="0.25">
      <c r="A6" s="42"/>
      <c r="B6" s="52"/>
      <c r="C6" s="77"/>
      <c r="D6" s="78"/>
      <c r="E6" s="73"/>
      <c r="F6" s="301"/>
      <c r="G6" s="79"/>
      <c r="H6" s="300"/>
      <c r="I6" s="79"/>
      <c r="J6" s="299"/>
      <c r="K6" s="79"/>
      <c r="L6" s="300"/>
      <c r="M6" s="79"/>
      <c r="N6" s="301"/>
      <c r="O6" s="79"/>
      <c r="P6" s="300"/>
      <c r="Q6" s="79"/>
      <c r="R6" s="56"/>
      <c r="S6" s="42"/>
      <c r="T6" s="52"/>
      <c r="U6" s="77"/>
      <c r="V6" s="78"/>
      <c r="W6" s="68"/>
      <c r="X6" s="2"/>
      <c r="Y6" s="67"/>
      <c r="Z6" s="3"/>
      <c r="AA6" s="56"/>
      <c r="AB6" s="42"/>
      <c r="AC6" s="52"/>
      <c r="AD6" s="68"/>
      <c r="AE6" s="68"/>
      <c r="AF6" s="67"/>
      <c r="AG6" s="5"/>
      <c r="AH6" s="68"/>
      <c r="AI6" s="1"/>
      <c r="AJ6" s="68"/>
      <c r="AK6" s="1"/>
      <c r="AL6" s="68"/>
      <c r="AM6" s="1"/>
      <c r="AN6" s="68"/>
      <c r="AO6" s="1"/>
      <c r="AP6" s="68"/>
      <c r="AQ6" s="1"/>
      <c r="AR6" s="165"/>
      <c r="AS6" s="39"/>
      <c r="AT6" s="52"/>
      <c r="AU6" s="77"/>
      <c r="AV6" s="78"/>
      <c r="AW6" s="68"/>
      <c r="AX6" s="6"/>
      <c r="AY6" s="73"/>
      <c r="AZ6" s="42"/>
      <c r="BB6" s="109"/>
      <c r="BC6" s="158"/>
      <c r="BG6" s="35"/>
      <c r="BH6" s="35"/>
      <c r="BI6" s="35"/>
      <c r="BJ6" s="35"/>
      <c r="BK6" s="35"/>
      <c r="BL6" s="35"/>
      <c r="BM6" s="35"/>
      <c r="BN6" s="35"/>
      <c r="BO6" s="35"/>
    </row>
    <row r="7" spans="1:69" x14ac:dyDescent="0.25">
      <c r="A7" s="42"/>
      <c r="B7" s="52"/>
      <c r="C7" s="601" t="s">
        <v>135</v>
      </c>
      <c r="D7" s="602"/>
      <c r="E7" s="70"/>
      <c r="F7" s="483">
        <f>MAX(F11:F61)</f>
        <v>12.1</v>
      </c>
      <c r="G7" s="68"/>
      <c r="H7" s="180">
        <f>VLOOKUP($F$7,$F$11:$V$61,17,0)</f>
        <v>43818</v>
      </c>
      <c r="I7" s="68"/>
      <c r="J7" s="137">
        <f>MIN($J$11:$J$61)</f>
        <v>0.4</v>
      </c>
      <c r="K7" s="68"/>
      <c r="L7" s="179">
        <f>VLOOKUP($J$7,$J$11:$V$61,13,0)</f>
        <v>43803</v>
      </c>
      <c r="M7" s="68"/>
      <c r="N7" s="80">
        <f>MAX(N11:N61)</f>
        <v>14.9</v>
      </c>
      <c r="O7" s="68"/>
      <c r="P7" s="180">
        <f>VLOOKUP($N$7,$N$11:$V$61,9,0)</f>
        <v>43818</v>
      </c>
      <c r="Q7" s="68"/>
      <c r="R7" s="56"/>
      <c r="S7" s="42"/>
      <c r="T7" s="52"/>
      <c r="U7" s="601" t="s">
        <v>94</v>
      </c>
      <c r="V7" s="602"/>
      <c r="W7" s="67"/>
      <c r="X7" s="469" t="s">
        <v>3</v>
      </c>
      <c r="Y7" s="467"/>
      <c r="Z7" s="468"/>
      <c r="AA7" s="56"/>
      <c r="AB7" s="42"/>
      <c r="AC7" s="52"/>
      <c r="AD7" s="595">
        <f ca="1">TODAY()-1</f>
        <v>45428</v>
      </c>
      <c r="AE7" s="596"/>
      <c r="AF7" s="67"/>
      <c r="AG7" s="181">
        <f>VLOOKUP($AG$9,$AG$11:$AV$61,16,0)</f>
        <v>43813</v>
      </c>
      <c r="AH7" s="68"/>
      <c r="AI7" s="181">
        <f>VLOOKUP($AI$9,$AI$11:$AV$61,14,0)</f>
        <v>43819</v>
      </c>
      <c r="AJ7" s="68"/>
      <c r="AK7" s="181" t="s">
        <v>36</v>
      </c>
      <c r="AL7" s="68"/>
      <c r="AM7" s="181" t="s">
        <v>36</v>
      </c>
      <c r="AN7" s="68"/>
      <c r="AO7" s="181" t="s">
        <v>37</v>
      </c>
      <c r="AP7" s="68"/>
      <c r="AQ7" s="181" t="s">
        <v>37</v>
      </c>
      <c r="AR7" s="165"/>
      <c r="AS7" s="39"/>
      <c r="AT7" s="52"/>
      <c r="AU7" s="595">
        <f ca="1">TODAY()-1</f>
        <v>45428</v>
      </c>
      <c r="AV7" s="596"/>
      <c r="AW7" s="68"/>
      <c r="AX7" s="182">
        <f>VLOOKUP($AX$9,$AX$11:$BB$61,5,0)</f>
        <v>43817</v>
      </c>
      <c r="AY7" s="73"/>
      <c r="AZ7" s="42"/>
      <c r="BB7" s="156"/>
      <c r="BC7" s="157"/>
      <c r="BG7" s="228"/>
      <c r="BH7" s="35"/>
      <c r="BI7" s="228"/>
      <c r="BJ7" s="35"/>
      <c r="BK7" s="228"/>
      <c r="BL7" s="35"/>
      <c r="BM7" s="228"/>
      <c r="BN7" s="35"/>
      <c r="BO7" s="228"/>
    </row>
    <row r="8" spans="1:69" ht="5.25" customHeight="1" x14ac:dyDescent="0.25">
      <c r="A8" s="42"/>
      <c r="B8" s="52"/>
      <c r="C8" s="77"/>
      <c r="D8" s="302"/>
      <c r="E8" s="70"/>
      <c r="F8" s="88"/>
      <c r="G8" s="68"/>
      <c r="H8" s="84"/>
      <c r="I8" s="68"/>
      <c r="J8" s="88"/>
      <c r="K8" s="68"/>
      <c r="L8" s="84"/>
      <c r="M8" s="68"/>
      <c r="N8" s="88"/>
      <c r="O8" s="68"/>
      <c r="P8" s="84"/>
      <c r="Q8" s="68"/>
      <c r="R8" s="56"/>
      <c r="S8" s="42"/>
      <c r="T8" s="52"/>
      <c r="U8" s="77"/>
      <c r="V8" s="302"/>
      <c r="W8" s="67"/>
      <c r="X8" s="86"/>
      <c r="Y8" s="67"/>
      <c r="Z8" s="87"/>
      <c r="AA8" s="56"/>
      <c r="AB8" s="42"/>
      <c r="AC8" s="52"/>
      <c r="AD8" s="77"/>
      <c r="AE8" s="302"/>
      <c r="AF8" s="67"/>
      <c r="AG8" s="89"/>
      <c r="AH8" s="68"/>
      <c r="AI8" s="85"/>
      <c r="AJ8" s="68"/>
      <c r="AK8" s="85"/>
      <c r="AL8" s="68"/>
      <c r="AM8" s="85"/>
      <c r="AN8" s="68"/>
      <c r="AO8" s="85"/>
      <c r="AP8" s="68"/>
      <c r="AQ8" s="85"/>
      <c r="AR8" s="165"/>
      <c r="AS8" s="39"/>
      <c r="AT8" s="52"/>
      <c r="AU8" s="77"/>
      <c r="AV8" s="302"/>
      <c r="AW8" s="68"/>
      <c r="AX8" s="85"/>
      <c r="AY8" s="73"/>
      <c r="AZ8" s="42"/>
      <c r="BB8" s="109"/>
      <c r="BC8" s="158"/>
      <c r="BG8" s="35"/>
      <c r="BH8" s="35"/>
      <c r="BI8" s="35"/>
      <c r="BJ8" s="35"/>
      <c r="BK8" s="35"/>
      <c r="BL8" s="35"/>
      <c r="BM8" s="35"/>
      <c r="BN8" s="35"/>
      <c r="BO8" s="35"/>
    </row>
    <row r="9" spans="1:69" x14ac:dyDescent="0.25">
      <c r="A9" s="42"/>
      <c r="B9" s="52"/>
      <c r="C9" s="599"/>
      <c r="D9" s="600"/>
      <c r="E9" s="90"/>
      <c r="F9" s="482" t="s">
        <v>40</v>
      </c>
      <c r="G9" s="68"/>
      <c r="H9" s="376">
        <f>VLOOKUP($N$7,$N$11:$P$61,3,0)</f>
        <v>0.55486111111111103</v>
      </c>
      <c r="I9" s="68"/>
      <c r="J9" s="91" t="s">
        <v>1</v>
      </c>
      <c r="K9" s="68"/>
      <c r="L9" s="376">
        <f>VLOOKUP($J$7,$J$11:$L$61,3,0)</f>
        <v>0.22986111111111099</v>
      </c>
      <c r="M9" s="68"/>
      <c r="N9" s="92" t="s">
        <v>3</v>
      </c>
      <c r="O9" s="68"/>
      <c r="P9" s="376">
        <f>VLOOKUP($N$7,$N$11:$P$61,3,0)</f>
        <v>0.55486111111111103</v>
      </c>
      <c r="Q9" s="68"/>
      <c r="R9" s="56"/>
      <c r="S9" s="42"/>
      <c r="T9" s="52"/>
      <c r="U9" s="599"/>
      <c r="V9" s="600"/>
      <c r="W9" s="67"/>
      <c r="X9" s="81">
        <f>MAX($X$11:$X$61)</f>
        <v>84.672000000000011</v>
      </c>
      <c r="Y9" s="67"/>
      <c r="Z9" s="178">
        <f>VLOOKUP($X$9,$X$11:$AE$61,8,0)</f>
        <v>43812</v>
      </c>
      <c r="AA9" s="56"/>
      <c r="AB9" s="42"/>
      <c r="AC9" s="52"/>
      <c r="AD9" s="558" t="s">
        <v>146</v>
      </c>
      <c r="AE9" s="590" t="s">
        <v>159</v>
      </c>
      <c r="AF9" s="67"/>
      <c r="AG9" s="93">
        <f>MAX($AG$11:$AG$61)</f>
        <v>21.843999999999994</v>
      </c>
      <c r="AH9" s="68"/>
      <c r="AI9" s="94">
        <f>MAX($AI$11:AI$61)</f>
        <v>0.57499999999999996</v>
      </c>
      <c r="AJ9" s="68"/>
      <c r="AK9" s="267" t="s">
        <v>120</v>
      </c>
      <c r="AL9" s="68"/>
      <c r="AM9" s="267" t="s">
        <v>121</v>
      </c>
      <c r="AN9" s="68"/>
      <c r="AO9" s="267" t="s">
        <v>122</v>
      </c>
      <c r="AP9" s="68"/>
      <c r="AQ9" s="267" t="s">
        <v>142</v>
      </c>
      <c r="AR9" s="165"/>
      <c r="AS9" s="39"/>
      <c r="AT9" s="52"/>
      <c r="AU9" s="597"/>
      <c r="AV9" s="598"/>
      <c r="AW9" s="68"/>
      <c r="AX9" s="95">
        <f>MAX($AX$11:$AX$61)</f>
        <v>0.32430555555555557</v>
      </c>
      <c r="AY9" s="73"/>
      <c r="AZ9" s="42"/>
      <c r="BB9" s="158"/>
      <c r="BC9" s="158"/>
      <c r="BE9" s="250" t="s">
        <v>154</v>
      </c>
      <c r="BF9" s="250" t="s">
        <v>155</v>
      </c>
      <c r="BG9" s="228"/>
      <c r="BH9" s="35"/>
      <c r="BI9" s="228"/>
      <c r="BJ9" s="35"/>
      <c r="BK9" s="228"/>
      <c r="BL9" s="35"/>
      <c r="BM9" s="228"/>
      <c r="BN9" s="35"/>
      <c r="BO9" s="228"/>
    </row>
    <row r="10" spans="1:69" ht="25.5" customHeight="1" thickBot="1" x14ac:dyDescent="0.3">
      <c r="A10" s="47"/>
      <c r="B10" s="52"/>
      <c r="C10" s="97"/>
      <c r="D10" s="98"/>
      <c r="E10" s="98"/>
      <c r="F10" s="387"/>
      <c r="G10" s="387"/>
      <c r="H10" s="387"/>
      <c r="I10" s="387"/>
      <c r="J10" s="98"/>
      <c r="K10" s="98"/>
      <c r="L10" s="98"/>
      <c r="M10" s="98"/>
      <c r="N10" s="98"/>
      <c r="O10" s="98"/>
      <c r="P10" s="98"/>
      <c r="Q10" s="387"/>
      <c r="R10" s="96"/>
      <c r="S10" s="100"/>
      <c r="T10" s="101"/>
      <c r="U10" s="97"/>
      <c r="V10" s="98"/>
      <c r="W10" s="98"/>
      <c r="X10" s="98"/>
      <c r="Y10" s="98"/>
      <c r="Z10" s="98"/>
      <c r="AA10" s="96"/>
      <c r="AB10" s="100"/>
      <c r="AC10" s="101"/>
      <c r="AD10" s="97"/>
      <c r="AE10" s="98"/>
      <c r="AF10" s="98"/>
      <c r="AG10" s="98"/>
      <c r="AH10" s="98"/>
      <c r="AI10" s="99"/>
      <c r="AJ10" s="98"/>
      <c r="AK10" s="99"/>
      <c r="AL10" s="98"/>
      <c r="AM10" s="99"/>
      <c r="AN10" s="98"/>
      <c r="AO10" s="99"/>
      <c r="AP10" s="98"/>
      <c r="AQ10" s="99"/>
      <c r="AR10" s="167"/>
      <c r="AS10" s="39"/>
      <c r="AT10" s="101"/>
      <c r="AU10" s="97"/>
      <c r="AV10" s="98"/>
      <c r="AW10" s="98"/>
      <c r="AX10" s="99"/>
      <c r="AY10" s="98"/>
      <c r="AZ10" s="102"/>
      <c r="BA10" s="273"/>
      <c r="BB10" s="159"/>
      <c r="BC10" s="247"/>
      <c r="BE10" s="379" t="s">
        <v>6</v>
      </c>
      <c r="BF10"/>
      <c r="BG10" s="228"/>
      <c r="BH10" s="35"/>
      <c r="BI10" s="228"/>
      <c r="BJ10" s="35"/>
      <c r="BK10" s="228"/>
      <c r="BL10" s="35"/>
      <c r="BM10" s="228"/>
      <c r="BN10" s="35"/>
      <c r="BO10" s="228"/>
    </row>
    <row r="11" spans="1:69" ht="27" customHeight="1" thickTop="1" thickBot="1" x14ac:dyDescent="0.3">
      <c r="A11" s="42"/>
      <c r="B11" s="52"/>
      <c r="C11" s="103" t="str">
        <f>PROPER(TEXT(D11,"JJJJ"))</f>
        <v>Dimanche</v>
      </c>
      <c r="D11" s="104">
        <v>43800</v>
      </c>
      <c r="E11" s="98"/>
      <c r="F11" s="479">
        <v>3.7</v>
      </c>
      <c r="G11" s="480"/>
      <c r="H11" s="481">
        <v>0.99583333333333302</v>
      </c>
      <c r="I11" s="480"/>
      <c r="J11" s="479">
        <v>5.2</v>
      </c>
      <c r="K11" s="480"/>
      <c r="L11" s="481">
        <v>0.99513888888888902</v>
      </c>
      <c r="M11" s="480"/>
      <c r="N11" s="479">
        <v>10.199999999999999</v>
      </c>
      <c r="O11" s="480"/>
      <c r="P11" s="481">
        <v>0.58958333333333302</v>
      </c>
      <c r="Q11" s="480"/>
      <c r="R11" s="96"/>
      <c r="S11" s="105"/>
      <c r="T11" s="101"/>
      <c r="U11" s="103" t="str">
        <f>$C11</f>
        <v>Dimanche</v>
      </c>
      <c r="V11" s="104">
        <f>$D11</f>
        <v>43800</v>
      </c>
      <c r="W11" s="98"/>
      <c r="X11" s="110">
        <v>34.991999999999997</v>
      </c>
      <c r="Y11" s="98"/>
      <c r="Z11" s="107">
        <v>0.88611111111111096</v>
      </c>
      <c r="AA11" s="96"/>
      <c r="AB11" s="105"/>
      <c r="AC11" s="101"/>
      <c r="AD11" s="103" t="str">
        <f>$C11</f>
        <v>Dimanche</v>
      </c>
      <c r="AE11" s="104">
        <f>$D11</f>
        <v>43800</v>
      </c>
      <c r="AF11" s="98"/>
      <c r="AG11" s="305">
        <v>12.446</v>
      </c>
      <c r="AH11" s="98"/>
      <c r="AI11" s="107">
        <v>9.166666666666666E-2</v>
      </c>
      <c r="AJ11" s="98"/>
      <c r="AK11" s="107">
        <v>6.8750000000000006E-2</v>
      </c>
      <c r="AL11" s="98"/>
      <c r="AM11" s="107">
        <v>0</v>
      </c>
      <c r="AN11" s="98"/>
      <c r="AO11" s="107">
        <v>2.2916666666666665E-2</v>
      </c>
      <c r="AP11" s="98"/>
      <c r="AQ11" s="107">
        <v>0</v>
      </c>
      <c r="AR11" s="98"/>
      <c r="AS11" s="39"/>
      <c r="AT11" s="101"/>
      <c r="AU11" s="103" t="str">
        <f>$C11</f>
        <v>Dimanche</v>
      </c>
      <c r="AV11" s="104">
        <f>$D11</f>
        <v>43800</v>
      </c>
      <c r="AW11" s="98"/>
      <c r="AX11" s="107">
        <v>0</v>
      </c>
      <c r="AY11" s="98"/>
      <c r="AZ11" s="105"/>
      <c r="BA11" s="274"/>
      <c r="BB11" s="150">
        <f>D11</f>
        <v>43800</v>
      </c>
      <c r="BC11" s="151" t="str">
        <f>$C11</f>
        <v>Dimanche</v>
      </c>
      <c r="BE11" s="492">
        <f t="shared" ref="BE11:BE61" si="0">IF(AG11&gt;2,1,"")</f>
        <v>1</v>
      </c>
      <c r="BF11" s="266"/>
    </row>
    <row r="12" spans="1:69" s="377" customFormat="1" ht="27" customHeight="1" thickTop="1" thickBot="1" x14ac:dyDescent="0.3">
      <c r="A12" s="383"/>
      <c r="B12" s="384"/>
      <c r="C12" s="386"/>
      <c r="D12" s="387"/>
      <c r="E12" s="387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80"/>
      <c r="R12" s="385"/>
      <c r="S12" s="389"/>
      <c r="T12" s="390"/>
      <c r="U12" s="386"/>
      <c r="V12" s="387"/>
      <c r="W12" s="387"/>
      <c r="X12" s="387"/>
      <c r="Y12" s="387"/>
      <c r="Z12" s="388"/>
      <c r="AA12" s="385"/>
      <c r="AB12" s="389"/>
      <c r="AC12" s="390"/>
      <c r="AD12" s="386"/>
      <c r="AE12" s="387"/>
      <c r="AF12" s="387"/>
      <c r="AG12" s="407"/>
      <c r="AH12" s="387"/>
      <c r="AI12" s="388"/>
      <c r="AJ12" s="387"/>
      <c r="AK12" s="388"/>
      <c r="AL12" s="387"/>
      <c r="AM12" s="388"/>
      <c r="AN12" s="387"/>
      <c r="AO12" s="388"/>
      <c r="AP12" s="387"/>
      <c r="AQ12" s="388"/>
      <c r="AR12" s="387"/>
      <c r="AS12" s="381"/>
      <c r="AT12" s="390"/>
      <c r="AU12" s="386"/>
      <c r="AV12" s="387"/>
      <c r="AW12" s="387"/>
      <c r="AX12" s="388"/>
      <c r="AY12" s="387"/>
      <c r="AZ12" s="391"/>
      <c r="BA12" s="403"/>
      <c r="BB12" s="397"/>
      <c r="BC12" s="398"/>
      <c r="BD12" s="401"/>
      <c r="BE12" s="492" t="str">
        <f t="shared" si="0"/>
        <v/>
      </c>
      <c r="BF12" s="402"/>
    </row>
    <row r="13" spans="1:69" ht="27" customHeight="1" thickTop="1" x14ac:dyDescent="0.25">
      <c r="A13" s="42"/>
      <c r="B13" s="52"/>
      <c r="C13" s="103" t="str">
        <f>PROPER(TEXT(D13,"JJJJ"))</f>
        <v>Lundi</v>
      </c>
      <c r="D13" s="104">
        <f>D11+1</f>
        <v>43801</v>
      </c>
      <c r="E13" s="98"/>
      <c r="F13" s="479">
        <v>0.8</v>
      </c>
      <c r="G13" s="480"/>
      <c r="H13" s="481">
        <v>0.27430555555555602</v>
      </c>
      <c r="I13" s="480"/>
      <c r="J13" s="479">
        <v>1.6</v>
      </c>
      <c r="K13" s="480"/>
      <c r="L13" s="481">
        <v>0.36875000000000002</v>
      </c>
      <c r="M13" s="480"/>
      <c r="N13" s="479">
        <v>6.7</v>
      </c>
      <c r="O13" s="480"/>
      <c r="P13" s="481">
        <v>0.57013888888888897</v>
      </c>
      <c r="Q13" s="480"/>
      <c r="R13" s="96"/>
      <c r="S13" s="105"/>
      <c r="T13" s="101"/>
      <c r="U13" s="103" t="str">
        <f>$C13</f>
        <v>Lundi</v>
      </c>
      <c r="V13" s="104">
        <f>$D13</f>
        <v>43801</v>
      </c>
      <c r="W13" s="98"/>
      <c r="X13" s="110">
        <v>38.448000000000008</v>
      </c>
      <c r="Y13" s="98"/>
      <c r="Z13" s="107">
        <v>0.52152777777777803</v>
      </c>
      <c r="AA13" s="96"/>
      <c r="AB13" s="105"/>
      <c r="AC13" s="101"/>
      <c r="AD13" s="103" t="str">
        <f>$C13</f>
        <v>Lundi</v>
      </c>
      <c r="AE13" s="104">
        <f>$D13</f>
        <v>43801</v>
      </c>
      <c r="AF13" s="98"/>
      <c r="AG13" s="305">
        <v>0</v>
      </c>
      <c r="AH13" s="98"/>
      <c r="AI13" s="107">
        <v>0</v>
      </c>
      <c r="AJ13" s="98"/>
      <c r="AK13" s="107">
        <v>0</v>
      </c>
      <c r="AL13" s="98"/>
      <c r="AM13" s="107">
        <v>0</v>
      </c>
      <c r="AN13" s="98"/>
      <c r="AO13" s="107">
        <v>0</v>
      </c>
      <c r="AP13" s="98"/>
      <c r="AQ13" s="107">
        <v>0</v>
      </c>
      <c r="AR13" s="98"/>
      <c r="AS13" s="39"/>
      <c r="AT13" s="101"/>
      <c r="AU13" s="103" t="str">
        <f>$C13</f>
        <v>Lundi</v>
      </c>
      <c r="AV13" s="104">
        <f>$D13</f>
        <v>43801</v>
      </c>
      <c r="AW13" s="98"/>
      <c r="AX13" s="107">
        <v>0.31041666666666667</v>
      </c>
      <c r="AY13" s="98"/>
      <c r="AZ13" s="105"/>
      <c r="BA13" s="274"/>
      <c r="BB13" s="150">
        <f>D13</f>
        <v>43801</v>
      </c>
      <c r="BC13" s="151" t="str">
        <f>$C13</f>
        <v>Lundi</v>
      </c>
      <c r="BE13" s="492" t="str">
        <f t="shared" si="0"/>
        <v/>
      </c>
      <c r="BF13" s="266"/>
    </row>
    <row r="14" spans="1:69" ht="5.25" customHeight="1" x14ac:dyDescent="0.25">
      <c r="A14" s="42"/>
      <c r="B14" s="52"/>
      <c r="C14" s="97"/>
      <c r="D14" s="98"/>
      <c r="E14" s="98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96"/>
      <c r="S14" s="105"/>
      <c r="T14" s="101"/>
      <c r="U14" s="97"/>
      <c r="V14" s="98"/>
      <c r="W14" s="98"/>
      <c r="X14" s="98"/>
      <c r="Y14" s="98"/>
      <c r="Z14" s="99"/>
      <c r="AA14" s="96"/>
      <c r="AB14" s="105"/>
      <c r="AC14" s="101"/>
      <c r="AD14" s="97"/>
      <c r="AE14" s="98"/>
      <c r="AF14" s="98"/>
      <c r="AG14" s="306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39"/>
      <c r="AT14" s="101"/>
      <c r="AU14" s="97"/>
      <c r="AV14" s="98"/>
      <c r="AW14" s="98"/>
      <c r="AX14" s="99"/>
      <c r="AY14" s="98"/>
      <c r="AZ14" s="105"/>
      <c r="BA14" s="274"/>
      <c r="BB14" s="153"/>
      <c r="BC14" s="154"/>
      <c r="BE14" s="492" t="str">
        <f t="shared" si="0"/>
        <v/>
      </c>
      <c r="BF14" s="266"/>
    </row>
    <row r="15" spans="1:69" ht="27" customHeight="1" x14ac:dyDescent="0.25">
      <c r="A15" s="42"/>
      <c r="B15" s="52"/>
      <c r="C15" s="103" t="str">
        <f>PROPER(TEXT(D15,"JJJJ"))</f>
        <v>Mardi</v>
      </c>
      <c r="D15" s="104">
        <f>$D13+1</f>
        <v>43802</v>
      </c>
      <c r="E15" s="98"/>
      <c r="F15" s="479">
        <v>-0.3</v>
      </c>
      <c r="G15" s="480"/>
      <c r="H15" s="481">
        <v>0.98333333333333295</v>
      </c>
      <c r="I15" s="480"/>
      <c r="J15" s="479">
        <v>1.8</v>
      </c>
      <c r="K15" s="480"/>
      <c r="L15" s="481">
        <v>0.19375000000000001</v>
      </c>
      <c r="M15" s="480"/>
      <c r="N15" s="479">
        <v>6.8</v>
      </c>
      <c r="O15" s="480"/>
      <c r="P15" s="481">
        <v>0.56736111111111098</v>
      </c>
      <c r="Q15" s="480"/>
      <c r="R15" s="96"/>
      <c r="S15" s="105"/>
      <c r="T15" s="101"/>
      <c r="U15" s="103" t="str">
        <f>$C15</f>
        <v>Mardi</v>
      </c>
      <c r="V15" s="104">
        <f>$D15</f>
        <v>43802</v>
      </c>
      <c r="W15" s="98"/>
      <c r="X15" s="110">
        <v>38.448000000000008</v>
      </c>
      <c r="Y15" s="98"/>
      <c r="Z15" s="107">
        <v>0.55069444444444404</v>
      </c>
      <c r="AA15" s="96"/>
      <c r="AB15" s="105"/>
      <c r="AC15" s="101"/>
      <c r="AD15" s="103" t="str">
        <f>$C15</f>
        <v>Mardi</v>
      </c>
      <c r="AE15" s="104">
        <f>$D15</f>
        <v>43802</v>
      </c>
      <c r="AF15" s="98"/>
      <c r="AG15" s="305">
        <v>0</v>
      </c>
      <c r="AH15" s="98"/>
      <c r="AI15" s="107">
        <v>0</v>
      </c>
      <c r="AJ15" s="98"/>
      <c r="AK15" s="107">
        <v>0</v>
      </c>
      <c r="AL15" s="98"/>
      <c r="AM15" s="107">
        <v>0</v>
      </c>
      <c r="AN15" s="98"/>
      <c r="AO15" s="107">
        <v>0</v>
      </c>
      <c r="AP15" s="98"/>
      <c r="AQ15" s="107">
        <v>0</v>
      </c>
      <c r="AR15" s="98"/>
      <c r="AS15" s="39"/>
      <c r="AT15" s="101"/>
      <c r="AU15" s="103" t="str">
        <f>$C15</f>
        <v>Mardi</v>
      </c>
      <c r="AV15" s="104">
        <f>$D15</f>
        <v>43802</v>
      </c>
      <c r="AW15" s="98"/>
      <c r="AX15" s="107">
        <v>0.29166666666666669</v>
      </c>
      <c r="AY15" s="98"/>
      <c r="AZ15" s="105"/>
      <c r="BA15" s="274"/>
      <c r="BB15" s="150">
        <f>D15</f>
        <v>43802</v>
      </c>
      <c r="BC15" s="151" t="str">
        <f>$C15</f>
        <v>Mardi</v>
      </c>
      <c r="BE15" s="492" t="str">
        <f t="shared" si="0"/>
        <v/>
      </c>
      <c r="BF15" s="266"/>
    </row>
    <row r="16" spans="1:69" s="254" customFormat="1" ht="5.25" customHeight="1" x14ac:dyDescent="0.25">
      <c r="A16" s="42"/>
      <c r="B16" s="52"/>
      <c r="C16" s="97"/>
      <c r="D16" s="98"/>
      <c r="E16" s="98"/>
      <c r="F16" s="387"/>
      <c r="G16" s="480"/>
      <c r="H16" s="480"/>
      <c r="I16" s="480"/>
      <c r="J16" s="387"/>
      <c r="K16" s="480"/>
      <c r="L16" s="480"/>
      <c r="M16" s="480"/>
      <c r="N16" s="387"/>
      <c r="O16" s="480"/>
      <c r="P16" s="480"/>
      <c r="Q16" s="480"/>
      <c r="R16" s="96"/>
      <c r="S16" s="105"/>
      <c r="T16" s="101"/>
      <c r="U16" s="97"/>
      <c r="V16" s="98"/>
      <c r="W16" s="98"/>
      <c r="X16" s="98"/>
      <c r="Y16" s="98"/>
      <c r="Z16" s="99"/>
      <c r="AA16" s="96"/>
      <c r="AB16" s="105"/>
      <c r="AC16" s="101"/>
      <c r="AD16" s="97"/>
      <c r="AE16" s="98"/>
      <c r="AF16" s="98"/>
      <c r="AG16" s="306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39"/>
      <c r="AT16" s="101"/>
      <c r="AU16" s="97"/>
      <c r="AV16" s="98"/>
      <c r="AW16" s="98"/>
      <c r="AX16" s="99"/>
      <c r="AY16" s="98"/>
      <c r="AZ16" s="105"/>
      <c r="BA16" s="274"/>
      <c r="BB16" s="399"/>
      <c r="BC16" s="400"/>
      <c r="BD16" s="252"/>
      <c r="BE16" s="492" t="str">
        <f t="shared" si="0"/>
        <v/>
      </c>
      <c r="BF16" s="266"/>
    </row>
    <row r="17" spans="1:60" ht="27" customHeight="1" x14ac:dyDescent="0.25">
      <c r="A17" s="42"/>
      <c r="B17" s="52"/>
      <c r="C17" s="103" t="str">
        <f>PROPER(TEXT(D17,"JJJJ"))</f>
        <v>Mercredi</v>
      </c>
      <c r="D17" s="104">
        <f>$D15+1</f>
        <v>43803</v>
      </c>
      <c r="E17" s="98"/>
      <c r="F17" s="479">
        <v>-2.1</v>
      </c>
      <c r="G17" s="480"/>
      <c r="H17" s="481">
        <v>0.195833333333333</v>
      </c>
      <c r="I17" s="480"/>
      <c r="J17" s="479">
        <v>0.4</v>
      </c>
      <c r="K17" s="480"/>
      <c r="L17" s="481">
        <v>0.22986111111111099</v>
      </c>
      <c r="M17" s="480"/>
      <c r="N17" s="479">
        <v>7.7</v>
      </c>
      <c r="O17" s="480"/>
      <c r="P17" s="481">
        <v>0.67361111111111105</v>
      </c>
      <c r="Q17" s="480"/>
      <c r="R17" s="96"/>
      <c r="S17" s="105"/>
      <c r="T17" s="101"/>
      <c r="U17" s="103" t="str">
        <f>$C17</f>
        <v>Mercredi</v>
      </c>
      <c r="V17" s="104">
        <f>$D17</f>
        <v>43803</v>
      </c>
      <c r="W17" s="98"/>
      <c r="X17" s="106">
        <v>11.232000000000001</v>
      </c>
      <c r="Y17" s="98"/>
      <c r="Z17" s="107">
        <v>0.43611111111111101</v>
      </c>
      <c r="AA17" s="96"/>
      <c r="AB17" s="105"/>
      <c r="AC17" s="101"/>
      <c r="AD17" s="103" t="str">
        <f>$C17</f>
        <v>Mercredi</v>
      </c>
      <c r="AE17" s="104">
        <f>$D17</f>
        <v>43803</v>
      </c>
      <c r="AF17" s="98"/>
      <c r="AG17" s="305">
        <v>0</v>
      </c>
      <c r="AH17" s="98"/>
      <c r="AI17" s="107">
        <v>0</v>
      </c>
      <c r="AJ17" s="98"/>
      <c r="AK17" s="107">
        <v>0</v>
      </c>
      <c r="AL17" s="98"/>
      <c r="AM17" s="107">
        <v>0</v>
      </c>
      <c r="AN17" s="98"/>
      <c r="AO17" s="107">
        <v>0</v>
      </c>
      <c r="AP17" s="98"/>
      <c r="AQ17" s="107">
        <v>0</v>
      </c>
      <c r="AR17" s="98"/>
      <c r="AS17" s="39"/>
      <c r="AT17" s="101"/>
      <c r="AU17" s="103" t="str">
        <f>$C17</f>
        <v>Mercredi</v>
      </c>
      <c r="AV17" s="104">
        <f>$D17</f>
        <v>43803</v>
      </c>
      <c r="AW17" s="98"/>
      <c r="AX17" s="107">
        <v>0.3125</v>
      </c>
      <c r="AY17" s="98"/>
      <c r="AZ17" s="105"/>
      <c r="BA17" s="274"/>
      <c r="BB17" s="150">
        <f>D17</f>
        <v>43803</v>
      </c>
      <c r="BC17" s="151" t="str">
        <f>$C17</f>
        <v>Mercredi</v>
      </c>
      <c r="BE17" s="492" t="str">
        <f t="shared" si="0"/>
        <v/>
      </c>
      <c r="BF17" s="266"/>
      <c r="BG17" s="377" t="s">
        <v>160</v>
      </c>
      <c r="BH17" s="566">
        <v>3.5916666666666668</v>
      </c>
    </row>
    <row r="18" spans="1:60" ht="5.25" customHeight="1" x14ac:dyDescent="0.25">
      <c r="A18" s="42"/>
      <c r="B18" s="52"/>
      <c r="C18" s="97"/>
      <c r="D18" s="98"/>
      <c r="E18" s="98"/>
      <c r="F18" s="387"/>
      <c r="G18" s="480"/>
      <c r="H18" s="480"/>
      <c r="I18" s="480"/>
      <c r="J18" s="387"/>
      <c r="K18" s="480"/>
      <c r="L18" s="480"/>
      <c r="M18" s="480"/>
      <c r="N18" s="387"/>
      <c r="O18" s="480"/>
      <c r="P18" s="480"/>
      <c r="Q18" s="480"/>
      <c r="R18" s="96"/>
      <c r="S18" s="105"/>
      <c r="T18" s="101"/>
      <c r="U18" s="97"/>
      <c r="V18" s="98"/>
      <c r="W18" s="98"/>
      <c r="X18" s="98"/>
      <c r="Y18" s="98"/>
      <c r="Z18" s="99"/>
      <c r="AA18" s="96"/>
      <c r="AB18" s="105"/>
      <c r="AC18" s="101"/>
      <c r="AD18" s="97"/>
      <c r="AE18" s="98"/>
      <c r="AF18" s="98"/>
      <c r="AG18" s="306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39"/>
      <c r="AT18" s="101"/>
      <c r="AU18" s="97"/>
      <c r="AV18" s="98"/>
      <c r="AW18" s="98"/>
      <c r="AX18" s="99"/>
      <c r="AY18" s="98"/>
      <c r="AZ18" s="105"/>
      <c r="BA18" s="274"/>
      <c r="BB18" s="153"/>
      <c r="BC18" s="154"/>
      <c r="BE18" s="492" t="str">
        <f t="shared" si="0"/>
        <v/>
      </c>
      <c r="BF18" s="266"/>
      <c r="BG18" s="377"/>
      <c r="BH18" s="227"/>
    </row>
    <row r="19" spans="1:60" ht="27" customHeight="1" x14ac:dyDescent="0.25">
      <c r="A19" s="42"/>
      <c r="B19" s="52"/>
      <c r="C19" s="103" t="str">
        <f>PROPER(TEXT(D19,"JJJJ"))</f>
        <v>Jeudi</v>
      </c>
      <c r="D19" s="104">
        <f>$D17+1</f>
        <v>43804</v>
      </c>
      <c r="E19" s="98"/>
      <c r="F19" s="479">
        <v>-1.1000000000000001</v>
      </c>
      <c r="G19" s="480"/>
      <c r="H19" s="481">
        <v>0.35625000000000001</v>
      </c>
      <c r="I19" s="480"/>
      <c r="J19" s="479">
        <v>1.3</v>
      </c>
      <c r="K19" s="480"/>
      <c r="L19" s="481">
        <v>0.37361111111111101</v>
      </c>
      <c r="M19" s="480"/>
      <c r="N19" s="479">
        <v>6.3</v>
      </c>
      <c r="O19" s="480"/>
      <c r="P19" s="481">
        <v>0.60208333333333297</v>
      </c>
      <c r="Q19" s="480"/>
      <c r="R19" s="96"/>
      <c r="S19" s="105"/>
      <c r="T19" s="101"/>
      <c r="U19" s="103" t="str">
        <f>$C19</f>
        <v>Jeudi</v>
      </c>
      <c r="V19" s="104">
        <f>$D19</f>
        <v>43804</v>
      </c>
      <c r="W19" s="98"/>
      <c r="X19" s="110">
        <v>20.304000000000002</v>
      </c>
      <c r="Y19" s="98"/>
      <c r="Z19" s="107">
        <v>0.40833333333333299</v>
      </c>
      <c r="AA19" s="96"/>
      <c r="AB19" s="105"/>
      <c r="AC19" s="101"/>
      <c r="AD19" s="103" t="str">
        <f>$C19</f>
        <v>Jeudi</v>
      </c>
      <c r="AE19" s="104">
        <f>$D19</f>
        <v>43804</v>
      </c>
      <c r="AF19" s="98"/>
      <c r="AG19" s="305">
        <v>0</v>
      </c>
      <c r="AH19" s="98"/>
      <c r="AI19" s="107">
        <v>0</v>
      </c>
      <c r="AJ19" s="98"/>
      <c r="AK19" s="107">
        <v>0</v>
      </c>
      <c r="AL19" s="98"/>
      <c r="AM19" s="107">
        <v>0</v>
      </c>
      <c r="AN19" s="98"/>
      <c r="AO19" s="107">
        <v>0</v>
      </c>
      <c r="AP19" s="98"/>
      <c r="AQ19" s="107">
        <v>0</v>
      </c>
      <c r="AR19" s="98"/>
      <c r="AS19" s="39"/>
      <c r="AT19" s="101"/>
      <c r="AU19" s="103" t="str">
        <f>$C19</f>
        <v>Jeudi</v>
      </c>
      <c r="AV19" s="104">
        <f>$D19</f>
        <v>43804</v>
      </c>
      <c r="AW19" s="98"/>
      <c r="AX19" s="107">
        <v>0.11597222222222223</v>
      </c>
      <c r="AY19" s="98"/>
      <c r="AZ19" s="105"/>
      <c r="BA19" s="274"/>
      <c r="BB19" s="150">
        <f>D19</f>
        <v>43804</v>
      </c>
      <c r="BC19" s="151" t="str">
        <f>$C19</f>
        <v>Jeudi</v>
      </c>
      <c r="BE19" s="492" t="str">
        <f t="shared" si="0"/>
        <v/>
      </c>
      <c r="BF19" s="266"/>
      <c r="BG19" s="377" t="s">
        <v>161</v>
      </c>
      <c r="BH19" s="566">
        <v>7.0541666666666671</v>
      </c>
    </row>
    <row r="20" spans="1:60" s="377" customFormat="1" ht="5.25" customHeight="1" x14ac:dyDescent="0.25">
      <c r="A20" s="382"/>
      <c r="B20" s="384"/>
      <c r="C20" s="386"/>
      <c r="D20" s="387"/>
      <c r="E20" s="387"/>
      <c r="F20" s="387"/>
      <c r="G20" s="480"/>
      <c r="H20" s="480"/>
      <c r="I20" s="480"/>
      <c r="J20" s="387"/>
      <c r="K20" s="480"/>
      <c r="L20" s="480"/>
      <c r="M20" s="480"/>
      <c r="N20" s="387"/>
      <c r="O20" s="480"/>
      <c r="P20" s="480"/>
      <c r="Q20" s="480"/>
      <c r="R20" s="385"/>
      <c r="S20" s="392"/>
      <c r="T20" s="390"/>
      <c r="U20" s="386"/>
      <c r="V20" s="387"/>
      <c r="W20" s="387"/>
      <c r="X20" s="387"/>
      <c r="Y20" s="387"/>
      <c r="Z20" s="388"/>
      <c r="AA20" s="385"/>
      <c r="AB20" s="392"/>
      <c r="AC20" s="390"/>
      <c r="AD20" s="386"/>
      <c r="AE20" s="387"/>
      <c r="AF20" s="387"/>
      <c r="AG20" s="407"/>
      <c r="AH20" s="387"/>
      <c r="AI20" s="387"/>
      <c r="AJ20" s="387"/>
      <c r="AK20" s="387"/>
      <c r="AL20" s="387"/>
      <c r="AM20" s="387"/>
      <c r="AN20" s="387"/>
      <c r="AO20" s="387"/>
      <c r="AP20" s="387"/>
      <c r="AQ20" s="387"/>
      <c r="AR20" s="387"/>
      <c r="AS20" s="381"/>
      <c r="AT20" s="390"/>
      <c r="AU20" s="386"/>
      <c r="AV20" s="387"/>
      <c r="AW20" s="387"/>
      <c r="AX20" s="388"/>
      <c r="AY20" s="387"/>
      <c r="AZ20" s="392"/>
      <c r="BA20" s="404"/>
      <c r="BB20" s="395"/>
      <c r="BC20" s="396"/>
      <c r="BD20" s="401"/>
      <c r="BE20" s="492" t="str">
        <f t="shared" si="0"/>
        <v/>
      </c>
      <c r="BF20" s="394"/>
      <c r="BH20" s="566"/>
    </row>
    <row r="21" spans="1:60" ht="27" customHeight="1" x14ac:dyDescent="0.25">
      <c r="A21" s="42"/>
      <c r="B21" s="52"/>
      <c r="C21" s="103" t="str">
        <f>PROPER(TEXT(D21,"JJJJ"))</f>
        <v>Vendredi</v>
      </c>
      <c r="D21" s="104">
        <f>$D19+1</f>
        <v>43805</v>
      </c>
      <c r="E21" s="98"/>
      <c r="F21" s="479">
        <v>0.5</v>
      </c>
      <c r="G21" s="480"/>
      <c r="H21" s="481">
        <v>9.7222222222222196E-2</v>
      </c>
      <c r="I21" s="480"/>
      <c r="J21" s="479">
        <v>3.4</v>
      </c>
      <c r="K21" s="480"/>
      <c r="L21" s="481">
        <v>9.5833333333333298E-2</v>
      </c>
      <c r="M21" s="480"/>
      <c r="N21" s="479">
        <v>11.6</v>
      </c>
      <c r="O21" s="480"/>
      <c r="P21" s="481">
        <v>0.88124999999999998</v>
      </c>
      <c r="Q21" s="480"/>
      <c r="R21" s="96"/>
      <c r="S21" s="105"/>
      <c r="T21" s="101"/>
      <c r="U21" s="103" t="str">
        <f>$C21</f>
        <v>Vendredi</v>
      </c>
      <c r="V21" s="104">
        <f>$D21</f>
        <v>43805</v>
      </c>
      <c r="W21" s="98"/>
      <c r="X21" s="106">
        <v>26.784000000000002</v>
      </c>
      <c r="Y21" s="98"/>
      <c r="Z21" s="107">
        <v>0.88611111111111096</v>
      </c>
      <c r="AA21" s="96"/>
      <c r="AB21" s="105"/>
      <c r="AC21" s="101"/>
      <c r="AD21" s="103" t="str">
        <f>$C21</f>
        <v>Vendredi</v>
      </c>
      <c r="AE21" s="104">
        <f>$D21</f>
        <v>43805</v>
      </c>
      <c r="AF21" s="98"/>
      <c r="AG21" s="305">
        <v>0</v>
      </c>
      <c r="AH21" s="98"/>
      <c r="AI21" s="107">
        <v>0</v>
      </c>
      <c r="AJ21" s="98"/>
      <c r="AK21" s="107">
        <v>0</v>
      </c>
      <c r="AL21" s="98"/>
      <c r="AM21" s="107">
        <v>0</v>
      </c>
      <c r="AN21" s="98"/>
      <c r="AO21" s="107">
        <v>0</v>
      </c>
      <c r="AP21" s="98"/>
      <c r="AQ21" s="107">
        <v>0</v>
      </c>
      <c r="AR21" s="98"/>
      <c r="AS21" s="39"/>
      <c r="AT21" s="101"/>
      <c r="AU21" s="103" t="str">
        <f>$C21</f>
        <v>Vendredi</v>
      </c>
      <c r="AV21" s="104">
        <f>$D21</f>
        <v>43805</v>
      </c>
      <c r="AW21" s="98"/>
      <c r="AX21" s="107">
        <v>7.7083333333333337E-2</v>
      </c>
      <c r="AY21" s="98"/>
      <c r="AZ21" s="105"/>
      <c r="BA21" s="274"/>
      <c r="BB21" s="150">
        <f>D21</f>
        <v>43805</v>
      </c>
      <c r="BC21" s="151" t="str">
        <f>$C21</f>
        <v>Vendredi</v>
      </c>
      <c r="BE21" s="492" t="str">
        <f t="shared" si="0"/>
        <v/>
      </c>
      <c r="BF21" s="266"/>
      <c r="BG21" s="377" t="s">
        <v>162</v>
      </c>
      <c r="BH21" s="566">
        <v>8.6659722222222211</v>
      </c>
    </row>
    <row r="22" spans="1:60" ht="5.25" customHeight="1" x14ac:dyDescent="0.25">
      <c r="A22" s="42"/>
      <c r="B22" s="52"/>
      <c r="C22" s="97"/>
      <c r="D22" s="98"/>
      <c r="E22" s="98"/>
      <c r="F22" s="387"/>
      <c r="G22" s="480"/>
      <c r="H22" s="480"/>
      <c r="I22" s="480"/>
      <c r="J22" s="387"/>
      <c r="K22" s="480"/>
      <c r="L22" s="480"/>
      <c r="M22" s="480"/>
      <c r="N22" s="387"/>
      <c r="O22" s="480"/>
      <c r="P22" s="480"/>
      <c r="Q22" s="480"/>
      <c r="R22" s="96"/>
      <c r="S22" s="105"/>
      <c r="T22" s="101"/>
      <c r="U22" s="97"/>
      <c r="V22" s="98"/>
      <c r="W22" s="98"/>
      <c r="X22" s="98"/>
      <c r="Y22" s="98"/>
      <c r="Z22" s="99"/>
      <c r="AA22" s="96"/>
      <c r="AB22" s="105"/>
      <c r="AC22" s="101"/>
      <c r="AD22" s="97"/>
      <c r="AE22" s="98"/>
      <c r="AF22" s="98"/>
      <c r="AG22" s="306"/>
      <c r="AH22" s="98"/>
      <c r="AI22" s="98"/>
      <c r="AJ22" s="98"/>
      <c r="AK22" s="98"/>
      <c r="AL22" s="98"/>
      <c r="AM22" s="98"/>
      <c r="AN22" s="98"/>
      <c r="AO22" s="98"/>
      <c r="AP22" s="98"/>
      <c r="AQ22" s="98"/>
      <c r="AR22" s="98"/>
      <c r="AS22" s="39"/>
      <c r="AT22" s="101"/>
      <c r="AU22" s="97"/>
      <c r="AV22" s="98"/>
      <c r="AW22" s="98"/>
      <c r="AX22" s="99"/>
      <c r="AY22" s="98"/>
      <c r="AZ22" s="105"/>
      <c r="BA22" s="274"/>
      <c r="BB22" s="395"/>
      <c r="BC22" s="152"/>
      <c r="BE22" s="492" t="str">
        <f t="shared" si="0"/>
        <v/>
      </c>
      <c r="BF22" s="112"/>
      <c r="BG22" s="377"/>
      <c r="BH22" s="566"/>
    </row>
    <row r="23" spans="1:60" ht="27" customHeight="1" x14ac:dyDescent="0.25">
      <c r="A23" s="42"/>
      <c r="B23" s="52"/>
      <c r="C23" s="103" t="str">
        <f>PROPER(TEXT(D23,"JJJJ"))</f>
        <v>Samedi</v>
      </c>
      <c r="D23" s="104">
        <f>$D21+1</f>
        <v>43806</v>
      </c>
      <c r="E23" s="98"/>
      <c r="F23" s="479">
        <v>9.1999999999999993</v>
      </c>
      <c r="G23" s="480"/>
      <c r="H23" s="481">
        <v>0.36736111111111103</v>
      </c>
      <c r="I23" s="480"/>
      <c r="J23" s="479">
        <v>9.6</v>
      </c>
      <c r="K23" s="480"/>
      <c r="L23" s="481">
        <v>0.36180555555555599</v>
      </c>
      <c r="M23" s="480"/>
      <c r="N23" s="479">
        <v>13.3</v>
      </c>
      <c r="O23" s="480"/>
      <c r="P23" s="481">
        <v>0.63124999999999998</v>
      </c>
      <c r="Q23" s="480"/>
      <c r="R23" s="96"/>
      <c r="S23" s="105"/>
      <c r="T23" s="101"/>
      <c r="U23" s="103" t="str">
        <f>$C23</f>
        <v>Samedi</v>
      </c>
      <c r="V23" s="104">
        <f>$D23</f>
        <v>43806</v>
      </c>
      <c r="W23" s="98"/>
      <c r="X23" s="110">
        <v>25.056000000000001</v>
      </c>
      <c r="Y23" s="98"/>
      <c r="Z23" s="107">
        <v>3.54166666666667E-2</v>
      </c>
      <c r="AA23" s="96"/>
      <c r="AB23" s="105"/>
      <c r="AC23" s="101"/>
      <c r="AD23" s="103" t="str">
        <f>$C23</f>
        <v>Samedi</v>
      </c>
      <c r="AE23" s="104">
        <f>$D23</f>
        <v>43806</v>
      </c>
      <c r="AF23" s="98"/>
      <c r="AG23" s="305">
        <v>0</v>
      </c>
      <c r="AH23" s="98"/>
      <c r="AI23" s="107">
        <v>0</v>
      </c>
      <c r="AJ23" s="98"/>
      <c r="AK23" s="107">
        <v>0</v>
      </c>
      <c r="AL23" s="98"/>
      <c r="AM23" s="107">
        <v>0</v>
      </c>
      <c r="AN23" s="98"/>
      <c r="AO23" s="107">
        <v>0</v>
      </c>
      <c r="AP23" s="98"/>
      <c r="AQ23" s="107">
        <v>0</v>
      </c>
      <c r="AR23" s="98"/>
      <c r="AS23" s="39"/>
      <c r="AT23" s="101"/>
      <c r="AU23" s="103" t="str">
        <f>$C23</f>
        <v>Samedi</v>
      </c>
      <c r="AV23" s="104">
        <f>$D23</f>
        <v>43806</v>
      </c>
      <c r="AW23" s="98"/>
      <c r="AX23" s="107">
        <v>0.21666666666666667</v>
      </c>
      <c r="AY23" s="98"/>
      <c r="AZ23" s="105"/>
      <c r="BA23" s="274"/>
      <c r="BB23" s="150">
        <f>D23</f>
        <v>43806</v>
      </c>
      <c r="BC23" s="151" t="str">
        <f>$C23</f>
        <v>Samedi</v>
      </c>
      <c r="BE23" s="492" t="str">
        <f t="shared" si="0"/>
        <v/>
      </c>
      <c r="BF23" s="266"/>
      <c r="BG23" s="377" t="s">
        <v>163</v>
      </c>
      <c r="BH23" s="566">
        <v>10.522222222222222</v>
      </c>
    </row>
    <row r="24" spans="1:60" ht="5.25" customHeight="1" x14ac:dyDescent="0.25">
      <c r="A24" s="42"/>
      <c r="B24" s="52"/>
      <c r="C24" s="97"/>
      <c r="D24" s="98"/>
      <c r="E24" s="98"/>
      <c r="F24" s="387"/>
      <c r="G24" s="480"/>
      <c r="H24" s="480"/>
      <c r="I24" s="480"/>
      <c r="J24" s="387"/>
      <c r="K24" s="480"/>
      <c r="L24" s="480"/>
      <c r="M24" s="480"/>
      <c r="N24" s="387"/>
      <c r="O24" s="480"/>
      <c r="P24" s="480"/>
      <c r="Q24" s="480"/>
      <c r="R24" s="96"/>
      <c r="S24" s="105"/>
      <c r="T24" s="101"/>
      <c r="U24" s="97"/>
      <c r="V24" s="98"/>
      <c r="W24" s="98"/>
      <c r="X24" s="98"/>
      <c r="Y24" s="98"/>
      <c r="Z24" s="99"/>
      <c r="AA24" s="96"/>
      <c r="AB24" s="105"/>
      <c r="AC24" s="101"/>
      <c r="AD24" s="97"/>
      <c r="AE24" s="98"/>
      <c r="AF24" s="98"/>
      <c r="AG24" s="306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39"/>
      <c r="AT24" s="101"/>
      <c r="AU24" s="97"/>
      <c r="AV24" s="98"/>
      <c r="AW24" s="98"/>
      <c r="AX24" s="99"/>
      <c r="AY24" s="98"/>
      <c r="AZ24" s="105"/>
      <c r="BA24" s="274"/>
      <c r="BB24" s="462"/>
      <c r="BC24" s="461"/>
      <c r="BE24" s="492" t="str">
        <f t="shared" si="0"/>
        <v/>
      </c>
      <c r="BF24" s="112"/>
      <c r="BG24" s="377"/>
      <c r="BH24" s="566"/>
    </row>
    <row r="25" spans="1:60" ht="27" customHeight="1" thickBot="1" x14ac:dyDescent="0.3">
      <c r="A25" s="42"/>
      <c r="B25" s="52"/>
      <c r="C25" s="103" t="str">
        <f>PROPER(TEXT(D25,"JJJJ"))</f>
        <v>Dimanche</v>
      </c>
      <c r="D25" s="104">
        <f>$D23+1</f>
        <v>43807</v>
      </c>
      <c r="E25" s="98"/>
      <c r="F25" s="479">
        <v>9</v>
      </c>
      <c r="G25" s="480"/>
      <c r="H25" s="481">
        <v>0.92847222222222203</v>
      </c>
      <c r="I25" s="480"/>
      <c r="J25" s="479">
        <v>9.9</v>
      </c>
      <c r="K25" s="480"/>
      <c r="L25" s="481">
        <v>0.95763888888888904</v>
      </c>
      <c r="M25" s="480"/>
      <c r="N25" s="479">
        <v>13.3</v>
      </c>
      <c r="O25" s="480"/>
      <c r="P25" s="481">
        <v>0.484722222222222</v>
      </c>
      <c r="Q25" s="480"/>
      <c r="R25" s="96"/>
      <c r="S25" s="105"/>
      <c r="T25" s="101"/>
      <c r="U25" s="103" t="str">
        <f>$C25</f>
        <v>Dimanche</v>
      </c>
      <c r="V25" s="104">
        <f>$D25</f>
        <v>43807</v>
      </c>
      <c r="W25" s="98"/>
      <c r="X25" s="110">
        <v>49.680000000000007</v>
      </c>
      <c r="Y25" s="98"/>
      <c r="Z25" s="107">
        <v>0.92291666666666705</v>
      </c>
      <c r="AA25" s="96"/>
      <c r="AB25" s="105"/>
      <c r="AC25" s="101"/>
      <c r="AD25" s="103" t="str">
        <f>$C25</f>
        <v>Dimanche</v>
      </c>
      <c r="AE25" s="104">
        <f>$D25</f>
        <v>43807</v>
      </c>
      <c r="AF25" s="98"/>
      <c r="AG25" s="305">
        <v>9.3979999999999997</v>
      </c>
      <c r="AH25" s="387"/>
      <c r="AI25" s="107">
        <v>0.14652777777777778</v>
      </c>
      <c r="AJ25" s="387"/>
      <c r="AK25" s="107">
        <v>2.7777777777777776E-2</v>
      </c>
      <c r="AL25" s="387"/>
      <c r="AM25" s="107">
        <v>7.7777777777777779E-2</v>
      </c>
      <c r="AN25" s="387"/>
      <c r="AO25" s="107">
        <v>0</v>
      </c>
      <c r="AP25" s="387"/>
      <c r="AQ25" s="107">
        <v>4.0972222222222222E-2</v>
      </c>
      <c r="AR25" s="98"/>
      <c r="AS25" s="39"/>
      <c r="AT25" s="101"/>
      <c r="AU25" s="103" t="str">
        <f>$C25</f>
        <v>Dimanche</v>
      </c>
      <c r="AV25" s="104">
        <f>$D25</f>
        <v>43807</v>
      </c>
      <c r="AW25" s="98"/>
      <c r="AX25" s="107">
        <v>0</v>
      </c>
      <c r="AY25" s="98"/>
      <c r="AZ25" s="105"/>
      <c r="BA25" s="274"/>
      <c r="BB25" s="150">
        <f>D25</f>
        <v>43807</v>
      </c>
      <c r="BC25" s="151" t="str">
        <f>$C25</f>
        <v>Dimanche</v>
      </c>
      <c r="BE25" s="492">
        <f t="shared" si="0"/>
        <v>1</v>
      </c>
      <c r="BF25" s="266"/>
      <c r="BG25" s="377" t="s">
        <v>164</v>
      </c>
      <c r="BH25" s="566">
        <v>13.311805555555557</v>
      </c>
    </row>
    <row r="26" spans="1:60" s="377" customFormat="1" ht="27" customHeight="1" thickTop="1" thickBot="1" x14ac:dyDescent="0.3">
      <c r="A26" s="383"/>
      <c r="B26" s="384"/>
      <c r="C26" s="386"/>
      <c r="D26" s="387"/>
      <c r="E26" s="387"/>
      <c r="F26" s="480"/>
      <c r="G26" s="480"/>
      <c r="H26" s="480"/>
      <c r="I26" s="480"/>
      <c r="J26" s="480"/>
      <c r="K26" s="480"/>
      <c r="L26" s="480"/>
      <c r="M26" s="480"/>
      <c r="N26" s="480"/>
      <c r="O26" s="480"/>
      <c r="P26" s="480"/>
      <c r="Q26" s="480"/>
      <c r="R26" s="385"/>
      <c r="S26" s="389"/>
      <c r="T26" s="390"/>
      <c r="U26" s="386"/>
      <c r="V26" s="387"/>
      <c r="W26" s="387"/>
      <c r="X26" s="387"/>
      <c r="Y26" s="387"/>
      <c r="Z26" s="388"/>
      <c r="AA26" s="385"/>
      <c r="AB26" s="389"/>
      <c r="AC26" s="390"/>
      <c r="AD26" s="386"/>
      <c r="AE26" s="387"/>
      <c r="AF26" s="387"/>
      <c r="AG26" s="407"/>
      <c r="AH26" s="387"/>
      <c r="AI26" s="388"/>
      <c r="AJ26" s="387"/>
      <c r="AK26" s="388"/>
      <c r="AL26" s="387"/>
      <c r="AM26" s="388"/>
      <c r="AN26" s="387"/>
      <c r="AO26" s="388"/>
      <c r="AP26" s="387"/>
      <c r="AQ26" s="388"/>
      <c r="AR26" s="387"/>
      <c r="AS26" s="381"/>
      <c r="AT26" s="390"/>
      <c r="AU26" s="386"/>
      <c r="AV26" s="387"/>
      <c r="AW26" s="387"/>
      <c r="AX26" s="388"/>
      <c r="AY26" s="387"/>
      <c r="AZ26" s="391"/>
      <c r="BA26" s="403"/>
      <c r="BB26" s="397"/>
      <c r="BC26" s="398"/>
      <c r="BD26" s="401"/>
      <c r="BE26" s="492" t="str">
        <f t="shared" si="0"/>
        <v/>
      </c>
      <c r="BF26" s="402"/>
      <c r="BG26" s="377" t="s">
        <v>165</v>
      </c>
      <c r="BH26" s="566">
        <v>13.594444444444443</v>
      </c>
    </row>
    <row r="27" spans="1:60" s="254" customFormat="1" ht="27" customHeight="1" thickTop="1" x14ac:dyDescent="0.25">
      <c r="A27" s="42"/>
      <c r="B27" s="52"/>
      <c r="C27" s="103" t="str">
        <f>PROPER(TEXT(D27,"JJJJ"))</f>
        <v>Lundi</v>
      </c>
      <c r="D27" s="104">
        <f>$D25+1</f>
        <v>43808</v>
      </c>
      <c r="E27" s="98"/>
      <c r="F27" s="479">
        <v>7</v>
      </c>
      <c r="G27" s="480"/>
      <c r="H27" s="481">
        <v>0.99513888888888902</v>
      </c>
      <c r="I27" s="480"/>
      <c r="J27" s="479">
        <v>7.9</v>
      </c>
      <c r="K27" s="480"/>
      <c r="L27" s="481">
        <v>0.99444444444444402</v>
      </c>
      <c r="M27" s="480"/>
      <c r="N27" s="479">
        <v>12.5</v>
      </c>
      <c r="O27" s="480"/>
      <c r="P27" s="481">
        <v>0.56874999999999998</v>
      </c>
      <c r="Q27" s="480"/>
      <c r="R27" s="96"/>
      <c r="S27" s="105"/>
      <c r="T27" s="101"/>
      <c r="U27" s="103" t="str">
        <f>$C27</f>
        <v>Lundi</v>
      </c>
      <c r="V27" s="104">
        <f>$D27</f>
        <v>43808</v>
      </c>
      <c r="W27" s="98"/>
      <c r="X27" s="110">
        <v>71.28</v>
      </c>
      <c r="Y27" s="98"/>
      <c r="Z27" s="107">
        <v>4.2361111111111099E-2</v>
      </c>
      <c r="AA27" s="96"/>
      <c r="AB27" s="105"/>
      <c r="AC27" s="101"/>
      <c r="AD27" s="103" t="str">
        <f>$C27</f>
        <v>Lundi</v>
      </c>
      <c r="AE27" s="104">
        <f>$D27</f>
        <v>43808</v>
      </c>
      <c r="AF27" s="98"/>
      <c r="AG27" s="305">
        <v>4.0640000000000001</v>
      </c>
      <c r="AH27" s="387"/>
      <c r="AI27" s="107">
        <v>9.166666666666666E-2</v>
      </c>
      <c r="AJ27" s="387"/>
      <c r="AK27" s="107">
        <v>9.166666666666666E-2</v>
      </c>
      <c r="AL27" s="387"/>
      <c r="AM27" s="107">
        <v>0</v>
      </c>
      <c r="AN27" s="387"/>
      <c r="AO27" s="107">
        <v>0</v>
      </c>
      <c r="AP27" s="387"/>
      <c r="AQ27" s="107">
        <v>0</v>
      </c>
      <c r="AR27" s="98"/>
      <c r="AS27" s="39"/>
      <c r="AT27" s="101"/>
      <c r="AU27" s="103" t="str">
        <f>$C27</f>
        <v>Lundi</v>
      </c>
      <c r="AV27" s="104">
        <f>$D27</f>
        <v>43808</v>
      </c>
      <c r="AW27" s="98"/>
      <c r="AX27" s="107">
        <v>0.25277777777777777</v>
      </c>
      <c r="AY27" s="98"/>
      <c r="AZ27" s="105"/>
      <c r="BA27" s="274"/>
      <c r="BB27" s="150">
        <f>D27</f>
        <v>43808</v>
      </c>
      <c r="BC27" s="151" t="str">
        <f>$C27</f>
        <v>Lundi</v>
      </c>
      <c r="BD27" s="252"/>
      <c r="BE27" s="492">
        <f t="shared" si="0"/>
        <v>1</v>
      </c>
      <c r="BF27" s="266"/>
      <c r="BG27" s="377" t="s">
        <v>166</v>
      </c>
      <c r="BH27" s="566">
        <v>13.540972222222223</v>
      </c>
    </row>
    <row r="28" spans="1:60" s="377" customFormat="1" ht="5.25" customHeight="1" x14ac:dyDescent="0.25">
      <c r="A28" s="382"/>
      <c r="B28" s="384"/>
      <c r="C28" s="386"/>
      <c r="D28" s="387"/>
      <c r="E28" s="387"/>
      <c r="F28" s="480"/>
      <c r="G28" s="480"/>
      <c r="H28" s="480"/>
      <c r="I28" s="480"/>
      <c r="J28" s="480"/>
      <c r="K28" s="480"/>
      <c r="L28" s="480"/>
      <c r="M28" s="480"/>
      <c r="N28" s="480"/>
      <c r="O28" s="480"/>
      <c r="P28" s="480"/>
      <c r="Q28" s="480"/>
      <c r="R28" s="385"/>
      <c r="S28" s="392"/>
      <c r="T28" s="390"/>
      <c r="U28" s="386"/>
      <c r="V28" s="387"/>
      <c r="W28" s="387"/>
      <c r="X28" s="387"/>
      <c r="Y28" s="387"/>
      <c r="Z28" s="388"/>
      <c r="AA28" s="385"/>
      <c r="AB28" s="392"/>
      <c r="AC28" s="390"/>
      <c r="AD28" s="386"/>
      <c r="AE28" s="387"/>
      <c r="AF28" s="387"/>
      <c r="AG28" s="407"/>
      <c r="AH28" s="387"/>
      <c r="AI28" s="387"/>
      <c r="AJ28" s="387"/>
      <c r="AK28" s="387"/>
      <c r="AL28" s="387"/>
      <c r="AM28" s="387"/>
      <c r="AN28" s="387"/>
      <c r="AO28" s="387"/>
      <c r="AP28" s="387"/>
      <c r="AQ28" s="387"/>
      <c r="AR28" s="387"/>
      <c r="AS28" s="381"/>
      <c r="AT28" s="390"/>
      <c r="AU28" s="386"/>
      <c r="AV28" s="387"/>
      <c r="AW28" s="387"/>
      <c r="AX28" s="388"/>
      <c r="AY28" s="387"/>
      <c r="AZ28" s="392"/>
      <c r="BA28" s="404"/>
      <c r="BB28" s="399"/>
      <c r="BC28" s="400"/>
      <c r="BD28" s="401"/>
      <c r="BE28" s="492" t="str">
        <f t="shared" si="0"/>
        <v/>
      </c>
      <c r="BF28" s="402"/>
      <c r="BH28" s="566"/>
    </row>
    <row r="29" spans="1:60" s="377" customFormat="1" ht="27" customHeight="1" x14ac:dyDescent="0.25">
      <c r="A29" s="382"/>
      <c r="B29" s="384"/>
      <c r="C29" s="103" t="str">
        <f>PROPER(TEXT(D29,"JJJJ"))</f>
        <v>Mardi</v>
      </c>
      <c r="D29" s="104">
        <f>$D27+1</f>
        <v>43809</v>
      </c>
      <c r="E29" s="387"/>
      <c r="F29" s="479">
        <v>2.6</v>
      </c>
      <c r="G29" s="480"/>
      <c r="H29" s="481">
        <v>0.210416666666667</v>
      </c>
      <c r="I29" s="480"/>
      <c r="J29" s="479">
        <v>5.3</v>
      </c>
      <c r="K29" s="480"/>
      <c r="L29" s="481">
        <v>0.26319444444444401</v>
      </c>
      <c r="M29" s="480"/>
      <c r="N29" s="479">
        <v>11.6</v>
      </c>
      <c r="O29" s="480"/>
      <c r="P29" s="481">
        <v>0.624305555555556</v>
      </c>
      <c r="Q29" s="480"/>
      <c r="R29" s="385"/>
      <c r="S29" s="392"/>
      <c r="T29" s="390"/>
      <c r="U29" s="103" t="str">
        <f>$C29</f>
        <v>Mardi</v>
      </c>
      <c r="V29" s="104">
        <f>$D29</f>
        <v>43809</v>
      </c>
      <c r="W29" s="387"/>
      <c r="X29" s="110">
        <v>21.6</v>
      </c>
      <c r="Y29" s="387"/>
      <c r="Z29" s="107">
        <v>0.874305555555556</v>
      </c>
      <c r="AA29" s="385"/>
      <c r="AB29" s="392"/>
      <c r="AC29" s="390"/>
      <c r="AD29" s="103" t="str">
        <f>$C29</f>
        <v>Mardi</v>
      </c>
      <c r="AE29" s="104">
        <f>$D29</f>
        <v>43809</v>
      </c>
      <c r="AF29" s="387"/>
      <c r="AG29" s="305">
        <v>1.016</v>
      </c>
      <c r="AH29" s="387"/>
      <c r="AI29" s="107">
        <v>6.9444444444444447E-4</v>
      </c>
      <c r="AJ29" s="387"/>
      <c r="AK29" s="107">
        <v>0</v>
      </c>
      <c r="AL29" s="387"/>
      <c r="AM29" s="107">
        <v>0</v>
      </c>
      <c r="AN29" s="387"/>
      <c r="AO29" s="107">
        <v>0</v>
      </c>
      <c r="AP29" s="387"/>
      <c r="AQ29" s="107">
        <v>6.9444444444444447E-4</v>
      </c>
      <c r="AR29" s="387"/>
      <c r="AS29" s="381"/>
      <c r="AT29" s="390"/>
      <c r="AU29" s="103" t="str">
        <f>$C29</f>
        <v>Mardi</v>
      </c>
      <c r="AV29" s="104">
        <f>$D29</f>
        <v>43809</v>
      </c>
      <c r="AW29" s="387"/>
      <c r="AX29" s="107">
        <v>0.11736111111111111</v>
      </c>
      <c r="AY29" s="387"/>
      <c r="AZ29" s="392"/>
      <c r="BA29" s="404"/>
      <c r="BB29" s="150">
        <f>D29</f>
        <v>43809</v>
      </c>
      <c r="BC29" s="151" t="str">
        <f>$C29</f>
        <v>Mardi</v>
      </c>
      <c r="BD29" s="401"/>
      <c r="BE29" s="492" t="str">
        <f t="shared" si="0"/>
        <v/>
      </c>
      <c r="BF29" s="402"/>
      <c r="BG29" s="377" t="s">
        <v>167</v>
      </c>
      <c r="BH29" s="566">
        <v>12.107638888888888</v>
      </c>
    </row>
    <row r="30" spans="1:60" s="377" customFormat="1" ht="5.25" customHeight="1" x14ac:dyDescent="0.25">
      <c r="A30" s="382"/>
      <c r="B30" s="384"/>
      <c r="C30" s="386"/>
      <c r="D30" s="387"/>
      <c r="E30" s="387"/>
      <c r="F30" s="387"/>
      <c r="G30" s="480"/>
      <c r="H30" s="480"/>
      <c r="I30" s="480"/>
      <c r="J30" s="387"/>
      <c r="K30" s="480"/>
      <c r="L30" s="480"/>
      <c r="M30" s="480"/>
      <c r="N30" s="387"/>
      <c r="O30" s="480"/>
      <c r="P30" s="480"/>
      <c r="Q30" s="480"/>
      <c r="R30" s="385"/>
      <c r="S30" s="392"/>
      <c r="T30" s="390"/>
      <c r="U30" s="386"/>
      <c r="V30" s="387"/>
      <c r="W30" s="387"/>
      <c r="X30" s="387"/>
      <c r="Y30" s="387"/>
      <c r="Z30" s="388"/>
      <c r="AA30" s="385"/>
      <c r="AB30" s="392"/>
      <c r="AC30" s="390"/>
      <c r="AD30" s="386"/>
      <c r="AE30" s="387"/>
      <c r="AF30" s="387"/>
      <c r="AG30" s="407"/>
      <c r="AH30" s="387"/>
      <c r="AI30" s="387"/>
      <c r="AJ30" s="387"/>
      <c r="AK30" s="387"/>
      <c r="AL30" s="387"/>
      <c r="AM30" s="387"/>
      <c r="AN30" s="387"/>
      <c r="AO30" s="387"/>
      <c r="AP30" s="387"/>
      <c r="AQ30" s="387"/>
      <c r="AR30" s="387"/>
      <c r="AS30" s="381"/>
      <c r="AT30" s="390"/>
      <c r="AU30" s="386"/>
      <c r="AV30" s="387"/>
      <c r="AW30" s="387"/>
      <c r="AX30" s="388"/>
      <c r="AY30" s="387"/>
      <c r="AZ30" s="392"/>
      <c r="BA30" s="404"/>
      <c r="BB30" s="399"/>
      <c r="BC30" s="400"/>
      <c r="BD30" s="401"/>
      <c r="BE30" s="492" t="str">
        <f t="shared" si="0"/>
        <v/>
      </c>
      <c r="BF30" s="402"/>
      <c r="BH30" s="566"/>
    </row>
    <row r="31" spans="1:60" s="377" customFormat="1" ht="27" customHeight="1" x14ac:dyDescent="0.25">
      <c r="A31" s="382"/>
      <c r="B31" s="384"/>
      <c r="C31" s="103" t="str">
        <f>PROPER(TEXT(D31,"JJJJ"))</f>
        <v>Mercredi</v>
      </c>
      <c r="D31" s="104">
        <f>$D29+1</f>
        <v>43810</v>
      </c>
      <c r="E31" s="387"/>
      <c r="F31" s="479">
        <v>5.9</v>
      </c>
      <c r="G31" s="480"/>
      <c r="H31" s="481">
        <v>0.74097222222222203</v>
      </c>
      <c r="I31" s="480"/>
      <c r="J31" s="479">
        <v>6.1</v>
      </c>
      <c r="K31" s="480"/>
      <c r="L31" s="481">
        <v>0.82569444444444495</v>
      </c>
      <c r="M31" s="480"/>
      <c r="N31" s="479">
        <v>12</v>
      </c>
      <c r="O31" s="480"/>
      <c r="P31" s="481">
        <v>0.14513888888888901</v>
      </c>
      <c r="Q31" s="480"/>
      <c r="R31" s="385"/>
      <c r="S31" s="392"/>
      <c r="T31" s="390"/>
      <c r="U31" s="103" t="str">
        <f>$C31</f>
        <v>Mercredi</v>
      </c>
      <c r="V31" s="104">
        <f>$D31</f>
        <v>43810</v>
      </c>
      <c r="W31" s="387"/>
      <c r="X31" s="110">
        <v>82.080000000000013</v>
      </c>
      <c r="Y31" s="387"/>
      <c r="Z31" s="107">
        <v>0.73124999999999996</v>
      </c>
      <c r="AA31" s="385"/>
      <c r="AB31" s="392"/>
      <c r="AC31" s="390"/>
      <c r="AD31" s="103" t="str">
        <f>$C31</f>
        <v>Mercredi</v>
      </c>
      <c r="AE31" s="104">
        <f>$D31</f>
        <v>43810</v>
      </c>
      <c r="AF31" s="387"/>
      <c r="AG31" s="305">
        <v>9.1440000000000001</v>
      </c>
      <c r="AH31" s="387"/>
      <c r="AI31" s="107">
        <v>0.25694444444444442</v>
      </c>
      <c r="AJ31" s="387"/>
      <c r="AK31" s="107">
        <v>0.125</v>
      </c>
      <c r="AL31" s="387"/>
      <c r="AM31" s="107">
        <v>4.5138888888888888E-2</v>
      </c>
      <c r="AN31" s="387"/>
      <c r="AO31" s="107">
        <v>4.791666666666667E-2</v>
      </c>
      <c r="AP31" s="387"/>
      <c r="AQ31" s="107">
        <v>3.888888888888889E-2</v>
      </c>
      <c r="AR31" s="387"/>
      <c r="AS31" s="381"/>
      <c r="AT31" s="390"/>
      <c r="AU31" s="103" t="str">
        <f>$C31</f>
        <v>Mercredi</v>
      </c>
      <c r="AV31" s="104">
        <f>$D31</f>
        <v>43810</v>
      </c>
      <c r="AW31" s="387"/>
      <c r="AX31" s="107">
        <v>8.4722222222222227E-2</v>
      </c>
      <c r="AY31" s="387"/>
      <c r="AZ31" s="392"/>
      <c r="BA31" s="404"/>
      <c r="BB31" s="150">
        <f>D31</f>
        <v>43810</v>
      </c>
      <c r="BC31" s="151" t="str">
        <f>$C31</f>
        <v>Mercredi</v>
      </c>
      <c r="BD31" s="401"/>
      <c r="BE31" s="492">
        <f t="shared" si="0"/>
        <v>1</v>
      </c>
      <c r="BF31" s="402"/>
      <c r="BG31" s="377" t="s">
        <v>168</v>
      </c>
      <c r="BH31" s="566">
        <v>11.066666666666668</v>
      </c>
    </row>
    <row r="32" spans="1:60" s="377" customFormat="1" ht="5.25" customHeight="1" x14ac:dyDescent="0.25">
      <c r="A32" s="382"/>
      <c r="B32" s="384"/>
      <c r="C32" s="386"/>
      <c r="D32" s="387"/>
      <c r="E32" s="387"/>
      <c r="F32" s="387"/>
      <c r="G32" s="480"/>
      <c r="H32" s="480"/>
      <c r="I32" s="480"/>
      <c r="J32" s="387"/>
      <c r="K32" s="480"/>
      <c r="L32" s="480"/>
      <c r="M32" s="480"/>
      <c r="N32" s="387"/>
      <c r="O32" s="480"/>
      <c r="P32" s="480"/>
      <c r="Q32" s="480"/>
      <c r="R32" s="385"/>
      <c r="S32" s="392"/>
      <c r="T32" s="390"/>
      <c r="U32" s="386"/>
      <c r="V32" s="387"/>
      <c r="W32" s="387"/>
      <c r="X32" s="387"/>
      <c r="Y32" s="387"/>
      <c r="Z32" s="388"/>
      <c r="AA32" s="385"/>
      <c r="AB32" s="392"/>
      <c r="AC32" s="390"/>
      <c r="AD32" s="386"/>
      <c r="AE32" s="387"/>
      <c r="AF32" s="387"/>
      <c r="AG32" s="407"/>
      <c r="AH32" s="387"/>
      <c r="AI32" s="387"/>
      <c r="AJ32" s="387"/>
      <c r="AK32" s="387"/>
      <c r="AL32" s="387"/>
      <c r="AM32" s="387"/>
      <c r="AN32" s="387"/>
      <c r="AO32" s="387"/>
      <c r="AP32" s="387"/>
      <c r="AQ32" s="387"/>
      <c r="AR32" s="387"/>
      <c r="AS32" s="381"/>
      <c r="AT32" s="390"/>
      <c r="AU32" s="386"/>
      <c r="AV32" s="387"/>
      <c r="AW32" s="387"/>
      <c r="AX32" s="388"/>
      <c r="AY32" s="387"/>
      <c r="AZ32" s="392"/>
      <c r="BA32" s="404"/>
      <c r="BB32" s="399"/>
      <c r="BC32" s="400"/>
      <c r="BD32" s="401"/>
      <c r="BE32" s="492" t="str">
        <f t="shared" si="0"/>
        <v/>
      </c>
      <c r="BF32" s="402"/>
      <c r="BH32" s="566"/>
    </row>
    <row r="33" spans="1:60" s="377" customFormat="1" ht="27" customHeight="1" x14ac:dyDescent="0.25">
      <c r="A33" s="382"/>
      <c r="B33" s="384"/>
      <c r="C33" s="103" t="str">
        <f>PROPER(TEXT(D33,"JJJJ"))</f>
        <v>Jeudi</v>
      </c>
      <c r="D33" s="104">
        <f>$D31+1</f>
        <v>43811</v>
      </c>
      <c r="E33" s="387"/>
      <c r="F33" s="479">
        <v>6.1</v>
      </c>
      <c r="G33" s="480"/>
      <c r="H33" s="481">
        <v>3.05555555555556E-2</v>
      </c>
      <c r="I33" s="480"/>
      <c r="J33" s="479">
        <v>7</v>
      </c>
      <c r="K33" s="480"/>
      <c r="L33" s="481">
        <v>1.59722222222222E-2</v>
      </c>
      <c r="M33" s="480"/>
      <c r="N33" s="479">
        <v>12.1</v>
      </c>
      <c r="O33" s="480"/>
      <c r="P33" s="481">
        <v>0.63680555555555596</v>
      </c>
      <c r="Q33" s="480"/>
      <c r="R33" s="385"/>
      <c r="S33" s="392"/>
      <c r="T33" s="390"/>
      <c r="U33" s="103" t="str">
        <f>$C33</f>
        <v>Jeudi</v>
      </c>
      <c r="V33" s="104">
        <f>$D33</f>
        <v>43811</v>
      </c>
      <c r="W33" s="387"/>
      <c r="X33" s="110">
        <v>50.976000000000006</v>
      </c>
      <c r="Y33" s="387"/>
      <c r="Z33" s="107">
        <v>0.95972222222222203</v>
      </c>
      <c r="AA33" s="385"/>
      <c r="AB33" s="392"/>
      <c r="AC33" s="390"/>
      <c r="AD33" s="103" t="str">
        <f>$C33</f>
        <v>Jeudi</v>
      </c>
      <c r="AE33" s="104">
        <f>$D33</f>
        <v>43811</v>
      </c>
      <c r="AF33" s="387"/>
      <c r="AG33" s="305">
        <v>16.763999999999999</v>
      </c>
      <c r="AH33" s="387"/>
      <c r="AI33" s="107">
        <v>0.16805555555555557</v>
      </c>
      <c r="AJ33" s="387"/>
      <c r="AK33" s="107">
        <v>1.6666666666666666E-2</v>
      </c>
      <c r="AL33" s="387"/>
      <c r="AM33" s="107">
        <v>2.5000000000000001E-2</v>
      </c>
      <c r="AN33" s="387"/>
      <c r="AO33" s="107">
        <v>9.5138888888888884E-2</v>
      </c>
      <c r="AP33" s="387"/>
      <c r="AQ33" s="107">
        <v>3.125E-2</v>
      </c>
      <c r="AR33" s="387"/>
      <c r="AS33" s="381"/>
      <c r="AT33" s="390"/>
      <c r="AU33" s="103" t="str">
        <f>$C33</f>
        <v>Jeudi</v>
      </c>
      <c r="AV33" s="104">
        <f>$D33</f>
        <v>43811</v>
      </c>
      <c r="AW33" s="387"/>
      <c r="AX33" s="107">
        <v>0</v>
      </c>
      <c r="AY33" s="387"/>
      <c r="AZ33" s="392"/>
      <c r="BA33" s="404"/>
      <c r="BB33" s="150">
        <f>D33</f>
        <v>43811</v>
      </c>
      <c r="BC33" s="151" t="str">
        <f>$C33</f>
        <v>Jeudi</v>
      </c>
      <c r="BD33" s="401"/>
      <c r="BE33" s="492">
        <f t="shared" si="0"/>
        <v>1</v>
      </c>
      <c r="BF33" s="402"/>
      <c r="BG33" s="377" t="s">
        <v>169</v>
      </c>
      <c r="BH33" s="566">
        <v>6.6993055555555552</v>
      </c>
    </row>
    <row r="34" spans="1:60" s="377" customFormat="1" ht="5.25" customHeight="1" x14ac:dyDescent="0.25">
      <c r="A34" s="382"/>
      <c r="B34" s="384"/>
      <c r="C34" s="386"/>
      <c r="D34" s="387"/>
      <c r="E34" s="387"/>
      <c r="F34" s="387"/>
      <c r="G34" s="480"/>
      <c r="H34" s="480"/>
      <c r="I34" s="480"/>
      <c r="J34" s="387"/>
      <c r="K34" s="480"/>
      <c r="L34" s="480"/>
      <c r="M34" s="480"/>
      <c r="N34" s="387"/>
      <c r="O34" s="480"/>
      <c r="P34" s="480"/>
      <c r="Q34" s="480"/>
      <c r="R34" s="385"/>
      <c r="S34" s="392"/>
      <c r="T34" s="390"/>
      <c r="U34" s="386"/>
      <c r="V34" s="387"/>
      <c r="W34" s="387"/>
      <c r="X34" s="387"/>
      <c r="Y34" s="387"/>
      <c r="Z34" s="388"/>
      <c r="AA34" s="385"/>
      <c r="AB34" s="392"/>
      <c r="AC34" s="390"/>
      <c r="AD34" s="386"/>
      <c r="AE34" s="387"/>
      <c r="AF34" s="387"/>
      <c r="AG34" s="407"/>
      <c r="AH34" s="387"/>
      <c r="AI34" s="387"/>
      <c r="AJ34" s="387"/>
      <c r="AK34" s="387"/>
      <c r="AL34" s="387"/>
      <c r="AM34" s="387"/>
      <c r="AN34" s="387"/>
      <c r="AO34" s="387"/>
      <c r="AP34" s="387"/>
      <c r="AQ34" s="387"/>
      <c r="AR34" s="387"/>
      <c r="AS34" s="381"/>
      <c r="AT34" s="390"/>
      <c r="AU34" s="386"/>
      <c r="AV34" s="387"/>
      <c r="AW34" s="387"/>
      <c r="AX34" s="388"/>
      <c r="AY34" s="387"/>
      <c r="AZ34" s="392"/>
      <c r="BA34" s="404"/>
      <c r="BB34" s="395"/>
      <c r="BC34" s="396"/>
      <c r="BD34" s="401"/>
      <c r="BE34" s="492" t="str">
        <f t="shared" si="0"/>
        <v/>
      </c>
      <c r="BF34" s="394"/>
      <c r="BH34" s="566"/>
    </row>
    <row r="35" spans="1:60" s="377" customFormat="1" ht="27" customHeight="1" x14ac:dyDescent="0.25">
      <c r="A35" s="382"/>
      <c r="B35" s="384"/>
      <c r="C35" s="103" t="str">
        <f>PROPER(TEXT(D35,"JJJJ"))</f>
        <v>Vendredi</v>
      </c>
      <c r="D35" s="104">
        <f>$D33+1</f>
        <v>43812</v>
      </c>
      <c r="E35" s="387"/>
      <c r="F35" s="479">
        <v>8.1999999999999993</v>
      </c>
      <c r="G35" s="480"/>
      <c r="H35" s="481">
        <v>0.33680555555555602</v>
      </c>
      <c r="I35" s="480"/>
      <c r="J35" s="479">
        <v>8.6999999999999993</v>
      </c>
      <c r="K35" s="480"/>
      <c r="L35" s="481">
        <v>0.41180555555555598</v>
      </c>
      <c r="M35" s="480"/>
      <c r="N35" s="479">
        <v>12.6</v>
      </c>
      <c r="O35" s="480"/>
      <c r="P35" s="481">
        <v>0.93611111111111101</v>
      </c>
      <c r="Q35" s="480"/>
      <c r="R35" s="385"/>
      <c r="S35" s="392"/>
      <c r="T35" s="390"/>
      <c r="U35" s="103" t="str">
        <f>$C35</f>
        <v>Vendredi</v>
      </c>
      <c r="V35" s="104">
        <f>$D35</f>
        <v>43812</v>
      </c>
      <c r="W35" s="387"/>
      <c r="X35" s="110">
        <v>84.672000000000011</v>
      </c>
      <c r="Y35" s="387"/>
      <c r="Z35" s="107">
        <v>0.26388888888888901</v>
      </c>
      <c r="AA35" s="385"/>
      <c r="AB35" s="392"/>
      <c r="AC35" s="390"/>
      <c r="AD35" s="103" t="str">
        <f>$C35</f>
        <v>Vendredi</v>
      </c>
      <c r="AE35" s="104">
        <f>$D35</f>
        <v>43812</v>
      </c>
      <c r="AF35" s="387"/>
      <c r="AG35" s="305">
        <v>10.16</v>
      </c>
      <c r="AH35" s="387"/>
      <c r="AI35" s="107">
        <v>0.19236111111111112</v>
      </c>
      <c r="AJ35" s="387"/>
      <c r="AK35" s="107">
        <v>6.5972222222222224E-2</v>
      </c>
      <c r="AL35" s="387"/>
      <c r="AM35" s="107">
        <v>1.5972222222222221E-2</v>
      </c>
      <c r="AN35" s="387"/>
      <c r="AO35" s="107">
        <v>0.10138888888888889</v>
      </c>
      <c r="AP35" s="387"/>
      <c r="AQ35" s="107">
        <v>9.7222222222222224E-3</v>
      </c>
      <c r="AR35" s="387"/>
      <c r="AS35" s="381"/>
      <c r="AT35" s="390"/>
      <c r="AU35" s="103" t="str">
        <f>$C35</f>
        <v>Vendredi</v>
      </c>
      <c r="AV35" s="104">
        <f>$D35</f>
        <v>43812</v>
      </c>
      <c r="AW35" s="387"/>
      <c r="AX35" s="107">
        <v>3.125E-2</v>
      </c>
      <c r="AY35" s="387"/>
      <c r="AZ35" s="392"/>
      <c r="BA35" s="404"/>
      <c r="BB35" s="150">
        <f>D35</f>
        <v>43812</v>
      </c>
      <c r="BC35" s="151" t="str">
        <f>$C35</f>
        <v>Vendredi</v>
      </c>
      <c r="BD35" s="401"/>
      <c r="BE35" s="492">
        <f t="shared" si="0"/>
        <v>1</v>
      </c>
      <c r="BF35" s="402"/>
      <c r="BG35" s="377" t="s">
        <v>170</v>
      </c>
      <c r="BH35" s="566">
        <v>4.3548611111111111</v>
      </c>
    </row>
    <row r="36" spans="1:60" s="377" customFormat="1" ht="5.25" customHeight="1" x14ac:dyDescent="0.25">
      <c r="A36" s="382"/>
      <c r="B36" s="384"/>
      <c r="C36" s="386"/>
      <c r="D36" s="387"/>
      <c r="E36" s="387"/>
      <c r="F36" s="387"/>
      <c r="G36" s="480"/>
      <c r="H36" s="480"/>
      <c r="I36" s="480"/>
      <c r="J36" s="387"/>
      <c r="K36" s="480"/>
      <c r="L36" s="480"/>
      <c r="M36" s="480"/>
      <c r="N36" s="387"/>
      <c r="O36" s="480"/>
      <c r="P36" s="480"/>
      <c r="Q36" s="480"/>
      <c r="R36" s="385"/>
      <c r="S36" s="392"/>
      <c r="T36" s="390"/>
      <c r="U36" s="386"/>
      <c r="V36" s="387"/>
      <c r="W36" s="387"/>
      <c r="X36" s="387"/>
      <c r="Y36" s="387"/>
      <c r="Z36" s="388"/>
      <c r="AA36" s="385"/>
      <c r="AB36" s="392"/>
      <c r="AC36" s="390"/>
      <c r="AD36" s="386"/>
      <c r="AE36" s="387"/>
      <c r="AF36" s="387"/>
      <c r="AG36" s="407"/>
      <c r="AH36" s="387"/>
      <c r="AI36" s="387"/>
      <c r="AJ36" s="387"/>
      <c r="AK36" s="387"/>
      <c r="AL36" s="387"/>
      <c r="AM36" s="387"/>
      <c r="AN36" s="387"/>
      <c r="AO36" s="387"/>
      <c r="AP36" s="387"/>
      <c r="AQ36" s="387"/>
      <c r="AR36" s="387"/>
      <c r="AS36" s="381"/>
      <c r="AT36" s="390"/>
      <c r="AU36" s="386"/>
      <c r="AV36" s="387"/>
      <c r="AW36" s="387"/>
      <c r="AX36" s="388"/>
      <c r="AY36" s="387"/>
      <c r="AZ36" s="392"/>
      <c r="BA36" s="404"/>
      <c r="BB36" s="395"/>
      <c r="BC36" s="396"/>
      <c r="BD36" s="401"/>
      <c r="BE36" s="492" t="str">
        <f t="shared" si="0"/>
        <v/>
      </c>
      <c r="BF36" s="394"/>
      <c r="BH36" s="227"/>
    </row>
    <row r="37" spans="1:60" s="377" customFormat="1" ht="27" customHeight="1" x14ac:dyDescent="0.25">
      <c r="A37" s="382"/>
      <c r="B37" s="384"/>
      <c r="C37" s="103" t="str">
        <f>PROPER(TEXT(D37,"JJJJ"))</f>
        <v>Samedi</v>
      </c>
      <c r="D37" s="104">
        <f>$D35+1</f>
        <v>43813</v>
      </c>
      <c r="E37" s="387"/>
      <c r="F37" s="479">
        <v>10.7</v>
      </c>
      <c r="G37" s="480"/>
      <c r="H37" s="481">
        <v>0.21527777777777801</v>
      </c>
      <c r="I37" s="480"/>
      <c r="J37" s="479">
        <v>11.2</v>
      </c>
      <c r="K37" s="480"/>
      <c r="L37" s="481">
        <v>0.21319444444444399</v>
      </c>
      <c r="M37" s="480"/>
      <c r="N37" s="479">
        <v>13</v>
      </c>
      <c r="O37" s="480"/>
      <c r="P37" s="481">
        <v>0.56458333333333299</v>
      </c>
      <c r="Q37" s="480"/>
      <c r="R37" s="385"/>
      <c r="S37" s="392"/>
      <c r="T37" s="390"/>
      <c r="U37" s="103" t="str">
        <f>$C37</f>
        <v>Samedi</v>
      </c>
      <c r="V37" s="104">
        <f>$D37</f>
        <v>43813</v>
      </c>
      <c r="W37" s="387"/>
      <c r="X37" s="110">
        <v>58.752000000000002</v>
      </c>
      <c r="Y37" s="387"/>
      <c r="Z37" s="107">
        <v>7.2222222222222202E-2</v>
      </c>
      <c r="AA37" s="385"/>
      <c r="AB37" s="392"/>
      <c r="AC37" s="390"/>
      <c r="AD37" s="103" t="str">
        <f>$C37</f>
        <v>Samedi</v>
      </c>
      <c r="AE37" s="104">
        <f>$D37</f>
        <v>43813</v>
      </c>
      <c r="AF37" s="387"/>
      <c r="AG37" s="305">
        <v>21.843999999999994</v>
      </c>
      <c r="AH37" s="387"/>
      <c r="AI37" s="107">
        <v>0.23472222222222222</v>
      </c>
      <c r="AJ37" s="387"/>
      <c r="AK37" s="107">
        <v>3.4027777777777775E-2</v>
      </c>
      <c r="AL37" s="387"/>
      <c r="AM37" s="107">
        <v>7.6388888888888886E-3</v>
      </c>
      <c r="AN37" s="387"/>
      <c r="AO37" s="107">
        <v>7.3611111111111113E-2</v>
      </c>
      <c r="AP37" s="387"/>
      <c r="AQ37" s="107">
        <v>0.12013888888888889</v>
      </c>
      <c r="AR37" s="387"/>
      <c r="AS37" s="381"/>
      <c r="AT37" s="390"/>
      <c r="AU37" s="103" t="str">
        <f>$C37</f>
        <v>Samedi</v>
      </c>
      <c r="AV37" s="104">
        <f>$D37</f>
        <v>43813</v>
      </c>
      <c r="AW37" s="387"/>
      <c r="AX37" s="107">
        <v>5.347222222222222E-2</v>
      </c>
      <c r="AY37" s="387"/>
      <c r="AZ37" s="392"/>
      <c r="BA37" s="404"/>
      <c r="BB37" s="150">
        <f>D37</f>
        <v>43813</v>
      </c>
      <c r="BC37" s="151" t="str">
        <f>$C37</f>
        <v>Samedi</v>
      </c>
      <c r="BD37" s="401"/>
      <c r="BE37" s="492">
        <f t="shared" si="0"/>
        <v>1</v>
      </c>
      <c r="BF37" s="402"/>
      <c r="BH37" s="567">
        <f>SUM(BH17:BH35)</f>
        <v>104.50972222222221</v>
      </c>
    </row>
    <row r="38" spans="1:60" s="377" customFormat="1" ht="5.25" customHeight="1" x14ac:dyDescent="0.25">
      <c r="A38" s="382"/>
      <c r="B38" s="384"/>
      <c r="C38" s="386"/>
      <c r="D38" s="387"/>
      <c r="E38" s="387"/>
      <c r="F38" s="387"/>
      <c r="G38" s="480"/>
      <c r="H38" s="480"/>
      <c r="I38" s="480"/>
      <c r="J38" s="387"/>
      <c r="K38" s="480"/>
      <c r="L38" s="480"/>
      <c r="M38" s="480"/>
      <c r="N38" s="387"/>
      <c r="O38" s="480"/>
      <c r="P38" s="480"/>
      <c r="Q38" s="480"/>
      <c r="R38" s="385"/>
      <c r="S38" s="392"/>
      <c r="T38" s="390"/>
      <c r="U38" s="386"/>
      <c r="V38" s="387"/>
      <c r="W38" s="387"/>
      <c r="X38" s="387"/>
      <c r="Y38" s="387"/>
      <c r="Z38" s="388"/>
      <c r="AA38" s="385"/>
      <c r="AB38" s="392"/>
      <c r="AC38" s="390"/>
      <c r="AD38" s="386"/>
      <c r="AE38" s="387"/>
      <c r="AF38" s="387"/>
      <c r="AG38" s="407"/>
      <c r="AH38" s="387"/>
      <c r="AI38" s="387"/>
      <c r="AJ38" s="387"/>
      <c r="AK38" s="387"/>
      <c r="AL38" s="387"/>
      <c r="AM38" s="387"/>
      <c r="AN38" s="387"/>
      <c r="AO38" s="387"/>
      <c r="AP38" s="387"/>
      <c r="AQ38" s="387"/>
      <c r="AR38" s="387"/>
      <c r="AS38" s="381"/>
      <c r="AT38" s="390"/>
      <c r="AU38" s="386"/>
      <c r="AV38" s="387"/>
      <c r="AW38" s="387"/>
      <c r="AX38" s="388"/>
      <c r="AY38" s="387"/>
      <c r="AZ38" s="392"/>
      <c r="BA38" s="404"/>
      <c r="BB38" s="462"/>
      <c r="BC38" s="461"/>
      <c r="BD38" s="401"/>
      <c r="BE38" s="492" t="str">
        <f t="shared" si="0"/>
        <v/>
      </c>
      <c r="BF38" s="394"/>
    </row>
    <row r="39" spans="1:60" s="377" customFormat="1" ht="27" customHeight="1" thickBot="1" x14ac:dyDescent="0.3">
      <c r="A39" s="382"/>
      <c r="B39" s="384"/>
      <c r="C39" s="103" t="str">
        <f>PROPER(TEXT(D39,"JJJJ"))</f>
        <v>Dimanche</v>
      </c>
      <c r="D39" s="104">
        <f>$D37+1</f>
        <v>43814</v>
      </c>
      <c r="E39" s="387"/>
      <c r="F39" s="479">
        <v>10</v>
      </c>
      <c r="G39" s="480"/>
      <c r="H39" s="481">
        <v>0.79652777777777795</v>
      </c>
      <c r="I39" s="480"/>
      <c r="J39" s="479">
        <v>10.8</v>
      </c>
      <c r="K39" s="480"/>
      <c r="L39" s="481">
        <v>0.33472222222222198</v>
      </c>
      <c r="M39" s="480"/>
      <c r="N39" s="479">
        <v>12.6</v>
      </c>
      <c r="O39" s="480"/>
      <c r="P39" s="481">
        <v>0.61180555555555605</v>
      </c>
      <c r="Q39" s="480"/>
      <c r="R39" s="385"/>
      <c r="S39" s="392"/>
      <c r="T39" s="390"/>
      <c r="U39" s="103" t="str">
        <f>$C39</f>
        <v>Dimanche</v>
      </c>
      <c r="V39" s="104">
        <f>$D39</f>
        <v>43814</v>
      </c>
      <c r="W39" s="387"/>
      <c r="X39" s="110">
        <v>27.648000000000003</v>
      </c>
      <c r="Y39" s="387"/>
      <c r="Z39" s="107">
        <v>5.9722222222222197E-2</v>
      </c>
      <c r="AA39" s="385"/>
      <c r="AB39" s="392"/>
      <c r="AC39" s="390"/>
      <c r="AD39" s="103" t="str">
        <f>$C39</f>
        <v>Dimanche</v>
      </c>
      <c r="AE39" s="104">
        <f>$D39</f>
        <v>43814</v>
      </c>
      <c r="AF39" s="387"/>
      <c r="AG39" s="305">
        <v>7.1120000000000001</v>
      </c>
      <c r="AH39" s="387"/>
      <c r="AI39" s="107">
        <v>0.11805555555555555</v>
      </c>
      <c r="AJ39" s="387"/>
      <c r="AK39" s="107">
        <v>9.0972222222222218E-2</v>
      </c>
      <c r="AL39" s="387"/>
      <c r="AM39" s="107">
        <v>0</v>
      </c>
      <c r="AN39" s="387"/>
      <c r="AO39" s="107">
        <v>1.3888888888888888E-2</v>
      </c>
      <c r="AP39" s="387"/>
      <c r="AQ39" s="107">
        <v>1.3888888888888888E-2</v>
      </c>
      <c r="AR39" s="387"/>
      <c r="AS39" s="381"/>
      <c r="AT39" s="390"/>
      <c r="AU39" s="103" t="str">
        <f>$C39</f>
        <v>Dimanche</v>
      </c>
      <c r="AV39" s="104">
        <f>$D39</f>
        <v>43814</v>
      </c>
      <c r="AW39" s="387"/>
      <c r="AX39" s="107">
        <v>8.611111111111111E-2</v>
      </c>
      <c r="AY39" s="387"/>
      <c r="AZ39" s="392"/>
      <c r="BA39" s="404"/>
      <c r="BB39" s="150">
        <f>D39</f>
        <v>43814</v>
      </c>
      <c r="BC39" s="151" t="str">
        <f>$C39</f>
        <v>Dimanche</v>
      </c>
      <c r="BD39" s="401"/>
      <c r="BE39" s="492">
        <f t="shared" si="0"/>
        <v>1</v>
      </c>
      <c r="BF39" s="402"/>
    </row>
    <row r="40" spans="1:60" s="377" customFormat="1" ht="27" customHeight="1" thickTop="1" thickBot="1" x14ac:dyDescent="0.3">
      <c r="A40" s="383"/>
      <c r="B40" s="384"/>
      <c r="C40" s="386"/>
      <c r="D40" s="387"/>
      <c r="E40" s="387"/>
      <c r="F40" s="480"/>
      <c r="G40" s="480"/>
      <c r="H40" s="480"/>
      <c r="I40" s="480"/>
      <c r="J40" s="480"/>
      <c r="K40" s="480"/>
      <c r="L40" s="480"/>
      <c r="M40" s="480"/>
      <c r="N40" s="480"/>
      <c r="O40" s="480"/>
      <c r="P40" s="480"/>
      <c r="Q40" s="480"/>
      <c r="R40" s="385"/>
      <c r="S40" s="389"/>
      <c r="T40" s="390"/>
      <c r="U40" s="386"/>
      <c r="V40" s="387"/>
      <c r="W40" s="387"/>
      <c r="X40" s="387"/>
      <c r="Y40" s="387"/>
      <c r="Z40" s="388"/>
      <c r="AA40" s="385"/>
      <c r="AB40" s="389"/>
      <c r="AC40" s="390"/>
      <c r="AD40" s="386"/>
      <c r="AE40" s="387"/>
      <c r="AF40" s="387"/>
      <c r="AG40" s="407"/>
      <c r="AH40" s="387"/>
      <c r="AI40" s="388"/>
      <c r="AJ40" s="387"/>
      <c r="AK40" s="388"/>
      <c r="AL40" s="387"/>
      <c r="AM40" s="388"/>
      <c r="AN40" s="387"/>
      <c r="AO40" s="388"/>
      <c r="AP40" s="387"/>
      <c r="AQ40" s="388"/>
      <c r="AR40" s="387"/>
      <c r="AS40" s="381"/>
      <c r="AT40" s="390"/>
      <c r="AU40" s="386"/>
      <c r="AV40" s="387"/>
      <c r="AW40" s="387"/>
      <c r="AX40" s="388"/>
      <c r="AY40" s="387"/>
      <c r="AZ40" s="391"/>
      <c r="BA40" s="403"/>
      <c r="BB40" s="397"/>
      <c r="BC40" s="398"/>
      <c r="BD40" s="401"/>
      <c r="BE40" s="492" t="str">
        <f t="shared" si="0"/>
        <v/>
      </c>
      <c r="BF40" s="402"/>
    </row>
    <row r="41" spans="1:60" s="377" customFormat="1" ht="27" customHeight="1" thickTop="1" x14ac:dyDescent="0.25">
      <c r="A41" s="382"/>
      <c r="B41" s="384"/>
      <c r="C41" s="103" t="str">
        <f>PROPER(TEXT(D41,"JJJJ"))</f>
        <v>Lundi</v>
      </c>
      <c r="D41" s="104">
        <f>$D39+1</f>
        <v>43815</v>
      </c>
      <c r="E41" s="387"/>
      <c r="F41" s="479">
        <v>9.5</v>
      </c>
      <c r="G41" s="480"/>
      <c r="H41" s="481">
        <v>0.32222222222222202</v>
      </c>
      <c r="I41" s="480"/>
      <c r="J41" s="479">
        <v>10.8</v>
      </c>
      <c r="K41" s="480"/>
      <c r="L41" s="481">
        <v>0.34513888888888899</v>
      </c>
      <c r="M41" s="480"/>
      <c r="N41" s="479">
        <v>13.6</v>
      </c>
      <c r="O41" s="480"/>
      <c r="P41" s="481">
        <v>0.58125000000000004</v>
      </c>
      <c r="Q41" s="480"/>
      <c r="R41" s="385"/>
      <c r="S41" s="392"/>
      <c r="T41" s="390"/>
      <c r="U41" s="103" t="str">
        <f>$C41</f>
        <v>Lundi</v>
      </c>
      <c r="V41" s="104">
        <f>$D41</f>
        <v>43815</v>
      </c>
      <c r="W41" s="387"/>
      <c r="X41" s="110">
        <v>15.552000000000001</v>
      </c>
      <c r="Y41" s="387"/>
      <c r="Z41" s="107">
        <v>0.66944444444444495</v>
      </c>
      <c r="AA41" s="385"/>
      <c r="AB41" s="392"/>
      <c r="AC41" s="390"/>
      <c r="AD41" s="103" t="str">
        <f>$C41</f>
        <v>Lundi</v>
      </c>
      <c r="AE41" s="104">
        <f>$D41</f>
        <v>43815</v>
      </c>
      <c r="AF41" s="387"/>
      <c r="AG41" s="305">
        <v>5.08</v>
      </c>
      <c r="AH41" s="387"/>
      <c r="AI41" s="107">
        <v>0.11041666666666666</v>
      </c>
      <c r="AJ41" s="387"/>
      <c r="AK41" s="107">
        <v>0.10625</v>
      </c>
      <c r="AL41" s="387"/>
      <c r="AM41" s="107">
        <v>4.1666666666666666E-3</v>
      </c>
      <c r="AN41" s="387"/>
      <c r="AO41" s="107">
        <v>0</v>
      </c>
      <c r="AP41" s="387"/>
      <c r="AQ41" s="107">
        <v>0</v>
      </c>
      <c r="AR41" s="387"/>
      <c r="AS41" s="381"/>
      <c r="AT41" s="390"/>
      <c r="AU41" s="103" t="str">
        <f>$C41</f>
        <v>Lundi</v>
      </c>
      <c r="AV41" s="104">
        <f>$D41</f>
        <v>43815</v>
      </c>
      <c r="AW41" s="387"/>
      <c r="AX41" s="107">
        <v>8.1250000000000003E-2</v>
      </c>
      <c r="AY41" s="387"/>
      <c r="AZ41" s="392"/>
      <c r="BA41" s="404"/>
      <c r="BB41" s="150">
        <f>D41</f>
        <v>43815</v>
      </c>
      <c r="BC41" s="151" t="str">
        <f>$C41</f>
        <v>Lundi</v>
      </c>
      <c r="BD41" s="401"/>
      <c r="BE41" s="492">
        <f t="shared" si="0"/>
        <v>1</v>
      </c>
      <c r="BF41" s="402"/>
    </row>
    <row r="42" spans="1:60" s="377" customFormat="1" ht="5.25" customHeight="1" x14ac:dyDescent="0.25">
      <c r="A42" s="382"/>
      <c r="B42" s="384"/>
      <c r="C42" s="386"/>
      <c r="D42" s="387"/>
      <c r="E42" s="387"/>
      <c r="F42" s="480"/>
      <c r="G42" s="480"/>
      <c r="H42" s="480"/>
      <c r="I42" s="480"/>
      <c r="J42" s="480"/>
      <c r="K42" s="480"/>
      <c r="L42" s="480"/>
      <c r="M42" s="480"/>
      <c r="N42" s="480"/>
      <c r="O42" s="480"/>
      <c r="P42" s="480"/>
      <c r="Q42" s="480"/>
      <c r="R42" s="385"/>
      <c r="S42" s="392"/>
      <c r="T42" s="390"/>
      <c r="U42" s="386"/>
      <c r="V42" s="387"/>
      <c r="W42" s="387"/>
      <c r="X42" s="387"/>
      <c r="Y42" s="387"/>
      <c r="Z42" s="388"/>
      <c r="AA42" s="385"/>
      <c r="AB42" s="392"/>
      <c r="AC42" s="390"/>
      <c r="AD42" s="386"/>
      <c r="AE42" s="387"/>
      <c r="AF42" s="387"/>
      <c r="AG42" s="407"/>
      <c r="AH42" s="387"/>
      <c r="AI42" s="387"/>
      <c r="AJ42" s="387"/>
      <c r="AK42" s="387"/>
      <c r="AL42" s="387"/>
      <c r="AM42" s="387"/>
      <c r="AN42" s="387"/>
      <c r="AO42" s="387"/>
      <c r="AP42" s="387"/>
      <c r="AQ42" s="387"/>
      <c r="AR42" s="387"/>
      <c r="AS42" s="381"/>
      <c r="AT42" s="390"/>
      <c r="AU42" s="386"/>
      <c r="AV42" s="387"/>
      <c r="AW42" s="387"/>
      <c r="AX42" s="388"/>
      <c r="AY42" s="387"/>
      <c r="AZ42" s="392"/>
      <c r="BA42" s="404"/>
      <c r="BB42" s="399"/>
      <c r="BC42" s="400"/>
      <c r="BD42" s="401"/>
      <c r="BE42" s="492" t="str">
        <f t="shared" si="0"/>
        <v/>
      </c>
      <c r="BF42" s="402"/>
    </row>
    <row r="43" spans="1:60" s="377" customFormat="1" ht="27" customHeight="1" x14ac:dyDescent="0.25">
      <c r="A43" s="382"/>
      <c r="B43" s="384"/>
      <c r="C43" s="103" t="str">
        <f>PROPER(TEXT(D43,"JJJJ"))</f>
        <v>Mardi</v>
      </c>
      <c r="D43" s="104">
        <f>$D41+1</f>
        <v>43816</v>
      </c>
      <c r="E43" s="387"/>
      <c r="F43" s="479">
        <v>8.9</v>
      </c>
      <c r="G43" s="480"/>
      <c r="H43" s="481">
        <v>0.88680555555555596</v>
      </c>
      <c r="I43" s="480"/>
      <c r="J43" s="479">
        <v>9.6</v>
      </c>
      <c r="K43" s="480"/>
      <c r="L43" s="481">
        <v>0.91458333333333297</v>
      </c>
      <c r="M43" s="480"/>
      <c r="N43" s="479">
        <v>12.6</v>
      </c>
      <c r="O43" s="480"/>
      <c r="P43" s="481">
        <v>0.17708333333333301</v>
      </c>
      <c r="Q43" s="480"/>
      <c r="R43" s="385"/>
      <c r="S43" s="392"/>
      <c r="T43" s="390"/>
      <c r="U43" s="103" t="str">
        <f>$C43</f>
        <v>Mardi</v>
      </c>
      <c r="V43" s="104">
        <f>$D43</f>
        <v>43816</v>
      </c>
      <c r="W43" s="387"/>
      <c r="X43" s="110">
        <v>25.92</v>
      </c>
      <c r="Y43" s="387"/>
      <c r="Z43" s="107">
        <v>0.240972222222222</v>
      </c>
      <c r="AA43" s="385"/>
      <c r="AB43" s="392"/>
      <c r="AC43" s="390"/>
      <c r="AD43" s="103" t="str">
        <f>$C43</f>
        <v>Mardi</v>
      </c>
      <c r="AE43" s="104">
        <f>$D43</f>
        <v>43816</v>
      </c>
      <c r="AF43" s="387"/>
      <c r="AG43" s="305">
        <v>1.016</v>
      </c>
      <c r="AH43" s="387"/>
      <c r="AI43" s="107">
        <v>3.0555555555555555E-2</v>
      </c>
      <c r="AJ43" s="387"/>
      <c r="AK43" s="107">
        <v>0</v>
      </c>
      <c r="AL43" s="387"/>
      <c r="AM43" s="107">
        <v>0</v>
      </c>
      <c r="AN43" s="387"/>
      <c r="AO43" s="107">
        <v>3.0555555555555555E-2</v>
      </c>
      <c r="AP43" s="387"/>
      <c r="AQ43" s="107">
        <v>0</v>
      </c>
      <c r="AR43" s="387"/>
      <c r="AS43" s="381"/>
      <c r="AT43" s="390"/>
      <c r="AU43" s="103" t="str">
        <f>$C43</f>
        <v>Mardi</v>
      </c>
      <c r="AV43" s="104">
        <f>$D43</f>
        <v>43816</v>
      </c>
      <c r="AW43" s="387"/>
      <c r="AX43" s="107">
        <v>0</v>
      </c>
      <c r="AY43" s="387"/>
      <c r="AZ43" s="392"/>
      <c r="BA43" s="404"/>
      <c r="BB43" s="150">
        <f>D43</f>
        <v>43816</v>
      </c>
      <c r="BC43" s="151" t="str">
        <f>$C43</f>
        <v>Mardi</v>
      </c>
      <c r="BD43" s="401"/>
      <c r="BE43" s="492" t="str">
        <f t="shared" si="0"/>
        <v/>
      </c>
      <c r="BF43" s="402"/>
    </row>
    <row r="44" spans="1:60" s="377" customFormat="1" ht="5.25" customHeight="1" x14ac:dyDescent="0.25">
      <c r="A44" s="382"/>
      <c r="B44" s="384"/>
      <c r="C44" s="386"/>
      <c r="D44" s="387"/>
      <c r="E44" s="387"/>
      <c r="F44" s="387"/>
      <c r="G44" s="480"/>
      <c r="H44" s="480"/>
      <c r="I44" s="480"/>
      <c r="J44" s="387"/>
      <c r="K44" s="480"/>
      <c r="L44" s="480"/>
      <c r="M44" s="480"/>
      <c r="N44" s="387"/>
      <c r="O44" s="480"/>
      <c r="P44" s="480"/>
      <c r="Q44" s="480"/>
      <c r="R44" s="385"/>
      <c r="S44" s="392"/>
      <c r="T44" s="390"/>
      <c r="U44" s="386"/>
      <c r="V44" s="387"/>
      <c r="W44" s="387"/>
      <c r="X44" s="387"/>
      <c r="Y44" s="387"/>
      <c r="Z44" s="388"/>
      <c r="AA44" s="385"/>
      <c r="AB44" s="392"/>
      <c r="AC44" s="390"/>
      <c r="AD44" s="386"/>
      <c r="AE44" s="387"/>
      <c r="AF44" s="387"/>
      <c r="AG44" s="407"/>
      <c r="AH44" s="387"/>
      <c r="AI44" s="387"/>
      <c r="AJ44" s="387"/>
      <c r="AK44" s="387"/>
      <c r="AL44" s="387"/>
      <c r="AM44" s="387"/>
      <c r="AN44" s="387"/>
      <c r="AO44" s="387"/>
      <c r="AP44" s="387"/>
      <c r="AQ44" s="387"/>
      <c r="AR44" s="387"/>
      <c r="AS44" s="381"/>
      <c r="AT44" s="390"/>
      <c r="AU44" s="386"/>
      <c r="AV44" s="387"/>
      <c r="AW44" s="387"/>
      <c r="AX44" s="388"/>
      <c r="AY44" s="387"/>
      <c r="AZ44" s="392"/>
      <c r="BA44" s="404"/>
      <c r="BB44" s="399"/>
      <c r="BC44" s="400"/>
      <c r="BD44" s="401"/>
      <c r="BE44" s="492" t="str">
        <f t="shared" si="0"/>
        <v/>
      </c>
      <c r="BF44" s="402"/>
    </row>
    <row r="45" spans="1:60" s="377" customFormat="1" ht="27" customHeight="1" x14ac:dyDescent="0.25">
      <c r="A45" s="382"/>
      <c r="B45" s="384"/>
      <c r="C45" s="103" t="str">
        <f>PROPER(TEXT(D45,"JJJJ"))</f>
        <v>Mercredi</v>
      </c>
      <c r="D45" s="104">
        <f>$D43+1</f>
        <v>43817</v>
      </c>
      <c r="E45" s="387"/>
      <c r="F45" s="479">
        <v>7.9</v>
      </c>
      <c r="G45" s="480"/>
      <c r="H45" s="481">
        <v>4.0277777777777801E-2</v>
      </c>
      <c r="I45" s="480"/>
      <c r="J45" s="479">
        <v>7.9</v>
      </c>
      <c r="K45" s="480"/>
      <c r="L45" s="481">
        <v>4.0277777777777801E-2</v>
      </c>
      <c r="M45" s="480"/>
      <c r="N45" s="479">
        <v>13</v>
      </c>
      <c r="O45" s="480"/>
      <c r="P45" s="481">
        <v>0.62291666666666701</v>
      </c>
      <c r="Q45" s="480"/>
      <c r="R45" s="385"/>
      <c r="S45" s="392"/>
      <c r="T45" s="390"/>
      <c r="U45" s="103" t="str">
        <f>$C45</f>
        <v>Mercredi</v>
      </c>
      <c r="V45" s="104">
        <f>$D45</f>
        <v>43817</v>
      </c>
      <c r="W45" s="387"/>
      <c r="X45" s="110">
        <v>20.2</v>
      </c>
      <c r="Y45" s="387"/>
      <c r="Z45" s="107">
        <v>0.78472222222222199</v>
      </c>
      <c r="AA45" s="385"/>
      <c r="AB45" s="392"/>
      <c r="AC45" s="390"/>
      <c r="AD45" s="103" t="str">
        <f>$C45</f>
        <v>Mercredi</v>
      </c>
      <c r="AE45" s="104">
        <f>$D45</f>
        <v>43817</v>
      </c>
      <c r="AF45" s="387"/>
      <c r="AG45" s="305">
        <v>0.3</v>
      </c>
      <c r="AH45" s="387"/>
      <c r="AI45" s="107">
        <v>3.9583333333333331E-2</v>
      </c>
      <c r="AJ45" s="387"/>
      <c r="AK45" s="107">
        <v>3.9583333333333331E-2</v>
      </c>
      <c r="AL45" s="387"/>
      <c r="AM45" s="107">
        <v>0</v>
      </c>
      <c r="AN45" s="387"/>
      <c r="AO45" s="107">
        <v>0</v>
      </c>
      <c r="AP45" s="387"/>
      <c r="AQ45" s="107">
        <v>0</v>
      </c>
      <c r="AR45" s="387"/>
      <c r="AS45" s="381"/>
      <c r="AT45" s="390"/>
      <c r="AU45" s="103" t="str">
        <f>$C45</f>
        <v>Mercredi</v>
      </c>
      <c r="AV45" s="104">
        <f>$D45</f>
        <v>43817</v>
      </c>
      <c r="AW45" s="387"/>
      <c r="AX45" s="107">
        <v>0.32430555555555557</v>
      </c>
      <c r="AY45" s="387"/>
      <c r="AZ45" s="392"/>
      <c r="BA45" s="404"/>
      <c r="BB45" s="150">
        <f>D45</f>
        <v>43817</v>
      </c>
      <c r="BC45" s="151" t="str">
        <f>$C45</f>
        <v>Mercredi</v>
      </c>
      <c r="BD45" s="401"/>
      <c r="BE45" s="492" t="str">
        <f t="shared" si="0"/>
        <v/>
      </c>
      <c r="BF45" s="402"/>
    </row>
    <row r="46" spans="1:60" s="377" customFormat="1" ht="5.25" customHeight="1" x14ac:dyDescent="0.25">
      <c r="A46" s="382"/>
      <c r="B46" s="384"/>
      <c r="C46" s="386"/>
      <c r="D46" s="387"/>
      <c r="E46" s="387"/>
      <c r="F46" s="387"/>
      <c r="G46" s="480"/>
      <c r="H46" s="480"/>
      <c r="I46" s="480"/>
      <c r="J46" s="387"/>
      <c r="K46" s="480"/>
      <c r="L46" s="480"/>
      <c r="M46" s="480"/>
      <c r="N46" s="387"/>
      <c r="O46" s="480"/>
      <c r="P46" s="480"/>
      <c r="Q46" s="480"/>
      <c r="R46" s="385"/>
      <c r="S46" s="392"/>
      <c r="T46" s="390"/>
      <c r="U46" s="386"/>
      <c r="V46" s="387"/>
      <c r="W46" s="387"/>
      <c r="X46" s="387"/>
      <c r="Y46" s="387"/>
      <c r="Z46" s="388"/>
      <c r="AA46" s="385"/>
      <c r="AB46" s="392"/>
      <c r="AC46" s="390"/>
      <c r="AD46" s="386"/>
      <c r="AE46" s="387"/>
      <c r="AF46" s="387"/>
      <c r="AG46" s="407"/>
      <c r="AH46" s="387"/>
      <c r="AI46" s="387"/>
      <c r="AJ46" s="387"/>
      <c r="AK46" s="387"/>
      <c r="AL46" s="387"/>
      <c r="AM46" s="387"/>
      <c r="AN46" s="387"/>
      <c r="AO46" s="387"/>
      <c r="AP46" s="387"/>
      <c r="AQ46" s="387"/>
      <c r="AR46" s="387"/>
      <c r="AS46" s="381"/>
      <c r="AT46" s="390"/>
      <c r="AU46" s="386"/>
      <c r="AV46" s="387"/>
      <c r="AW46" s="387"/>
      <c r="AX46" s="388"/>
      <c r="AY46" s="387"/>
      <c r="AZ46" s="392"/>
      <c r="BA46" s="404"/>
      <c r="BB46" s="399"/>
      <c r="BC46" s="400"/>
      <c r="BD46" s="401"/>
      <c r="BE46" s="492" t="str">
        <f t="shared" si="0"/>
        <v/>
      </c>
      <c r="BF46" s="402"/>
    </row>
    <row r="47" spans="1:60" s="377" customFormat="1" ht="27" customHeight="1" x14ac:dyDescent="0.25">
      <c r="A47" s="382"/>
      <c r="B47" s="384"/>
      <c r="C47" s="103" t="str">
        <f>PROPER(TEXT(D47,"JJJJ"))</f>
        <v>Jeudi</v>
      </c>
      <c r="D47" s="104">
        <f>$D45+1</f>
        <v>43818</v>
      </c>
      <c r="E47" s="387"/>
      <c r="F47" s="479">
        <v>12.1</v>
      </c>
      <c r="G47" s="480"/>
      <c r="H47" s="481">
        <v>0.13611111111111099</v>
      </c>
      <c r="I47" s="480"/>
      <c r="J47" s="479">
        <v>12.1</v>
      </c>
      <c r="K47" s="480"/>
      <c r="L47" s="481">
        <v>0.13611111111111099</v>
      </c>
      <c r="M47" s="480"/>
      <c r="N47" s="479">
        <v>14.9</v>
      </c>
      <c r="O47" s="480"/>
      <c r="P47" s="481">
        <v>0.55486111111111103</v>
      </c>
      <c r="Q47" s="480"/>
      <c r="R47" s="385"/>
      <c r="S47" s="392"/>
      <c r="T47" s="390"/>
      <c r="U47" s="103" t="str">
        <f>$C47</f>
        <v>Jeudi</v>
      </c>
      <c r="V47" s="104">
        <f>$D47</f>
        <v>43818</v>
      </c>
      <c r="W47" s="387"/>
      <c r="X47" s="110">
        <v>34.9</v>
      </c>
      <c r="Y47" s="387"/>
      <c r="Z47" s="107">
        <v>0.625</v>
      </c>
      <c r="AA47" s="385"/>
      <c r="AB47" s="392"/>
      <c r="AC47" s="390"/>
      <c r="AD47" s="103" t="str">
        <f>$C47</f>
        <v>Jeudi</v>
      </c>
      <c r="AE47" s="104">
        <f>$D47</f>
        <v>43818</v>
      </c>
      <c r="AF47" s="387"/>
      <c r="AG47" s="305">
        <v>3.5</v>
      </c>
      <c r="AH47" s="387"/>
      <c r="AI47" s="107">
        <v>0.23819444444444443</v>
      </c>
      <c r="AJ47" s="387"/>
      <c r="AK47" s="107">
        <v>0</v>
      </c>
      <c r="AL47" s="387"/>
      <c r="AM47" s="107">
        <v>3.8194444444444448E-2</v>
      </c>
      <c r="AN47" s="387"/>
      <c r="AO47" s="107">
        <v>3.125E-2</v>
      </c>
      <c r="AP47" s="387"/>
      <c r="AQ47" s="107">
        <v>0.16944444444444445</v>
      </c>
      <c r="AR47" s="387"/>
      <c r="AS47" s="381"/>
      <c r="AT47" s="390"/>
      <c r="AU47" s="103" t="str">
        <f>$C47</f>
        <v>Jeudi</v>
      </c>
      <c r="AV47" s="104">
        <f>$D47</f>
        <v>43818</v>
      </c>
      <c r="AW47" s="387"/>
      <c r="AX47" s="107">
        <v>6.9444444444444434E-2</v>
      </c>
      <c r="AY47" s="387"/>
      <c r="AZ47" s="392"/>
      <c r="BA47" s="404"/>
      <c r="BB47" s="150">
        <f>D47</f>
        <v>43818</v>
      </c>
      <c r="BC47" s="151" t="str">
        <f>$C47</f>
        <v>Jeudi</v>
      </c>
      <c r="BD47" s="401"/>
      <c r="BE47" s="492">
        <f t="shared" si="0"/>
        <v>1</v>
      </c>
      <c r="BF47" s="402"/>
    </row>
    <row r="48" spans="1:60" s="377" customFormat="1" ht="5.25" customHeight="1" x14ac:dyDescent="0.25">
      <c r="A48" s="382"/>
      <c r="B48" s="384"/>
      <c r="C48" s="386"/>
      <c r="D48" s="387"/>
      <c r="E48" s="387"/>
      <c r="F48" s="387"/>
      <c r="G48" s="480"/>
      <c r="H48" s="480"/>
      <c r="I48" s="480"/>
      <c r="J48" s="387"/>
      <c r="K48" s="480"/>
      <c r="L48" s="480"/>
      <c r="M48" s="480"/>
      <c r="N48" s="387"/>
      <c r="O48" s="480"/>
      <c r="P48" s="480"/>
      <c r="Q48" s="480"/>
      <c r="R48" s="385"/>
      <c r="S48" s="392"/>
      <c r="T48" s="390"/>
      <c r="U48" s="386"/>
      <c r="V48" s="387"/>
      <c r="W48" s="387"/>
      <c r="X48" s="387"/>
      <c r="Y48" s="387"/>
      <c r="Z48" s="388"/>
      <c r="AA48" s="385"/>
      <c r="AB48" s="392"/>
      <c r="AC48" s="390"/>
      <c r="AD48" s="386"/>
      <c r="AE48" s="387"/>
      <c r="AF48" s="387"/>
      <c r="AG48" s="407"/>
      <c r="AH48" s="387"/>
      <c r="AI48" s="387"/>
      <c r="AJ48" s="387"/>
      <c r="AK48" s="387"/>
      <c r="AL48" s="387"/>
      <c r="AM48" s="387"/>
      <c r="AN48" s="387"/>
      <c r="AO48" s="387"/>
      <c r="AP48" s="387"/>
      <c r="AQ48" s="387"/>
      <c r="AR48" s="387"/>
      <c r="AS48" s="381"/>
      <c r="AT48" s="390"/>
      <c r="AU48" s="386"/>
      <c r="AV48" s="387"/>
      <c r="AW48" s="387"/>
      <c r="AX48" s="388"/>
      <c r="AY48" s="387"/>
      <c r="AZ48" s="392"/>
      <c r="BA48" s="404"/>
      <c r="BB48" s="395"/>
      <c r="BC48" s="396"/>
      <c r="BD48" s="401"/>
      <c r="BE48" s="492" t="str">
        <f t="shared" si="0"/>
        <v/>
      </c>
      <c r="BF48" s="394"/>
    </row>
    <row r="49" spans="1:58" s="377" customFormat="1" ht="27" customHeight="1" x14ac:dyDescent="0.25">
      <c r="A49" s="382"/>
      <c r="B49" s="384"/>
      <c r="C49" s="103" t="str">
        <f>PROPER(TEXT(D49,"JJJJ"))</f>
        <v>Vendredi</v>
      </c>
      <c r="D49" s="104">
        <f>$D47+1</f>
        <v>43819</v>
      </c>
      <c r="E49" s="387"/>
      <c r="F49" s="479">
        <v>7.1</v>
      </c>
      <c r="G49" s="480"/>
      <c r="H49" s="481">
        <v>0.97986111111111096</v>
      </c>
      <c r="I49" s="480"/>
      <c r="J49" s="479">
        <v>9</v>
      </c>
      <c r="K49" s="480"/>
      <c r="L49" s="481">
        <v>0.999305555555556</v>
      </c>
      <c r="M49" s="480"/>
      <c r="N49" s="479">
        <v>13</v>
      </c>
      <c r="O49" s="480"/>
      <c r="P49" s="481">
        <v>0.57222222222222197</v>
      </c>
      <c r="Q49" s="480"/>
      <c r="R49" s="385"/>
      <c r="S49" s="392"/>
      <c r="T49" s="390"/>
      <c r="U49" s="103" t="str">
        <f>$C49</f>
        <v>Vendredi</v>
      </c>
      <c r="V49" s="104">
        <f>$D49</f>
        <v>43819</v>
      </c>
      <c r="W49" s="387"/>
      <c r="X49" s="110">
        <v>36.700000000000003</v>
      </c>
      <c r="Y49" s="387"/>
      <c r="Z49" s="107">
        <v>0.25138888888888899</v>
      </c>
      <c r="AA49" s="385"/>
      <c r="AB49" s="392"/>
      <c r="AC49" s="390"/>
      <c r="AD49" s="103" t="str">
        <f>$C49</f>
        <v>Vendredi</v>
      </c>
      <c r="AE49" s="104">
        <f>$D49</f>
        <v>43819</v>
      </c>
      <c r="AF49" s="387"/>
      <c r="AG49" s="305">
        <v>20.3</v>
      </c>
      <c r="AH49" s="387"/>
      <c r="AI49" s="107">
        <v>0.57499999999999996</v>
      </c>
      <c r="AJ49" s="387"/>
      <c r="AK49" s="107">
        <v>0.28333333333333333</v>
      </c>
      <c r="AL49" s="387"/>
      <c r="AM49" s="107">
        <v>9.2361111111111116E-2</v>
      </c>
      <c r="AN49" s="387"/>
      <c r="AO49" s="107">
        <v>4.2361111111111113E-2</v>
      </c>
      <c r="AP49" s="387"/>
      <c r="AQ49" s="107">
        <v>0.15763888888888888</v>
      </c>
      <c r="AR49" s="387"/>
      <c r="AS49" s="381"/>
      <c r="AT49" s="390"/>
      <c r="AU49" s="103" t="str">
        <f>$C49</f>
        <v>Vendredi</v>
      </c>
      <c r="AV49" s="104">
        <f>$D49</f>
        <v>43819</v>
      </c>
      <c r="AW49" s="387"/>
      <c r="AX49" s="107">
        <v>0.18055555555555555</v>
      </c>
      <c r="AY49" s="387"/>
      <c r="AZ49" s="392"/>
      <c r="BA49" s="404"/>
      <c r="BB49" s="150">
        <f>D49</f>
        <v>43819</v>
      </c>
      <c r="BC49" s="151" t="str">
        <f>$C49</f>
        <v>Vendredi</v>
      </c>
      <c r="BD49" s="401"/>
      <c r="BE49" s="492">
        <f t="shared" si="0"/>
        <v>1</v>
      </c>
      <c r="BF49" s="402"/>
    </row>
    <row r="50" spans="1:58" s="377" customFormat="1" ht="5.25" customHeight="1" x14ac:dyDescent="0.25">
      <c r="A50" s="382"/>
      <c r="B50" s="384"/>
      <c r="C50" s="386"/>
      <c r="D50" s="387"/>
      <c r="E50" s="387"/>
      <c r="F50" s="387"/>
      <c r="G50" s="480"/>
      <c r="H50" s="480"/>
      <c r="I50" s="480"/>
      <c r="J50" s="387"/>
      <c r="K50" s="480"/>
      <c r="L50" s="480"/>
      <c r="M50" s="480"/>
      <c r="N50" s="387"/>
      <c r="O50" s="480"/>
      <c r="P50" s="480"/>
      <c r="Q50" s="480"/>
      <c r="R50" s="385"/>
      <c r="S50" s="392"/>
      <c r="T50" s="390"/>
      <c r="U50" s="386"/>
      <c r="V50" s="387"/>
      <c r="W50" s="387"/>
      <c r="X50" s="387"/>
      <c r="Y50" s="387"/>
      <c r="Z50" s="388"/>
      <c r="AA50" s="385"/>
      <c r="AB50" s="392"/>
      <c r="AC50" s="390"/>
      <c r="AD50" s="386"/>
      <c r="AE50" s="387"/>
      <c r="AF50" s="387"/>
      <c r="AG50" s="407"/>
      <c r="AH50" s="387"/>
      <c r="AI50" s="387"/>
      <c r="AJ50" s="387"/>
      <c r="AK50" s="387"/>
      <c r="AL50" s="387"/>
      <c r="AM50" s="387"/>
      <c r="AN50" s="387"/>
      <c r="AO50" s="387"/>
      <c r="AP50" s="387"/>
      <c r="AQ50" s="387"/>
      <c r="AR50" s="387"/>
      <c r="AS50" s="381"/>
      <c r="AT50" s="390"/>
      <c r="AU50" s="386"/>
      <c r="AV50" s="387"/>
      <c r="AW50" s="387"/>
      <c r="AX50" s="388"/>
      <c r="AY50" s="387"/>
      <c r="AZ50" s="392"/>
      <c r="BA50" s="404"/>
      <c r="BB50" s="395"/>
      <c r="BC50" s="396"/>
      <c r="BD50" s="401"/>
      <c r="BE50" s="492" t="str">
        <f t="shared" si="0"/>
        <v/>
      </c>
      <c r="BF50" s="394"/>
    </row>
    <row r="51" spans="1:58" s="377" customFormat="1" ht="27" customHeight="1" x14ac:dyDescent="0.25">
      <c r="A51" s="382"/>
      <c r="B51" s="384"/>
      <c r="C51" s="103" t="str">
        <f>PROPER(TEXT(D51,"JJJJ"))</f>
        <v>Samedi</v>
      </c>
      <c r="D51" s="104">
        <f>$D49+1</f>
        <v>43820</v>
      </c>
      <c r="E51" s="387"/>
      <c r="F51" s="479">
        <v>7.1</v>
      </c>
      <c r="G51" s="480"/>
      <c r="H51" s="481">
        <v>0.122222222222222</v>
      </c>
      <c r="I51" s="480"/>
      <c r="J51" s="479">
        <v>9</v>
      </c>
      <c r="K51" s="480"/>
      <c r="L51" s="481">
        <v>0</v>
      </c>
      <c r="M51" s="480"/>
      <c r="N51" s="479">
        <v>13.4</v>
      </c>
      <c r="O51" s="480"/>
      <c r="P51" s="481">
        <v>0.84027777777777801</v>
      </c>
      <c r="Q51" s="480"/>
      <c r="R51" s="385"/>
      <c r="S51" s="392"/>
      <c r="T51" s="390"/>
      <c r="U51" s="103" t="str">
        <f>$C51</f>
        <v>Samedi</v>
      </c>
      <c r="V51" s="104">
        <f>$D51</f>
        <v>43820</v>
      </c>
      <c r="W51" s="387"/>
      <c r="X51" s="110">
        <v>53.3</v>
      </c>
      <c r="Y51" s="387"/>
      <c r="Z51" s="107">
        <v>0.72430555555555598</v>
      </c>
      <c r="AA51" s="385"/>
      <c r="AB51" s="392"/>
      <c r="AC51" s="390"/>
      <c r="AD51" s="103" t="str">
        <f>$C51</f>
        <v>Samedi</v>
      </c>
      <c r="AE51" s="104">
        <f>$D51</f>
        <v>43820</v>
      </c>
      <c r="AF51" s="387"/>
      <c r="AG51" s="305">
        <v>6.9</v>
      </c>
      <c r="AH51" s="387"/>
      <c r="AI51" s="107">
        <v>0.3527777777777778</v>
      </c>
      <c r="AJ51" s="387"/>
      <c r="AK51" s="107">
        <v>9.0277777777777776E-2</v>
      </c>
      <c r="AL51" s="387"/>
      <c r="AM51" s="107">
        <v>0</v>
      </c>
      <c r="AN51" s="387"/>
      <c r="AO51" s="107">
        <v>0.1673611111111111</v>
      </c>
      <c r="AP51" s="387"/>
      <c r="AQ51" s="107">
        <v>9.5138888888888884E-2</v>
      </c>
      <c r="AR51" s="387"/>
      <c r="AS51" s="381"/>
      <c r="AT51" s="390"/>
      <c r="AU51" s="103" t="str">
        <f>$C51</f>
        <v>Samedi</v>
      </c>
      <c r="AV51" s="104">
        <f>$D51</f>
        <v>43820</v>
      </c>
      <c r="AW51" s="387"/>
      <c r="AX51" s="107">
        <v>0.1111111111111111</v>
      </c>
      <c r="AY51" s="387"/>
      <c r="AZ51" s="392"/>
      <c r="BA51" s="404"/>
      <c r="BB51" s="150">
        <f>D51</f>
        <v>43820</v>
      </c>
      <c r="BC51" s="151" t="str">
        <f>$C51</f>
        <v>Samedi</v>
      </c>
      <c r="BD51" s="401"/>
      <c r="BE51" s="492">
        <f t="shared" si="0"/>
        <v>1</v>
      </c>
      <c r="BF51" s="402"/>
    </row>
    <row r="52" spans="1:58" s="377" customFormat="1" ht="5.25" customHeight="1" x14ac:dyDescent="0.25">
      <c r="A52" s="382"/>
      <c r="B52" s="384"/>
      <c r="C52" s="386"/>
      <c r="D52" s="387"/>
      <c r="E52" s="387"/>
      <c r="F52" s="387"/>
      <c r="G52" s="480"/>
      <c r="H52" s="480"/>
      <c r="I52" s="480"/>
      <c r="J52" s="387"/>
      <c r="K52" s="480"/>
      <c r="L52" s="480"/>
      <c r="M52" s="480"/>
      <c r="N52" s="387"/>
      <c r="O52" s="480"/>
      <c r="P52" s="480"/>
      <c r="Q52" s="480"/>
      <c r="R52" s="385"/>
      <c r="S52" s="392"/>
      <c r="T52" s="390"/>
      <c r="U52" s="386"/>
      <c r="V52" s="387"/>
      <c r="W52" s="387"/>
      <c r="X52" s="387"/>
      <c r="Y52" s="387"/>
      <c r="Z52" s="388"/>
      <c r="AA52" s="385"/>
      <c r="AB52" s="392"/>
      <c r="AC52" s="390"/>
      <c r="AD52" s="386"/>
      <c r="AE52" s="387"/>
      <c r="AF52" s="387"/>
      <c r="AG52" s="407"/>
      <c r="AH52" s="387"/>
      <c r="AI52" s="387"/>
      <c r="AJ52" s="387"/>
      <c r="AK52" s="387"/>
      <c r="AL52" s="387"/>
      <c r="AM52" s="387"/>
      <c r="AN52" s="387"/>
      <c r="AO52" s="387"/>
      <c r="AP52" s="387"/>
      <c r="AQ52" s="387"/>
      <c r="AR52" s="387"/>
      <c r="AS52" s="381"/>
      <c r="AT52" s="390"/>
      <c r="AU52" s="386"/>
      <c r="AV52" s="387"/>
      <c r="AW52" s="387"/>
      <c r="AX52" s="388"/>
      <c r="AY52" s="387"/>
      <c r="AZ52" s="392"/>
      <c r="BA52" s="404"/>
      <c r="BB52" s="462"/>
      <c r="BC52" s="461"/>
      <c r="BD52" s="401"/>
      <c r="BE52" s="492" t="str">
        <f t="shared" si="0"/>
        <v/>
      </c>
      <c r="BF52" s="394"/>
    </row>
    <row r="53" spans="1:58" s="377" customFormat="1" ht="27" customHeight="1" thickBot="1" x14ac:dyDescent="0.3">
      <c r="A53" s="382"/>
      <c r="B53" s="384"/>
      <c r="C53" s="103" t="str">
        <f>PROPER(TEXT(D53,"JJJJ"))</f>
        <v>Dimanche</v>
      </c>
      <c r="D53" s="104">
        <f>$D51+1</f>
        <v>43821</v>
      </c>
      <c r="E53" s="387"/>
      <c r="F53" s="479">
        <v>4.9000000000000004</v>
      </c>
      <c r="G53" s="480"/>
      <c r="H53" s="481">
        <v>0.79097222222222197</v>
      </c>
      <c r="I53" s="480"/>
      <c r="J53" s="479">
        <v>8.1</v>
      </c>
      <c r="K53" s="480"/>
      <c r="L53" s="481">
        <v>0.79166666666666696</v>
      </c>
      <c r="M53" s="480"/>
      <c r="N53" s="479">
        <v>12.8</v>
      </c>
      <c r="O53" s="480"/>
      <c r="P53" s="481">
        <v>2.0833333333333298E-3</v>
      </c>
      <c r="Q53" s="480"/>
      <c r="R53" s="385"/>
      <c r="S53" s="392"/>
      <c r="T53" s="390"/>
      <c r="U53" s="103" t="str">
        <f>$C53</f>
        <v>Dimanche</v>
      </c>
      <c r="V53" s="104">
        <f>$D53</f>
        <v>43821</v>
      </c>
      <c r="W53" s="387"/>
      <c r="X53" s="110">
        <v>77.400000000000006</v>
      </c>
      <c r="Y53" s="387"/>
      <c r="Z53" s="107">
        <v>0.14652777777777801</v>
      </c>
      <c r="AA53" s="385"/>
      <c r="AB53" s="392"/>
      <c r="AC53" s="390"/>
      <c r="AD53" s="103" t="str">
        <f>$C53</f>
        <v>Dimanche</v>
      </c>
      <c r="AE53" s="104">
        <f>$D53</f>
        <v>43821</v>
      </c>
      <c r="AF53" s="387"/>
      <c r="AG53" s="305">
        <v>7.6</v>
      </c>
      <c r="AH53" s="387"/>
      <c r="AI53" s="107">
        <v>0.39374999999999999</v>
      </c>
      <c r="AJ53" s="387"/>
      <c r="AK53" s="107">
        <v>8.819444444444445E-2</v>
      </c>
      <c r="AL53" s="387"/>
      <c r="AM53" s="107">
        <v>2.2222222222222223E-2</v>
      </c>
      <c r="AN53" s="387"/>
      <c r="AO53" s="107">
        <v>0.1451388888888889</v>
      </c>
      <c r="AP53" s="387"/>
      <c r="AQ53" s="107">
        <v>0.1388888888888889</v>
      </c>
      <c r="AR53" s="387"/>
      <c r="AS53" s="381"/>
      <c r="AT53" s="390"/>
      <c r="AU53" s="103" t="str">
        <f>$C53</f>
        <v>Dimanche</v>
      </c>
      <c r="AV53" s="104">
        <f>$D53</f>
        <v>43821</v>
      </c>
      <c r="AW53" s="387"/>
      <c r="AX53" s="107">
        <v>9.0277777777777776E-2</v>
      </c>
      <c r="AY53" s="387"/>
      <c r="AZ53" s="392"/>
      <c r="BA53" s="404"/>
      <c r="BB53" s="150">
        <f>D53</f>
        <v>43821</v>
      </c>
      <c r="BC53" s="151" t="str">
        <f>$C53</f>
        <v>Dimanche</v>
      </c>
      <c r="BD53" s="401"/>
      <c r="BE53" s="492">
        <f t="shared" si="0"/>
        <v>1</v>
      </c>
      <c r="BF53" s="402"/>
    </row>
    <row r="54" spans="1:58" s="377" customFormat="1" ht="27" customHeight="1" thickTop="1" thickBot="1" x14ac:dyDescent="0.3">
      <c r="A54" s="383"/>
      <c r="B54" s="384"/>
      <c r="C54" s="386"/>
      <c r="D54" s="387"/>
      <c r="E54" s="387"/>
      <c r="F54" s="480"/>
      <c r="G54" s="480"/>
      <c r="H54" s="480"/>
      <c r="I54" s="480"/>
      <c r="J54" s="480"/>
      <c r="K54" s="480"/>
      <c r="L54" s="480"/>
      <c r="M54" s="480"/>
      <c r="N54" s="480"/>
      <c r="O54" s="480"/>
      <c r="P54" s="480"/>
      <c r="Q54" s="480"/>
      <c r="R54" s="385"/>
      <c r="S54" s="389"/>
      <c r="T54" s="390"/>
      <c r="U54" s="386"/>
      <c r="V54" s="387"/>
      <c r="W54" s="387"/>
      <c r="X54" s="387"/>
      <c r="Y54" s="387"/>
      <c r="Z54" s="388"/>
      <c r="AA54" s="385"/>
      <c r="AB54" s="389"/>
      <c r="AC54" s="390"/>
      <c r="AD54" s="386"/>
      <c r="AE54" s="387"/>
      <c r="AF54" s="387"/>
      <c r="AG54" s="407"/>
      <c r="AH54" s="387"/>
      <c r="AI54" s="388"/>
      <c r="AJ54" s="387"/>
      <c r="AK54" s="388"/>
      <c r="AL54" s="387"/>
      <c r="AM54" s="388"/>
      <c r="AN54" s="387"/>
      <c r="AO54" s="388"/>
      <c r="AP54" s="387"/>
      <c r="AQ54" s="388"/>
      <c r="AR54" s="387"/>
      <c r="AS54" s="381"/>
      <c r="AT54" s="390"/>
      <c r="AU54" s="386"/>
      <c r="AV54" s="387"/>
      <c r="AW54" s="387"/>
      <c r="AX54" s="388"/>
      <c r="AY54" s="387"/>
      <c r="AZ54" s="391"/>
      <c r="BA54" s="403"/>
      <c r="BB54" s="397"/>
      <c r="BC54" s="398"/>
      <c r="BD54" s="401"/>
      <c r="BE54" s="492" t="str">
        <f t="shared" si="0"/>
        <v/>
      </c>
      <c r="BF54" s="402"/>
    </row>
    <row r="55" spans="1:58" s="377" customFormat="1" ht="27" customHeight="1" thickTop="1" x14ac:dyDescent="0.25">
      <c r="A55" s="382"/>
      <c r="B55" s="384"/>
      <c r="C55" s="103" t="str">
        <f>PROPER(TEXT(D55,"JJJJ"))</f>
        <v>Lundi</v>
      </c>
      <c r="D55" s="104">
        <f>$D53+1</f>
        <v>43822</v>
      </c>
      <c r="E55" s="387"/>
      <c r="F55" s="479">
        <v>6.5</v>
      </c>
      <c r="G55" s="480"/>
      <c r="H55" s="481">
        <v>0.22847222222222199</v>
      </c>
      <c r="I55" s="480"/>
      <c r="J55" s="479">
        <v>9.8000000000000007</v>
      </c>
      <c r="K55" s="480"/>
      <c r="L55" s="481">
        <v>0.227083333333333</v>
      </c>
      <c r="M55" s="480"/>
      <c r="N55" s="479">
        <v>13.1</v>
      </c>
      <c r="O55" s="480"/>
      <c r="P55" s="481">
        <v>0.99583333333333302</v>
      </c>
      <c r="Q55" s="480"/>
      <c r="R55" s="385"/>
      <c r="S55" s="392"/>
      <c r="T55" s="390"/>
      <c r="U55" s="103" t="str">
        <f>$C55</f>
        <v>Lundi</v>
      </c>
      <c r="V55" s="104">
        <f>$D55</f>
        <v>43822</v>
      </c>
      <c r="W55" s="387"/>
      <c r="X55" s="110">
        <v>49.7</v>
      </c>
      <c r="Y55" s="387"/>
      <c r="Z55" s="107">
        <v>9.0277777777777804E-2</v>
      </c>
      <c r="AA55" s="385"/>
      <c r="AB55" s="392"/>
      <c r="AC55" s="390"/>
      <c r="AD55" s="103" t="str">
        <f>$C55</f>
        <v>Lundi</v>
      </c>
      <c r="AE55" s="104">
        <f>$D55</f>
        <v>43822</v>
      </c>
      <c r="AF55" s="387"/>
      <c r="AG55" s="305">
        <v>10.199999999999999</v>
      </c>
      <c r="AH55" s="387"/>
      <c r="AI55" s="107">
        <v>0.28819444444444442</v>
      </c>
      <c r="AJ55" s="387"/>
      <c r="AK55" s="107">
        <v>2.5000000000000001E-2</v>
      </c>
      <c r="AL55" s="387"/>
      <c r="AM55" s="107">
        <v>1.3888888888888888E-2</v>
      </c>
      <c r="AN55" s="387"/>
      <c r="AO55" s="107">
        <v>8.611111111111111E-2</v>
      </c>
      <c r="AP55" s="387"/>
      <c r="AQ55" s="107">
        <v>0.16388888888888889</v>
      </c>
      <c r="AR55" s="387"/>
      <c r="AS55" s="381"/>
      <c r="AT55" s="390"/>
      <c r="AU55" s="103" t="str">
        <f>$C55</f>
        <v>Lundi</v>
      </c>
      <c r="AV55" s="104">
        <f>$D55</f>
        <v>43822</v>
      </c>
      <c r="AW55" s="387"/>
      <c r="AX55" s="107">
        <v>0.18888888888888888</v>
      </c>
      <c r="AY55" s="387"/>
      <c r="AZ55" s="392"/>
      <c r="BA55" s="404"/>
      <c r="BB55" s="150">
        <f>D55</f>
        <v>43822</v>
      </c>
      <c r="BC55" s="151" t="str">
        <f>$C55</f>
        <v>Lundi</v>
      </c>
      <c r="BD55" s="401"/>
      <c r="BE55" s="492">
        <f t="shared" si="0"/>
        <v>1</v>
      </c>
      <c r="BF55" s="402"/>
    </row>
    <row r="56" spans="1:58" s="377" customFormat="1" ht="5.25" customHeight="1" x14ac:dyDescent="0.25">
      <c r="A56" s="382"/>
      <c r="B56" s="384"/>
      <c r="C56" s="386"/>
      <c r="D56" s="387"/>
      <c r="E56" s="387"/>
      <c r="F56" s="387"/>
      <c r="G56" s="480"/>
      <c r="H56" s="480"/>
      <c r="I56" s="480"/>
      <c r="J56" s="387"/>
      <c r="K56" s="480"/>
      <c r="L56" s="480"/>
      <c r="M56" s="480"/>
      <c r="N56" s="387"/>
      <c r="O56" s="480"/>
      <c r="P56" s="480"/>
      <c r="Q56" s="480"/>
      <c r="R56" s="385"/>
      <c r="S56" s="392"/>
      <c r="T56" s="390"/>
      <c r="U56" s="386"/>
      <c r="V56" s="387"/>
      <c r="W56" s="387"/>
      <c r="X56" s="387"/>
      <c r="Y56" s="387"/>
      <c r="Z56" s="388"/>
      <c r="AA56" s="385"/>
      <c r="AB56" s="392"/>
      <c r="AC56" s="390"/>
      <c r="AD56" s="386"/>
      <c r="AE56" s="387"/>
      <c r="AF56" s="387"/>
      <c r="AG56" s="407"/>
      <c r="AH56" s="387"/>
      <c r="AI56" s="387"/>
      <c r="AJ56" s="387"/>
      <c r="AK56" s="387"/>
      <c r="AL56" s="387"/>
      <c r="AM56" s="387"/>
      <c r="AN56" s="387"/>
      <c r="AO56" s="387"/>
      <c r="AP56" s="387"/>
      <c r="AQ56" s="387"/>
      <c r="AR56" s="387"/>
      <c r="AS56" s="381"/>
      <c r="AT56" s="390"/>
      <c r="AU56" s="386"/>
      <c r="AV56" s="387"/>
      <c r="AW56" s="387"/>
      <c r="AX56" s="388"/>
      <c r="AY56" s="387"/>
      <c r="AZ56" s="392"/>
      <c r="BA56" s="404"/>
      <c r="BB56" s="399"/>
      <c r="BC56" s="400"/>
      <c r="BD56" s="401"/>
      <c r="BE56" s="492" t="str">
        <f t="shared" si="0"/>
        <v/>
      </c>
      <c r="BF56" s="402"/>
    </row>
    <row r="57" spans="1:58" s="377" customFormat="1" ht="27" customHeight="1" x14ac:dyDescent="0.25">
      <c r="A57" s="382"/>
      <c r="B57" s="384"/>
      <c r="C57" s="103" t="str">
        <f>PROPER(TEXT(D57,"JJJJ"))</f>
        <v>Mardi</v>
      </c>
      <c r="D57" s="104">
        <f>$D55+1</f>
        <v>43823</v>
      </c>
      <c r="E57" s="387"/>
      <c r="F57" s="479">
        <v>11.3</v>
      </c>
      <c r="G57" s="480"/>
      <c r="H57" s="481">
        <v>0.75347222222222199</v>
      </c>
      <c r="I57" s="480"/>
      <c r="J57" s="479">
        <v>11.3</v>
      </c>
      <c r="K57" s="480"/>
      <c r="L57" s="481">
        <v>0.75347222222222199</v>
      </c>
      <c r="M57" s="480"/>
      <c r="N57" s="479">
        <v>13.5</v>
      </c>
      <c r="O57" s="480"/>
      <c r="P57" s="481">
        <v>0.63472222222222197</v>
      </c>
      <c r="Q57" s="480"/>
      <c r="R57" s="385"/>
      <c r="S57" s="392"/>
      <c r="T57" s="390"/>
      <c r="U57" s="103" t="str">
        <f>$C57</f>
        <v>Mardi</v>
      </c>
      <c r="V57" s="104">
        <f>$D57</f>
        <v>43823</v>
      </c>
      <c r="W57" s="387"/>
      <c r="X57" s="110">
        <v>29.5</v>
      </c>
      <c r="Y57" s="387"/>
      <c r="Z57" s="107">
        <v>0.211805555555556</v>
      </c>
      <c r="AA57" s="385"/>
      <c r="AB57" s="392"/>
      <c r="AC57" s="390"/>
      <c r="AD57" s="103" t="str">
        <f>$C57</f>
        <v>Mardi</v>
      </c>
      <c r="AE57" s="104">
        <f>$D57</f>
        <v>43823</v>
      </c>
      <c r="AF57" s="387"/>
      <c r="AG57" s="305">
        <v>7.1</v>
      </c>
      <c r="AH57" s="387"/>
      <c r="AI57" s="107">
        <v>0.22638888888888889</v>
      </c>
      <c r="AJ57" s="387"/>
      <c r="AK57" s="107">
        <v>0.17847222222222223</v>
      </c>
      <c r="AL57" s="387"/>
      <c r="AM57" s="107">
        <v>4.791666666666667E-2</v>
      </c>
      <c r="AN57" s="387"/>
      <c r="AO57" s="107">
        <v>0</v>
      </c>
      <c r="AP57" s="387"/>
      <c r="AQ57" s="107">
        <v>0</v>
      </c>
      <c r="AR57" s="387"/>
      <c r="AS57" s="381"/>
      <c r="AT57" s="390"/>
      <c r="AU57" s="103" t="str">
        <f>$C57</f>
        <v>Mardi</v>
      </c>
      <c r="AV57" s="104">
        <f>$D57</f>
        <v>43823</v>
      </c>
      <c r="AW57" s="387"/>
      <c r="AX57" s="107">
        <v>0.18124999999999999</v>
      </c>
      <c r="AY57" s="387"/>
      <c r="AZ57" s="392"/>
      <c r="BA57" s="404"/>
      <c r="BB57" s="150">
        <f>D57</f>
        <v>43823</v>
      </c>
      <c r="BC57" s="151" t="str">
        <f>$C57</f>
        <v>Mardi</v>
      </c>
      <c r="BD57" s="401"/>
      <c r="BE57" s="492">
        <f t="shared" si="0"/>
        <v>1</v>
      </c>
      <c r="BF57" s="402"/>
    </row>
    <row r="58" spans="1:58" s="377" customFormat="1" ht="5.25" customHeight="1" x14ac:dyDescent="0.25">
      <c r="A58" s="382"/>
      <c r="B58" s="384"/>
      <c r="C58" s="386"/>
      <c r="D58" s="387"/>
      <c r="E58" s="387"/>
      <c r="F58" s="387"/>
      <c r="G58" s="480"/>
      <c r="H58" s="480"/>
      <c r="I58" s="480"/>
      <c r="J58" s="387"/>
      <c r="K58" s="480"/>
      <c r="L58" s="480"/>
      <c r="M58" s="480"/>
      <c r="N58" s="387"/>
      <c r="O58" s="480"/>
      <c r="P58" s="480"/>
      <c r="Q58" s="480"/>
      <c r="R58" s="385"/>
      <c r="S58" s="392"/>
      <c r="T58" s="390"/>
      <c r="U58" s="386"/>
      <c r="V58" s="387"/>
      <c r="W58" s="387"/>
      <c r="X58" s="387"/>
      <c r="Y58" s="387"/>
      <c r="Z58" s="388"/>
      <c r="AA58" s="385"/>
      <c r="AB58" s="392"/>
      <c r="AC58" s="390"/>
      <c r="AD58" s="386"/>
      <c r="AE58" s="387"/>
      <c r="AF58" s="387"/>
      <c r="AG58" s="407"/>
      <c r="AH58" s="387"/>
      <c r="AI58" s="387"/>
      <c r="AJ58" s="387"/>
      <c r="AK58" s="387"/>
      <c r="AL58" s="387"/>
      <c r="AM58" s="387"/>
      <c r="AN58" s="387"/>
      <c r="AO58" s="387"/>
      <c r="AP58" s="387"/>
      <c r="AQ58" s="387"/>
      <c r="AR58" s="387"/>
      <c r="AS58" s="381"/>
      <c r="AT58" s="390"/>
      <c r="AU58" s="386"/>
      <c r="AV58" s="387"/>
      <c r="AW58" s="387"/>
      <c r="AX58" s="388"/>
      <c r="AY58" s="387"/>
      <c r="AZ58" s="392"/>
      <c r="BA58" s="404"/>
      <c r="BB58" s="399"/>
      <c r="BC58" s="400"/>
      <c r="BD58" s="401"/>
      <c r="BE58" s="492" t="str">
        <f t="shared" si="0"/>
        <v/>
      </c>
      <c r="BF58" s="402"/>
    </row>
    <row r="59" spans="1:58" s="377" customFormat="1" ht="27" customHeight="1" x14ac:dyDescent="0.25">
      <c r="A59" s="382"/>
      <c r="B59" s="384"/>
      <c r="C59" s="103" t="str">
        <f>PROPER(TEXT(D59,"JJJJ"))</f>
        <v>Mercredi</v>
      </c>
      <c r="D59" s="104">
        <f>$D57+1</f>
        <v>43824</v>
      </c>
      <c r="E59" s="387"/>
      <c r="F59" s="479">
        <v>5.5</v>
      </c>
      <c r="G59" s="480"/>
      <c r="H59" s="107">
        <v>0.39652777777777798</v>
      </c>
      <c r="I59" s="480"/>
      <c r="J59" s="479">
        <v>5.5</v>
      </c>
      <c r="K59" s="480"/>
      <c r="L59" s="107">
        <v>0.39652777777777798</v>
      </c>
      <c r="M59" s="480"/>
      <c r="N59" s="479">
        <v>11.8</v>
      </c>
      <c r="O59" s="480"/>
      <c r="P59" s="107">
        <v>1</v>
      </c>
      <c r="Q59" s="480"/>
      <c r="R59" s="385"/>
      <c r="S59" s="392"/>
      <c r="T59" s="390"/>
      <c r="U59" s="103" t="str">
        <f>$C59</f>
        <v>Mercredi</v>
      </c>
      <c r="V59" s="104">
        <f>$D59</f>
        <v>43824</v>
      </c>
      <c r="W59" s="387"/>
      <c r="X59" s="110">
        <v>20.2</v>
      </c>
      <c r="Y59" s="387"/>
      <c r="Z59" s="107">
        <v>152.69999999999999</v>
      </c>
      <c r="AA59" s="385"/>
      <c r="AB59" s="392"/>
      <c r="AC59" s="390"/>
      <c r="AD59" s="103" t="str">
        <f>$C59</f>
        <v>Mercredi</v>
      </c>
      <c r="AE59" s="104">
        <f>$D59</f>
        <v>43824</v>
      </c>
      <c r="AF59" s="387"/>
      <c r="AG59" s="305">
        <v>0</v>
      </c>
      <c r="AH59" s="387"/>
      <c r="AI59" s="107">
        <v>0</v>
      </c>
      <c r="AJ59" s="387"/>
      <c r="AK59" s="107">
        <v>0</v>
      </c>
      <c r="AL59" s="387"/>
      <c r="AM59" s="107">
        <v>0</v>
      </c>
      <c r="AN59" s="387"/>
      <c r="AO59" s="107">
        <v>0</v>
      </c>
      <c r="AP59" s="387"/>
      <c r="AQ59" s="107">
        <v>0</v>
      </c>
      <c r="AR59" s="387"/>
      <c r="AS59" s="381"/>
      <c r="AT59" s="390"/>
      <c r="AU59" s="103" t="str">
        <f>$C59</f>
        <v>Mercredi</v>
      </c>
      <c r="AV59" s="104">
        <f>$D59</f>
        <v>43824</v>
      </c>
      <c r="AW59" s="387"/>
      <c r="AX59" s="107">
        <v>0.22847222222222222</v>
      </c>
      <c r="AY59" s="387"/>
      <c r="AZ59" s="392"/>
      <c r="BA59" s="404"/>
      <c r="BB59" s="150">
        <f>D59</f>
        <v>43824</v>
      </c>
      <c r="BC59" s="151" t="str">
        <f>$C59</f>
        <v>Mercredi</v>
      </c>
      <c r="BD59" s="401"/>
      <c r="BE59" s="492" t="str">
        <f t="shared" si="0"/>
        <v/>
      </c>
      <c r="BF59" s="402"/>
    </row>
    <row r="60" spans="1:58" s="377" customFormat="1" ht="5.25" customHeight="1" x14ac:dyDescent="0.25">
      <c r="A60" s="382"/>
      <c r="B60" s="384"/>
      <c r="C60" s="386"/>
      <c r="D60" s="387"/>
      <c r="E60" s="387"/>
      <c r="F60" s="387"/>
      <c r="G60" s="480"/>
      <c r="H60" s="480"/>
      <c r="I60" s="480"/>
      <c r="J60" s="387"/>
      <c r="K60" s="480"/>
      <c r="L60" s="480"/>
      <c r="M60" s="480"/>
      <c r="N60" s="387"/>
      <c r="O60" s="480"/>
      <c r="P60" s="480"/>
      <c r="Q60" s="480"/>
      <c r="R60" s="385"/>
      <c r="S60" s="392"/>
      <c r="T60" s="390"/>
      <c r="U60" s="386"/>
      <c r="V60" s="387"/>
      <c r="W60" s="387"/>
      <c r="X60" s="387"/>
      <c r="Y60" s="387"/>
      <c r="Z60" s="388"/>
      <c r="AA60" s="385"/>
      <c r="AB60" s="392"/>
      <c r="AC60" s="390"/>
      <c r="AD60" s="386"/>
      <c r="AE60" s="387"/>
      <c r="AF60" s="387"/>
      <c r="AG60" s="407"/>
      <c r="AH60" s="387"/>
      <c r="AI60" s="387"/>
      <c r="AJ60" s="387"/>
      <c r="AK60" s="387"/>
      <c r="AL60" s="387"/>
      <c r="AM60" s="387"/>
      <c r="AN60" s="387"/>
      <c r="AO60" s="387"/>
      <c r="AP60" s="387"/>
      <c r="AQ60" s="387"/>
      <c r="AR60" s="387"/>
      <c r="AS60" s="381"/>
      <c r="AT60" s="390"/>
      <c r="AU60" s="386"/>
      <c r="AV60" s="387"/>
      <c r="AW60" s="387"/>
      <c r="AX60" s="388"/>
      <c r="AY60" s="387"/>
      <c r="AZ60" s="392"/>
      <c r="BA60" s="404"/>
      <c r="BB60" s="399"/>
      <c r="BC60" s="400"/>
      <c r="BD60" s="401"/>
      <c r="BE60" s="492" t="str">
        <f t="shared" si="0"/>
        <v/>
      </c>
      <c r="BF60" s="402"/>
    </row>
    <row r="61" spans="1:58" s="377" customFormat="1" ht="27" customHeight="1" x14ac:dyDescent="0.25">
      <c r="A61" s="382"/>
      <c r="B61" s="384"/>
      <c r="C61" s="103" t="str">
        <f>PROPER(TEXT(D61,"JJJJ"))</f>
        <v>Jeudi</v>
      </c>
      <c r="D61" s="104">
        <f>$D59+1</f>
        <v>43825</v>
      </c>
      <c r="E61" s="387"/>
      <c r="F61" s="479">
        <v>6.4</v>
      </c>
      <c r="G61" s="480"/>
      <c r="H61" s="107">
        <v>9.1666666666666702E-2</v>
      </c>
      <c r="I61" s="480"/>
      <c r="J61" s="479">
        <v>7.4</v>
      </c>
      <c r="K61" s="480"/>
      <c r="L61" s="107">
        <v>0.23888888888888901</v>
      </c>
      <c r="M61" s="480"/>
      <c r="N61" s="479">
        <v>13.4</v>
      </c>
      <c r="O61" s="480"/>
      <c r="P61" s="107">
        <v>0.55694444444444402</v>
      </c>
      <c r="Q61" s="480"/>
      <c r="R61" s="385"/>
      <c r="S61" s="392"/>
      <c r="T61" s="390"/>
      <c r="U61" s="103" t="str">
        <f>$C61</f>
        <v>Jeudi</v>
      </c>
      <c r="V61" s="104">
        <f>$D61</f>
        <v>43825</v>
      </c>
      <c r="W61" s="387"/>
      <c r="X61" s="110">
        <v>27.7</v>
      </c>
      <c r="Y61" s="387"/>
      <c r="Z61" s="107">
        <v>152.69999999999999</v>
      </c>
      <c r="AA61" s="385"/>
      <c r="AB61" s="392"/>
      <c r="AC61" s="390"/>
      <c r="AD61" s="103" t="str">
        <f>$C61</f>
        <v>Jeudi</v>
      </c>
      <c r="AE61" s="104">
        <f>$D61</f>
        <v>43825</v>
      </c>
      <c r="AF61" s="387"/>
      <c r="AG61" s="305">
        <v>0</v>
      </c>
      <c r="AH61" s="387"/>
      <c r="AI61" s="107">
        <v>0</v>
      </c>
      <c r="AJ61" s="387"/>
      <c r="AK61" s="107">
        <v>0</v>
      </c>
      <c r="AL61" s="387"/>
      <c r="AM61" s="107">
        <v>0</v>
      </c>
      <c r="AN61" s="387"/>
      <c r="AO61" s="107">
        <v>0</v>
      </c>
      <c r="AP61" s="387"/>
      <c r="AQ61" s="107">
        <v>0</v>
      </c>
      <c r="AR61" s="387"/>
      <c r="AS61" s="381"/>
      <c r="AT61" s="390"/>
      <c r="AU61" s="103" t="str">
        <f>$C61</f>
        <v>Jeudi</v>
      </c>
      <c r="AV61" s="104">
        <f>$D61</f>
        <v>43825</v>
      </c>
      <c r="AW61" s="387"/>
      <c r="AX61" s="107">
        <v>0.23611111111111113</v>
      </c>
      <c r="AY61" s="387"/>
      <c r="AZ61" s="392"/>
      <c r="BA61" s="404"/>
      <c r="BB61" s="150">
        <f>D61</f>
        <v>43825</v>
      </c>
      <c r="BC61" s="151" t="str">
        <f>$C61</f>
        <v>Jeudi</v>
      </c>
      <c r="BD61" s="401"/>
      <c r="BE61" s="492" t="str">
        <f t="shared" si="0"/>
        <v/>
      </c>
      <c r="BF61" s="402"/>
    </row>
    <row r="62" spans="1:58" s="377" customFormat="1" ht="5.25" customHeight="1" x14ac:dyDescent="0.25">
      <c r="A62" s="382"/>
      <c r="B62" s="384"/>
      <c r="C62" s="386"/>
      <c r="D62" s="387"/>
      <c r="E62" s="387"/>
      <c r="F62" s="387"/>
      <c r="G62" s="480"/>
      <c r="H62" s="480"/>
      <c r="I62" s="480"/>
      <c r="J62" s="387"/>
      <c r="K62" s="480"/>
      <c r="L62" s="480"/>
      <c r="M62" s="480"/>
      <c r="N62" s="387"/>
      <c r="O62" s="480"/>
      <c r="P62" s="480"/>
      <c r="Q62" s="480"/>
      <c r="R62" s="385"/>
      <c r="S62" s="392"/>
      <c r="T62" s="390"/>
      <c r="U62" s="386"/>
      <c r="V62" s="387"/>
      <c r="W62" s="387"/>
      <c r="X62" s="387"/>
      <c r="Y62" s="387"/>
      <c r="Z62" s="388"/>
      <c r="AA62" s="385"/>
      <c r="AB62" s="392"/>
      <c r="AC62" s="390"/>
      <c r="AD62" s="386"/>
      <c r="AE62" s="387"/>
      <c r="AF62" s="387"/>
      <c r="AG62" s="407"/>
      <c r="AH62" s="387"/>
      <c r="AI62" s="387"/>
      <c r="AJ62" s="387"/>
      <c r="AK62" s="387"/>
      <c r="AL62" s="387"/>
      <c r="AM62" s="387"/>
      <c r="AN62" s="387"/>
      <c r="AO62" s="387"/>
      <c r="AP62" s="387"/>
      <c r="AQ62" s="387"/>
      <c r="AR62" s="387"/>
      <c r="AS62" s="381"/>
      <c r="AT62" s="390"/>
      <c r="AU62" s="386"/>
      <c r="AV62" s="387"/>
      <c r="AW62" s="387"/>
      <c r="AX62" s="388"/>
      <c r="AY62" s="387"/>
      <c r="AZ62" s="392"/>
      <c r="BA62" s="404"/>
      <c r="BB62" s="399"/>
      <c r="BC62" s="400"/>
      <c r="BD62" s="401"/>
      <c r="BE62" s="492" t="str">
        <f t="shared" ref="BE62:BE71" si="1">IF(AG62&gt;2,1,"")</f>
        <v/>
      </c>
      <c r="BF62" s="402"/>
    </row>
    <row r="63" spans="1:58" s="377" customFormat="1" ht="27" customHeight="1" x14ac:dyDescent="0.25">
      <c r="A63" s="382"/>
      <c r="B63" s="384"/>
      <c r="C63" s="103" t="str">
        <f>PROPER(TEXT(D63,"JJJJ"))</f>
        <v>Vendredi</v>
      </c>
      <c r="D63" s="104">
        <f>$D61+1</f>
        <v>43826</v>
      </c>
      <c r="E63" s="387"/>
      <c r="F63" s="479">
        <v>11</v>
      </c>
      <c r="G63" s="480"/>
      <c r="H63" s="107">
        <v>0.98680555555555605</v>
      </c>
      <c r="I63" s="480"/>
      <c r="J63" s="479">
        <v>11</v>
      </c>
      <c r="K63" s="480"/>
      <c r="L63" s="107">
        <v>0.98680555555555605</v>
      </c>
      <c r="M63" s="480"/>
      <c r="N63" s="479">
        <v>12.6</v>
      </c>
      <c r="O63" s="480"/>
      <c r="P63" s="107">
        <v>0.58680555555555602</v>
      </c>
      <c r="Q63" s="480"/>
      <c r="R63" s="385"/>
      <c r="S63" s="392"/>
      <c r="T63" s="390"/>
      <c r="U63" s="103" t="str">
        <f>$C63</f>
        <v>Vendredi</v>
      </c>
      <c r="V63" s="104">
        <f>$D63</f>
        <v>43826</v>
      </c>
      <c r="W63" s="387"/>
      <c r="X63" s="110">
        <v>20.2</v>
      </c>
      <c r="Y63" s="387"/>
      <c r="Z63" s="107">
        <v>152.69999999999999</v>
      </c>
      <c r="AA63" s="385"/>
      <c r="AB63" s="392"/>
      <c r="AC63" s="390"/>
      <c r="AD63" s="103" t="str">
        <f>$C63</f>
        <v>Vendredi</v>
      </c>
      <c r="AE63" s="104">
        <f>$D63</f>
        <v>43826</v>
      </c>
      <c r="AF63" s="387"/>
      <c r="AG63" s="305">
        <v>0</v>
      </c>
      <c r="AH63" s="387"/>
      <c r="AI63" s="107">
        <v>0</v>
      </c>
      <c r="AJ63" s="387"/>
      <c r="AK63" s="107">
        <v>0</v>
      </c>
      <c r="AL63" s="387"/>
      <c r="AM63" s="107">
        <v>0</v>
      </c>
      <c r="AN63" s="387"/>
      <c r="AO63" s="107">
        <v>0</v>
      </c>
      <c r="AP63" s="387"/>
      <c r="AQ63" s="107">
        <v>0</v>
      </c>
      <c r="AR63" s="387"/>
      <c r="AS63" s="381"/>
      <c r="AT63" s="390"/>
      <c r="AU63" s="103" t="str">
        <f>$C63</f>
        <v>Vendredi</v>
      </c>
      <c r="AV63" s="104">
        <f>$D63</f>
        <v>43826</v>
      </c>
      <c r="AW63" s="387"/>
      <c r="AX63" s="107">
        <v>0</v>
      </c>
      <c r="AY63" s="387"/>
      <c r="AZ63" s="392"/>
      <c r="BA63" s="404"/>
      <c r="BB63" s="150">
        <f>D63</f>
        <v>43826</v>
      </c>
      <c r="BC63" s="151" t="str">
        <f>$C63</f>
        <v>Vendredi</v>
      </c>
      <c r="BD63" s="401"/>
      <c r="BE63" s="492" t="str">
        <f t="shared" si="1"/>
        <v/>
      </c>
      <c r="BF63" s="402"/>
    </row>
    <row r="64" spans="1:58" s="377" customFormat="1" ht="5.25" customHeight="1" x14ac:dyDescent="0.25">
      <c r="A64" s="382"/>
      <c r="B64" s="384"/>
      <c r="C64" s="386"/>
      <c r="D64" s="387"/>
      <c r="E64" s="387"/>
      <c r="F64" s="387"/>
      <c r="G64" s="480"/>
      <c r="H64" s="480"/>
      <c r="I64" s="480"/>
      <c r="J64" s="387"/>
      <c r="K64" s="480"/>
      <c r="L64" s="480"/>
      <c r="M64" s="480"/>
      <c r="N64" s="387"/>
      <c r="O64" s="480"/>
      <c r="P64" s="480"/>
      <c r="Q64" s="480"/>
      <c r="R64" s="385"/>
      <c r="S64" s="392"/>
      <c r="T64" s="390"/>
      <c r="U64" s="386"/>
      <c r="V64" s="387"/>
      <c r="W64" s="387"/>
      <c r="X64" s="387"/>
      <c r="Y64" s="387"/>
      <c r="Z64" s="388"/>
      <c r="AA64" s="385"/>
      <c r="AB64" s="392"/>
      <c r="AC64" s="390"/>
      <c r="AD64" s="386"/>
      <c r="AE64" s="387"/>
      <c r="AF64" s="387"/>
      <c r="AG64" s="407"/>
      <c r="AH64" s="387"/>
      <c r="AI64" s="387"/>
      <c r="AJ64" s="387"/>
      <c r="AK64" s="387"/>
      <c r="AL64" s="387"/>
      <c r="AM64" s="387"/>
      <c r="AN64" s="387"/>
      <c r="AO64" s="387"/>
      <c r="AP64" s="387"/>
      <c r="AQ64" s="387"/>
      <c r="AR64" s="387"/>
      <c r="AS64" s="381"/>
      <c r="AT64" s="390"/>
      <c r="AU64" s="386"/>
      <c r="AV64" s="387"/>
      <c r="AW64" s="387"/>
      <c r="AX64" s="388"/>
      <c r="AY64" s="387"/>
      <c r="AZ64" s="392"/>
      <c r="BA64" s="404"/>
      <c r="BB64" s="399"/>
      <c r="BC64" s="400"/>
      <c r="BD64" s="401"/>
      <c r="BE64" s="492" t="str">
        <f t="shared" si="1"/>
        <v/>
      </c>
      <c r="BF64" s="402"/>
    </row>
    <row r="65" spans="1:75" s="377" customFormat="1" ht="27" customHeight="1" x14ac:dyDescent="0.25">
      <c r="A65" s="382"/>
      <c r="B65" s="384"/>
      <c r="C65" s="103" t="str">
        <f>PROPER(TEXT(D65,"JJJJ"))</f>
        <v>Samedi</v>
      </c>
      <c r="D65" s="104">
        <f>$D63+1</f>
        <v>43827</v>
      </c>
      <c r="E65" s="387"/>
      <c r="F65" s="479">
        <v>4</v>
      </c>
      <c r="G65" s="480"/>
      <c r="H65" s="107">
        <v>0.99027777777777803</v>
      </c>
      <c r="I65" s="480"/>
      <c r="J65" s="479">
        <v>4</v>
      </c>
      <c r="K65" s="480"/>
      <c r="L65" s="107">
        <v>0.99027777777777803</v>
      </c>
      <c r="M65" s="480"/>
      <c r="N65" s="479">
        <v>11.1</v>
      </c>
      <c r="O65" s="480"/>
      <c r="P65" s="107">
        <v>6.9444444444444397E-3</v>
      </c>
      <c r="Q65" s="480"/>
      <c r="R65" s="385"/>
      <c r="S65" s="392"/>
      <c r="T65" s="390"/>
      <c r="U65" s="103" t="str">
        <f>$C65</f>
        <v>Samedi</v>
      </c>
      <c r="V65" s="104">
        <f>$D65</f>
        <v>43827</v>
      </c>
      <c r="W65" s="387"/>
      <c r="X65" s="110">
        <v>20.2</v>
      </c>
      <c r="Y65" s="387"/>
      <c r="Z65" s="107">
        <v>152.69999999999999</v>
      </c>
      <c r="AA65" s="385"/>
      <c r="AB65" s="392"/>
      <c r="AC65" s="390"/>
      <c r="AD65" s="103" t="str">
        <f>$C65</f>
        <v>Samedi</v>
      </c>
      <c r="AE65" s="104">
        <f>$D65</f>
        <v>43827</v>
      </c>
      <c r="AF65" s="387"/>
      <c r="AG65" s="305">
        <v>0</v>
      </c>
      <c r="AH65" s="387"/>
      <c r="AI65" s="107">
        <v>0</v>
      </c>
      <c r="AJ65" s="387"/>
      <c r="AK65" s="107">
        <v>0</v>
      </c>
      <c r="AL65" s="387"/>
      <c r="AM65" s="107">
        <v>0</v>
      </c>
      <c r="AN65" s="387"/>
      <c r="AO65" s="107">
        <v>0</v>
      </c>
      <c r="AP65" s="387"/>
      <c r="AQ65" s="107">
        <v>0</v>
      </c>
      <c r="AR65" s="387"/>
      <c r="AS65" s="381"/>
      <c r="AT65" s="390"/>
      <c r="AU65" s="103" t="str">
        <f>$C65</f>
        <v>Samedi</v>
      </c>
      <c r="AV65" s="104">
        <f>$D65</f>
        <v>43827</v>
      </c>
      <c r="AW65" s="387"/>
      <c r="AX65" s="107">
        <v>0.31111111111111112</v>
      </c>
      <c r="AY65" s="387"/>
      <c r="AZ65" s="392"/>
      <c r="BA65" s="404"/>
      <c r="BB65" s="150">
        <f>D65</f>
        <v>43827</v>
      </c>
      <c r="BC65" s="151" t="str">
        <f>$C65</f>
        <v>Samedi</v>
      </c>
      <c r="BD65" s="401"/>
      <c r="BE65" s="492" t="str">
        <f t="shared" si="1"/>
        <v/>
      </c>
      <c r="BF65" s="402"/>
    </row>
    <row r="66" spans="1:75" s="377" customFormat="1" ht="5.25" customHeight="1" x14ac:dyDescent="0.25">
      <c r="A66" s="382"/>
      <c r="B66" s="384"/>
      <c r="C66" s="386"/>
      <c r="D66" s="387"/>
      <c r="E66" s="387"/>
      <c r="F66" s="387"/>
      <c r="G66" s="480"/>
      <c r="H66" s="480"/>
      <c r="I66" s="480"/>
      <c r="J66" s="387"/>
      <c r="K66" s="480"/>
      <c r="L66" s="480"/>
      <c r="M66" s="480"/>
      <c r="N66" s="387"/>
      <c r="O66" s="480"/>
      <c r="P66" s="480"/>
      <c r="Q66" s="480"/>
      <c r="R66" s="385"/>
      <c r="S66" s="392"/>
      <c r="T66" s="390"/>
      <c r="U66" s="386"/>
      <c r="V66" s="387"/>
      <c r="W66" s="387"/>
      <c r="X66" s="387"/>
      <c r="Y66" s="387"/>
      <c r="Z66" s="388"/>
      <c r="AA66" s="385"/>
      <c r="AB66" s="392"/>
      <c r="AC66" s="390"/>
      <c r="AD66" s="386"/>
      <c r="AE66" s="387"/>
      <c r="AF66" s="387"/>
      <c r="AG66" s="407"/>
      <c r="AH66" s="387"/>
      <c r="AI66" s="387"/>
      <c r="AJ66" s="387"/>
      <c r="AK66" s="387"/>
      <c r="AL66" s="387"/>
      <c r="AM66" s="387"/>
      <c r="AN66" s="387"/>
      <c r="AO66" s="387"/>
      <c r="AP66" s="387"/>
      <c r="AQ66" s="387"/>
      <c r="AR66" s="387"/>
      <c r="AS66" s="381"/>
      <c r="AT66" s="390"/>
      <c r="AU66" s="386"/>
      <c r="AV66" s="387"/>
      <c r="AW66" s="387"/>
      <c r="AX66" s="388"/>
      <c r="AY66" s="387"/>
      <c r="AZ66" s="392"/>
      <c r="BA66" s="404"/>
      <c r="BB66" s="462"/>
      <c r="BC66" s="461"/>
      <c r="BD66" s="401"/>
      <c r="BE66" s="492" t="str">
        <f t="shared" si="1"/>
        <v/>
      </c>
      <c r="BF66" s="394"/>
    </row>
    <row r="67" spans="1:75" s="377" customFormat="1" ht="27" customHeight="1" thickBot="1" x14ac:dyDescent="0.3">
      <c r="A67" s="382"/>
      <c r="B67" s="384"/>
      <c r="C67" s="103" t="str">
        <f>PROPER(TEXT(D67,"JJJJ"))</f>
        <v>Dimanche</v>
      </c>
      <c r="D67" s="104">
        <f>$D65+1</f>
        <v>43828</v>
      </c>
      <c r="E67" s="387"/>
      <c r="F67" s="479">
        <v>-0.2</v>
      </c>
      <c r="G67" s="480"/>
      <c r="H67" s="107">
        <v>0.40347222222222201</v>
      </c>
      <c r="I67" s="480"/>
      <c r="J67" s="479">
        <v>1.1000000000000001</v>
      </c>
      <c r="K67" s="480"/>
      <c r="L67" s="107">
        <v>0.33124999999999999</v>
      </c>
      <c r="M67" s="480"/>
      <c r="N67" s="479">
        <v>6.8</v>
      </c>
      <c r="O67" s="480"/>
      <c r="P67" s="107">
        <v>0.61875000000000002</v>
      </c>
      <c r="Q67" s="480"/>
      <c r="R67" s="385"/>
      <c r="S67" s="392"/>
      <c r="T67" s="390"/>
      <c r="U67" s="103" t="str">
        <f>$C67</f>
        <v>Dimanche</v>
      </c>
      <c r="V67" s="104">
        <f>$D67</f>
        <v>43828</v>
      </c>
      <c r="W67" s="387"/>
      <c r="X67" s="110">
        <v>13</v>
      </c>
      <c r="Y67" s="387"/>
      <c r="Z67" s="107">
        <v>152.69999999999999</v>
      </c>
      <c r="AA67" s="385"/>
      <c r="AB67" s="392"/>
      <c r="AC67" s="390"/>
      <c r="AD67" s="103" t="str">
        <f>$C67</f>
        <v>Dimanche</v>
      </c>
      <c r="AE67" s="104">
        <f>$D67</f>
        <v>43828</v>
      </c>
      <c r="AF67" s="387"/>
      <c r="AG67" s="305">
        <v>0</v>
      </c>
      <c r="AH67" s="387"/>
      <c r="AI67" s="107">
        <v>0</v>
      </c>
      <c r="AJ67" s="387"/>
      <c r="AK67" s="107">
        <v>0</v>
      </c>
      <c r="AL67" s="387"/>
      <c r="AM67" s="107">
        <v>0</v>
      </c>
      <c r="AN67" s="387"/>
      <c r="AO67" s="107">
        <v>0</v>
      </c>
      <c r="AP67" s="387"/>
      <c r="AQ67" s="107">
        <v>0</v>
      </c>
      <c r="AR67" s="387"/>
      <c r="AS67" s="381"/>
      <c r="AT67" s="390"/>
      <c r="AU67" s="103" t="str">
        <f>$C67</f>
        <v>Dimanche</v>
      </c>
      <c r="AV67" s="104">
        <f>$D67</f>
        <v>43828</v>
      </c>
      <c r="AW67" s="387"/>
      <c r="AX67" s="107">
        <v>0.22222222222222221</v>
      </c>
      <c r="AY67" s="387"/>
      <c r="AZ67" s="392"/>
      <c r="BA67" s="404"/>
      <c r="BB67" s="150">
        <f>D67</f>
        <v>43828</v>
      </c>
      <c r="BC67" s="151" t="str">
        <f>$C67</f>
        <v>Dimanche</v>
      </c>
      <c r="BD67" s="401"/>
      <c r="BE67" s="492" t="str">
        <f t="shared" si="1"/>
        <v/>
      </c>
      <c r="BF67" s="402"/>
    </row>
    <row r="68" spans="1:75" s="377" customFormat="1" ht="27" customHeight="1" thickTop="1" thickBot="1" x14ac:dyDescent="0.3">
      <c r="A68" s="383"/>
      <c r="B68" s="384"/>
      <c r="C68" s="386"/>
      <c r="D68" s="387"/>
      <c r="E68" s="387"/>
      <c r="F68" s="480"/>
      <c r="G68" s="480"/>
      <c r="H68" s="480"/>
      <c r="I68" s="480"/>
      <c r="J68" s="480"/>
      <c r="K68" s="480"/>
      <c r="L68" s="480"/>
      <c r="M68" s="480"/>
      <c r="N68" s="480"/>
      <c r="O68" s="480"/>
      <c r="P68" s="480"/>
      <c r="Q68" s="480"/>
      <c r="R68" s="385"/>
      <c r="S68" s="389"/>
      <c r="T68" s="390"/>
      <c r="U68" s="386"/>
      <c r="V68" s="387"/>
      <c r="W68" s="387"/>
      <c r="X68" s="387"/>
      <c r="Y68" s="387"/>
      <c r="Z68" s="388"/>
      <c r="AA68" s="385"/>
      <c r="AB68" s="389"/>
      <c r="AC68" s="390"/>
      <c r="AD68" s="386"/>
      <c r="AE68" s="387"/>
      <c r="AF68" s="387"/>
      <c r="AG68" s="407"/>
      <c r="AH68" s="387"/>
      <c r="AI68" s="388"/>
      <c r="AJ68" s="387"/>
      <c r="AK68" s="388"/>
      <c r="AL68" s="387"/>
      <c r="AM68" s="388"/>
      <c r="AN68" s="387"/>
      <c r="AO68" s="388"/>
      <c r="AP68" s="387"/>
      <c r="AQ68" s="388"/>
      <c r="AR68" s="387"/>
      <c r="AS68" s="381"/>
      <c r="AT68" s="390"/>
      <c r="AU68" s="386"/>
      <c r="AV68" s="387"/>
      <c r="AW68" s="387"/>
      <c r="AX68" s="388"/>
      <c r="AY68" s="387"/>
      <c r="AZ68" s="391"/>
      <c r="BA68" s="403"/>
      <c r="BB68" s="397"/>
      <c r="BC68" s="398"/>
      <c r="BD68" s="401"/>
      <c r="BE68" s="492" t="str">
        <f t="shared" si="1"/>
        <v/>
      </c>
      <c r="BF68" s="402"/>
    </row>
    <row r="69" spans="1:75" s="377" customFormat="1" ht="27" customHeight="1" thickTop="1" x14ac:dyDescent="0.25">
      <c r="A69" s="382"/>
      <c r="B69" s="384"/>
      <c r="C69" s="103" t="str">
        <f>PROPER(TEXT(D69,"JJJJ"))</f>
        <v>Lundi</v>
      </c>
      <c r="D69" s="104">
        <f>$D67+1</f>
        <v>43829</v>
      </c>
      <c r="E69" s="387"/>
      <c r="F69" s="479">
        <v>-0.7</v>
      </c>
      <c r="G69" s="480"/>
      <c r="H69" s="107">
        <v>0.29930555555555599</v>
      </c>
      <c r="I69" s="480"/>
      <c r="J69" s="479">
        <v>-0.7</v>
      </c>
      <c r="K69" s="480"/>
      <c r="L69" s="107">
        <v>0.29930555555555599</v>
      </c>
      <c r="M69" s="480"/>
      <c r="N69" s="479">
        <v>8</v>
      </c>
      <c r="O69" s="480"/>
      <c r="P69" s="107">
        <v>0.656944444444444</v>
      </c>
      <c r="Q69" s="480"/>
      <c r="R69" s="385"/>
      <c r="S69" s="392"/>
      <c r="T69" s="390"/>
      <c r="U69" s="103" t="str">
        <f>$C69</f>
        <v>Lundi</v>
      </c>
      <c r="V69" s="104">
        <f>$D69</f>
        <v>43829</v>
      </c>
      <c r="W69" s="387"/>
      <c r="X69" s="110">
        <v>11.2</v>
      </c>
      <c r="Y69" s="387"/>
      <c r="Z69" s="107">
        <v>152.9</v>
      </c>
      <c r="AA69" s="385"/>
      <c r="AB69" s="392"/>
      <c r="AC69" s="390"/>
      <c r="AD69" s="103" t="str">
        <f>$C69</f>
        <v>Lundi</v>
      </c>
      <c r="AE69" s="104">
        <f>$D69</f>
        <v>43829</v>
      </c>
      <c r="AF69" s="387"/>
      <c r="AG69" s="305">
        <v>0</v>
      </c>
      <c r="AH69" s="387"/>
      <c r="AI69" s="107">
        <v>0</v>
      </c>
      <c r="AJ69" s="387"/>
      <c r="AK69" s="107">
        <v>0</v>
      </c>
      <c r="AL69" s="387"/>
      <c r="AM69" s="107">
        <v>0</v>
      </c>
      <c r="AN69" s="387"/>
      <c r="AO69" s="107">
        <v>0</v>
      </c>
      <c r="AP69" s="387"/>
      <c r="AQ69" s="107">
        <v>0</v>
      </c>
      <c r="AR69" s="387"/>
      <c r="AS69" s="381"/>
      <c r="AT69" s="390"/>
      <c r="AU69" s="103" t="str">
        <f>$C69</f>
        <v>Lundi</v>
      </c>
      <c r="AV69" s="104">
        <f>$D69</f>
        <v>43829</v>
      </c>
      <c r="AW69" s="387"/>
      <c r="AX69" s="107">
        <v>0.28125</v>
      </c>
      <c r="AY69" s="387"/>
      <c r="AZ69" s="392"/>
      <c r="BA69" s="404"/>
      <c r="BB69" s="150">
        <f>D69</f>
        <v>43829</v>
      </c>
      <c r="BC69" s="151" t="str">
        <f>$C69</f>
        <v>Lundi</v>
      </c>
      <c r="BD69" s="401"/>
      <c r="BE69" s="492" t="str">
        <f t="shared" si="1"/>
        <v/>
      </c>
      <c r="BF69" s="402"/>
    </row>
    <row r="70" spans="1:75" s="377" customFormat="1" ht="5.25" customHeight="1" x14ac:dyDescent="0.25">
      <c r="A70" s="382"/>
      <c r="B70" s="384"/>
      <c r="C70" s="386"/>
      <c r="D70" s="387"/>
      <c r="E70" s="387"/>
      <c r="F70" s="387"/>
      <c r="G70" s="480"/>
      <c r="H70" s="480"/>
      <c r="I70" s="480"/>
      <c r="J70" s="387"/>
      <c r="K70" s="480"/>
      <c r="L70" s="480"/>
      <c r="M70" s="480"/>
      <c r="N70" s="387"/>
      <c r="O70" s="480"/>
      <c r="P70" s="480"/>
      <c r="Q70" s="480"/>
      <c r="R70" s="385"/>
      <c r="S70" s="392"/>
      <c r="T70" s="390"/>
      <c r="U70" s="386"/>
      <c r="V70" s="387"/>
      <c r="W70" s="387"/>
      <c r="X70" s="387"/>
      <c r="Y70" s="387"/>
      <c r="Z70" s="388"/>
      <c r="AA70" s="385"/>
      <c r="AB70" s="392"/>
      <c r="AC70" s="390"/>
      <c r="AD70" s="386"/>
      <c r="AE70" s="387"/>
      <c r="AF70" s="387"/>
      <c r="AG70" s="407"/>
      <c r="AH70" s="387"/>
      <c r="AI70" s="387"/>
      <c r="AJ70" s="387"/>
      <c r="AK70" s="387"/>
      <c r="AL70" s="387"/>
      <c r="AM70" s="387"/>
      <c r="AN70" s="387"/>
      <c r="AO70" s="387"/>
      <c r="AP70" s="387"/>
      <c r="AQ70" s="387"/>
      <c r="AR70" s="387"/>
      <c r="AS70" s="381"/>
      <c r="AT70" s="390"/>
      <c r="AU70" s="386"/>
      <c r="AV70" s="387"/>
      <c r="AW70" s="387"/>
      <c r="AX70" s="388"/>
      <c r="AY70" s="387"/>
      <c r="AZ70" s="392"/>
      <c r="BA70" s="404"/>
      <c r="BB70" s="399"/>
      <c r="BC70" s="400"/>
      <c r="BD70" s="401"/>
      <c r="BE70" s="492" t="str">
        <f t="shared" si="1"/>
        <v/>
      </c>
      <c r="BF70" s="402"/>
    </row>
    <row r="71" spans="1:75" s="377" customFormat="1" ht="27" customHeight="1" thickBot="1" x14ac:dyDescent="0.3">
      <c r="A71" s="382"/>
      <c r="B71" s="384"/>
      <c r="C71" s="103" t="str">
        <f>PROPER(TEXT(D71,"JJJJ"))</f>
        <v>Mardi</v>
      </c>
      <c r="D71" s="104">
        <f>$D69+1</f>
        <v>43830</v>
      </c>
      <c r="E71" s="387"/>
      <c r="F71" s="479">
        <v>-0.7</v>
      </c>
      <c r="G71" s="480"/>
      <c r="H71" s="107">
        <v>0.148611111111111</v>
      </c>
      <c r="I71" s="480"/>
      <c r="J71" s="479">
        <v>-0.7</v>
      </c>
      <c r="K71" s="480"/>
      <c r="L71" s="107">
        <v>0.148611111111111</v>
      </c>
      <c r="M71" s="480"/>
      <c r="N71" s="479">
        <v>10.3</v>
      </c>
      <c r="O71" s="480"/>
      <c r="P71" s="107">
        <v>0.96736111111111101</v>
      </c>
      <c r="Q71" s="480"/>
      <c r="R71" s="385"/>
      <c r="S71" s="392"/>
      <c r="T71" s="390"/>
      <c r="U71" s="103" t="str">
        <f>$C71</f>
        <v>Mardi</v>
      </c>
      <c r="V71" s="104">
        <f>$D71</f>
        <v>43830</v>
      </c>
      <c r="W71" s="387"/>
      <c r="X71" s="110">
        <v>13</v>
      </c>
      <c r="Y71" s="387"/>
      <c r="Z71" s="107">
        <v>152.9</v>
      </c>
      <c r="AA71" s="385"/>
      <c r="AB71" s="392"/>
      <c r="AC71" s="390"/>
      <c r="AD71" s="103" t="str">
        <f>$C71</f>
        <v>Mardi</v>
      </c>
      <c r="AE71" s="104">
        <f>$D71</f>
        <v>43830</v>
      </c>
      <c r="AF71" s="387"/>
      <c r="AG71" s="305">
        <v>0.3</v>
      </c>
      <c r="AH71" s="387"/>
      <c r="AI71" s="107">
        <v>3.9583333333333331E-2</v>
      </c>
      <c r="AJ71" s="387"/>
      <c r="AK71" s="107">
        <v>0</v>
      </c>
      <c r="AL71" s="387"/>
      <c r="AM71" s="107">
        <v>0</v>
      </c>
      <c r="AN71" s="387"/>
      <c r="AO71" s="107">
        <v>0</v>
      </c>
      <c r="AP71" s="387"/>
      <c r="AQ71" s="107">
        <v>3.9583333333333331E-2</v>
      </c>
      <c r="AR71" s="387"/>
      <c r="AS71" s="381"/>
      <c r="AT71" s="390"/>
      <c r="AU71" s="103" t="str">
        <f>$C71</f>
        <v>Mardi</v>
      </c>
      <c r="AV71" s="104">
        <f>$D71</f>
        <v>43830</v>
      </c>
      <c r="AW71" s="387"/>
      <c r="AX71" s="107">
        <v>0.10555555555555556</v>
      </c>
      <c r="AY71" s="387"/>
      <c r="AZ71" s="392"/>
      <c r="BA71" s="404"/>
      <c r="BB71" s="150">
        <f>D71</f>
        <v>43830</v>
      </c>
      <c r="BC71" s="151" t="str">
        <f>$C71</f>
        <v>Mardi</v>
      </c>
      <c r="BD71" s="401"/>
      <c r="BE71" s="492" t="str">
        <f t="shared" si="1"/>
        <v/>
      </c>
      <c r="BF71" s="402"/>
    </row>
    <row r="72" spans="1:75" ht="12.75" customHeight="1" thickTop="1" x14ac:dyDescent="0.25">
      <c r="A72" s="47"/>
      <c r="B72" s="52"/>
      <c r="C72" s="97"/>
      <c r="D72" s="98"/>
      <c r="E72" s="98"/>
      <c r="F72" s="393"/>
      <c r="G72" s="387"/>
      <c r="H72" s="388"/>
      <c r="I72" s="387"/>
      <c r="J72" s="108"/>
      <c r="K72" s="98"/>
      <c r="L72" s="99"/>
      <c r="M72" s="98"/>
      <c r="N72" s="108"/>
      <c r="O72" s="98"/>
      <c r="P72" s="99"/>
      <c r="Q72" s="387"/>
      <c r="R72" s="96"/>
      <c r="S72" s="100"/>
      <c r="T72" s="101"/>
      <c r="U72" s="97"/>
      <c r="V72" s="98"/>
      <c r="W72" s="98"/>
      <c r="X72" s="98"/>
      <c r="Y72" s="98"/>
      <c r="Z72" s="99"/>
      <c r="AA72" s="96"/>
      <c r="AB72" s="100"/>
      <c r="AC72" s="101"/>
      <c r="AD72" s="97"/>
      <c r="AE72" s="98"/>
      <c r="AF72" s="98"/>
      <c r="AG72" s="98"/>
      <c r="AH72" s="98"/>
      <c r="AI72" s="99"/>
      <c r="AJ72" s="98"/>
      <c r="AK72" s="99"/>
      <c r="AL72" s="98"/>
      <c r="AM72" s="99"/>
      <c r="AN72" s="98"/>
      <c r="AO72" s="99"/>
      <c r="AP72" s="98"/>
      <c r="AQ72" s="99"/>
      <c r="AR72" s="98"/>
      <c r="AS72" s="39"/>
      <c r="AT72" s="101"/>
      <c r="AU72" s="97"/>
      <c r="AV72" s="98"/>
      <c r="AW72" s="98"/>
      <c r="AX72" s="99"/>
      <c r="AY72" s="98"/>
      <c r="AZ72" s="102"/>
      <c r="BA72" s="273"/>
      <c r="BB72" s="472"/>
      <c r="BC72" s="472"/>
      <c r="BF72" s="112"/>
    </row>
    <row r="73" spans="1:75" s="36" customFormat="1" ht="12.75" customHeight="1" x14ac:dyDescent="0.25">
      <c r="A73" s="47"/>
      <c r="B73" s="47"/>
      <c r="C73" s="47"/>
      <c r="D73" s="47"/>
      <c r="E73" s="47"/>
      <c r="F73" s="383"/>
      <c r="G73" s="383"/>
      <c r="H73" s="383"/>
      <c r="I73" s="383"/>
      <c r="J73" s="47"/>
      <c r="K73" s="47"/>
      <c r="L73" s="47"/>
      <c r="M73" s="47"/>
      <c r="N73" s="47"/>
      <c r="O73" s="47"/>
      <c r="P73" s="47"/>
      <c r="Q73" s="383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275"/>
      <c r="BD73" s="251"/>
      <c r="BE73" s="112">
        <f>SUM(BE11:BE61)</f>
        <v>15</v>
      </c>
      <c r="BF73" s="112"/>
    </row>
    <row r="74" spans="1:75" s="36" customFormat="1" ht="12.75" customHeight="1" x14ac:dyDescent="0.25">
      <c r="A74" s="134"/>
      <c r="B74" s="109"/>
      <c r="C74" s="135"/>
      <c r="D74" s="135"/>
      <c r="E74" s="135"/>
      <c r="F74" s="135"/>
      <c r="G74" s="135"/>
      <c r="H74" s="135"/>
      <c r="I74" s="135"/>
      <c r="J74" s="135"/>
      <c r="K74" s="135"/>
      <c r="L74" s="135"/>
      <c r="M74" s="135"/>
      <c r="N74" s="135"/>
      <c r="O74" s="135"/>
      <c r="P74" s="135"/>
      <c r="Q74" s="135"/>
      <c r="R74" s="135"/>
      <c r="S74" s="134"/>
      <c r="AA74" s="135"/>
      <c r="AB74" s="134"/>
      <c r="AC74" s="135"/>
      <c r="AD74" s="135"/>
      <c r="AE74" s="135"/>
      <c r="AF74" s="135"/>
      <c r="AG74" s="135"/>
      <c r="AH74" s="135"/>
      <c r="AI74" s="135"/>
      <c r="AJ74" s="135"/>
      <c r="AK74" s="135"/>
      <c r="AL74" s="135"/>
      <c r="AM74" s="135"/>
      <c r="AN74" s="135"/>
      <c r="AO74" s="135"/>
      <c r="AP74" s="135"/>
      <c r="AQ74" s="135"/>
      <c r="AR74" s="135"/>
      <c r="AS74" s="135"/>
      <c r="AT74" s="135"/>
      <c r="AU74" s="135"/>
      <c r="AV74" s="135"/>
      <c r="AW74" s="135"/>
      <c r="AX74" s="135"/>
      <c r="AY74" s="135"/>
      <c r="BD74" s="251"/>
      <c r="BE74" s="250"/>
      <c r="BF74" s="112"/>
    </row>
    <row r="75" spans="1:75" s="36" customFormat="1" ht="12.75" customHeight="1" x14ac:dyDescent="0.25">
      <c r="A75" s="134"/>
      <c r="B75" s="109"/>
      <c r="C75" s="135"/>
      <c r="D75" s="135"/>
      <c r="E75" s="135"/>
      <c r="F75" s="135"/>
      <c r="G75" s="135"/>
      <c r="H75" s="135"/>
      <c r="I75" s="135"/>
      <c r="J75" s="135"/>
      <c r="K75" s="135"/>
      <c r="L75" s="135"/>
      <c r="M75" s="135"/>
      <c r="N75" s="135"/>
      <c r="O75" s="135"/>
      <c r="P75" s="135"/>
      <c r="Q75" s="135"/>
      <c r="R75" s="135"/>
      <c r="S75" s="1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113"/>
      <c r="BD75" s="251"/>
      <c r="BE75" s="253"/>
      <c r="BF75" s="112"/>
    </row>
    <row r="76" spans="1:75" x14ac:dyDescent="0.25">
      <c r="C76" s="37"/>
      <c r="D76" s="37"/>
      <c r="E76" s="37"/>
      <c r="AY76" s="113"/>
      <c r="BE76" s="253"/>
    </row>
    <row r="77" spans="1:75" x14ac:dyDescent="0.25">
      <c r="A77" s="114"/>
      <c r="C77" s="37"/>
      <c r="D77" s="37"/>
      <c r="E77" s="37"/>
      <c r="AX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</row>
    <row r="78" spans="1:75" s="35" customFormat="1" x14ac:dyDescent="0.25">
      <c r="A78" s="114"/>
      <c r="B78" s="34"/>
      <c r="C78" s="37"/>
      <c r="D78" s="37"/>
      <c r="E78" s="37"/>
      <c r="F78" s="377"/>
      <c r="G78" s="377"/>
      <c r="H78" s="377"/>
      <c r="I78" s="377"/>
      <c r="J78" s="34"/>
      <c r="K78" s="34"/>
      <c r="L78" s="34"/>
      <c r="M78" s="34"/>
      <c r="N78" s="34"/>
      <c r="O78" s="34"/>
      <c r="P78" s="34"/>
      <c r="Q78" s="377"/>
      <c r="R78" s="34"/>
      <c r="S78" s="34"/>
      <c r="AX78"/>
      <c r="AY78" s="34"/>
      <c r="BA78" s="111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</row>
    <row r="79" spans="1:75" s="35" customFormat="1" x14ac:dyDescent="0.25">
      <c r="A79" s="114"/>
      <c r="C79" s="37"/>
      <c r="D79" s="37"/>
      <c r="E79" s="37"/>
      <c r="F79" s="377"/>
      <c r="G79" s="377"/>
      <c r="H79" s="377"/>
      <c r="I79" s="377"/>
      <c r="J79" s="34"/>
      <c r="K79" s="34"/>
      <c r="L79" s="34"/>
      <c r="M79" s="34"/>
      <c r="N79" s="34"/>
      <c r="O79" s="34"/>
      <c r="P79" s="34"/>
      <c r="Q79" s="377"/>
      <c r="R79" s="34"/>
      <c r="S79" s="34"/>
      <c r="AX79"/>
      <c r="BA79" s="111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</row>
    <row r="80" spans="1:75" s="35" customFormat="1" x14ac:dyDescent="0.25">
      <c r="A80" s="114"/>
      <c r="C80" s="37"/>
      <c r="D80" s="37"/>
      <c r="E80" s="37"/>
      <c r="F80" s="377"/>
      <c r="G80" s="377"/>
      <c r="H80" s="377"/>
      <c r="I80" s="377"/>
      <c r="J80" s="34"/>
      <c r="K80" s="34"/>
      <c r="L80" s="34"/>
      <c r="M80" s="34"/>
      <c r="N80" s="34"/>
      <c r="O80" s="34"/>
      <c r="P80" s="34"/>
      <c r="Q80" s="377"/>
      <c r="R80" s="34"/>
      <c r="S80" s="34"/>
      <c r="AX80"/>
      <c r="BA80" s="111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</row>
    <row r="81" spans="1:75" s="35" customFormat="1" x14ac:dyDescent="0.25">
      <c r="A81" s="114"/>
      <c r="C81" s="37"/>
      <c r="D81" s="37"/>
      <c r="E81" s="37"/>
      <c r="F81" s="377"/>
      <c r="G81" s="377"/>
      <c r="H81" s="377"/>
      <c r="I81" s="377"/>
      <c r="J81" s="34"/>
      <c r="K81" s="34"/>
      <c r="L81" s="34"/>
      <c r="M81" s="34"/>
      <c r="N81" s="34"/>
      <c r="O81" s="34"/>
      <c r="P81" s="34"/>
      <c r="Q81" s="377"/>
      <c r="R81" s="34"/>
      <c r="S81" s="34"/>
      <c r="BA81" s="11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</row>
    <row r="82" spans="1:75" s="35" customFormat="1" x14ac:dyDescent="0.25">
      <c r="A82" s="31"/>
      <c r="B82" s="115"/>
      <c r="C82" s="37"/>
      <c r="D82" s="37"/>
      <c r="E82" s="37"/>
      <c r="F82" s="377"/>
      <c r="G82" s="377"/>
      <c r="H82" s="377"/>
      <c r="I82" s="377"/>
      <c r="J82" s="34"/>
      <c r="K82" s="34"/>
      <c r="L82" s="34"/>
      <c r="M82" s="34"/>
      <c r="N82" s="34"/>
      <c r="O82" s="34"/>
      <c r="P82" s="34"/>
      <c r="Q82" s="377"/>
      <c r="R82" s="34"/>
      <c r="S82" s="34"/>
      <c r="BA82" s="111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</row>
    <row r="83" spans="1:75" s="35" customFormat="1" x14ac:dyDescent="0.25">
      <c r="A83" s="31"/>
      <c r="B83" s="115"/>
      <c r="C83" s="37"/>
      <c r="D83" s="37"/>
      <c r="E83" s="37"/>
      <c r="F83" s="377"/>
      <c r="G83" s="377"/>
      <c r="H83" s="377"/>
      <c r="I83" s="377"/>
      <c r="J83" s="34"/>
      <c r="K83" s="34"/>
      <c r="L83" s="34"/>
      <c r="M83" s="34"/>
      <c r="N83" s="34"/>
      <c r="O83" s="34"/>
      <c r="P83" s="34"/>
      <c r="Q83" s="377"/>
      <c r="R83" s="34"/>
      <c r="S83" s="34"/>
      <c r="BA83" s="111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</row>
    <row r="84" spans="1:75" s="35" customFormat="1" x14ac:dyDescent="0.25">
      <c r="A84" s="31"/>
      <c r="B84" s="115"/>
      <c r="C84" s="37"/>
      <c r="D84" s="37"/>
      <c r="E84" s="37"/>
      <c r="F84" s="377"/>
      <c r="G84" s="377"/>
      <c r="H84" s="377"/>
      <c r="I84" s="377"/>
      <c r="J84" s="34"/>
      <c r="K84" s="34"/>
      <c r="L84" s="34"/>
      <c r="M84" s="34"/>
      <c r="N84" s="34"/>
      <c r="O84" s="34"/>
      <c r="P84" s="34"/>
      <c r="Q84" s="377"/>
      <c r="R84" s="34"/>
      <c r="S84" s="34"/>
      <c r="BA84" s="111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</row>
    <row r="85" spans="1:75" s="35" customFormat="1" x14ac:dyDescent="0.25">
      <c r="A85" s="34"/>
      <c r="B85" s="115"/>
      <c r="C85" s="34"/>
      <c r="D85" s="37"/>
      <c r="E85" s="37"/>
      <c r="F85" s="377"/>
      <c r="G85" s="377"/>
      <c r="H85" s="377"/>
      <c r="I85" s="377"/>
      <c r="J85" s="34"/>
      <c r="K85" s="34"/>
      <c r="L85" s="34"/>
      <c r="M85" s="34"/>
      <c r="N85" s="34"/>
      <c r="O85" s="34"/>
      <c r="P85" s="34"/>
      <c r="Q85" s="377"/>
      <c r="R85" s="34"/>
      <c r="S85" s="34"/>
      <c r="AY85" s="34"/>
      <c r="BA85" s="111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</row>
    <row r="86" spans="1:75" x14ac:dyDescent="0.25">
      <c r="A86" s="116"/>
      <c r="B86" s="115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</row>
    <row r="87" spans="1:75" x14ac:dyDescent="0.25">
      <c r="A87" s="117"/>
      <c r="B87" s="115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</row>
    <row r="88" spans="1:75" x14ac:dyDescent="0.25">
      <c r="A88" s="31"/>
      <c r="B88" s="115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</row>
    <row r="89" spans="1:75" x14ac:dyDescent="0.25">
      <c r="A89" s="37"/>
      <c r="B89" s="115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</row>
    <row r="90" spans="1:75" x14ac:dyDescent="0.25">
      <c r="A90" s="37"/>
      <c r="B90" s="115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</row>
    <row r="91" spans="1:75" x14ac:dyDescent="0.25">
      <c r="A91" s="37"/>
      <c r="B91" s="115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</row>
    <row r="92" spans="1:75" x14ac:dyDescent="0.25">
      <c r="A92" s="37"/>
      <c r="B92" s="115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</row>
    <row r="93" spans="1:75" x14ac:dyDescent="0.25">
      <c r="B93" s="115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</row>
    <row r="94" spans="1:75" x14ac:dyDescent="0.25">
      <c r="B94" s="115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</row>
    <row r="95" spans="1:75" x14ac:dyDescent="0.25"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</row>
    <row r="96" spans="1:75" x14ac:dyDescent="0.25">
      <c r="BB96"/>
      <c r="BC96"/>
      <c r="BD96" s="252"/>
    </row>
    <row r="97" spans="54:56" x14ac:dyDescent="0.25">
      <c r="BB97"/>
      <c r="BC97"/>
      <c r="BD97" s="252"/>
    </row>
    <row r="98" spans="54:56" x14ac:dyDescent="0.25">
      <c r="BB98"/>
      <c r="BC98"/>
      <c r="BD98" s="252"/>
    </row>
    <row r="99" spans="54:56" x14ac:dyDescent="0.25">
      <c r="BB99"/>
      <c r="BC99"/>
      <c r="BD99" s="252"/>
    </row>
    <row r="100" spans="54:56" x14ac:dyDescent="0.25">
      <c r="BB100"/>
      <c r="BC100"/>
      <c r="BD100" s="252"/>
    </row>
    <row r="101" spans="54:56" x14ac:dyDescent="0.25">
      <c r="BB101"/>
      <c r="BC101"/>
      <c r="BD101" s="252"/>
    </row>
    <row r="102" spans="54:56" x14ac:dyDescent="0.25">
      <c r="BB102"/>
      <c r="BC102"/>
      <c r="BD102" s="252"/>
    </row>
    <row r="103" spans="54:56" x14ac:dyDescent="0.25">
      <c r="BB103"/>
      <c r="BC103"/>
      <c r="BD103" s="252"/>
    </row>
    <row r="104" spans="54:56" x14ac:dyDescent="0.25">
      <c r="BB104"/>
      <c r="BC104"/>
      <c r="BD104" s="252"/>
    </row>
    <row r="105" spans="54:56" x14ac:dyDescent="0.25">
      <c r="BB105"/>
      <c r="BC105"/>
      <c r="BD105" s="252"/>
    </row>
    <row r="106" spans="54:56" x14ac:dyDescent="0.25">
      <c r="BB106"/>
      <c r="BC106"/>
      <c r="BD106" s="252"/>
    </row>
  </sheetData>
  <dataConsolidate/>
  <mergeCells count="9">
    <mergeCell ref="X5:Z5"/>
    <mergeCell ref="AU7:AV7"/>
    <mergeCell ref="AU9:AV9"/>
    <mergeCell ref="U9:V9"/>
    <mergeCell ref="C7:D7"/>
    <mergeCell ref="U7:V7"/>
    <mergeCell ref="C9:D9"/>
    <mergeCell ref="AD7:AE7"/>
    <mergeCell ref="J5:P5"/>
  </mergeCells>
  <conditionalFormatting sqref="U11:V43 AU11:AV43 AD11:AE43 C11:D43">
    <cfRule type="expression" dxfId="240" priority="530">
      <formula>OR($C11="Samedi",$C11="Dimanche")</formula>
    </cfRule>
  </conditionalFormatting>
  <conditionalFormatting sqref="AG11:AG24 AG26 AG40">
    <cfRule type="dataBar" priority="53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{6B2F8EEC-23F6-4218-BD0A-F0BE19E2F1E7}</x14:id>
        </ext>
      </extLst>
    </cfRule>
  </conditionalFormatting>
  <conditionalFormatting sqref="AX11:AX43">
    <cfRule type="dataBar" priority="52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X11:X43">
    <cfRule type="dataBar" priority="52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AI11:AI24 AI26 AI40">
    <cfRule type="dataBar" priority="51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{00067CFE-8E0D-4F98-8D32-EC2DF3D7AB14}</x14:id>
        </ext>
      </extLst>
    </cfRule>
  </conditionalFormatting>
  <conditionalFormatting sqref="J12 J26 J14 J40">
    <cfRule type="cellIs" dxfId="239" priority="511" operator="greaterThan">
      <formula>1024</formula>
    </cfRule>
    <cfRule type="cellIs" dxfId="238" priority="518" operator="between">
      <formula>1013</formula>
      <formula>1024</formula>
    </cfRule>
    <cfRule type="cellIs" dxfId="237" priority="519" operator="between">
      <formula>1000</formula>
      <formula>1013</formula>
    </cfRule>
  </conditionalFormatting>
  <conditionalFormatting sqref="AK11:AQ24 AK26:AQ26 AK40:AQ40">
    <cfRule type="cellIs" dxfId="236" priority="516" operator="greaterThan">
      <formula>0</formula>
    </cfRule>
    <cfRule type="dataBar" priority="52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{2ECAA2CF-B6AB-414B-8702-454F8C908BCF}</x14:id>
        </ext>
      </extLst>
    </cfRule>
  </conditionalFormatting>
  <conditionalFormatting sqref="J12 J26 J14 J40">
    <cfRule type="cellIs" dxfId="235" priority="528" operator="between">
      <formula>950</formula>
      <formula>973</formula>
    </cfRule>
    <cfRule type="cellIs" dxfId="234" priority="529" operator="between">
      <formula>973</formula>
      <formula>1000</formula>
    </cfRule>
  </conditionalFormatting>
  <conditionalFormatting sqref="AU44:AV45 AD44:AE45 U44:V45 C44:D44">
    <cfRule type="expression" dxfId="233" priority="466">
      <formula>OR($C44="Samedi",$C44="Dimanche")</formula>
    </cfRule>
  </conditionalFormatting>
  <conditionalFormatting sqref="AG44:AG45">
    <cfRule type="dataBar" priority="46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{D578C665-33CA-41C1-A059-BE2B8D541D5D}</x14:id>
        </ext>
      </extLst>
    </cfRule>
  </conditionalFormatting>
  <conditionalFormatting sqref="AX44:AX45">
    <cfRule type="dataBar" priority="45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{2F88DAF2-CB4C-4E6C-8241-1CBE88FB0B12}</x14:id>
        </ext>
      </extLst>
    </cfRule>
  </conditionalFormatting>
  <conditionalFormatting sqref="X44:X45">
    <cfRule type="dataBar" priority="45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{65F6F338-33FE-49FF-971F-89B6268DA93E}</x14:id>
        </ext>
      </extLst>
    </cfRule>
  </conditionalFormatting>
  <conditionalFormatting sqref="AI44:AI45">
    <cfRule type="dataBar" priority="45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{E1E81538-D9B2-4977-8EDE-4161C904DD13}</x14:id>
        </ext>
      </extLst>
    </cfRule>
  </conditionalFormatting>
  <conditionalFormatting sqref="AK44:AQ45">
    <cfRule type="cellIs" dxfId="232" priority="453" operator="greaterThan">
      <formula>0</formula>
    </cfRule>
    <cfRule type="dataBar" priority="45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{9AE03AE5-2AA0-4B82-98EB-AE6C4F68FB59}</x14:id>
        </ext>
      </extLst>
    </cfRule>
  </conditionalFormatting>
  <conditionalFormatting sqref="C45:D45">
    <cfRule type="expression" dxfId="231" priority="447">
      <formula>OR($C45="Samedi",$C45="Dimanche")</formula>
    </cfRule>
  </conditionalFormatting>
  <conditionalFormatting sqref="U46:V51 AU46:AV51 AD46:AE51 C46:D51">
    <cfRule type="expression" dxfId="230" priority="445">
      <formula>OR($C46="Samedi",$C46="Dimanche")</formula>
    </cfRule>
  </conditionalFormatting>
  <conditionalFormatting sqref="AG46:AG51">
    <cfRule type="dataBar" priority="44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{B99CDE84-B3D7-415E-B39A-C14005CA3CB5}</x14:id>
        </ext>
      </extLst>
    </cfRule>
  </conditionalFormatting>
  <conditionalFormatting sqref="AX46:AX51">
    <cfRule type="dataBar" priority="43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{7704DC03-F13A-4CE0-82AE-92E33CA3EA71}</x14:id>
        </ext>
      </extLst>
    </cfRule>
  </conditionalFormatting>
  <conditionalFormatting sqref="X46:X51">
    <cfRule type="dataBar" priority="43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{B213D579-63C7-48C9-B132-B115B4D43DC8}</x14:id>
        </ext>
      </extLst>
    </cfRule>
  </conditionalFormatting>
  <conditionalFormatting sqref="AI46:AI51">
    <cfRule type="dataBar" priority="43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{7187AA32-B8D9-4846-B15D-B71107CA49D5}</x14:id>
        </ext>
      </extLst>
    </cfRule>
  </conditionalFormatting>
  <conditionalFormatting sqref="AK46:AQ51">
    <cfRule type="cellIs" dxfId="229" priority="432" operator="greaterThan">
      <formula>0</formula>
    </cfRule>
    <cfRule type="dataBar" priority="43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{3229F74E-3722-4DB3-B0BC-8020DD747FCE}</x14:id>
        </ext>
      </extLst>
    </cfRule>
  </conditionalFormatting>
  <conditionalFormatting sqref="U52:V53 AU52:AV53 AD52:AE53 C52:D53">
    <cfRule type="expression" dxfId="228" priority="425">
      <formula>OR($C52="Samedi",$C52="Dimanche")</formula>
    </cfRule>
  </conditionalFormatting>
  <conditionalFormatting sqref="AG52:AG53">
    <cfRule type="dataBar" priority="42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{0E78788A-7B8C-4A81-AD78-CFE172ED0892}</x14:id>
        </ext>
      </extLst>
    </cfRule>
  </conditionalFormatting>
  <conditionalFormatting sqref="AX52:AX53">
    <cfRule type="dataBar" priority="4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{D045011F-62D4-4925-8D1D-D8E02EDD6253}</x14:id>
        </ext>
      </extLst>
    </cfRule>
  </conditionalFormatting>
  <conditionalFormatting sqref="X52:X53">
    <cfRule type="dataBar" priority="41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{C09037C6-0EDD-45FC-8210-9E97FB4FF060}</x14:id>
        </ext>
      </extLst>
    </cfRule>
  </conditionalFormatting>
  <conditionalFormatting sqref="AI52:AI53">
    <cfRule type="dataBar" priority="41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{5BCE79C6-FE78-4720-B1FF-93E222F734E7}</x14:id>
        </ext>
      </extLst>
    </cfRule>
  </conditionalFormatting>
  <conditionalFormatting sqref="AK52:AQ53">
    <cfRule type="cellIs" dxfId="227" priority="412" operator="greaterThan">
      <formula>0</formula>
    </cfRule>
    <cfRule type="dataBar" priority="41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{DFE06A84-0E2F-489D-B346-9BA2F798D7C6}</x14:id>
        </ext>
      </extLst>
    </cfRule>
  </conditionalFormatting>
  <conditionalFormatting sqref="U55:V55 AU55:AV55 AD55:AE55 C55:D55">
    <cfRule type="expression" dxfId="226" priority="405">
      <formula>OR($C55="Samedi",$C55="Dimanche")</formula>
    </cfRule>
  </conditionalFormatting>
  <conditionalFormatting sqref="AG55">
    <cfRule type="dataBar" priority="40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{EC920855-1651-46AF-96DB-5F622D0F0D8B}</x14:id>
        </ext>
      </extLst>
    </cfRule>
  </conditionalFormatting>
  <conditionalFormatting sqref="AX55">
    <cfRule type="dataBar" priority="39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{D9E7E09A-A427-45D5-B5F7-330ACBFFCF03}</x14:id>
        </ext>
      </extLst>
    </cfRule>
  </conditionalFormatting>
  <conditionalFormatting sqref="X55">
    <cfRule type="dataBar" priority="39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{A1620578-F8E1-4998-BD64-567845B7C706}</x14:id>
        </ext>
      </extLst>
    </cfRule>
  </conditionalFormatting>
  <conditionalFormatting sqref="AI55">
    <cfRule type="dataBar" priority="39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{C41FF483-33C7-4175-97EE-D577D1582CAB}</x14:id>
        </ext>
      </extLst>
    </cfRule>
  </conditionalFormatting>
  <conditionalFormatting sqref="AK55:AQ55">
    <cfRule type="cellIs" dxfId="225" priority="392" operator="greaterThan">
      <formula>0</formula>
    </cfRule>
    <cfRule type="dataBar" priority="39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{E9A1510A-1747-4C3C-A9F8-DCB45B3D2733}</x14:id>
        </ext>
      </extLst>
    </cfRule>
  </conditionalFormatting>
  <conditionalFormatting sqref="U54:V54 AU54:AV54 AD54:AE54 C54:D54">
    <cfRule type="expression" dxfId="224" priority="385">
      <formula>OR($C54="Samedi",$C54="Dimanche")</formula>
    </cfRule>
  </conditionalFormatting>
  <conditionalFormatting sqref="AG54">
    <cfRule type="dataBar" priority="38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{7D20FA9F-9702-4880-8D4A-EE03E26B2DDC}</x14:id>
        </ext>
      </extLst>
    </cfRule>
  </conditionalFormatting>
  <conditionalFormatting sqref="AX54">
    <cfRule type="dataBar" priority="37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{23C2ADB1-4EDF-48EB-AAF0-B739265E43BC}</x14:id>
        </ext>
      </extLst>
    </cfRule>
  </conditionalFormatting>
  <conditionalFormatting sqref="X54">
    <cfRule type="dataBar" priority="37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{3BB146E3-D309-4103-A403-6DA621E03510}</x14:id>
        </ext>
      </extLst>
    </cfRule>
  </conditionalFormatting>
  <conditionalFormatting sqref="AI54">
    <cfRule type="dataBar" priority="37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{40E7DFC0-FD52-4708-932D-9EDC9C9362B8}</x14:id>
        </ext>
      </extLst>
    </cfRule>
  </conditionalFormatting>
  <conditionalFormatting sqref="J54">
    <cfRule type="cellIs" dxfId="223" priority="368" operator="greaterThan">
      <formula>1024</formula>
    </cfRule>
    <cfRule type="cellIs" dxfId="222" priority="373" operator="between">
      <formula>1013</formula>
      <formula>1024</formula>
    </cfRule>
    <cfRule type="cellIs" dxfId="221" priority="374" operator="between">
      <formula>1000</formula>
      <formula>1013</formula>
    </cfRule>
  </conditionalFormatting>
  <conditionalFormatting sqref="AK54:AQ54">
    <cfRule type="cellIs" dxfId="220" priority="372" operator="greaterThan">
      <formula>0</formula>
    </cfRule>
    <cfRule type="dataBar" priority="37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{1DFFD6D9-54E7-4493-A7D8-DB7943642659}</x14:id>
        </ext>
      </extLst>
    </cfRule>
  </conditionalFormatting>
  <conditionalFormatting sqref="J54">
    <cfRule type="cellIs" dxfId="219" priority="383" operator="between">
      <formula>950</formula>
      <formula>973</formula>
    </cfRule>
    <cfRule type="cellIs" dxfId="218" priority="384" operator="between">
      <formula>973</formula>
      <formula>1000</formula>
    </cfRule>
  </conditionalFormatting>
  <conditionalFormatting sqref="U56:V57 AU56:AV57 AD56:AE57 C56:D57">
    <cfRule type="expression" dxfId="217" priority="365">
      <formula>OR($C56="Samedi",$C56="Dimanche")</formula>
    </cfRule>
  </conditionalFormatting>
  <conditionalFormatting sqref="AG56:AG57">
    <cfRule type="dataBar" priority="36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{43CA2080-210C-49A9-884A-B9BADB69B238}</x14:id>
        </ext>
      </extLst>
    </cfRule>
  </conditionalFormatting>
  <conditionalFormatting sqref="AX56:AX57">
    <cfRule type="dataBar" priority="35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{13067C26-B6CC-4A4B-ADDD-1F5B7AC61B93}</x14:id>
        </ext>
      </extLst>
    </cfRule>
  </conditionalFormatting>
  <conditionalFormatting sqref="X56:X57">
    <cfRule type="dataBar" priority="35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{286F53FF-E2B8-4F63-84FE-1405CCC0A9FB}</x14:id>
        </ext>
      </extLst>
    </cfRule>
  </conditionalFormatting>
  <conditionalFormatting sqref="AI56:AI57">
    <cfRule type="dataBar" priority="35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{676F4CA4-4CF1-4B05-B9BE-C5D7E4064BE9}</x14:id>
        </ext>
      </extLst>
    </cfRule>
  </conditionalFormatting>
  <conditionalFormatting sqref="AK56:AQ57">
    <cfRule type="cellIs" dxfId="216" priority="352" operator="greaterThan">
      <formula>0</formula>
    </cfRule>
    <cfRule type="dataBar" priority="35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{839D3DE8-C867-450E-83F5-C961D1ED01B2}</x14:id>
        </ext>
      </extLst>
    </cfRule>
  </conditionalFormatting>
  <conditionalFormatting sqref="AU58:AV59 AD58:AE59 U58:V59 C58:D58">
    <cfRule type="expression" dxfId="215" priority="345">
      <formula>OR($C58="Samedi",$C58="Dimanche")</formula>
    </cfRule>
  </conditionalFormatting>
  <conditionalFormatting sqref="AG58:AG59">
    <cfRule type="dataBar" priority="34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{5CD0750B-8466-459F-A56F-90C7C2E175DA}</x14:id>
        </ext>
      </extLst>
    </cfRule>
  </conditionalFormatting>
  <conditionalFormatting sqref="AX58:AX59">
    <cfRule type="dataBar" priority="33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{E0F1B09F-F8D0-4FD3-A7DF-779230DCFA6B}</x14:id>
        </ext>
      </extLst>
    </cfRule>
  </conditionalFormatting>
  <conditionalFormatting sqref="X58:X59">
    <cfRule type="dataBar" priority="33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{00D57865-BB1A-4F92-AA72-3B5CC49D13B6}</x14:id>
        </ext>
      </extLst>
    </cfRule>
  </conditionalFormatting>
  <conditionalFormatting sqref="AI58:AI59">
    <cfRule type="dataBar" priority="33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{169F4930-86B9-4DBC-B03E-7F9802D41CF6}</x14:id>
        </ext>
      </extLst>
    </cfRule>
  </conditionalFormatting>
  <conditionalFormatting sqref="AK58:AQ59">
    <cfRule type="cellIs" dxfId="214" priority="332" operator="greaterThan">
      <formula>0</formula>
    </cfRule>
    <cfRule type="dataBar" priority="33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{92BC5E08-DE8A-449B-81B8-CA8585F7CA95}</x14:id>
        </ext>
      </extLst>
    </cfRule>
  </conditionalFormatting>
  <conditionalFormatting sqref="C59:D59">
    <cfRule type="expression" dxfId="213" priority="326">
      <formula>OR($C59="Samedi",$C59="Dimanche")</formula>
    </cfRule>
  </conditionalFormatting>
  <conditionalFormatting sqref="U60:V61 AU60:AV61 AD60:AE61 C60:D61">
    <cfRule type="expression" dxfId="212" priority="324">
      <formula>OR($C60="Samedi",$C60="Dimanche")</formula>
    </cfRule>
  </conditionalFormatting>
  <conditionalFormatting sqref="AG60:AG61">
    <cfRule type="dataBar" priority="325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{DEE48018-7BD3-4CBD-86A2-812812D34AAC}</x14:id>
        </ext>
      </extLst>
    </cfRule>
  </conditionalFormatting>
  <conditionalFormatting sqref="AX60:AX61">
    <cfRule type="dataBar" priority="31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{B9CE2BD1-AC86-4075-A052-BE84BF3EEF30}</x14:id>
        </ext>
      </extLst>
    </cfRule>
  </conditionalFormatting>
  <conditionalFormatting sqref="X60:X61">
    <cfRule type="dataBar" priority="31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{35226ACF-11DB-4107-993F-F090FC1C218A}</x14:id>
        </ext>
      </extLst>
    </cfRule>
  </conditionalFormatting>
  <conditionalFormatting sqref="AI60:AI61">
    <cfRule type="dataBar" priority="31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{7D4F09B9-0D27-4EDC-8A7F-07AFF51409E6}</x14:id>
        </ext>
      </extLst>
    </cfRule>
  </conditionalFormatting>
  <conditionalFormatting sqref="AK60:AQ61">
    <cfRule type="cellIs" dxfId="211" priority="311" operator="greaterThan">
      <formula>0</formula>
    </cfRule>
    <cfRule type="dataBar" priority="31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{8771F246-ADB7-4EC2-99BF-034769B659ED}</x14:id>
        </ext>
      </extLst>
    </cfRule>
  </conditionalFormatting>
  <conditionalFormatting sqref="J11 N11 F11">
    <cfRule type="cellIs" dxfId="210" priority="257" operator="between">
      <formula>0.1</formula>
      <formula>26.9</formula>
    </cfRule>
    <cfRule type="cellIs" dxfId="209" priority="258" operator="greaterThan">
      <formula>27</formula>
    </cfRule>
    <cfRule type="cellIs" dxfId="208" priority="259" operator="lessThan">
      <formula>0</formula>
    </cfRule>
    <cfRule type="cellIs" dxfId="207" priority="260" operator="between">
      <formula>0.1</formula>
      <formula>26.9</formula>
    </cfRule>
  </conditionalFormatting>
  <conditionalFormatting sqref="J15:J25">
    <cfRule type="cellIs" dxfId="206" priority="245" operator="between">
      <formula>0.1</formula>
      <formula>26.9</formula>
    </cfRule>
    <cfRule type="cellIs" dxfId="205" priority="246" operator="greaterThan">
      <formula>27</formula>
    </cfRule>
    <cfRule type="cellIs" dxfId="204" priority="247" operator="lessThan">
      <formula>0</formula>
    </cfRule>
    <cfRule type="cellIs" dxfId="203" priority="248" operator="between">
      <formula>0.1</formula>
      <formula>26.9</formula>
    </cfRule>
  </conditionalFormatting>
  <conditionalFormatting sqref="J13">
    <cfRule type="cellIs" dxfId="202" priority="241" operator="between">
      <formula>0.1</formula>
      <formula>26.9</formula>
    </cfRule>
    <cfRule type="cellIs" dxfId="201" priority="242" operator="greaterThan">
      <formula>27</formula>
    </cfRule>
    <cfRule type="cellIs" dxfId="200" priority="243" operator="lessThan">
      <formula>0</formula>
    </cfRule>
    <cfRule type="cellIs" dxfId="199" priority="244" operator="between">
      <formula>0.1</formula>
      <formula>26.9</formula>
    </cfRule>
  </conditionalFormatting>
  <conditionalFormatting sqref="J28">
    <cfRule type="cellIs" dxfId="198" priority="236" operator="greaterThan">
      <formula>1024</formula>
    </cfRule>
    <cfRule type="cellIs" dxfId="197" priority="237" operator="between">
      <formula>1013</formula>
      <formula>1024</formula>
    </cfRule>
    <cfRule type="cellIs" dxfId="196" priority="238" operator="between">
      <formula>1000</formula>
      <formula>1013</formula>
    </cfRule>
  </conditionalFormatting>
  <conditionalFormatting sqref="J28">
    <cfRule type="cellIs" dxfId="195" priority="239" operator="between">
      <formula>950</formula>
      <formula>973</formula>
    </cfRule>
    <cfRule type="cellIs" dxfId="194" priority="240" operator="between">
      <formula>973</formula>
      <formula>1000</formula>
    </cfRule>
  </conditionalFormatting>
  <conditionalFormatting sqref="J29:J39">
    <cfRule type="cellIs" dxfId="193" priority="232" operator="between">
      <formula>0.1</formula>
      <formula>26.9</formula>
    </cfRule>
    <cfRule type="cellIs" dxfId="192" priority="233" operator="greaterThan">
      <formula>27</formula>
    </cfRule>
    <cfRule type="cellIs" dxfId="191" priority="234" operator="lessThan">
      <formula>0</formula>
    </cfRule>
    <cfRule type="cellIs" dxfId="190" priority="235" operator="between">
      <formula>0.1</formula>
      <formula>26.9</formula>
    </cfRule>
  </conditionalFormatting>
  <conditionalFormatting sqref="J27">
    <cfRule type="cellIs" dxfId="189" priority="228" operator="between">
      <formula>0.1</formula>
      <formula>26.9</formula>
    </cfRule>
    <cfRule type="cellIs" dxfId="188" priority="229" operator="greaterThan">
      <formula>27</formula>
    </cfRule>
    <cfRule type="cellIs" dxfId="187" priority="230" operator="lessThan">
      <formula>0</formula>
    </cfRule>
    <cfRule type="cellIs" dxfId="186" priority="231" operator="between">
      <formula>0.1</formula>
      <formula>26.9</formula>
    </cfRule>
  </conditionalFormatting>
  <conditionalFormatting sqref="J42">
    <cfRule type="cellIs" dxfId="185" priority="223" operator="greaterThan">
      <formula>1024</formula>
    </cfRule>
    <cfRule type="cellIs" dxfId="184" priority="224" operator="between">
      <formula>1013</formula>
      <formula>1024</formula>
    </cfRule>
    <cfRule type="cellIs" dxfId="183" priority="225" operator="between">
      <formula>1000</formula>
      <formula>1013</formula>
    </cfRule>
  </conditionalFormatting>
  <conditionalFormatting sqref="J42">
    <cfRule type="cellIs" dxfId="182" priority="226" operator="between">
      <formula>950</formula>
      <formula>973</formula>
    </cfRule>
    <cfRule type="cellIs" dxfId="181" priority="227" operator="between">
      <formula>973</formula>
      <formula>1000</formula>
    </cfRule>
  </conditionalFormatting>
  <conditionalFormatting sqref="J43:J53">
    <cfRule type="cellIs" dxfId="180" priority="219" operator="between">
      <formula>0.1</formula>
      <formula>26.9</formula>
    </cfRule>
    <cfRule type="cellIs" dxfId="179" priority="220" operator="greaterThan">
      <formula>27</formula>
    </cfRule>
    <cfRule type="cellIs" dxfId="178" priority="221" operator="lessThan">
      <formula>0</formula>
    </cfRule>
    <cfRule type="cellIs" dxfId="177" priority="222" operator="between">
      <formula>0.1</formula>
      <formula>26.9</formula>
    </cfRule>
  </conditionalFormatting>
  <conditionalFormatting sqref="J41">
    <cfRule type="cellIs" dxfId="176" priority="215" operator="between">
      <formula>0.1</formula>
      <formula>26.9</formula>
    </cfRule>
    <cfRule type="cellIs" dxfId="175" priority="216" operator="greaterThan">
      <formula>27</formula>
    </cfRule>
    <cfRule type="cellIs" dxfId="174" priority="217" operator="lessThan">
      <formula>0</formula>
    </cfRule>
    <cfRule type="cellIs" dxfId="173" priority="218" operator="between">
      <formula>0.1</formula>
      <formula>26.9</formula>
    </cfRule>
  </conditionalFormatting>
  <conditionalFormatting sqref="J55:J61">
    <cfRule type="cellIs" dxfId="172" priority="211" operator="between">
      <formula>0.1</formula>
      <formula>26.9</formula>
    </cfRule>
    <cfRule type="cellIs" dxfId="171" priority="212" operator="greaterThan">
      <formula>27</formula>
    </cfRule>
    <cfRule type="cellIs" dxfId="170" priority="213" operator="lessThan">
      <formula>0</formula>
    </cfRule>
    <cfRule type="cellIs" dxfId="169" priority="214" operator="between">
      <formula>0.1</formula>
      <formula>26.9</formula>
    </cfRule>
  </conditionalFormatting>
  <conditionalFormatting sqref="N12 N26 N14 N40">
    <cfRule type="cellIs" dxfId="168" priority="206" operator="greaterThan">
      <formula>1024</formula>
    </cfRule>
    <cfRule type="cellIs" dxfId="167" priority="207" operator="between">
      <formula>1013</formula>
      <formula>1024</formula>
    </cfRule>
    <cfRule type="cellIs" dxfId="166" priority="208" operator="between">
      <formula>1000</formula>
      <formula>1013</formula>
    </cfRule>
  </conditionalFormatting>
  <conditionalFormatting sqref="N12 N26 N14 N40">
    <cfRule type="cellIs" dxfId="165" priority="209" operator="between">
      <formula>950</formula>
      <formula>973</formula>
    </cfRule>
    <cfRule type="cellIs" dxfId="164" priority="210" operator="between">
      <formula>973</formula>
      <formula>1000</formula>
    </cfRule>
  </conditionalFormatting>
  <conditionalFormatting sqref="N54">
    <cfRule type="cellIs" dxfId="163" priority="201" operator="greaterThan">
      <formula>1024</formula>
    </cfRule>
    <cfRule type="cellIs" dxfId="162" priority="202" operator="between">
      <formula>1013</formula>
      <formula>1024</formula>
    </cfRule>
    <cfRule type="cellIs" dxfId="161" priority="203" operator="between">
      <formula>1000</formula>
      <formula>1013</formula>
    </cfRule>
  </conditionalFormatting>
  <conditionalFormatting sqref="N54">
    <cfRule type="cellIs" dxfId="160" priority="204" operator="between">
      <formula>950</formula>
      <formula>973</formula>
    </cfRule>
    <cfRule type="cellIs" dxfId="159" priority="205" operator="between">
      <formula>973</formula>
      <formula>1000</formula>
    </cfRule>
  </conditionalFormatting>
  <conditionalFormatting sqref="N15:N25">
    <cfRule type="cellIs" dxfId="158" priority="193" operator="between">
      <formula>0.1</formula>
      <formula>26.9</formula>
    </cfRule>
    <cfRule type="cellIs" dxfId="157" priority="194" operator="greaterThan">
      <formula>27</formula>
    </cfRule>
    <cfRule type="cellIs" dxfId="156" priority="195" operator="lessThan">
      <formula>0</formula>
    </cfRule>
    <cfRule type="cellIs" dxfId="155" priority="196" operator="between">
      <formula>0.1</formula>
      <formula>26.9</formula>
    </cfRule>
  </conditionalFormatting>
  <conditionalFormatting sqref="N13">
    <cfRule type="cellIs" dxfId="154" priority="189" operator="between">
      <formula>0.1</formula>
      <formula>26.9</formula>
    </cfRule>
    <cfRule type="cellIs" dxfId="153" priority="190" operator="greaterThan">
      <formula>27</formula>
    </cfRule>
    <cfRule type="cellIs" dxfId="152" priority="191" operator="lessThan">
      <formula>0</formula>
    </cfRule>
    <cfRule type="cellIs" dxfId="151" priority="192" operator="between">
      <formula>0.1</formula>
      <formula>26.9</formula>
    </cfRule>
  </conditionalFormatting>
  <conditionalFormatting sqref="N28">
    <cfRule type="cellIs" dxfId="150" priority="184" operator="greaterThan">
      <formula>1024</formula>
    </cfRule>
    <cfRule type="cellIs" dxfId="149" priority="185" operator="between">
      <formula>1013</formula>
      <formula>1024</formula>
    </cfRule>
    <cfRule type="cellIs" dxfId="148" priority="186" operator="between">
      <formula>1000</formula>
      <formula>1013</formula>
    </cfRule>
  </conditionalFormatting>
  <conditionalFormatting sqref="N28">
    <cfRule type="cellIs" dxfId="147" priority="187" operator="between">
      <formula>950</formula>
      <formula>973</formula>
    </cfRule>
    <cfRule type="cellIs" dxfId="146" priority="188" operator="between">
      <formula>973</formula>
      <formula>1000</formula>
    </cfRule>
  </conditionalFormatting>
  <conditionalFormatting sqref="N29:N39">
    <cfRule type="cellIs" dxfId="145" priority="180" operator="between">
      <formula>0.1</formula>
      <formula>26.9</formula>
    </cfRule>
    <cfRule type="cellIs" dxfId="144" priority="181" operator="greaterThan">
      <formula>27</formula>
    </cfRule>
    <cfRule type="cellIs" dxfId="143" priority="182" operator="lessThan">
      <formula>0</formula>
    </cfRule>
    <cfRule type="cellIs" dxfId="142" priority="183" operator="between">
      <formula>0.1</formula>
      <formula>26.9</formula>
    </cfRule>
  </conditionalFormatting>
  <conditionalFormatting sqref="N27">
    <cfRule type="cellIs" dxfId="141" priority="176" operator="between">
      <formula>0.1</formula>
      <formula>26.9</formula>
    </cfRule>
    <cfRule type="cellIs" dxfId="140" priority="177" operator="greaterThan">
      <formula>27</formula>
    </cfRule>
    <cfRule type="cellIs" dxfId="139" priority="178" operator="lessThan">
      <formula>0</formula>
    </cfRule>
    <cfRule type="cellIs" dxfId="138" priority="179" operator="between">
      <formula>0.1</formula>
      <formula>26.9</formula>
    </cfRule>
  </conditionalFormatting>
  <conditionalFormatting sqref="N42">
    <cfRule type="cellIs" dxfId="137" priority="171" operator="greaterThan">
      <formula>1024</formula>
    </cfRule>
    <cfRule type="cellIs" dxfId="136" priority="172" operator="between">
      <formula>1013</formula>
      <formula>1024</formula>
    </cfRule>
    <cfRule type="cellIs" dxfId="135" priority="173" operator="between">
      <formula>1000</formula>
      <formula>1013</formula>
    </cfRule>
  </conditionalFormatting>
  <conditionalFormatting sqref="N42">
    <cfRule type="cellIs" dxfId="134" priority="174" operator="between">
      <formula>950</formula>
      <formula>973</formula>
    </cfRule>
    <cfRule type="cellIs" dxfId="133" priority="175" operator="between">
      <formula>973</formula>
      <formula>1000</formula>
    </cfRule>
  </conditionalFormatting>
  <conditionalFormatting sqref="N43:N53">
    <cfRule type="cellIs" dxfId="132" priority="167" operator="between">
      <formula>0.1</formula>
      <formula>26.9</formula>
    </cfRule>
    <cfRule type="cellIs" dxfId="131" priority="168" operator="greaterThan">
      <formula>27</formula>
    </cfRule>
    <cfRule type="cellIs" dxfId="130" priority="169" operator="lessThan">
      <formula>0</formula>
    </cfRule>
    <cfRule type="cellIs" dxfId="129" priority="170" operator="between">
      <formula>0.1</formula>
      <formula>26.9</formula>
    </cfRule>
  </conditionalFormatting>
  <conditionalFormatting sqref="N41">
    <cfRule type="cellIs" dxfId="128" priority="163" operator="between">
      <formula>0.1</formula>
      <formula>26.9</formula>
    </cfRule>
    <cfRule type="cellIs" dxfId="127" priority="164" operator="greaterThan">
      <formula>27</formula>
    </cfRule>
    <cfRule type="cellIs" dxfId="126" priority="165" operator="lessThan">
      <formula>0</formula>
    </cfRule>
    <cfRule type="cellIs" dxfId="125" priority="166" operator="between">
      <formula>0.1</formula>
      <formula>26.9</formula>
    </cfRule>
  </conditionalFormatting>
  <conditionalFormatting sqref="N55:N61">
    <cfRule type="cellIs" dxfId="124" priority="159" operator="between">
      <formula>0.1</formula>
      <formula>26.9</formula>
    </cfRule>
    <cfRule type="cellIs" dxfId="123" priority="160" operator="greaterThan">
      <formula>27</formula>
    </cfRule>
    <cfRule type="cellIs" dxfId="122" priority="161" operator="lessThan">
      <formula>0</formula>
    </cfRule>
    <cfRule type="cellIs" dxfId="121" priority="162" operator="between">
      <formula>0.1</formula>
      <formula>26.9</formula>
    </cfRule>
  </conditionalFormatting>
  <conditionalFormatting sqref="F12 F26 F14 F40">
    <cfRule type="cellIs" dxfId="120" priority="154" operator="greaterThan">
      <formula>1024</formula>
    </cfRule>
    <cfRule type="cellIs" dxfId="119" priority="155" operator="between">
      <formula>1013</formula>
      <formula>1024</formula>
    </cfRule>
    <cfRule type="cellIs" dxfId="118" priority="156" operator="between">
      <formula>1000</formula>
      <formula>1013</formula>
    </cfRule>
  </conditionalFormatting>
  <conditionalFormatting sqref="F12 F26 F14 F40">
    <cfRule type="cellIs" dxfId="117" priority="157" operator="between">
      <formula>950</formula>
      <formula>973</formula>
    </cfRule>
    <cfRule type="cellIs" dxfId="116" priority="158" operator="between">
      <formula>973</formula>
      <formula>1000</formula>
    </cfRule>
  </conditionalFormatting>
  <conditionalFormatting sqref="F54">
    <cfRule type="cellIs" dxfId="115" priority="149" operator="greaterThan">
      <formula>1024</formula>
    </cfRule>
    <cfRule type="cellIs" dxfId="114" priority="150" operator="between">
      <formula>1013</formula>
      <formula>1024</formula>
    </cfRule>
    <cfRule type="cellIs" dxfId="113" priority="151" operator="between">
      <formula>1000</formula>
      <formula>1013</formula>
    </cfRule>
  </conditionalFormatting>
  <conditionalFormatting sqref="F54">
    <cfRule type="cellIs" dxfId="112" priority="152" operator="between">
      <formula>950</formula>
      <formula>973</formula>
    </cfRule>
    <cfRule type="cellIs" dxfId="111" priority="153" operator="between">
      <formula>973</formula>
      <formula>1000</formula>
    </cfRule>
  </conditionalFormatting>
  <conditionalFormatting sqref="F15:F25">
    <cfRule type="cellIs" dxfId="110" priority="141" operator="between">
      <formula>0.1</formula>
      <formula>26.9</formula>
    </cfRule>
    <cfRule type="cellIs" dxfId="109" priority="142" operator="greaterThan">
      <formula>27</formula>
    </cfRule>
    <cfRule type="cellIs" dxfId="108" priority="143" operator="lessThan">
      <formula>0</formula>
    </cfRule>
    <cfRule type="cellIs" dxfId="107" priority="144" operator="between">
      <formula>0.1</formula>
      <formula>26.9</formula>
    </cfRule>
  </conditionalFormatting>
  <conditionalFormatting sqref="F13">
    <cfRule type="cellIs" dxfId="106" priority="137" operator="between">
      <formula>0.1</formula>
      <formula>26.9</formula>
    </cfRule>
    <cfRule type="cellIs" dxfId="105" priority="138" operator="greaterThan">
      <formula>27</formula>
    </cfRule>
    <cfRule type="cellIs" dxfId="104" priority="139" operator="lessThan">
      <formula>0</formula>
    </cfRule>
    <cfRule type="cellIs" dxfId="103" priority="140" operator="between">
      <formula>0.1</formula>
      <formula>26.9</formula>
    </cfRule>
  </conditionalFormatting>
  <conditionalFormatting sqref="F28">
    <cfRule type="cellIs" dxfId="102" priority="132" operator="greaterThan">
      <formula>1024</formula>
    </cfRule>
    <cfRule type="cellIs" dxfId="101" priority="133" operator="between">
      <formula>1013</formula>
      <formula>1024</formula>
    </cfRule>
    <cfRule type="cellIs" dxfId="100" priority="134" operator="between">
      <formula>1000</formula>
      <formula>1013</formula>
    </cfRule>
  </conditionalFormatting>
  <conditionalFormatting sqref="F28">
    <cfRule type="cellIs" dxfId="99" priority="135" operator="between">
      <formula>950</formula>
      <formula>973</formula>
    </cfRule>
    <cfRule type="cellIs" dxfId="98" priority="136" operator="between">
      <formula>973</formula>
      <formula>1000</formula>
    </cfRule>
  </conditionalFormatting>
  <conditionalFormatting sqref="F29:F39">
    <cfRule type="cellIs" dxfId="97" priority="128" operator="between">
      <formula>0.1</formula>
      <formula>26.9</formula>
    </cfRule>
    <cfRule type="cellIs" dxfId="96" priority="129" operator="greaterThan">
      <formula>27</formula>
    </cfRule>
    <cfRule type="cellIs" dxfId="95" priority="130" operator="lessThan">
      <formula>0</formula>
    </cfRule>
    <cfRule type="cellIs" dxfId="94" priority="131" operator="between">
      <formula>0.1</formula>
      <formula>26.9</formula>
    </cfRule>
  </conditionalFormatting>
  <conditionalFormatting sqref="F27">
    <cfRule type="cellIs" dxfId="93" priority="124" operator="between">
      <formula>0.1</formula>
      <formula>26.9</formula>
    </cfRule>
    <cfRule type="cellIs" dxfId="92" priority="125" operator="greaterThan">
      <formula>27</formula>
    </cfRule>
    <cfRule type="cellIs" dxfId="91" priority="126" operator="lessThan">
      <formula>0</formula>
    </cfRule>
    <cfRule type="cellIs" dxfId="90" priority="127" operator="between">
      <formula>0.1</formula>
      <formula>26.9</formula>
    </cfRule>
  </conditionalFormatting>
  <conditionalFormatting sqref="F42">
    <cfRule type="cellIs" dxfId="89" priority="119" operator="greaterThan">
      <formula>1024</formula>
    </cfRule>
    <cfRule type="cellIs" dxfId="88" priority="120" operator="between">
      <formula>1013</formula>
      <formula>1024</formula>
    </cfRule>
    <cfRule type="cellIs" dxfId="87" priority="121" operator="between">
      <formula>1000</formula>
      <formula>1013</formula>
    </cfRule>
  </conditionalFormatting>
  <conditionalFormatting sqref="F42">
    <cfRule type="cellIs" dxfId="86" priority="122" operator="between">
      <formula>950</formula>
      <formula>973</formula>
    </cfRule>
    <cfRule type="cellIs" dxfId="85" priority="123" operator="between">
      <formula>973</formula>
      <formula>1000</formula>
    </cfRule>
  </conditionalFormatting>
  <conditionalFormatting sqref="F43:F53">
    <cfRule type="cellIs" dxfId="84" priority="115" operator="between">
      <formula>0.1</formula>
      <formula>26.9</formula>
    </cfRule>
    <cfRule type="cellIs" dxfId="83" priority="116" operator="greaterThan">
      <formula>27</formula>
    </cfRule>
    <cfRule type="cellIs" dxfId="82" priority="117" operator="lessThan">
      <formula>0</formula>
    </cfRule>
    <cfRule type="cellIs" dxfId="81" priority="118" operator="between">
      <formula>0.1</formula>
      <formula>26.9</formula>
    </cfRule>
  </conditionalFormatting>
  <conditionalFormatting sqref="F41">
    <cfRule type="cellIs" dxfId="80" priority="111" operator="between">
      <formula>0.1</formula>
      <formula>26.9</formula>
    </cfRule>
    <cfRule type="cellIs" dxfId="79" priority="112" operator="greaterThan">
      <formula>27</formula>
    </cfRule>
    <cfRule type="cellIs" dxfId="78" priority="113" operator="lessThan">
      <formula>0</formula>
    </cfRule>
    <cfRule type="cellIs" dxfId="77" priority="114" operator="between">
      <formula>0.1</formula>
      <formula>26.9</formula>
    </cfRule>
  </conditionalFormatting>
  <conditionalFormatting sqref="F55:F61">
    <cfRule type="cellIs" dxfId="76" priority="107" operator="between">
      <formula>0.1</formula>
      <formula>26.9</formula>
    </cfRule>
    <cfRule type="cellIs" dxfId="75" priority="108" operator="greaterThan">
      <formula>27</formula>
    </cfRule>
    <cfRule type="cellIs" dxfId="74" priority="109" operator="lessThan">
      <formula>0</formula>
    </cfRule>
    <cfRule type="cellIs" dxfId="73" priority="110" operator="between">
      <formula>0.1</formula>
      <formula>26.9</formula>
    </cfRule>
  </conditionalFormatting>
  <conditionalFormatting sqref="AU62:AV63 AD62:AE63 U62:V63 C62:D62">
    <cfRule type="expression" dxfId="72" priority="105">
      <formula>OR($C62="Samedi",$C62="Dimanche")</formula>
    </cfRule>
  </conditionalFormatting>
  <conditionalFormatting sqref="AG62:AG63">
    <cfRule type="dataBar" priority="10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{2DDE3B1C-AD6E-4817-84BB-2306FEA2B429}</x14:id>
        </ext>
      </extLst>
    </cfRule>
  </conditionalFormatting>
  <conditionalFormatting sqref="AX62:AX63">
    <cfRule type="dataBar" priority="10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{93AAF58F-EF95-48B4-8C50-978AAEEB5EEC}</x14:id>
        </ext>
      </extLst>
    </cfRule>
  </conditionalFormatting>
  <conditionalFormatting sqref="X62:X63">
    <cfRule type="dataBar" priority="10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{29AF829D-31D4-44D2-9957-72FB12137A73}</x14:id>
        </ext>
      </extLst>
    </cfRule>
  </conditionalFormatting>
  <conditionalFormatting sqref="AI62:AI63">
    <cfRule type="dataBar" priority="100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{BBD4B79D-CCAE-456E-B65A-5AE2FD75741A}</x14:id>
        </ext>
      </extLst>
    </cfRule>
  </conditionalFormatting>
  <conditionalFormatting sqref="AK62:AQ63">
    <cfRule type="cellIs" dxfId="71" priority="101" operator="greaterThan">
      <formula>0</formula>
    </cfRule>
    <cfRule type="dataBar" priority="10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{AEA124A5-D420-4F86-A76F-BB88C3ED26AD}</x14:id>
        </ext>
      </extLst>
    </cfRule>
  </conditionalFormatting>
  <conditionalFormatting sqref="C63:D63">
    <cfRule type="expression" dxfId="70" priority="99">
      <formula>OR($C63="Samedi",$C63="Dimanche")</formula>
    </cfRule>
  </conditionalFormatting>
  <conditionalFormatting sqref="U64:V65 AU64:AV65 AD64:AE65 C64:D65">
    <cfRule type="expression" dxfId="69" priority="97">
      <formula>OR($C64="Samedi",$C64="Dimanche")</formula>
    </cfRule>
  </conditionalFormatting>
  <conditionalFormatting sqref="AG64:AG65">
    <cfRule type="dataBar" priority="9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{94843EA4-8CFD-4910-AB91-618AD0FAE9ED}</x14:id>
        </ext>
      </extLst>
    </cfRule>
  </conditionalFormatting>
  <conditionalFormatting sqref="AX64:AX65">
    <cfRule type="dataBar" priority="96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{D0F1E9BB-5227-45C7-BBCC-F4519EAA9CBB}</x14:id>
        </ext>
      </extLst>
    </cfRule>
  </conditionalFormatting>
  <conditionalFormatting sqref="X64:X65">
    <cfRule type="dataBar" priority="95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{CA265369-3C5B-411D-B4A1-5BD7DFF46FA6}</x14:id>
        </ext>
      </extLst>
    </cfRule>
  </conditionalFormatting>
  <conditionalFormatting sqref="AI64:AI65">
    <cfRule type="dataBar" priority="92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{A4F9FBE6-9D49-4919-9C78-D0CA063FB4DD}</x14:id>
        </ext>
      </extLst>
    </cfRule>
  </conditionalFormatting>
  <conditionalFormatting sqref="AK64:AQ65">
    <cfRule type="cellIs" dxfId="68" priority="93" operator="greaterThan">
      <formula>0</formula>
    </cfRule>
    <cfRule type="dataBar" priority="94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{F673DBC9-489E-40C6-9BA5-C29C5C1A088E}</x14:id>
        </ext>
      </extLst>
    </cfRule>
  </conditionalFormatting>
  <conditionalFormatting sqref="J62:J65">
    <cfRule type="cellIs" dxfId="67" priority="88" operator="between">
      <formula>0.1</formula>
      <formula>26.9</formula>
    </cfRule>
    <cfRule type="cellIs" dxfId="66" priority="89" operator="greaterThan">
      <formula>27</formula>
    </cfRule>
    <cfRule type="cellIs" dxfId="65" priority="90" operator="lessThan">
      <formula>0</formula>
    </cfRule>
    <cfRule type="cellIs" dxfId="64" priority="91" operator="between">
      <formula>0.1</formula>
      <formula>26.9</formula>
    </cfRule>
  </conditionalFormatting>
  <conditionalFormatting sqref="N62:N65">
    <cfRule type="cellIs" dxfId="63" priority="84" operator="between">
      <formula>0.1</formula>
      <formula>26.9</formula>
    </cfRule>
    <cfRule type="cellIs" dxfId="62" priority="85" operator="greaterThan">
      <formula>27</formula>
    </cfRule>
    <cfRule type="cellIs" dxfId="61" priority="86" operator="lessThan">
      <formula>0</formula>
    </cfRule>
    <cfRule type="cellIs" dxfId="60" priority="87" operator="between">
      <formula>0.1</formula>
      <formula>26.9</formula>
    </cfRule>
  </conditionalFormatting>
  <conditionalFormatting sqref="F62:F65">
    <cfRule type="cellIs" dxfId="59" priority="80" operator="between">
      <formula>0.1</formula>
      <formula>26.9</formula>
    </cfRule>
    <cfRule type="cellIs" dxfId="58" priority="81" operator="greaterThan">
      <formula>27</formula>
    </cfRule>
    <cfRule type="cellIs" dxfId="57" priority="82" operator="lessThan">
      <formula>0</formula>
    </cfRule>
    <cfRule type="cellIs" dxfId="56" priority="83" operator="between">
      <formula>0.1</formula>
      <formula>26.9</formula>
    </cfRule>
  </conditionalFormatting>
  <conditionalFormatting sqref="U66:V67 AU66:AV67 AD66:AE67 C66:D67">
    <cfRule type="expression" dxfId="55" priority="78">
      <formula>OR($C66="Samedi",$C66="Dimanche")</formula>
    </cfRule>
  </conditionalFormatting>
  <conditionalFormatting sqref="AG66:AG67">
    <cfRule type="dataBar" priority="7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{D6DC7482-1901-4304-B057-8589682D3722}</x14:id>
        </ext>
      </extLst>
    </cfRule>
  </conditionalFormatting>
  <conditionalFormatting sqref="AX66:AX67">
    <cfRule type="dataBar" priority="7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{017B059A-75B6-4F39-9910-E2EF09564890}</x14:id>
        </ext>
      </extLst>
    </cfRule>
  </conditionalFormatting>
  <conditionalFormatting sqref="X66:X67">
    <cfRule type="dataBar" priority="76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{31391341-49ED-453A-B551-3A6026E1630D}</x14:id>
        </ext>
      </extLst>
    </cfRule>
  </conditionalFormatting>
  <conditionalFormatting sqref="AI66:AI67">
    <cfRule type="dataBar" priority="7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{E832B1D4-F31D-4892-A6A8-A6690F3AADCC}</x14:id>
        </ext>
      </extLst>
    </cfRule>
  </conditionalFormatting>
  <conditionalFormatting sqref="AK66:AQ67">
    <cfRule type="cellIs" dxfId="54" priority="74" operator="greaterThan">
      <formula>0</formula>
    </cfRule>
    <cfRule type="dataBar" priority="75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{3F208161-64C7-45A0-A244-25B9265F8614}</x14:id>
        </ext>
      </extLst>
    </cfRule>
  </conditionalFormatting>
  <conditionalFormatting sqref="J66:J67">
    <cfRule type="cellIs" dxfId="53" priority="69" operator="between">
      <formula>0.1</formula>
      <formula>26.9</formula>
    </cfRule>
    <cfRule type="cellIs" dxfId="52" priority="70" operator="greaterThan">
      <formula>27</formula>
    </cfRule>
    <cfRule type="cellIs" dxfId="51" priority="71" operator="lessThan">
      <formula>0</formula>
    </cfRule>
    <cfRule type="cellIs" dxfId="50" priority="72" operator="between">
      <formula>0.1</formula>
      <formula>26.9</formula>
    </cfRule>
  </conditionalFormatting>
  <conditionalFormatting sqref="N66:N67">
    <cfRule type="cellIs" dxfId="49" priority="65" operator="between">
      <formula>0.1</formula>
      <formula>26.9</formula>
    </cfRule>
    <cfRule type="cellIs" dxfId="48" priority="66" operator="greaterThan">
      <formula>27</formula>
    </cfRule>
    <cfRule type="cellIs" dxfId="47" priority="67" operator="lessThan">
      <formula>0</formula>
    </cfRule>
    <cfRule type="cellIs" dxfId="46" priority="68" operator="between">
      <formula>0.1</formula>
      <formula>26.9</formula>
    </cfRule>
  </conditionalFormatting>
  <conditionalFormatting sqref="F66:F67">
    <cfRule type="cellIs" dxfId="45" priority="61" operator="between">
      <formula>0.1</formula>
      <formula>26.9</formula>
    </cfRule>
    <cfRule type="cellIs" dxfId="44" priority="62" operator="greaterThan">
      <formula>27</formula>
    </cfRule>
    <cfRule type="cellIs" dxfId="43" priority="63" operator="lessThan">
      <formula>0</formula>
    </cfRule>
    <cfRule type="cellIs" dxfId="42" priority="64" operator="between">
      <formula>0.1</formula>
      <formula>26.9</formula>
    </cfRule>
  </conditionalFormatting>
  <conditionalFormatting sqref="U69:V69 AU69:AV69 AD69:AE69 C69:D69">
    <cfRule type="expression" dxfId="41" priority="59">
      <formula>OR($C69="Samedi",$C69="Dimanche")</formula>
    </cfRule>
  </conditionalFormatting>
  <conditionalFormatting sqref="AG69">
    <cfRule type="dataBar" priority="6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{75516D27-E261-43A2-94E0-F9077FCC1824}</x14:id>
        </ext>
      </extLst>
    </cfRule>
  </conditionalFormatting>
  <conditionalFormatting sqref="AX69">
    <cfRule type="dataBar" priority="5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{C5C9BDDD-EFF8-4B0C-8BF3-AD4F303555AA}</x14:id>
        </ext>
      </extLst>
    </cfRule>
  </conditionalFormatting>
  <conditionalFormatting sqref="X69">
    <cfRule type="dataBar" priority="57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{D7440FD9-04C8-46DE-ABFE-8D2388E10CF0}</x14:id>
        </ext>
      </extLst>
    </cfRule>
  </conditionalFormatting>
  <conditionalFormatting sqref="AI69">
    <cfRule type="dataBar" priority="5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{8AE91FC0-1413-4F8E-AA2E-3793F23C6013}</x14:id>
        </ext>
      </extLst>
    </cfRule>
  </conditionalFormatting>
  <conditionalFormatting sqref="AK69:AQ69">
    <cfRule type="cellIs" dxfId="40" priority="55" operator="greaterThan">
      <formula>0</formula>
    </cfRule>
    <cfRule type="dataBar" priority="56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{898E8EFC-B906-465E-8185-CA9E9E35C485}</x14:id>
        </ext>
      </extLst>
    </cfRule>
  </conditionalFormatting>
  <conditionalFormatting sqref="U68:V68 AU68:AV68 AD68:AE68 C68:D68">
    <cfRule type="expression" dxfId="39" priority="52">
      <formula>OR($C68="Samedi",$C68="Dimanche")</formula>
    </cfRule>
  </conditionalFormatting>
  <conditionalFormatting sqref="AG68">
    <cfRule type="dataBar" priority="5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{90A1EA7D-6795-46A3-9D43-B014AD94E266}</x14:id>
        </ext>
      </extLst>
    </cfRule>
  </conditionalFormatting>
  <conditionalFormatting sqref="AX68">
    <cfRule type="dataBar" priority="4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{46C89399-6A71-44C3-87C3-9522B01A9F79}</x14:id>
        </ext>
      </extLst>
    </cfRule>
  </conditionalFormatting>
  <conditionalFormatting sqref="X68">
    <cfRule type="dataBar" priority="4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{0C91CDF1-ED81-4532-B89C-E992C1DA9217}</x14:id>
        </ext>
      </extLst>
    </cfRule>
  </conditionalFormatting>
  <conditionalFormatting sqref="AI68">
    <cfRule type="dataBar" priority="43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{016798E6-C6F9-4BF3-BC60-3B83A8DAE3EC}</x14:id>
        </ext>
      </extLst>
    </cfRule>
  </conditionalFormatting>
  <conditionalFormatting sqref="J68">
    <cfRule type="cellIs" dxfId="38" priority="42" operator="greaterThan">
      <formula>1024</formula>
    </cfRule>
    <cfRule type="cellIs" dxfId="37" priority="45" operator="between">
      <formula>1013</formula>
      <formula>1024</formula>
    </cfRule>
    <cfRule type="cellIs" dxfId="36" priority="46" operator="between">
      <formula>1000</formula>
      <formula>1013</formula>
    </cfRule>
  </conditionalFormatting>
  <conditionalFormatting sqref="AK68:AQ68">
    <cfRule type="cellIs" dxfId="35" priority="44" operator="greaterThan">
      <formula>0</formula>
    </cfRule>
    <cfRule type="dataBar" priority="4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{ED3E75F3-F1D2-42DE-B035-5F32E880B1DA}</x14:id>
        </ext>
      </extLst>
    </cfRule>
  </conditionalFormatting>
  <conditionalFormatting sqref="J68">
    <cfRule type="cellIs" dxfId="34" priority="50" operator="between">
      <formula>950</formula>
      <formula>973</formula>
    </cfRule>
    <cfRule type="cellIs" dxfId="33" priority="51" operator="between">
      <formula>973</formula>
      <formula>1000</formula>
    </cfRule>
  </conditionalFormatting>
  <conditionalFormatting sqref="U70:V71 AU70:AV71 AD70:AE71 C70:D71">
    <cfRule type="expression" dxfId="32" priority="40">
      <formula>OR($C70="Samedi",$C70="Dimanche")</formula>
    </cfRule>
  </conditionalFormatting>
  <conditionalFormatting sqref="AG70:AG71">
    <cfRule type="dataBar" priority="41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{6BE5C9DA-265E-45AF-97EC-4711D4951550}</x14:id>
        </ext>
      </extLst>
    </cfRule>
  </conditionalFormatting>
  <conditionalFormatting sqref="AX70:AX71">
    <cfRule type="dataBar" priority="3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{6E93AC27-FB22-4446-844C-314EEBAE71D0}</x14:id>
        </ext>
      </extLst>
    </cfRule>
  </conditionalFormatting>
  <conditionalFormatting sqref="X70:X71">
    <cfRule type="dataBar" priority="38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{992CDC53-3CE4-429E-8695-9F413316113D}</x14:id>
        </ext>
      </extLst>
    </cfRule>
  </conditionalFormatting>
  <conditionalFormatting sqref="AI70:AI71">
    <cfRule type="dataBar" priority="3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{77DBEC42-7EDD-41F3-BE2C-8E142138447D}</x14:id>
        </ext>
      </extLst>
    </cfRule>
  </conditionalFormatting>
  <conditionalFormatting sqref="AK70:AQ71">
    <cfRule type="cellIs" dxfId="31" priority="36" operator="greaterThan">
      <formula>0</formula>
    </cfRule>
    <cfRule type="dataBar" priority="3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{29FC872D-AE66-4CF0-9CFE-E2D40FB70CB0}</x14:id>
        </ext>
      </extLst>
    </cfRule>
  </conditionalFormatting>
  <conditionalFormatting sqref="J69:J71">
    <cfRule type="cellIs" dxfId="30" priority="31" operator="between">
      <formula>0.1</formula>
      <formula>26.9</formula>
    </cfRule>
    <cfRule type="cellIs" dxfId="29" priority="32" operator="greaterThan">
      <formula>27</formula>
    </cfRule>
    <cfRule type="cellIs" dxfId="28" priority="33" operator="lessThan">
      <formula>0</formula>
    </cfRule>
    <cfRule type="cellIs" dxfId="27" priority="34" operator="between">
      <formula>0.1</formula>
      <formula>26.9</formula>
    </cfRule>
  </conditionalFormatting>
  <conditionalFormatting sqref="N68">
    <cfRule type="cellIs" dxfId="26" priority="26" operator="greaterThan">
      <formula>1024</formula>
    </cfRule>
    <cfRule type="cellIs" dxfId="25" priority="27" operator="between">
      <formula>1013</formula>
      <formula>1024</formula>
    </cfRule>
    <cfRule type="cellIs" dxfId="24" priority="28" operator="between">
      <formula>1000</formula>
      <formula>1013</formula>
    </cfRule>
  </conditionalFormatting>
  <conditionalFormatting sqref="N68">
    <cfRule type="cellIs" dxfId="23" priority="29" operator="between">
      <formula>950</formula>
      <formula>973</formula>
    </cfRule>
    <cfRule type="cellIs" dxfId="22" priority="30" operator="between">
      <formula>973</formula>
      <formula>1000</formula>
    </cfRule>
  </conditionalFormatting>
  <conditionalFormatting sqref="N69:N71">
    <cfRule type="cellIs" dxfId="21" priority="22" operator="between">
      <formula>0.1</formula>
      <formula>26.9</formula>
    </cfRule>
    <cfRule type="cellIs" dxfId="20" priority="23" operator="greaterThan">
      <formula>27</formula>
    </cfRule>
    <cfRule type="cellIs" dxfId="19" priority="24" operator="lessThan">
      <formula>0</formula>
    </cfRule>
    <cfRule type="cellIs" dxfId="18" priority="25" operator="between">
      <formula>0.1</formula>
      <formula>26.9</formula>
    </cfRule>
  </conditionalFormatting>
  <conditionalFormatting sqref="F68">
    <cfRule type="cellIs" dxfId="17" priority="17" operator="greaterThan">
      <formula>1024</formula>
    </cfRule>
    <cfRule type="cellIs" dxfId="16" priority="18" operator="between">
      <formula>1013</formula>
      <formula>1024</formula>
    </cfRule>
    <cfRule type="cellIs" dxfId="15" priority="19" operator="between">
      <formula>1000</formula>
      <formula>1013</formula>
    </cfRule>
  </conditionalFormatting>
  <conditionalFormatting sqref="F68">
    <cfRule type="cellIs" dxfId="14" priority="20" operator="between">
      <formula>950</formula>
      <formula>973</formula>
    </cfRule>
    <cfRule type="cellIs" dxfId="13" priority="21" operator="between">
      <formula>973</formula>
      <formula>1000</formula>
    </cfRule>
  </conditionalFormatting>
  <conditionalFormatting sqref="F69:F71">
    <cfRule type="cellIs" dxfId="12" priority="13" operator="between">
      <formula>0.1</formula>
      <formula>26.9</formula>
    </cfRule>
    <cfRule type="cellIs" dxfId="11" priority="14" operator="greaterThan">
      <formula>27</formula>
    </cfRule>
    <cfRule type="cellIs" dxfId="10" priority="15" operator="lessThan">
      <formula>0</formula>
    </cfRule>
    <cfRule type="cellIs" dxfId="9" priority="16" operator="between">
      <formula>0.1</formula>
      <formula>26.9</formula>
    </cfRule>
  </conditionalFormatting>
  <conditionalFormatting sqref="AG2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{DC02691F-839C-4A18-93FB-EACE30AF0B2F}</x14:id>
        </ext>
      </extLst>
    </cfRule>
  </conditionalFormatting>
  <conditionalFormatting sqref="AI25">
    <cfRule type="dataBar" priority="9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{C6396A43-88C1-412F-BB9B-CBA3E36E9E34}</x14:id>
        </ext>
      </extLst>
    </cfRule>
  </conditionalFormatting>
  <conditionalFormatting sqref="AK25:AQ25">
    <cfRule type="cellIs" dxfId="8" priority="10" operator="greaterThan">
      <formula>0</formula>
    </cfRule>
    <cfRule type="dataBar" priority="1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{1E225A9C-8A91-442E-8259-0AC4876D06C3}</x14:id>
        </ext>
      </extLst>
    </cfRule>
  </conditionalFormatting>
  <conditionalFormatting sqref="AG27:AG3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{2679A696-AC8A-4FF7-BDFE-0C826C762736}</x14:id>
        </ext>
      </extLst>
    </cfRule>
  </conditionalFormatting>
  <conditionalFormatting sqref="AI27:AI39">
    <cfRule type="dataBar" priority="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{EF4672B8-4B45-471C-AF76-9CD02DD8A78D}</x14:id>
        </ext>
      </extLst>
    </cfRule>
  </conditionalFormatting>
  <conditionalFormatting sqref="AK27:AQ39">
    <cfRule type="cellIs" dxfId="7" priority="6" operator="greaterThan">
      <formula>0</formula>
    </cfRule>
    <cfRule type="dataBar" priority="7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{F15D31C3-B207-456A-885D-E895244FBD64}</x14:id>
        </ext>
      </extLst>
    </cfRule>
  </conditionalFormatting>
  <conditionalFormatting sqref="AG41:AG43">
    <cfRule type="dataBar" priority="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{C076CBB5-5ADC-47A5-A76F-593C40E8198E}</x14:id>
        </ext>
      </extLst>
    </cfRule>
  </conditionalFormatting>
  <conditionalFormatting sqref="AI41:AI43">
    <cfRule type="dataBar" priority="1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{2FDF1734-D1D9-45EF-BFE1-57237B8EC085}</x14:id>
        </ext>
      </extLst>
    </cfRule>
  </conditionalFormatting>
  <conditionalFormatting sqref="AK41:AQ43">
    <cfRule type="cellIs" dxfId="6" priority="2" operator="greaterThan">
      <formula>0</formula>
    </cfRule>
    <cfRule type="dataBar" priority="3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{3B999454-F128-4D75-8C59-481DC3455ABD}</x14:id>
        </ext>
      </extLst>
    </cfRule>
  </conditionalFormatting>
  <hyperlinks>
    <hyperlink ref="BI1" r:id="rId1"/>
    <hyperlink ref="BB3" r:id="rId2"/>
    <hyperlink ref="BB5" r:id="rId3"/>
    <hyperlink ref="BB1" r:id="rId4"/>
  </hyperlinks>
  <pageMargins left="0.78740157499999996" right="0.78740157499999996" top="0.984251969" bottom="0.984251969" header="0.4921259845" footer="0.4921259845"/>
  <pageSetup paperSize="9" orientation="portrait" r:id="rId5"/>
  <headerFooter alignWithMargins="0"/>
  <drawing r:id="rId6"/>
  <legacyDrawing r:id="rId7"/>
  <controls>
    <mc:AlternateContent xmlns:mc="http://schemas.openxmlformats.org/markup-compatibility/2006">
      <mc:Choice Requires="x14">
        <control shapeId="113717" r:id="rId8" name="CommandButton1">
          <controlPr defaultSize="0" autoLine="0" r:id="rId9">
            <anchor moveWithCells="1">
              <from>
                <xdr:col>15</xdr:col>
                <xdr:colOff>85725</xdr:colOff>
                <xdr:row>0</xdr:row>
                <xdr:rowOff>133350</xdr:rowOff>
              </from>
              <to>
                <xdr:col>18</xdr:col>
                <xdr:colOff>0</xdr:colOff>
                <xdr:row>2</xdr:row>
                <xdr:rowOff>66675</xdr:rowOff>
              </to>
            </anchor>
          </controlPr>
        </control>
      </mc:Choice>
      <mc:Fallback>
        <control shapeId="113717" r:id="rId8" name="CommandButton1"/>
      </mc:Fallback>
    </mc:AlternateContent>
    <mc:AlternateContent xmlns:mc="http://schemas.openxmlformats.org/markup-compatibility/2006">
      <mc:Choice Requires="x14">
        <control shapeId="113682" r:id="rId10" name="Button 18">
          <controlPr defaultSize="0" print="0" autoFill="0" autoPict="0" macro="[0]!Tableau_Temperatures">
            <anchor moveWithCells="1" sizeWithCells="1">
              <from>
                <xdr:col>20</xdr:col>
                <xdr:colOff>95250</xdr:colOff>
                <xdr:row>0</xdr:row>
                <xdr:rowOff>76200</xdr:rowOff>
              </from>
              <to>
                <xdr:col>21</xdr:col>
                <xdr:colOff>142875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11" name="Button 20">
          <controlPr defaultSize="0" print="0" autoFill="0" autoPict="0" macro="[0]!Tableau_Vent">
            <anchor moveWithCells="1" sizeWithCells="1">
              <from>
                <xdr:col>21</xdr:col>
                <xdr:colOff>333375</xdr:colOff>
                <xdr:row>0</xdr:row>
                <xdr:rowOff>57150</xdr:rowOff>
              </from>
              <to>
                <xdr:col>23</xdr:col>
                <xdr:colOff>438150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2" name="Button 23">
          <controlPr defaultSize="0" print="0" autoFill="0" autoPict="0" macro="[0]!Tableau_Soleil">
            <anchor moveWithCells="1" sizeWithCells="1">
              <from>
                <xdr:col>25</xdr:col>
                <xdr:colOff>361950</xdr:colOff>
                <xdr:row>0</xdr:row>
                <xdr:rowOff>57150</xdr:rowOff>
              </from>
              <to>
                <xdr:col>26</xdr:col>
                <xdr:colOff>19050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3" name="Button 24">
          <controlPr defaultSize="0" print="0" autoFill="0" autoPict="0" macro="[0]!Tableau_Pluie">
            <anchor moveWithCells="1" sizeWithCells="1">
              <from>
                <xdr:col>23</xdr:col>
                <xdr:colOff>542925</xdr:colOff>
                <xdr:row>0</xdr:row>
                <xdr:rowOff>57150</xdr:rowOff>
              </from>
              <to>
                <xdr:col>25</xdr:col>
                <xdr:colOff>228600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760" r:id="rId14" name="Button 96">
          <controlPr defaultSize="0" print="0" autoFill="0" autoPict="0" macro="[0]!Changement_de_mois">
            <anchor moveWithCells="1" sizeWithCells="1">
              <from>
                <xdr:col>1</xdr:col>
                <xdr:colOff>0</xdr:colOff>
                <xdr:row>0</xdr:row>
                <xdr:rowOff>95250</xdr:rowOff>
              </from>
              <to>
                <xdr:col>4</xdr:col>
                <xdr:colOff>28575</xdr:colOff>
                <xdr:row>2</xdr:row>
                <xdr:rowOff>104775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F8EEC-23F6-4218-BD0A-F0BE19E2F1E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AG11:AG24 AG26 AG40</xm:sqref>
        </x14:conditionalFormatting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AX11:AX43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X11:X43</xm:sqref>
        </x14:conditionalFormatting>
        <x14:conditionalFormatting xmlns:xm="http://schemas.microsoft.com/office/excel/2006/main">
          <x14:cfRule type="dataBar" id="{00067CFE-8E0D-4F98-8D32-EC2DF3D7AB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AI11:AI24 AI26 AI40</xm:sqref>
        </x14:conditionalFormatting>
        <x14:conditionalFormatting xmlns:xm="http://schemas.microsoft.com/office/excel/2006/main">
          <x14:cfRule type="dataBar" id="{2ECAA2CF-B6AB-414B-8702-454F8C908BC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AK11:AQ24 AK26:AQ26 AK40:AQ40</xm:sqref>
        </x14:conditionalFormatting>
        <x14:conditionalFormatting xmlns:xm="http://schemas.microsoft.com/office/excel/2006/main">
          <x14:cfRule type="dataBar" id="{D578C665-33CA-41C1-A059-BE2B8D541D5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AG44:AG45</xm:sqref>
        </x14:conditionalFormatting>
        <x14:conditionalFormatting xmlns:xm="http://schemas.microsoft.com/office/excel/2006/main">
          <x14:cfRule type="dataBar" id="{2F88DAF2-CB4C-4E6C-8241-1CBE88FB0B12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AX44:AX45</xm:sqref>
        </x14:conditionalFormatting>
        <x14:conditionalFormatting xmlns:xm="http://schemas.microsoft.com/office/excel/2006/main">
          <x14:cfRule type="dataBar" id="{65F6F338-33FE-49FF-971F-89B6268DA93E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X44:X45</xm:sqref>
        </x14:conditionalFormatting>
        <x14:conditionalFormatting xmlns:xm="http://schemas.microsoft.com/office/excel/2006/main">
          <x14:cfRule type="dataBar" id="{E1E81538-D9B2-4977-8EDE-4161C904DD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AI44:AI45</xm:sqref>
        </x14:conditionalFormatting>
        <x14:conditionalFormatting xmlns:xm="http://schemas.microsoft.com/office/excel/2006/main">
          <x14:cfRule type="dataBar" id="{9AE03AE5-2AA0-4B82-98EB-AE6C4F68FB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AK44:AQ45</xm:sqref>
        </x14:conditionalFormatting>
        <x14:conditionalFormatting xmlns:xm="http://schemas.microsoft.com/office/excel/2006/main">
          <x14:cfRule type="dataBar" id="{B99CDE84-B3D7-415E-B39A-C14005CA3C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AG46:AG51</xm:sqref>
        </x14:conditionalFormatting>
        <x14:conditionalFormatting xmlns:xm="http://schemas.microsoft.com/office/excel/2006/main">
          <x14:cfRule type="dataBar" id="{7704DC03-F13A-4CE0-82AE-92E33CA3EA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AX46:AX51</xm:sqref>
        </x14:conditionalFormatting>
        <x14:conditionalFormatting xmlns:xm="http://schemas.microsoft.com/office/excel/2006/main">
          <x14:cfRule type="dataBar" id="{B213D579-63C7-48C9-B132-B115B4D43DC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X46:X51</xm:sqref>
        </x14:conditionalFormatting>
        <x14:conditionalFormatting xmlns:xm="http://schemas.microsoft.com/office/excel/2006/main">
          <x14:cfRule type="dataBar" id="{7187AA32-B8D9-4846-B15D-B71107CA49D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AI46:AI51</xm:sqref>
        </x14:conditionalFormatting>
        <x14:conditionalFormatting xmlns:xm="http://schemas.microsoft.com/office/excel/2006/main">
          <x14:cfRule type="dataBar" id="{3229F74E-3722-4DB3-B0BC-8020DD747FC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AK46:AQ51</xm:sqref>
        </x14:conditionalFormatting>
        <x14:conditionalFormatting xmlns:xm="http://schemas.microsoft.com/office/excel/2006/main">
          <x14:cfRule type="dataBar" id="{0E78788A-7B8C-4A81-AD78-CFE172ED089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AG52:AG53</xm:sqref>
        </x14:conditionalFormatting>
        <x14:conditionalFormatting xmlns:xm="http://schemas.microsoft.com/office/excel/2006/main">
          <x14:cfRule type="dataBar" id="{D045011F-62D4-4925-8D1D-D8E02EDD625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AX52:AX53</xm:sqref>
        </x14:conditionalFormatting>
        <x14:conditionalFormatting xmlns:xm="http://schemas.microsoft.com/office/excel/2006/main">
          <x14:cfRule type="dataBar" id="{C09037C6-0EDD-45FC-8210-9E97FB4FF06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X52:X53</xm:sqref>
        </x14:conditionalFormatting>
        <x14:conditionalFormatting xmlns:xm="http://schemas.microsoft.com/office/excel/2006/main">
          <x14:cfRule type="dataBar" id="{5BCE79C6-FE78-4720-B1FF-93E222F734E7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AI52:AI53</xm:sqref>
        </x14:conditionalFormatting>
        <x14:conditionalFormatting xmlns:xm="http://schemas.microsoft.com/office/excel/2006/main">
          <x14:cfRule type="dataBar" id="{DFE06A84-0E2F-489D-B346-9BA2F798D7C6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AK52:AQ53</xm:sqref>
        </x14:conditionalFormatting>
        <x14:conditionalFormatting xmlns:xm="http://schemas.microsoft.com/office/excel/2006/main">
          <x14:cfRule type="dataBar" id="{EC920855-1651-46AF-96DB-5F622D0F0D8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AG55</xm:sqref>
        </x14:conditionalFormatting>
        <x14:conditionalFormatting xmlns:xm="http://schemas.microsoft.com/office/excel/2006/main">
          <x14:cfRule type="dataBar" id="{D9E7E09A-A427-45D5-B5F7-330ACBFFCF0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AX55</xm:sqref>
        </x14:conditionalFormatting>
        <x14:conditionalFormatting xmlns:xm="http://schemas.microsoft.com/office/excel/2006/main">
          <x14:cfRule type="dataBar" id="{A1620578-F8E1-4998-BD64-567845B7C70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X55</xm:sqref>
        </x14:conditionalFormatting>
        <x14:conditionalFormatting xmlns:xm="http://schemas.microsoft.com/office/excel/2006/main">
          <x14:cfRule type="dataBar" id="{C41FF483-33C7-4175-97EE-D577D1582CAB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AI55</xm:sqref>
        </x14:conditionalFormatting>
        <x14:conditionalFormatting xmlns:xm="http://schemas.microsoft.com/office/excel/2006/main">
          <x14:cfRule type="dataBar" id="{E9A1510A-1747-4C3C-A9F8-DCB45B3D273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AK55:AQ55</xm:sqref>
        </x14:conditionalFormatting>
        <x14:conditionalFormatting xmlns:xm="http://schemas.microsoft.com/office/excel/2006/main">
          <x14:cfRule type="dataBar" id="{7D20FA9F-9702-4880-8D4A-EE03E26B2DD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AG54</xm:sqref>
        </x14:conditionalFormatting>
        <x14:conditionalFormatting xmlns:xm="http://schemas.microsoft.com/office/excel/2006/main">
          <x14:cfRule type="dataBar" id="{23C2ADB1-4EDF-48EB-AAF0-B739265E43B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AX54</xm:sqref>
        </x14:conditionalFormatting>
        <x14:conditionalFormatting xmlns:xm="http://schemas.microsoft.com/office/excel/2006/main">
          <x14:cfRule type="dataBar" id="{3BB146E3-D309-4103-A403-6DA621E0351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X54</xm:sqref>
        </x14:conditionalFormatting>
        <x14:conditionalFormatting xmlns:xm="http://schemas.microsoft.com/office/excel/2006/main">
          <x14:cfRule type="dataBar" id="{40E7DFC0-FD52-4708-932D-9EDC9C9362B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AI54</xm:sqref>
        </x14:conditionalFormatting>
        <x14:conditionalFormatting xmlns:xm="http://schemas.microsoft.com/office/excel/2006/main">
          <x14:cfRule type="dataBar" id="{1DFFD6D9-54E7-4493-A7D8-DB794364265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AK54:AQ54</xm:sqref>
        </x14:conditionalFormatting>
        <x14:conditionalFormatting xmlns:xm="http://schemas.microsoft.com/office/excel/2006/main">
          <x14:cfRule type="dataBar" id="{43CA2080-210C-49A9-884A-B9BADB69B23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AG56:AG57</xm:sqref>
        </x14:conditionalFormatting>
        <x14:conditionalFormatting xmlns:xm="http://schemas.microsoft.com/office/excel/2006/main">
          <x14:cfRule type="dataBar" id="{13067C26-B6CC-4A4B-ADDD-1F5B7AC61B9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AX56:AX57</xm:sqref>
        </x14:conditionalFormatting>
        <x14:conditionalFormatting xmlns:xm="http://schemas.microsoft.com/office/excel/2006/main">
          <x14:cfRule type="dataBar" id="{286F53FF-E2B8-4F63-84FE-1405CCC0A9FB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X56:X57</xm:sqref>
        </x14:conditionalFormatting>
        <x14:conditionalFormatting xmlns:xm="http://schemas.microsoft.com/office/excel/2006/main">
          <x14:cfRule type="dataBar" id="{676F4CA4-4CF1-4B05-B9BE-C5D7E4064BE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AI56:AI57</xm:sqref>
        </x14:conditionalFormatting>
        <x14:conditionalFormatting xmlns:xm="http://schemas.microsoft.com/office/excel/2006/main">
          <x14:cfRule type="dataBar" id="{839D3DE8-C867-450E-83F5-C961D1ED01B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AK56:AQ57</xm:sqref>
        </x14:conditionalFormatting>
        <x14:conditionalFormatting xmlns:xm="http://schemas.microsoft.com/office/excel/2006/main">
          <x14:cfRule type="dataBar" id="{5CD0750B-8466-459F-A56F-90C7C2E175D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AG58:AG59</xm:sqref>
        </x14:conditionalFormatting>
        <x14:conditionalFormatting xmlns:xm="http://schemas.microsoft.com/office/excel/2006/main">
          <x14:cfRule type="dataBar" id="{E0F1B09F-F8D0-4FD3-A7DF-779230DCFA6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AX58:AX59</xm:sqref>
        </x14:conditionalFormatting>
        <x14:conditionalFormatting xmlns:xm="http://schemas.microsoft.com/office/excel/2006/main">
          <x14:cfRule type="dataBar" id="{00D57865-BB1A-4F92-AA72-3B5CC49D13B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X58:X59</xm:sqref>
        </x14:conditionalFormatting>
        <x14:conditionalFormatting xmlns:xm="http://schemas.microsoft.com/office/excel/2006/main">
          <x14:cfRule type="dataBar" id="{169F4930-86B9-4DBC-B03E-7F9802D41CF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AI58:AI59</xm:sqref>
        </x14:conditionalFormatting>
        <x14:conditionalFormatting xmlns:xm="http://schemas.microsoft.com/office/excel/2006/main">
          <x14:cfRule type="dataBar" id="{92BC5E08-DE8A-449B-81B8-CA8585F7CA9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AK58:AQ59</xm:sqref>
        </x14:conditionalFormatting>
        <x14:conditionalFormatting xmlns:xm="http://schemas.microsoft.com/office/excel/2006/main">
          <x14:cfRule type="dataBar" id="{DEE48018-7BD3-4CBD-86A2-812812D34AA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AG60:AG61</xm:sqref>
        </x14:conditionalFormatting>
        <x14:conditionalFormatting xmlns:xm="http://schemas.microsoft.com/office/excel/2006/main">
          <x14:cfRule type="dataBar" id="{B9CE2BD1-AC86-4075-A052-BE84BF3EEF3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AX60:AX61</xm:sqref>
        </x14:conditionalFormatting>
        <x14:conditionalFormatting xmlns:xm="http://schemas.microsoft.com/office/excel/2006/main">
          <x14:cfRule type="dataBar" id="{35226ACF-11DB-4107-993F-F090FC1C218A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X60:X61</xm:sqref>
        </x14:conditionalFormatting>
        <x14:conditionalFormatting xmlns:xm="http://schemas.microsoft.com/office/excel/2006/main">
          <x14:cfRule type="dataBar" id="{7D4F09B9-0D27-4EDC-8A7F-07AFF51409E6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AI60:AI61</xm:sqref>
        </x14:conditionalFormatting>
        <x14:conditionalFormatting xmlns:xm="http://schemas.microsoft.com/office/excel/2006/main">
          <x14:cfRule type="dataBar" id="{8771F246-ADB7-4EC2-99BF-034769B659E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AK60:AQ61</xm:sqref>
        </x14:conditionalFormatting>
        <x14:conditionalFormatting xmlns:xm="http://schemas.microsoft.com/office/excel/2006/main">
          <x14:cfRule type="dataBar" id="{2DDE3B1C-AD6E-4817-84BB-2306FEA2B42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AG62:AG63</xm:sqref>
        </x14:conditionalFormatting>
        <x14:conditionalFormatting xmlns:xm="http://schemas.microsoft.com/office/excel/2006/main">
          <x14:cfRule type="dataBar" id="{93AAF58F-EF95-48B4-8C50-978AAEEB5EE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AX62:AX63</xm:sqref>
        </x14:conditionalFormatting>
        <x14:conditionalFormatting xmlns:xm="http://schemas.microsoft.com/office/excel/2006/main">
          <x14:cfRule type="dataBar" id="{29AF829D-31D4-44D2-9957-72FB12137A73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X62:X63</xm:sqref>
        </x14:conditionalFormatting>
        <x14:conditionalFormatting xmlns:xm="http://schemas.microsoft.com/office/excel/2006/main">
          <x14:cfRule type="dataBar" id="{BBD4B79D-CCAE-456E-B65A-5AE2FD75741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AI62:AI63</xm:sqref>
        </x14:conditionalFormatting>
        <x14:conditionalFormatting xmlns:xm="http://schemas.microsoft.com/office/excel/2006/main">
          <x14:cfRule type="dataBar" id="{AEA124A5-D420-4F86-A76F-BB88C3ED26A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AK62:AQ63</xm:sqref>
        </x14:conditionalFormatting>
        <x14:conditionalFormatting xmlns:xm="http://schemas.microsoft.com/office/excel/2006/main">
          <x14:cfRule type="dataBar" id="{94843EA4-8CFD-4910-AB91-618AD0FAE9ED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AG64:AG65</xm:sqref>
        </x14:conditionalFormatting>
        <x14:conditionalFormatting xmlns:xm="http://schemas.microsoft.com/office/excel/2006/main">
          <x14:cfRule type="dataBar" id="{D0F1E9BB-5227-45C7-BBCC-F4519EAA9CB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AX64:AX65</xm:sqref>
        </x14:conditionalFormatting>
        <x14:conditionalFormatting xmlns:xm="http://schemas.microsoft.com/office/excel/2006/main">
          <x14:cfRule type="dataBar" id="{CA265369-3C5B-411D-B4A1-5BD7DFF46FA6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X64:X65</xm:sqref>
        </x14:conditionalFormatting>
        <x14:conditionalFormatting xmlns:xm="http://schemas.microsoft.com/office/excel/2006/main">
          <x14:cfRule type="dataBar" id="{A4F9FBE6-9D49-4919-9C78-D0CA063FB4D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AI64:AI65</xm:sqref>
        </x14:conditionalFormatting>
        <x14:conditionalFormatting xmlns:xm="http://schemas.microsoft.com/office/excel/2006/main">
          <x14:cfRule type="dataBar" id="{F673DBC9-489E-40C6-9BA5-C29C5C1A088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AK64:AQ65</xm:sqref>
        </x14:conditionalFormatting>
        <x14:conditionalFormatting xmlns:xm="http://schemas.microsoft.com/office/excel/2006/main">
          <x14:cfRule type="dataBar" id="{D6DC7482-1901-4304-B057-8589682D372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AG66:AG67</xm:sqref>
        </x14:conditionalFormatting>
        <x14:conditionalFormatting xmlns:xm="http://schemas.microsoft.com/office/excel/2006/main">
          <x14:cfRule type="dataBar" id="{017B059A-75B6-4F39-9910-E2EF0956489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AX66:AX67</xm:sqref>
        </x14:conditionalFormatting>
        <x14:conditionalFormatting xmlns:xm="http://schemas.microsoft.com/office/excel/2006/main">
          <x14:cfRule type="dataBar" id="{31391341-49ED-453A-B551-3A6026E1630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X66:X67</xm:sqref>
        </x14:conditionalFormatting>
        <x14:conditionalFormatting xmlns:xm="http://schemas.microsoft.com/office/excel/2006/main">
          <x14:cfRule type="dataBar" id="{E832B1D4-F31D-4892-A6A8-A6690F3AADC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AI66:AI67</xm:sqref>
        </x14:conditionalFormatting>
        <x14:conditionalFormatting xmlns:xm="http://schemas.microsoft.com/office/excel/2006/main">
          <x14:cfRule type="dataBar" id="{3F208161-64C7-45A0-A244-25B9265F861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AK66:AQ67</xm:sqref>
        </x14:conditionalFormatting>
        <x14:conditionalFormatting xmlns:xm="http://schemas.microsoft.com/office/excel/2006/main">
          <x14:cfRule type="dataBar" id="{75516D27-E261-43A2-94E0-F9077FCC182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AG69</xm:sqref>
        </x14:conditionalFormatting>
        <x14:conditionalFormatting xmlns:xm="http://schemas.microsoft.com/office/excel/2006/main">
          <x14:cfRule type="dataBar" id="{C5C9BDDD-EFF8-4B0C-8BF3-AD4F303555AA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AX69</xm:sqref>
        </x14:conditionalFormatting>
        <x14:conditionalFormatting xmlns:xm="http://schemas.microsoft.com/office/excel/2006/main">
          <x14:cfRule type="dataBar" id="{D7440FD9-04C8-46DE-ABFE-8D2388E10CF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X69</xm:sqref>
        </x14:conditionalFormatting>
        <x14:conditionalFormatting xmlns:xm="http://schemas.microsoft.com/office/excel/2006/main">
          <x14:cfRule type="dataBar" id="{8AE91FC0-1413-4F8E-AA2E-3793F23C601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AI69</xm:sqref>
        </x14:conditionalFormatting>
        <x14:conditionalFormatting xmlns:xm="http://schemas.microsoft.com/office/excel/2006/main">
          <x14:cfRule type="dataBar" id="{898E8EFC-B906-465E-8185-CA9E9E35C485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AK69:AQ69</xm:sqref>
        </x14:conditionalFormatting>
        <x14:conditionalFormatting xmlns:xm="http://schemas.microsoft.com/office/excel/2006/main">
          <x14:cfRule type="dataBar" id="{90A1EA7D-6795-46A3-9D43-B014AD94E26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AG68</xm:sqref>
        </x14:conditionalFormatting>
        <x14:conditionalFormatting xmlns:xm="http://schemas.microsoft.com/office/excel/2006/main">
          <x14:cfRule type="dataBar" id="{46C89399-6A71-44C3-87C3-9522B01A9F79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AX68</xm:sqref>
        </x14:conditionalFormatting>
        <x14:conditionalFormatting xmlns:xm="http://schemas.microsoft.com/office/excel/2006/main">
          <x14:cfRule type="dataBar" id="{0C91CDF1-ED81-4532-B89C-E992C1DA9217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X68</xm:sqref>
        </x14:conditionalFormatting>
        <x14:conditionalFormatting xmlns:xm="http://schemas.microsoft.com/office/excel/2006/main">
          <x14:cfRule type="dataBar" id="{016798E6-C6F9-4BF3-BC60-3B83A8DAE3E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AI68</xm:sqref>
        </x14:conditionalFormatting>
        <x14:conditionalFormatting xmlns:xm="http://schemas.microsoft.com/office/excel/2006/main">
          <x14:cfRule type="dataBar" id="{ED3E75F3-F1D2-42DE-B035-5F32E880B1D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AK68:AQ68</xm:sqref>
        </x14:conditionalFormatting>
        <x14:conditionalFormatting xmlns:xm="http://schemas.microsoft.com/office/excel/2006/main">
          <x14:cfRule type="dataBar" id="{6BE5C9DA-265E-45AF-97EC-4711D4951550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AG70:AG71</xm:sqref>
        </x14:conditionalFormatting>
        <x14:conditionalFormatting xmlns:xm="http://schemas.microsoft.com/office/excel/2006/main">
          <x14:cfRule type="dataBar" id="{6E93AC27-FB22-4446-844C-314EEBAE71D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AX70:AX71</xm:sqref>
        </x14:conditionalFormatting>
        <x14:conditionalFormatting xmlns:xm="http://schemas.microsoft.com/office/excel/2006/main">
          <x14:cfRule type="dataBar" id="{992CDC53-3CE4-429E-8695-9F413316113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X70:X71</xm:sqref>
        </x14:conditionalFormatting>
        <x14:conditionalFormatting xmlns:xm="http://schemas.microsoft.com/office/excel/2006/main">
          <x14:cfRule type="dataBar" id="{77DBEC42-7EDD-41F3-BE2C-8E142138447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AI70:AI71</xm:sqref>
        </x14:conditionalFormatting>
        <x14:conditionalFormatting xmlns:xm="http://schemas.microsoft.com/office/excel/2006/main">
          <x14:cfRule type="dataBar" id="{29FC872D-AE66-4CF0-9CFE-E2D40FB70CB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AK70:AQ71</xm:sqref>
        </x14:conditionalFormatting>
        <x14:conditionalFormatting xmlns:xm="http://schemas.microsoft.com/office/excel/2006/main">
          <x14:cfRule type="dataBar" id="{DC02691F-839C-4A18-93FB-EACE30AF0B2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AG25</xm:sqref>
        </x14:conditionalFormatting>
        <x14:conditionalFormatting xmlns:xm="http://schemas.microsoft.com/office/excel/2006/main">
          <x14:cfRule type="dataBar" id="{C6396A43-88C1-412F-BB9B-CBA3E36E9E3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AI25</xm:sqref>
        </x14:conditionalFormatting>
        <x14:conditionalFormatting xmlns:xm="http://schemas.microsoft.com/office/excel/2006/main">
          <x14:cfRule type="dataBar" id="{1E225A9C-8A91-442E-8259-0AC4876D06C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AK25:AQ25</xm:sqref>
        </x14:conditionalFormatting>
        <x14:conditionalFormatting xmlns:xm="http://schemas.microsoft.com/office/excel/2006/main">
          <x14:cfRule type="dataBar" id="{2679A696-AC8A-4FF7-BDFE-0C826C76273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AG27:AG39</xm:sqref>
        </x14:conditionalFormatting>
        <x14:conditionalFormatting xmlns:xm="http://schemas.microsoft.com/office/excel/2006/main">
          <x14:cfRule type="dataBar" id="{EF4672B8-4B45-471C-AF76-9CD02DD8A78D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AI27:AI39</xm:sqref>
        </x14:conditionalFormatting>
        <x14:conditionalFormatting xmlns:xm="http://schemas.microsoft.com/office/excel/2006/main">
          <x14:cfRule type="dataBar" id="{F15D31C3-B207-456A-885D-E895244FBD6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AK27:AQ39</xm:sqref>
        </x14:conditionalFormatting>
        <x14:conditionalFormatting xmlns:xm="http://schemas.microsoft.com/office/excel/2006/main">
          <x14:cfRule type="dataBar" id="{C076CBB5-5ADC-47A5-A76F-593C40E8198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AG41:AG43</xm:sqref>
        </x14:conditionalFormatting>
        <x14:conditionalFormatting xmlns:xm="http://schemas.microsoft.com/office/excel/2006/main">
          <x14:cfRule type="dataBar" id="{2FDF1734-D1D9-45EF-BFE1-57237B8EC08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3B999454-F128-4D75-8C59-481DC3455A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AK41:AQ43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7"/>
  <sheetViews>
    <sheetView showGridLines="0" zoomScaleNormal="100" workbookViewId="0">
      <selection activeCell="C2" sqref="C2:I22"/>
    </sheetView>
  </sheetViews>
  <sheetFormatPr baseColWidth="10" defaultColWidth="11" defaultRowHeight="12.75" x14ac:dyDescent="0.2"/>
  <cols>
    <col min="1" max="1" width="4.42578125" style="176" customWidth="1"/>
    <col min="2" max="3" width="5.42578125" style="176" customWidth="1"/>
    <col min="4" max="4" width="42" style="223" customWidth="1"/>
    <col min="5" max="5" width="3.7109375" style="176" customWidth="1"/>
    <col min="6" max="6" width="52.7109375" style="176" customWidth="1"/>
    <col min="7" max="8" width="12.28515625" style="176" customWidth="1"/>
    <col min="9" max="9" width="7.140625" style="176" customWidth="1"/>
    <col min="10" max="10" width="12.140625" style="176" bestFit="1" customWidth="1"/>
    <col min="11" max="11" width="10" style="176" customWidth="1"/>
    <col min="12" max="12" width="11" style="176"/>
    <col min="13" max="13" width="12" style="176" customWidth="1"/>
    <col min="14" max="14" width="2.85546875" style="176" customWidth="1"/>
    <col min="15" max="35" width="11" style="363"/>
    <col min="36" max="16384" width="11" style="176"/>
  </cols>
  <sheetData>
    <row r="1" spans="1:16" ht="18" customHeight="1" x14ac:dyDescent="0.2">
      <c r="A1" s="513" t="str">
        <f>Décembre_2019!C5</f>
        <v>Décembre_2019</v>
      </c>
      <c r="B1" s="513"/>
      <c r="C1" s="484"/>
      <c r="D1" s="342"/>
      <c r="E1" s="353"/>
      <c r="F1" s="343"/>
      <c r="G1" s="344"/>
      <c r="H1" s="344"/>
      <c r="I1" s="357">
        <f>Décembre_2019!N7</f>
        <v>14.9</v>
      </c>
      <c r="J1" s="363"/>
      <c r="K1" s="486"/>
      <c r="L1" s="363"/>
      <c r="M1" s="363"/>
      <c r="N1" s="363"/>
      <c r="P1" s="364"/>
    </row>
    <row r="2" spans="1:16" ht="18" customHeight="1" x14ac:dyDescent="0.2">
      <c r="A2" s="485"/>
      <c r="B2" s="485"/>
      <c r="C2" s="327"/>
      <c r="D2" s="345"/>
      <c r="E2" s="327"/>
      <c r="F2" s="605">
        <f ca="1">NOW()-1</f>
        <v>45428.448953240739</v>
      </c>
      <c r="G2" s="605"/>
      <c r="H2" s="605"/>
      <c r="I2" s="358">
        <v>145</v>
      </c>
      <c r="J2" s="363"/>
      <c r="K2" s="486"/>
      <c r="L2" s="363"/>
      <c r="M2" s="363"/>
      <c r="N2" s="363"/>
      <c r="P2" s="365"/>
    </row>
    <row r="3" spans="1:16" ht="18.75" customHeight="1" x14ac:dyDescent="0.2">
      <c r="A3" s="485"/>
      <c r="B3" s="485"/>
      <c r="C3" s="327"/>
      <c r="D3" s="530" t="s">
        <v>140</v>
      </c>
      <c r="E3" s="327"/>
      <c r="F3" s="343"/>
      <c r="G3" s="346" t="s">
        <v>87</v>
      </c>
      <c r="H3" s="347"/>
      <c r="I3" s="359">
        <f>I1-940</f>
        <v>-925.1</v>
      </c>
      <c r="J3" s="363"/>
      <c r="K3" s="486"/>
      <c r="L3" s="363"/>
      <c r="M3" s="363"/>
      <c r="N3" s="363"/>
      <c r="P3" s="366"/>
    </row>
    <row r="4" spans="1:16" ht="15" x14ac:dyDescent="0.25">
      <c r="A4" s="485"/>
      <c r="B4" s="485"/>
      <c r="C4" s="327"/>
      <c r="D4" s="371"/>
      <c r="E4" s="327"/>
      <c r="F4" s="523" t="s">
        <v>88</v>
      </c>
      <c r="G4" s="344"/>
      <c r="H4" s="344"/>
      <c r="I4" s="358">
        <v>3</v>
      </c>
      <c r="J4" s="363"/>
      <c r="K4" s="363"/>
      <c r="L4" s="363"/>
      <c r="M4" s="363"/>
      <c r="N4" s="363"/>
      <c r="P4" s="365"/>
    </row>
    <row r="5" spans="1:16" ht="40.5" customHeight="1" x14ac:dyDescent="0.2">
      <c r="A5" s="514"/>
      <c r="B5" s="514"/>
      <c r="C5" s="351"/>
      <c r="D5" s="371"/>
      <c r="E5" s="327"/>
      <c r="F5" s="343"/>
      <c r="H5" s="195"/>
      <c r="I5" s="359">
        <f>I2-I3-I4</f>
        <v>1067.0999999999999</v>
      </c>
      <c r="J5" s="363"/>
      <c r="K5" s="363"/>
      <c r="L5" s="363"/>
      <c r="M5" s="363"/>
      <c r="N5" s="363"/>
      <c r="P5" s="366"/>
    </row>
    <row r="6" spans="1:16" ht="31.5" customHeight="1" x14ac:dyDescent="0.25">
      <c r="A6" s="515" t="s">
        <v>39</v>
      </c>
      <c r="B6" s="515" t="s">
        <v>77</v>
      </c>
      <c r="C6" s="351"/>
      <c r="D6" s="372" t="s">
        <v>78</v>
      </c>
      <c r="E6" s="327"/>
      <c r="F6" s="368"/>
      <c r="H6" s="195"/>
      <c r="I6" s="360"/>
      <c r="J6" s="363"/>
      <c r="K6" s="604"/>
      <c r="L6" s="604"/>
      <c r="M6" s="524"/>
      <c r="N6" s="363"/>
      <c r="P6" s="367"/>
    </row>
    <row r="7" spans="1:16" ht="39.75" customHeight="1" x14ac:dyDescent="0.25">
      <c r="A7" s="516"/>
      <c r="B7" s="517"/>
      <c r="C7" s="351"/>
      <c r="D7" s="372" t="s">
        <v>79</v>
      </c>
      <c r="E7" s="354">
        <f ca="1">INDIRECT($A$1&amp;"!$W9")</f>
        <v>0</v>
      </c>
      <c r="F7" s="348"/>
      <c r="H7" s="195"/>
      <c r="I7" s="357">
        <f>Décembre_2019!J7</f>
        <v>0.4</v>
      </c>
      <c r="J7" s="363"/>
      <c r="K7" s="363"/>
      <c r="L7" s="363"/>
      <c r="M7" s="363"/>
      <c r="N7" s="363"/>
      <c r="P7" s="364"/>
    </row>
    <row r="8" spans="1:16" ht="35.25" customHeight="1" x14ac:dyDescent="0.25">
      <c r="A8" s="518"/>
      <c r="B8" s="518"/>
      <c r="C8" s="351"/>
      <c r="D8" s="372" t="s">
        <v>80</v>
      </c>
      <c r="E8" s="355">
        <v>132</v>
      </c>
      <c r="F8" s="343"/>
      <c r="H8" s="195"/>
      <c r="I8" s="358">
        <v>145</v>
      </c>
      <c r="J8" s="363"/>
      <c r="K8" s="363"/>
      <c r="L8" s="363"/>
      <c r="M8" s="363"/>
      <c r="N8" s="363"/>
      <c r="P8" s="365"/>
    </row>
    <row r="9" spans="1:16" ht="35.25" customHeight="1" x14ac:dyDescent="0.25">
      <c r="A9" s="519">
        <f ca="1">INDIRECT($A$1&amp;"!$AG5")</f>
        <v>154.24399999999997</v>
      </c>
      <c r="B9" s="519">
        <f ca="1">INDIRECT($A$1&amp;"!$AG9")</f>
        <v>21.843999999999994</v>
      </c>
      <c r="C9" s="352"/>
      <c r="D9" s="372" t="s">
        <v>81</v>
      </c>
      <c r="E9" s="356">
        <f ca="1">INDIRECT($A$1&amp;"!$X$9")</f>
        <v>84.672000000000011</v>
      </c>
      <c r="F9" s="348"/>
      <c r="H9" s="195"/>
      <c r="I9" s="359">
        <f>I7-940</f>
        <v>-939.6</v>
      </c>
      <c r="J9" s="363"/>
      <c r="K9" s="363"/>
      <c r="L9" s="363"/>
      <c r="M9" s="363"/>
      <c r="N9" s="363"/>
      <c r="P9" s="366"/>
    </row>
    <row r="10" spans="1:16" ht="34.5" customHeight="1" x14ac:dyDescent="0.25">
      <c r="A10" s="520">
        <v>200</v>
      </c>
      <c r="B10" s="520">
        <v>200</v>
      </c>
      <c r="C10" s="327"/>
      <c r="D10" s="372" t="s">
        <v>82</v>
      </c>
      <c r="E10" s="355">
        <v>2</v>
      </c>
      <c r="F10" s="348"/>
      <c r="H10" s="195"/>
      <c r="I10" s="358">
        <v>3</v>
      </c>
      <c r="J10" s="363"/>
      <c r="K10" s="363"/>
      <c r="L10" s="363"/>
      <c r="M10" s="363"/>
      <c r="N10" s="363"/>
      <c r="P10" s="365"/>
    </row>
    <row r="11" spans="1:16" ht="30" customHeight="1" x14ac:dyDescent="0.25">
      <c r="A11" s="520">
        <f ca="1">100*(1-(A9/A10))</f>
        <v>22.878000000000011</v>
      </c>
      <c r="B11" s="520">
        <f ca="1">100*(1-(B9/B10))</f>
        <v>89.078000000000003</v>
      </c>
      <c r="C11" s="327"/>
      <c r="D11" s="372" t="s">
        <v>83</v>
      </c>
      <c r="E11" s="355">
        <f ca="1">E8-E9-E10</f>
        <v>45.327999999999989</v>
      </c>
      <c r="F11" s="348"/>
      <c r="H11" s="195"/>
      <c r="I11" s="358">
        <f>I8-I9-I10</f>
        <v>1081.5999999999999</v>
      </c>
      <c r="J11" s="363"/>
      <c r="K11" s="363"/>
      <c r="L11" s="363"/>
      <c r="M11" s="363"/>
      <c r="N11" s="363"/>
      <c r="P11" s="365"/>
    </row>
    <row r="12" spans="1:16" ht="30" customHeight="1" x14ac:dyDescent="0.25">
      <c r="A12" s="520">
        <f ca="1">20*A11/100</f>
        <v>4.5756000000000023</v>
      </c>
      <c r="B12" s="520">
        <f ca="1">20*B11/100</f>
        <v>17.8156</v>
      </c>
      <c r="C12" s="327"/>
      <c r="D12" s="372" t="s">
        <v>84</v>
      </c>
      <c r="E12" s="327"/>
      <c r="F12" s="522" t="s">
        <v>141</v>
      </c>
      <c r="H12" s="195"/>
      <c r="I12" s="327"/>
      <c r="J12" s="363"/>
      <c r="K12" s="525"/>
      <c r="L12" s="363"/>
      <c r="M12" s="363"/>
      <c r="N12" s="526"/>
    </row>
    <row r="13" spans="1:16" ht="25.5" customHeight="1" x14ac:dyDescent="0.25">
      <c r="A13" s="520">
        <v>17</v>
      </c>
      <c r="B13" s="520">
        <v>28</v>
      </c>
      <c r="C13" s="327"/>
      <c r="D13" s="372" t="s">
        <v>85</v>
      </c>
      <c r="E13" s="327"/>
      <c r="F13" s="349"/>
      <c r="H13" s="195"/>
      <c r="I13" s="327"/>
      <c r="J13" s="363"/>
      <c r="K13" s="363"/>
      <c r="L13" s="363"/>
      <c r="M13" s="363"/>
      <c r="N13" s="527"/>
    </row>
    <row r="14" spans="1:16" ht="27.75" customHeight="1" x14ac:dyDescent="0.25">
      <c r="A14" s="521">
        <f>(A10/100)*(1+(2*A10/100))/2</f>
        <v>5</v>
      </c>
      <c r="B14" s="521">
        <f>(B10/100)*(1+(2*B10/100))/2</f>
        <v>5</v>
      </c>
      <c r="C14" s="327"/>
      <c r="D14" s="372" t="s">
        <v>45</v>
      </c>
      <c r="E14" s="327"/>
      <c r="F14" s="349"/>
      <c r="H14" s="195"/>
      <c r="I14" s="361">
        <v>0.91666666666666663</v>
      </c>
      <c r="J14" s="363"/>
      <c r="K14" s="363"/>
      <c r="L14" s="363"/>
      <c r="M14" s="363"/>
      <c r="N14" s="527"/>
    </row>
    <row r="15" spans="1:16" ht="26.25" customHeight="1" x14ac:dyDescent="0.25">
      <c r="A15" s="485"/>
      <c r="B15" s="485"/>
      <c r="C15" s="327"/>
      <c r="D15" s="372" t="s">
        <v>86</v>
      </c>
      <c r="E15" s="327"/>
      <c r="F15" s="344"/>
      <c r="H15" s="195"/>
      <c r="I15" s="361">
        <v>0</v>
      </c>
      <c r="J15" s="363"/>
      <c r="K15" s="363"/>
      <c r="L15" s="363"/>
      <c r="M15" s="363"/>
      <c r="N15" s="527"/>
    </row>
    <row r="16" spans="1:16" ht="32.25" customHeight="1" x14ac:dyDescent="0.25">
      <c r="A16" s="603">
        <f ca="1">INDIRECT($A1&amp;"!$AG9")</f>
        <v>21.843999999999994</v>
      </c>
      <c r="B16" s="603"/>
      <c r="C16" s="327"/>
      <c r="D16" s="373"/>
      <c r="E16" s="327"/>
      <c r="F16" s="350"/>
      <c r="H16" s="195"/>
      <c r="I16" s="362">
        <f>Décembre_2019!$AX$9</f>
        <v>0.32430555555555557</v>
      </c>
      <c r="J16" s="363"/>
      <c r="K16" s="363"/>
      <c r="L16" s="363"/>
      <c r="M16" s="363"/>
      <c r="N16" s="527"/>
    </row>
    <row r="17" spans="1:14" ht="44.25" customHeight="1" x14ac:dyDescent="0.2">
      <c r="A17" s="603">
        <f ca="1">INDIRECT($A$1&amp;"!$AG9")</f>
        <v>21.843999999999994</v>
      </c>
      <c r="B17" s="603"/>
      <c r="C17" s="327"/>
      <c r="D17" s="374">
        <f>Décembre_2019!AG7</f>
        <v>43813</v>
      </c>
      <c r="E17" s="327"/>
      <c r="F17" s="344"/>
      <c r="H17" s="195"/>
      <c r="I17" s="361">
        <f>I14-I16</f>
        <v>0.59236111111111112</v>
      </c>
      <c r="J17" s="363"/>
      <c r="K17" s="363"/>
      <c r="L17" s="363"/>
      <c r="M17" s="363"/>
      <c r="N17" s="527"/>
    </row>
    <row r="18" spans="1:14" ht="6" customHeight="1" x14ac:dyDescent="0.25">
      <c r="A18" s="485"/>
      <c r="B18" s="485"/>
      <c r="C18" s="327"/>
      <c r="D18" s="375"/>
      <c r="E18" s="327"/>
      <c r="F18" s="344"/>
      <c r="H18" s="195"/>
      <c r="I18" s="327"/>
      <c r="J18" s="363"/>
      <c r="K18" s="363"/>
      <c r="L18" s="363"/>
      <c r="M18" s="363"/>
      <c r="N18" s="528"/>
    </row>
    <row r="19" spans="1:14" ht="9" customHeight="1" x14ac:dyDescent="0.2">
      <c r="A19" s="485"/>
      <c r="B19" s="485"/>
      <c r="C19" s="327"/>
      <c r="D19" s="375"/>
      <c r="E19" s="327"/>
      <c r="F19" s="344"/>
      <c r="H19" s="195"/>
      <c r="I19" s="327"/>
      <c r="J19" s="363"/>
      <c r="K19" s="363"/>
      <c r="L19" s="363"/>
      <c r="M19" s="363"/>
      <c r="N19" s="529"/>
    </row>
    <row r="20" spans="1:14" ht="21" customHeight="1" x14ac:dyDescent="0.2">
      <c r="A20" s="485"/>
      <c r="B20" s="485"/>
      <c r="C20" s="327"/>
      <c r="D20" s="323"/>
      <c r="E20" s="327"/>
      <c r="F20" s="344"/>
      <c r="G20" s="369"/>
      <c r="H20" s="369"/>
      <c r="I20" s="327"/>
      <c r="J20" s="363"/>
      <c r="K20" s="363"/>
      <c r="L20" s="363"/>
      <c r="M20" s="363"/>
      <c r="N20" s="529"/>
    </row>
    <row r="21" spans="1:14" ht="21" customHeight="1" x14ac:dyDescent="0.2">
      <c r="A21" s="485"/>
      <c r="B21" s="485"/>
      <c r="C21" s="327"/>
      <c r="D21" s="323"/>
      <c r="E21" s="327"/>
      <c r="F21" s="344"/>
      <c r="G21" s="215">
        <f>Décembre_2019!L7</f>
        <v>43803</v>
      </c>
      <c r="H21" s="215">
        <f>Décembre_2019!P7</f>
        <v>43818</v>
      </c>
      <c r="I21" s="327"/>
      <c r="J21" s="363"/>
      <c r="K21" s="363"/>
      <c r="L21" s="363"/>
      <c r="M21" s="363"/>
      <c r="N21" s="363"/>
    </row>
    <row r="22" spans="1:14" x14ac:dyDescent="0.2">
      <c r="A22" s="485"/>
      <c r="B22" s="485"/>
      <c r="C22" s="327"/>
      <c r="D22" s="323"/>
      <c r="E22" s="327"/>
      <c r="F22" s="344"/>
      <c r="G22" s="344"/>
      <c r="H22" s="344"/>
      <c r="I22" s="327"/>
      <c r="J22" s="363"/>
      <c r="K22" s="363"/>
      <c r="L22" s="363"/>
      <c r="M22" s="363"/>
      <c r="N22" s="363"/>
    </row>
    <row r="23" spans="1:14" x14ac:dyDescent="0.2">
      <c r="A23" s="485"/>
      <c r="B23" s="485"/>
      <c r="C23" s="327"/>
      <c r="D23" s="323"/>
      <c r="E23" s="327"/>
      <c r="F23" s="344"/>
      <c r="G23" s="344"/>
      <c r="H23" s="344"/>
      <c r="I23" s="327"/>
      <c r="J23" s="363"/>
      <c r="K23" s="363"/>
      <c r="L23" s="363"/>
      <c r="M23" s="363"/>
      <c r="N23" s="363"/>
    </row>
    <row r="24" spans="1:14" x14ac:dyDescent="0.2">
      <c r="A24" s="485"/>
      <c r="B24" s="485"/>
      <c r="C24" s="327"/>
      <c r="D24" s="323"/>
      <c r="E24" s="327"/>
      <c r="F24" s="344"/>
      <c r="G24" s="344"/>
      <c r="H24" s="344"/>
      <c r="I24" s="327"/>
      <c r="J24" s="363"/>
      <c r="K24" s="363"/>
      <c r="L24" s="363"/>
      <c r="M24" s="363"/>
      <c r="N24" s="363"/>
    </row>
    <row r="25" spans="1:14" x14ac:dyDescent="0.2">
      <c r="A25" s="485"/>
      <c r="B25" s="485"/>
      <c r="C25" s="327"/>
      <c r="D25" s="323"/>
      <c r="E25" s="344"/>
      <c r="F25" s="344"/>
      <c r="G25" s="344"/>
      <c r="H25" s="344"/>
      <c r="I25" s="327"/>
      <c r="J25" s="363"/>
      <c r="K25" s="363"/>
      <c r="L25" s="363"/>
      <c r="M25" s="363"/>
      <c r="N25" s="363"/>
    </row>
    <row r="26" spans="1:14" x14ac:dyDescent="0.2">
      <c r="A26" s="327"/>
      <c r="B26" s="327"/>
      <c r="C26" s="327"/>
      <c r="D26" s="323"/>
      <c r="E26" s="344"/>
      <c r="F26" s="344"/>
      <c r="G26" s="344"/>
      <c r="H26" s="344"/>
      <c r="I26" s="344"/>
      <c r="J26" s="363"/>
      <c r="K26" s="363"/>
      <c r="L26" s="363"/>
      <c r="M26" s="363"/>
      <c r="N26" s="363"/>
    </row>
    <row r="27" spans="1:14" x14ac:dyDescent="0.2">
      <c r="J27" s="363"/>
      <c r="K27" s="363"/>
      <c r="L27" s="363"/>
      <c r="M27" s="363"/>
      <c r="N27" s="363"/>
    </row>
  </sheetData>
  <mergeCells count="4">
    <mergeCell ref="A16:B16"/>
    <mergeCell ref="A17:B17"/>
    <mergeCell ref="K6:L6"/>
    <mergeCell ref="F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9</xdr:col>
                    <xdr:colOff>180975</xdr:colOff>
                    <xdr:row>0</xdr:row>
                    <xdr:rowOff>66675</xdr:rowOff>
                  </from>
                  <to>
                    <xdr:col>9</xdr:col>
                    <xdr:colOff>742950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V66"/>
  <sheetViews>
    <sheetView showGridLines="0" zoomScaleNormal="100" workbookViewId="0">
      <selection activeCell="A2" sqref="A2:F39"/>
    </sheetView>
  </sheetViews>
  <sheetFormatPr baseColWidth="10" defaultRowHeight="15" x14ac:dyDescent="0.25"/>
  <cols>
    <col min="1" max="1" width="6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 x14ac:dyDescent="0.25">
      <c r="A1" s="326" t="str">
        <f>Décembre_2019!C5</f>
        <v>Décembre_2019</v>
      </c>
      <c r="B1" s="323"/>
      <c r="C1" s="323"/>
      <c r="D1" s="323"/>
      <c r="E1" s="323"/>
      <c r="F1" s="327"/>
      <c r="G1" s="485"/>
      <c r="H1" s="486"/>
      <c r="I1" s="40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</row>
    <row r="2" spans="1:20" ht="15" customHeight="1" x14ac:dyDescent="0.25">
      <c r="A2" s="327"/>
      <c r="B2" s="323"/>
      <c r="C2" s="323"/>
      <c r="D2" s="327"/>
      <c r="E2" s="323"/>
      <c r="F2" s="327"/>
      <c r="G2" s="487"/>
      <c r="H2" s="486"/>
      <c r="I2" s="404"/>
      <c r="J2" s="314"/>
      <c r="K2" s="314"/>
      <c r="N2" s="314"/>
      <c r="O2" s="314"/>
      <c r="P2" s="314"/>
      <c r="S2" s="314"/>
      <c r="T2" s="314"/>
    </row>
    <row r="3" spans="1:20" ht="15" customHeight="1" x14ac:dyDescent="0.25">
      <c r="A3" s="327"/>
      <c r="B3" s="512" t="s">
        <v>139</v>
      </c>
      <c r="C3" s="324"/>
      <c r="D3" s="327"/>
      <c r="E3" s="511" t="s">
        <v>132</v>
      </c>
      <c r="F3" s="336"/>
      <c r="G3" s="488"/>
      <c r="H3" s="404"/>
      <c r="I3" s="404"/>
      <c r="J3" s="314"/>
      <c r="K3" s="314"/>
      <c r="N3" s="314"/>
      <c r="O3" s="314"/>
      <c r="P3" s="314"/>
      <c r="S3" s="314"/>
      <c r="T3" s="314"/>
    </row>
    <row r="4" spans="1:20" ht="15" customHeight="1" x14ac:dyDescent="0.25">
      <c r="A4" s="327"/>
      <c r="B4" s="323"/>
      <c r="C4" s="323"/>
      <c r="D4" s="327"/>
      <c r="E4" s="323"/>
      <c r="F4" s="327"/>
      <c r="G4" s="404"/>
      <c r="H4" s="404"/>
      <c r="I4" s="404"/>
      <c r="J4" s="314"/>
      <c r="K4" s="314"/>
      <c r="L4" s="314"/>
      <c r="M4" s="314"/>
      <c r="N4" s="314"/>
      <c r="O4" s="314"/>
      <c r="P4" s="314"/>
      <c r="Q4" s="314"/>
      <c r="R4" s="314"/>
      <c r="S4" s="314"/>
      <c r="T4" s="314"/>
    </row>
    <row r="5" spans="1:20" ht="15" customHeight="1" x14ac:dyDescent="0.25">
      <c r="A5" s="327"/>
      <c r="B5" s="323"/>
      <c r="C5" s="323"/>
      <c r="D5" s="327"/>
      <c r="E5" s="323"/>
      <c r="F5" s="327"/>
      <c r="G5" s="404"/>
      <c r="H5" s="404"/>
      <c r="I5" s="404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4"/>
    </row>
    <row r="6" spans="1:20" ht="15" customHeight="1" x14ac:dyDescent="0.25">
      <c r="A6" s="327"/>
      <c r="B6" s="323"/>
      <c r="C6" s="323"/>
      <c r="D6" s="327"/>
      <c r="E6" s="323"/>
      <c r="F6" s="327"/>
      <c r="G6" s="404"/>
      <c r="H6" s="404"/>
      <c r="I6" s="404"/>
      <c r="J6" s="314"/>
      <c r="K6" s="314"/>
      <c r="L6" s="314"/>
      <c r="M6" s="314"/>
      <c r="N6" s="314"/>
      <c r="O6" s="314"/>
      <c r="P6" s="314"/>
      <c r="Q6" s="314"/>
      <c r="R6" s="314"/>
      <c r="S6" s="314"/>
      <c r="T6" s="314"/>
    </row>
    <row r="7" spans="1:20" ht="15" customHeight="1" x14ac:dyDescent="0.25">
      <c r="A7" s="328"/>
      <c r="B7" s="323"/>
      <c r="C7" s="323"/>
      <c r="D7" s="327"/>
      <c r="E7" s="323"/>
      <c r="F7" s="327"/>
      <c r="G7" s="404"/>
      <c r="H7" s="404"/>
      <c r="I7" s="404"/>
      <c r="J7" s="314"/>
      <c r="K7" s="314"/>
      <c r="L7" s="314"/>
      <c r="M7" s="314"/>
      <c r="N7" s="314"/>
      <c r="O7" s="314"/>
      <c r="P7" s="314"/>
      <c r="Q7" s="314"/>
      <c r="R7" s="314"/>
      <c r="S7" s="314"/>
      <c r="T7" s="314"/>
    </row>
    <row r="8" spans="1:20" ht="15" customHeight="1" x14ac:dyDescent="0.25">
      <c r="A8" s="328"/>
      <c r="B8" s="323"/>
      <c r="C8" s="323"/>
      <c r="D8" s="327"/>
      <c r="E8" s="323"/>
      <c r="F8" s="327"/>
      <c r="G8" s="404"/>
      <c r="H8" s="404"/>
      <c r="I8" s="404"/>
      <c r="J8" s="315"/>
      <c r="K8" s="314"/>
      <c r="L8" s="314"/>
      <c r="M8" s="314"/>
      <c r="N8" s="314"/>
      <c r="O8" s="314"/>
      <c r="P8" s="314"/>
      <c r="Q8" s="314"/>
      <c r="R8" s="314"/>
      <c r="S8" s="314"/>
      <c r="T8" s="314"/>
    </row>
    <row r="9" spans="1:20" ht="15" customHeight="1" x14ac:dyDescent="0.25">
      <c r="A9" s="329">
        <v>31</v>
      </c>
      <c r="B9" s="323"/>
      <c r="C9" s="323"/>
      <c r="D9" s="333">
        <v>31</v>
      </c>
      <c r="E9" s="325"/>
      <c r="F9" s="337">
        <v>31</v>
      </c>
      <c r="G9" s="404"/>
      <c r="H9" s="404"/>
      <c r="I9" s="404"/>
      <c r="J9" s="318"/>
      <c r="K9" s="314"/>
      <c r="L9" s="314"/>
      <c r="M9" s="314"/>
      <c r="N9" s="314"/>
      <c r="P9" s="314"/>
      <c r="Q9" s="314"/>
      <c r="R9" s="314"/>
      <c r="S9" s="314"/>
      <c r="T9" s="314"/>
    </row>
    <row r="10" spans="1:20" ht="15" customHeight="1" x14ac:dyDescent="0.25">
      <c r="A10" s="329">
        <v>0</v>
      </c>
      <c r="B10" s="323"/>
      <c r="C10" s="323"/>
      <c r="D10" s="333">
        <v>0</v>
      </c>
      <c r="E10" s="325"/>
      <c r="F10" s="337">
        <v>0</v>
      </c>
      <c r="G10" s="404"/>
      <c r="H10" s="404"/>
      <c r="I10" s="404"/>
      <c r="J10" s="318"/>
      <c r="K10" s="314"/>
      <c r="L10" s="314"/>
      <c r="M10" s="314"/>
      <c r="N10" s="314"/>
      <c r="P10" s="314"/>
      <c r="Q10" s="314"/>
      <c r="R10" s="314"/>
      <c r="S10" s="314"/>
      <c r="T10" s="314"/>
    </row>
    <row r="11" spans="1:20" ht="15" customHeight="1" x14ac:dyDescent="0.25">
      <c r="A11" s="330">
        <f>C58</f>
        <v>15</v>
      </c>
      <c r="B11" s="323"/>
      <c r="C11" s="323"/>
      <c r="D11" s="334">
        <f ca="1">C57</f>
        <v>14</v>
      </c>
      <c r="E11" s="325"/>
      <c r="F11" s="338" t="e">
        <f>C65</f>
        <v>#REF!</v>
      </c>
      <c r="G11" s="404"/>
      <c r="H11" s="404"/>
      <c r="I11" s="404"/>
      <c r="J11" s="318"/>
      <c r="K11" s="314"/>
      <c r="L11" s="314"/>
      <c r="M11" s="314"/>
      <c r="N11" s="314"/>
      <c r="P11" s="314"/>
      <c r="Q11" s="314"/>
      <c r="R11" s="314"/>
      <c r="S11" s="314"/>
      <c r="T11" s="314"/>
    </row>
    <row r="12" spans="1:20" ht="15" customHeight="1" x14ac:dyDescent="0.25">
      <c r="A12" s="329">
        <f>A9-A10-A11</f>
        <v>16</v>
      </c>
      <c r="B12" s="323"/>
      <c r="C12" s="323"/>
      <c r="D12" s="333">
        <f ca="1">D9-D10-D11</f>
        <v>17</v>
      </c>
      <c r="E12" s="325"/>
      <c r="F12" s="337" t="e">
        <f>F9-F10-F11</f>
        <v>#REF!</v>
      </c>
      <c r="G12" s="404"/>
      <c r="H12" s="404"/>
      <c r="I12" s="404"/>
      <c r="J12" s="318"/>
      <c r="K12" s="314"/>
      <c r="L12" s="314"/>
      <c r="M12" s="314"/>
      <c r="N12" s="314"/>
      <c r="P12" s="314"/>
      <c r="Q12" s="314"/>
      <c r="R12" s="314"/>
      <c r="S12" s="314"/>
      <c r="T12" s="314"/>
    </row>
    <row r="13" spans="1:20" ht="15" customHeight="1" x14ac:dyDescent="0.25">
      <c r="A13" s="328"/>
      <c r="B13" s="323"/>
      <c r="C13" s="323"/>
      <c r="D13" s="327"/>
      <c r="E13" s="325"/>
      <c r="F13" s="339"/>
      <c r="G13" s="404"/>
      <c r="H13" s="404"/>
      <c r="I13" s="404"/>
      <c r="J13" s="314"/>
      <c r="K13" s="314"/>
      <c r="L13" s="314"/>
      <c r="M13" s="314"/>
      <c r="N13" s="314"/>
      <c r="O13" s="314"/>
      <c r="P13" s="314"/>
      <c r="Q13" s="314"/>
      <c r="R13" s="314"/>
      <c r="S13" s="314"/>
      <c r="T13" s="314"/>
    </row>
    <row r="14" spans="1:20" ht="15" customHeight="1" x14ac:dyDescent="0.25">
      <c r="A14" s="328"/>
      <c r="B14" s="323"/>
      <c r="C14" s="323"/>
      <c r="D14" s="327"/>
      <c r="E14" s="323"/>
      <c r="F14" s="327"/>
      <c r="G14" s="404"/>
      <c r="H14" s="404"/>
      <c r="I14" s="404"/>
      <c r="J14" s="314"/>
      <c r="K14" s="314"/>
      <c r="L14" s="314"/>
      <c r="M14" s="314"/>
      <c r="N14" s="314"/>
      <c r="O14" s="314"/>
      <c r="P14" s="314"/>
      <c r="Q14" s="314"/>
      <c r="R14" s="314"/>
      <c r="S14" s="314"/>
      <c r="T14" s="314"/>
    </row>
    <row r="15" spans="1:20" ht="15" customHeight="1" x14ac:dyDescent="0.25">
      <c r="A15" s="328"/>
      <c r="B15" s="323"/>
      <c r="C15" s="323"/>
      <c r="D15" s="327"/>
      <c r="E15" s="323"/>
      <c r="F15" s="327"/>
      <c r="G15" s="404"/>
      <c r="H15" s="404"/>
      <c r="I15" s="404"/>
      <c r="J15" s="314"/>
      <c r="K15" s="314"/>
      <c r="L15" s="314"/>
      <c r="M15" s="314"/>
      <c r="N15" s="314"/>
      <c r="O15" s="314"/>
      <c r="P15" s="314"/>
      <c r="Q15" s="314"/>
      <c r="R15" s="314"/>
      <c r="S15" s="314"/>
      <c r="T15" s="314"/>
    </row>
    <row r="16" spans="1:20" ht="15" customHeight="1" x14ac:dyDescent="0.25">
      <c r="A16" s="327"/>
      <c r="B16" s="323"/>
      <c r="C16" s="323"/>
      <c r="D16" s="327"/>
      <c r="E16" s="323"/>
      <c r="F16" s="327"/>
      <c r="G16" s="404"/>
      <c r="H16" s="404"/>
      <c r="I16" s="404"/>
      <c r="J16" s="314"/>
      <c r="K16" s="314"/>
      <c r="L16" s="314"/>
      <c r="M16" s="314"/>
      <c r="N16" s="314"/>
      <c r="O16" s="314"/>
      <c r="P16" s="314"/>
      <c r="Q16" s="314"/>
      <c r="R16" s="314"/>
      <c r="S16" s="314"/>
      <c r="T16" s="314"/>
    </row>
    <row r="17" spans="1:20" ht="15" customHeight="1" x14ac:dyDescent="0.25">
      <c r="A17" s="327"/>
      <c r="B17" s="323"/>
      <c r="C17" s="323"/>
      <c r="D17" s="327"/>
      <c r="E17" s="323"/>
      <c r="F17" s="327"/>
      <c r="G17" s="404"/>
      <c r="H17" s="404"/>
      <c r="I17" s="404"/>
      <c r="J17" s="314"/>
      <c r="K17" s="314"/>
      <c r="L17" s="314"/>
      <c r="M17" s="314"/>
      <c r="N17" s="314"/>
      <c r="O17" s="314"/>
      <c r="P17" s="314"/>
      <c r="Q17" s="314"/>
      <c r="R17" s="314"/>
      <c r="S17" s="314"/>
      <c r="T17" s="314"/>
    </row>
    <row r="18" spans="1:20" ht="15" customHeight="1" x14ac:dyDescent="0.25">
      <c r="A18" s="327"/>
      <c r="B18" s="323"/>
      <c r="C18" s="323"/>
      <c r="D18" s="327"/>
      <c r="E18" s="323"/>
      <c r="F18" s="327"/>
      <c r="G18" s="404"/>
      <c r="H18" s="404"/>
      <c r="I18" s="404"/>
      <c r="J18" s="314"/>
      <c r="K18" s="314"/>
      <c r="L18" s="314"/>
      <c r="M18" s="314"/>
      <c r="N18" s="314"/>
      <c r="O18" s="314"/>
      <c r="P18" s="314"/>
      <c r="Q18" s="314"/>
      <c r="R18" s="314"/>
      <c r="S18" s="314"/>
      <c r="T18" s="314"/>
    </row>
    <row r="19" spans="1:20" ht="15" customHeight="1" x14ac:dyDescent="0.25">
      <c r="A19" s="327"/>
      <c r="B19" s="323"/>
      <c r="C19" s="323"/>
      <c r="D19" s="327"/>
      <c r="E19" s="323"/>
      <c r="F19" s="327"/>
      <c r="G19" s="404"/>
      <c r="H19" s="404"/>
      <c r="I19" s="404"/>
      <c r="J19" s="314"/>
      <c r="K19" s="314"/>
      <c r="L19" s="314"/>
      <c r="M19" s="314"/>
      <c r="N19" s="314"/>
      <c r="O19" s="314"/>
      <c r="P19" s="314"/>
      <c r="Q19" s="314"/>
      <c r="R19" s="314"/>
      <c r="S19" s="314"/>
      <c r="T19" s="314"/>
    </row>
    <row r="20" spans="1:20" ht="15" customHeight="1" x14ac:dyDescent="0.25">
      <c r="A20" s="327"/>
      <c r="B20" s="323"/>
      <c r="C20" s="323"/>
      <c r="D20" s="327"/>
      <c r="E20" s="323"/>
      <c r="F20" s="327"/>
      <c r="G20" s="404"/>
      <c r="H20" s="404"/>
      <c r="I20" s="404"/>
      <c r="J20" s="314"/>
      <c r="K20" s="314"/>
      <c r="L20" s="314"/>
      <c r="M20" s="314"/>
      <c r="N20" s="314"/>
      <c r="O20" s="314"/>
      <c r="P20" s="314"/>
      <c r="Q20" s="314"/>
      <c r="R20" s="314"/>
      <c r="S20" s="314"/>
      <c r="T20" s="314"/>
    </row>
    <row r="21" spans="1:20" ht="15" customHeight="1" x14ac:dyDescent="0.25">
      <c r="A21" s="327"/>
      <c r="B21" s="606">
        <f ca="1">NOW()</f>
        <v>45429.448953240739</v>
      </c>
      <c r="C21" s="606"/>
      <c r="D21" s="606"/>
      <c r="E21" s="606"/>
      <c r="F21" s="323"/>
      <c r="G21" s="404"/>
      <c r="H21" s="404"/>
      <c r="I21" s="404"/>
      <c r="J21" s="314"/>
      <c r="K21" s="314"/>
      <c r="L21" s="314"/>
      <c r="M21" s="314"/>
      <c r="N21" s="314"/>
      <c r="O21" s="314"/>
      <c r="P21" s="314"/>
      <c r="Q21" s="314"/>
      <c r="R21" s="314"/>
      <c r="S21" s="314"/>
      <c r="T21" s="314"/>
    </row>
    <row r="22" spans="1:20" ht="15" customHeight="1" x14ac:dyDescent="0.25">
      <c r="A22" s="327"/>
      <c r="B22" s="323"/>
      <c r="C22" s="323"/>
      <c r="D22" s="327"/>
      <c r="E22" s="323"/>
      <c r="F22" s="327"/>
      <c r="G22" s="489"/>
      <c r="H22" s="404"/>
      <c r="I22" s="404"/>
      <c r="J22" s="314"/>
      <c r="K22" s="314"/>
      <c r="L22" s="314"/>
      <c r="M22" s="314"/>
      <c r="N22" s="314"/>
      <c r="O22" s="318"/>
      <c r="P22" s="314"/>
      <c r="Q22" s="314"/>
      <c r="R22" s="314"/>
      <c r="S22" s="314"/>
      <c r="T22" s="314"/>
    </row>
    <row r="23" spans="1:20" ht="15" customHeight="1" x14ac:dyDescent="0.25">
      <c r="A23" s="327"/>
      <c r="B23" s="510" t="s">
        <v>93</v>
      </c>
      <c r="C23" s="323"/>
      <c r="D23" s="327"/>
      <c r="E23" s="510" t="s">
        <v>95</v>
      </c>
      <c r="F23" s="327"/>
      <c r="G23" s="489"/>
      <c r="H23" s="378"/>
      <c r="I23" s="404"/>
      <c r="J23" s="314"/>
      <c r="K23" s="314"/>
      <c r="L23" s="314"/>
      <c r="M23" s="314"/>
      <c r="N23" s="314"/>
      <c r="O23" s="318"/>
      <c r="P23" s="320"/>
      <c r="Q23" s="314"/>
      <c r="R23" s="314"/>
      <c r="S23" s="314"/>
      <c r="T23" s="314"/>
    </row>
    <row r="24" spans="1:20" ht="15" customHeight="1" x14ac:dyDescent="0.25">
      <c r="A24" s="327"/>
      <c r="B24" s="323"/>
      <c r="C24" s="323"/>
      <c r="D24" s="327"/>
      <c r="E24" s="323"/>
      <c r="F24" s="327"/>
      <c r="G24" s="404"/>
      <c r="H24" s="404"/>
      <c r="I24" s="404"/>
      <c r="J24" s="314"/>
      <c r="K24" s="314"/>
      <c r="L24" s="314"/>
      <c r="M24" s="314"/>
      <c r="N24" s="314"/>
      <c r="O24" s="314"/>
      <c r="P24" s="314"/>
      <c r="Q24" s="314"/>
      <c r="R24" s="314"/>
      <c r="S24" s="314"/>
      <c r="T24" s="314"/>
    </row>
    <row r="25" spans="1:20" ht="15" customHeight="1" x14ac:dyDescent="0.25">
      <c r="A25" s="327"/>
      <c r="B25" s="323"/>
      <c r="C25" s="323"/>
      <c r="D25" s="327"/>
      <c r="E25" s="323"/>
      <c r="F25" s="327"/>
      <c r="G25" s="404"/>
      <c r="H25" s="404"/>
      <c r="I25" s="404"/>
      <c r="J25" s="314"/>
      <c r="K25" s="314"/>
      <c r="L25" s="314"/>
      <c r="M25" s="314"/>
      <c r="N25" s="314"/>
      <c r="O25" s="314"/>
      <c r="P25" s="314"/>
      <c r="Q25" s="314"/>
      <c r="R25" s="314"/>
      <c r="S25" s="314"/>
      <c r="T25" s="314"/>
    </row>
    <row r="26" spans="1:20" ht="15" customHeight="1" x14ac:dyDescent="0.25">
      <c r="A26" s="327"/>
      <c r="B26" s="323"/>
      <c r="C26" s="323"/>
      <c r="D26" s="327"/>
      <c r="E26" s="323"/>
      <c r="F26" s="327"/>
      <c r="G26" s="404"/>
      <c r="H26" s="404"/>
      <c r="I26" s="404"/>
      <c r="J26" s="314"/>
      <c r="K26" s="314"/>
      <c r="L26" s="314"/>
      <c r="M26" s="314"/>
      <c r="N26" s="314"/>
      <c r="O26" s="314"/>
      <c r="P26" s="314"/>
      <c r="Q26" s="314"/>
      <c r="R26" s="314"/>
      <c r="S26" s="314"/>
      <c r="T26" s="314"/>
    </row>
    <row r="27" spans="1:20" ht="15" customHeight="1" x14ac:dyDescent="0.25">
      <c r="A27" s="328"/>
      <c r="B27" s="323"/>
      <c r="C27" s="323"/>
      <c r="D27" s="327"/>
      <c r="E27" s="323"/>
      <c r="F27" s="327"/>
      <c r="G27" s="404"/>
      <c r="H27" s="404"/>
      <c r="I27" s="404"/>
      <c r="J27" s="314"/>
      <c r="K27" s="314"/>
      <c r="L27" s="314"/>
      <c r="M27" s="314"/>
      <c r="N27" s="314"/>
      <c r="O27" s="314"/>
      <c r="P27" s="314"/>
      <c r="Q27" s="314"/>
      <c r="R27" s="314"/>
      <c r="S27" s="314"/>
      <c r="T27" s="314"/>
    </row>
    <row r="28" spans="1:20" ht="15" customHeight="1" x14ac:dyDescent="0.25">
      <c r="A28" s="328"/>
      <c r="B28" s="323"/>
      <c r="C28" s="325"/>
      <c r="D28" s="327"/>
      <c r="E28" s="323"/>
      <c r="F28" s="327"/>
      <c r="G28" s="404"/>
      <c r="H28" s="404"/>
      <c r="I28" s="404"/>
      <c r="J28" s="314"/>
      <c r="K28" s="314"/>
      <c r="L28" s="314"/>
      <c r="M28" s="314"/>
      <c r="N28" s="314"/>
      <c r="O28" s="314"/>
      <c r="P28" s="314"/>
      <c r="Q28" s="314"/>
      <c r="R28" s="314"/>
      <c r="S28" s="314"/>
      <c r="T28" s="314"/>
    </row>
    <row r="29" spans="1:20" ht="15" customHeight="1" x14ac:dyDescent="0.25">
      <c r="A29" s="331">
        <v>2.5</v>
      </c>
      <c r="B29" s="323"/>
      <c r="C29" s="325"/>
      <c r="D29" s="335">
        <v>22.083333333333332</v>
      </c>
      <c r="E29" s="323"/>
      <c r="F29" s="340"/>
      <c r="G29" s="404"/>
      <c r="H29" s="378"/>
      <c r="I29" s="404"/>
      <c r="J29" s="314"/>
      <c r="K29" s="314"/>
      <c r="L29" s="314"/>
      <c r="M29" s="318"/>
      <c r="N29" s="314"/>
      <c r="O29" s="314"/>
      <c r="P29" s="314"/>
      <c r="Q29" s="314"/>
      <c r="R29" s="314"/>
      <c r="S29" s="314"/>
      <c r="T29" s="314"/>
    </row>
    <row r="30" spans="1:20" ht="15" customHeight="1" x14ac:dyDescent="0.25">
      <c r="A30" s="331">
        <v>0</v>
      </c>
      <c r="B30" s="323"/>
      <c r="C30" s="325"/>
      <c r="D30" s="331">
        <v>0</v>
      </c>
      <c r="E30" s="323"/>
      <c r="F30" s="335">
        <v>22.083333333333332</v>
      </c>
      <c r="G30" s="404"/>
      <c r="H30" s="378"/>
      <c r="I30" s="404"/>
      <c r="J30" s="314"/>
      <c r="K30" s="314"/>
      <c r="L30" s="314"/>
      <c r="M30" s="318"/>
      <c r="N30" s="314"/>
      <c r="O30" s="314"/>
      <c r="P30" s="314"/>
      <c r="Q30" s="314"/>
      <c r="R30" s="314"/>
      <c r="S30" s="314"/>
      <c r="T30" s="314"/>
    </row>
    <row r="31" spans="1:20" ht="15" customHeight="1" x14ac:dyDescent="0.25">
      <c r="A31" s="332">
        <f ca="1">B56</f>
        <v>3.5951388888888887</v>
      </c>
      <c r="B31" s="323"/>
      <c r="C31" s="325"/>
      <c r="D31" s="332">
        <f ca="1">C56</f>
        <v>4.5618055555555559</v>
      </c>
      <c r="E31" s="323"/>
      <c r="F31" s="331">
        <v>0</v>
      </c>
      <c r="G31" s="404"/>
      <c r="H31" s="378"/>
      <c r="I31" s="404"/>
      <c r="J31" s="314"/>
      <c r="K31" s="314"/>
      <c r="L31" s="314"/>
      <c r="M31" s="318"/>
      <c r="N31" s="314"/>
      <c r="O31" s="314"/>
      <c r="P31" s="314"/>
      <c r="Q31" s="314"/>
      <c r="R31" s="314"/>
      <c r="S31" s="314"/>
      <c r="T31" s="314"/>
    </row>
    <row r="32" spans="1:20" ht="15" customHeight="1" x14ac:dyDescent="0.25">
      <c r="A32" s="331">
        <f ca="1">A29-A31</f>
        <v>-1.0951388888888887</v>
      </c>
      <c r="B32" s="323"/>
      <c r="C32" s="325"/>
      <c r="D32" s="331">
        <f ca="1">D29-D31</f>
        <v>17.521527777777777</v>
      </c>
      <c r="E32" s="323"/>
      <c r="F32" s="341" t="e">
        <f>C63</f>
        <v>#REF!</v>
      </c>
      <c r="G32" s="404"/>
      <c r="H32" s="378"/>
      <c r="I32" s="404"/>
      <c r="J32" s="314"/>
      <c r="K32" s="314"/>
      <c r="L32" s="314"/>
      <c r="M32" s="318"/>
      <c r="N32" s="314"/>
      <c r="O32" s="314"/>
      <c r="P32" s="314"/>
      <c r="Q32" s="314"/>
      <c r="R32" s="314"/>
      <c r="S32" s="314"/>
      <c r="T32" s="314"/>
    </row>
    <row r="33" spans="1:22" ht="15" customHeight="1" x14ac:dyDescent="0.25">
      <c r="A33" s="328"/>
      <c r="B33" s="323"/>
      <c r="C33" s="325"/>
      <c r="D33" s="327"/>
      <c r="E33" s="323"/>
      <c r="F33" s="331" t="e">
        <f>F30-F32</f>
        <v>#REF!</v>
      </c>
      <c r="G33" s="404"/>
      <c r="H33" s="404"/>
      <c r="I33" s="404"/>
      <c r="J33" s="314"/>
      <c r="K33" s="314"/>
      <c r="L33" s="314"/>
      <c r="M33" s="319"/>
      <c r="N33" s="314"/>
      <c r="O33" s="314"/>
      <c r="P33" s="314"/>
      <c r="Q33" s="314"/>
      <c r="R33" s="314"/>
      <c r="S33" s="314"/>
      <c r="T33" s="314"/>
    </row>
    <row r="34" spans="1:22" ht="15" customHeight="1" x14ac:dyDescent="0.25">
      <c r="A34" s="328"/>
      <c r="B34" s="323"/>
      <c r="C34" s="323"/>
      <c r="D34" s="327"/>
      <c r="E34" s="323"/>
      <c r="F34" s="327"/>
      <c r="G34" s="404"/>
      <c r="H34" s="404"/>
      <c r="I34" s="404"/>
      <c r="J34" s="314"/>
      <c r="K34" s="314"/>
      <c r="L34" s="314"/>
      <c r="M34" s="319"/>
      <c r="N34" s="314"/>
      <c r="O34" s="314"/>
      <c r="P34" s="314"/>
      <c r="Q34" s="314"/>
      <c r="R34" s="314"/>
      <c r="S34" s="314"/>
      <c r="T34" s="314"/>
    </row>
    <row r="35" spans="1:22" ht="15" customHeight="1" x14ac:dyDescent="0.25">
      <c r="A35" s="328"/>
      <c r="B35" s="323"/>
      <c r="C35" s="323"/>
      <c r="D35" s="327"/>
      <c r="E35" s="323"/>
      <c r="F35" s="327"/>
      <c r="G35" s="404"/>
      <c r="H35" s="404"/>
      <c r="I35" s="404"/>
      <c r="J35" s="314"/>
      <c r="K35" s="314"/>
      <c r="L35" s="314"/>
      <c r="M35" s="319"/>
      <c r="N35" s="314"/>
      <c r="O35" s="314"/>
      <c r="P35" s="314"/>
      <c r="Q35" s="314"/>
      <c r="R35" s="314"/>
      <c r="S35" s="314"/>
      <c r="T35" s="314"/>
    </row>
    <row r="36" spans="1:22" ht="15" customHeight="1" x14ac:dyDescent="0.25">
      <c r="A36" s="328"/>
      <c r="B36" s="323"/>
      <c r="C36" s="323"/>
      <c r="D36" s="327"/>
      <c r="E36" s="323"/>
      <c r="F36" s="327"/>
      <c r="G36" s="404"/>
      <c r="H36" s="404"/>
      <c r="I36" s="404"/>
      <c r="J36" s="314"/>
      <c r="K36" s="314"/>
      <c r="L36" s="314"/>
      <c r="M36" s="314"/>
      <c r="N36" s="314"/>
      <c r="O36" s="314"/>
      <c r="P36" s="314"/>
      <c r="Q36" s="314"/>
      <c r="R36" s="314"/>
      <c r="S36" s="314"/>
      <c r="T36" s="314"/>
    </row>
    <row r="37" spans="1:22" ht="15" customHeight="1" x14ac:dyDescent="0.25">
      <c r="A37" s="327"/>
      <c r="B37" s="323"/>
      <c r="C37" s="323"/>
      <c r="D37" s="327"/>
      <c r="E37" s="323"/>
      <c r="F37" s="327"/>
      <c r="G37" s="404"/>
      <c r="H37" s="404"/>
      <c r="I37" s="404"/>
      <c r="J37" s="314"/>
      <c r="K37" s="314"/>
      <c r="L37" s="314"/>
      <c r="M37" s="314"/>
      <c r="N37" s="314"/>
      <c r="O37" s="314"/>
      <c r="P37" s="314"/>
      <c r="Q37" s="314"/>
      <c r="R37" s="314"/>
      <c r="S37" s="314"/>
      <c r="T37" s="314"/>
    </row>
    <row r="38" spans="1:22" ht="15" customHeight="1" x14ac:dyDescent="0.25">
      <c r="A38" s="327"/>
      <c r="B38" s="323"/>
      <c r="C38" s="323"/>
      <c r="D38" s="327"/>
      <c r="E38" s="323"/>
      <c r="F38" s="327"/>
      <c r="G38" s="404"/>
      <c r="H38" s="404"/>
      <c r="I38" s="404"/>
      <c r="J38" s="314"/>
      <c r="K38" s="314"/>
      <c r="L38" s="314"/>
      <c r="M38" s="314"/>
      <c r="N38" s="314"/>
      <c r="O38" s="314"/>
      <c r="P38" s="314"/>
      <c r="Q38" s="314"/>
      <c r="R38" s="314"/>
      <c r="S38" s="314"/>
      <c r="T38" s="314"/>
    </row>
    <row r="39" spans="1:22" ht="15" customHeight="1" x14ac:dyDescent="0.25">
      <c r="A39" s="327"/>
      <c r="B39" s="323"/>
      <c r="C39" s="323"/>
      <c r="D39" s="327"/>
      <c r="E39" s="323"/>
      <c r="F39" s="327"/>
      <c r="G39" s="404"/>
      <c r="H39" s="404"/>
      <c r="I39" s="404"/>
      <c r="J39" s="314"/>
      <c r="K39" s="314"/>
      <c r="L39" s="314"/>
      <c r="M39" s="314"/>
      <c r="N39" s="314"/>
      <c r="O39" s="314"/>
      <c r="P39" s="314"/>
      <c r="Q39" s="314"/>
      <c r="R39" s="314"/>
      <c r="S39" s="314"/>
      <c r="T39" s="314"/>
    </row>
    <row r="40" spans="1:22" ht="15" customHeight="1" x14ac:dyDescent="0.25">
      <c r="A40" s="327"/>
      <c r="B40" s="323"/>
      <c r="C40" s="323"/>
      <c r="D40" s="323"/>
      <c r="E40" s="323"/>
      <c r="F40" s="327"/>
      <c r="G40" s="404"/>
      <c r="H40" s="404"/>
      <c r="I40" s="404"/>
      <c r="J40" s="314"/>
      <c r="K40" s="314"/>
      <c r="L40" s="314"/>
      <c r="M40" s="314"/>
      <c r="N40" s="314"/>
      <c r="O40" s="314"/>
      <c r="P40" s="314"/>
      <c r="Q40" s="314"/>
      <c r="R40" s="314"/>
      <c r="S40" s="314"/>
      <c r="T40" s="314"/>
    </row>
    <row r="41" spans="1:22" ht="15" customHeight="1" x14ac:dyDescent="0.25">
      <c r="A41" s="323"/>
      <c r="B41" s="323"/>
      <c r="C41" s="323"/>
      <c r="D41" s="323"/>
      <c r="E41" s="323"/>
      <c r="F41" s="323"/>
      <c r="G41" s="404"/>
      <c r="H41" s="404"/>
      <c r="I41" s="404"/>
      <c r="J41" s="274"/>
      <c r="K41" s="274"/>
      <c r="L41" s="274"/>
      <c r="M41" s="274"/>
      <c r="N41" s="274"/>
      <c r="O41" s="274"/>
      <c r="P41" s="274"/>
      <c r="Q41" s="274"/>
      <c r="R41" s="274"/>
      <c r="S41" s="274"/>
      <c r="T41" s="274"/>
      <c r="U41" s="255"/>
      <c r="V41" s="255"/>
    </row>
    <row r="42" spans="1:22" s="255" customFormat="1" ht="15" customHeight="1" x14ac:dyDescent="0.25">
      <c r="A42" s="274"/>
      <c r="B42" s="274"/>
      <c r="C42" s="274"/>
      <c r="D42" s="274"/>
      <c r="E42" s="274"/>
      <c r="F42" s="274"/>
      <c r="G42" s="274"/>
      <c r="H42" s="274"/>
      <c r="I42" s="274"/>
      <c r="J42" s="274"/>
      <c r="K42" s="274"/>
      <c r="L42" s="274"/>
      <c r="M42" s="274"/>
      <c r="N42" s="274"/>
      <c r="O42" s="274"/>
      <c r="P42" s="274"/>
      <c r="Q42" s="274"/>
      <c r="R42" s="274"/>
      <c r="S42" s="274"/>
      <c r="T42" s="274"/>
    </row>
    <row r="43" spans="1:22" s="255" customFormat="1" ht="15" customHeight="1" x14ac:dyDescent="0.25">
      <c r="A43" s="274"/>
      <c r="B43" s="216"/>
      <c r="C43" s="216"/>
      <c r="D43" s="216"/>
      <c r="E43" s="216"/>
      <c r="F43" s="216"/>
      <c r="G43" s="216"/>
      <c r="H43" s="216"/>
      <c r="I43" s="216"/>
      <c r="J43" s="321"/>
      <c r="K43" s="274"/>
      <c r="L43" s="274"/>
      <c r="M43" s="274"/>
      <c r="N43" s="274"/>
      <c r="O43" s="274"/>
      <c r="P43" s="274"/>
      <c r="Q43" s="274"/>
      <c r="R43" s="274"/>
      <c r="S43" s="274"/>
      <c r="T43" s="274"/>
    </row>
    <row r="44" spans="1:22" ht="15" customHeight="1" x14ac:dyDescent="0.25">
      <c r="B44" s="177"/>
      <c r="C44" s="177"/>
      <c r="D44" s="177"/>
      <c r="E44" s="607" t="s">
        <v>102</v>
      </c>
      <c r="F44" s="607"/>
      <c r="G44" s="177"/>
      <c r="H44" s="177"/>
      <c r="I44" s="263"/>
      <c r="J44" s="322"/>
      <c r="K44" s="255"/>
      <c r="L44" s="255"/>
      <c r="M44" s="255"/>
      <c r="N44" s="255"/>
      <c r="O44" s="255"/>
      <c r="P44" s="255"/>
      <c r="Q44" s="255"/>
      <c r="R44" s="255"/>
      <c r="S44" s="255"/>
      <c r="T44" s="255"/>
      <c r="U44" s="255"/>
      <c r="V44" s="255"/>
    </row>
    <row r="45" spans="1:22" ht="15" customHeight="1" x14ac:dyDescent="0.25">
      <c r="B45" s="379"/>
      <c r="C45" s="177"/>
      <c r="D45" s="177"/>
      <c r="E45" s="607" t="s">
        <v>103</v>
      </c>
      <c r="F45" s="607"/>
      <c r="G45" s="177"/>
      <c r="H45" s="177"/>
      <c r="I45" s="263"/>
      <c r="J45" s="322"/>
      <c r="K45" s="255"/>
      <c r="L45" s="255"/>
      <c r="M45" s="255"/>
      <c r="N45" s="255"/>
      <c r="O45" s="255"/>
      <c r="P45" s="255"/>
      <c r="Q45" s="255"/>
      <c r="R45" s="255"/>
      <c r="S45" s="255"/>
      <c r="T45" s="255"/>
      <c r="U45" s="255"/>
      <c r="V45" s="255"/>
    </row>
    <row r="46" spans="1:22" ht="15" customHeight="1" x14ac:dyDescent="0.25">
      <c r="B46" s="222" t="s">
        <v>131</v>
      </c>
      <c r="C46" s="219" t="s">
        <v>97</v>
      </c>
      <c r="E46" s="177"/>
      <c r="H46" s="177"/>
      <c r="I46" s="263"/>
      <c r="J46" s="322"/>
      <c r="K46" s="255"/>
      <c r="L46" s="255"/>
      <c r="M46" s="255"/>
      <c r="N46" s="255"/>
      <c r="O46" s="255"/>
      <c r="P46" s="255"/>
      <c r="Q46" s="255"/>
      <c r="R46" s="255"/>
      <c r="S46" s="255"/>
      <c r="T46" s="255"/>
      <c r="U46" s="255"/>
      <c r="V46" s="255"/>
    </row>
    <row r="47" spans="1:22" ht="15" customHeight="1" x14ac:dyDescent="0.25">
      <c r="A47" s="219"/>
      <c r="B47" s="177"/>
      <c r="C47" s="177"/>
      <c r="E47" s="177"/>
      <c r="H47" s="177"/>
      <c r="I47" s="263"/>
      <c r="J47" s="322"/>
      <c r="K47" s="255"/>
      <c r="L47" s="255"/>
      <c r="M47" s="255"/>
      <c r="N47" s="255"/>
      <c r="O47" s="255"/>
      <c r="P47" s="255"/>
      <c r="Q47" s="255"/>
      <c r="R47" s="255"/>
      <c r="S47" s="255"/>
      <c r="T47" s="255"/>
      <c r="U47" s="255"/>
      <c r="V47" s="255"/>
    </row>
    <row r="48" spans="1:22" ht="15" customHeight="1" x14ac:dyDescent="0.25">
      <c r="A48" s="219" t="s">
        <v>9</v>
      </c>
      <c r="B48" s="218">
        <f ca="1">SUMPRODUCT((INDIRECT($A$1&amp;"!$AD11"):INDIRECT($A$1&amp;"!$AD71")=$A$48)*INDIRECT($A$1&amp;"!$AI11"):INDIRECT($A$1&amp;"!$AI71"))</f>
        <v>0.49027777777777776</v>
      </c>
      <c r="C48" s="218">
        <f ca="1">SUMPRODUCT((INDIRECT($A$1&amp;"!$AU11"):INDIRECT($A$1&amp;"!$AU71")=$A$48)*INDIRECT($A$1&amp;"!$AX11"):INDIRECT($A$1&amp;"!$AX71"))</f>
        <v>1.1145833333333335</v>
      </c>
      <c r="E48" s="218"/>
      <c r="H48" s="177"/>
      <c r="I48" s="177"/>
      <c r="J48" s="218"/>
    </row>
    <row r="49" spans="1:10" ht="15" customHeight="1" x14ac:dyDescent="0.25">
      <c r="A49" s="219" t="s">
        <v>10</v>
      </c>
      <c r="B49" s="218">
        <f ca="1">SUMPRODUCT((INDIRECT($A$1&amp;"!$AD11"):INDIRECT($A$1&amp;"!$AD71")=$A$49)*INDIRECT($A$1&amp;"!$AI11"):INDIRECT($A$1&amp;"!$AI71"))</f>
        <v>0.29722222222222217</v>
      </c>
      <c r="C49" s="218">
        <f ca="1">SUMPRODUCT((INDIRECT($A$1&amp;"!$AU11"):INDIRECT($A$1&amp;"!$AU71")=$A$49)*INDIRECT($A$1&amp;"!$AX11"):INDIRECT($A$1&amp;"!$AX71"))</f>
        <v>0.6958333333333333</v>
      </c>
      <c r="E49" s="218"/>
      <c r="H49" s="177"/>
      <c r="I49" s="177"/>
      <c r="J49" s="177"/>
    </row>
    <row r="50" spans="1:10" ht="15" customHeight="1" x14ac:dyDescent="0.25">
      <c r="A50" s="219" t="s">
        <v>11</v>
      </c>
      <c r="B50" s="218">
        <f ca="1">SUMPRODUCT((INDIRECT($A$1&amp;"!$AD11"):INDIRECT($A$1&amp;"!$AD71")=$A$50)*INDIRECT($A$1&amp;"!$AI11"):INDIRECT($A$1&amp;"!$AI71"))</f>
        <v>0.29652777777777772</v>
      </c>
      <c r="C50" s="218">
        <f ca="1">SUMPRODUCT((INDIRECT($A$1&amp;"!$AU11"):INDIRECT($A$1&amp;"!$AU71")=$A$50)*INDIRECT($A$1&amp;"!$AX11"):INDIRECT($A$1&amp;"!$AX71"))</f>
        <v>0.95</v>
      </c>
      <c r="E50" s="218"/>
      <c r="H50" s="177"/>
      <c r="I50" s="177"/>
      <c r="J50" s="177"/>
    </row>
    <row r="51" spans="1:10" ht="15" customHeight="1" x14ac:dyDescent="0.25">
      <c r="A51" s="219" t="s">
        <v>12</v>
      </c>
      <c r="B51" s="218">
        <f ca="1">SUMPRODUCT((INDIRECT($A$1&amp;"!$AD11"):INDIRECT($A$1&amp;"!$AD71")=$A$51)*INDIRECT($A$1&amp;"!$AI11"):INDIRECT($A$1&amp;"!$AI71"))</f>
        <v>0.40625</v>
      </c>
      <c r="C51" s="218">
        <f ca="1">SUMPRODUCT((INDIRECT($A$1&amp;"!$AU11"):INDIRECT($A$1&amp;"!$AU71")=$A$51)*INDIRECT($A$1&amp;"!$AX11"):INDIRECT($A$1&amp;"!$AX71"))</f>
        <v>0.42152777777777783</v>
      </c>
      <c r="E51" s="218"/>
      <c r="G51" s="316">
        <v>31</v>
      </c>
      <c r="H51" s="177"/>
      <c r="I51" s="177"/>
      <c r="J51" s="177"/>
    </row>
    <row r="52" spans="1:10" ht="15" customHeight="1" x14ac:dyDescent="0.25">
      <c r="A52" s="219" t="s">
        <v>13</v>
      </c>
      <c r="B52" s="218">
        <f ca="1">SUMPRODUCT((INDIRECT($A$1&amp;"!$AD11"):INDIRECT($A$1&amp;"!$AD71")=$A$52)*INDIRECT($A$1&amp;"!$AI11"):INDIRECT($A$1&amp;"!$AI71"))</f>
        <v>0.76736111111111105</v>
      </c>
      <c r="C52" s="218">
        <f ca="1">SUMPRODUCT((INDIRECT($A$1&amp;"!$AU11"):INDIRECT($A$1&amp;"!$AU71")=$A$52)*INDIRECT($A$1&amp;"!$AX11"):INDIRECT($A$1&amp;"!$AX71"))</f>
        <v>0.28888888888888886</v>
      </c>
      <c r="E52" s="218"/>
      <c r="G52" s="316">
        <v>0</v>
      </c>
      <c r="H52" s="177"/>
      <c r="I52" s="177"/>
      <c r="J52" s="218"/>
    </row>
    <row r="53" spans="1:10" ht="15" customHeight="1" x14ac:dyDescent="0.25">
      <c r="A53" s="219" t="s">
        <v>14</v>
      </c>
      <c r="B53" s="218">
        <f ca="1">SUMPRODUCT((INDIRECT($A$1&amp;"!$AD11"):INDIRECT($A$1&amp;"!$AD71")=$A$53)*INDIRECT($A$1&amp;"!$AI11"):INDIRECT($A$1&amp;"!$AI71"))</f>
        <v>0.58750000000000002</v>
      </c>
      <c r="C53" s="218">
        <f ca="1">SUMPRODUCT((INDIRECT($A$1&amp;"!$AU11"):INDIRECT($A$1&amp;"!$AU71")=$A$53)*INDIRECT($A$1&amp;"!$AX11"):INDIRECT($A$1&amp;"!$AX71"))</f>
        <v>0.69236111111111109</v>
      </c>
      <c r="E53" s="218"/>
      <c r="G53" s="317" t="e">
        <f>C66</f>
        <v>#REF!</v>
      </c>
      <c r="H53" s="177"/>
      <c r="I53" s="177"/>
      <c r="J53" s="177"/>
    </row>
    <row r="54" spans="1:10" ht="15" customHeight="1" x14ac:dyDescent="0.25">
      <c r="A54" s="219" t="s">
        <v>15</v>
      </c>
      <c r="B54" s="218">
        <f ca="1">SUMPRODUCT((INDIRECT($A$1&amp;"!$AD11"):INDIRECT($A$1&amp;"!$AD71")=$A$54)*INDIRECT($A$1&amp;"!$AI11"):INDIRECT($A$1&amp;"!$AI71"))</f>
        <v>0.75</v>
      </c>
      <c r="C54" s="218">
        <f ca="1">SUMPRODUCT((INDIRECT($A$1&amp;"!$AU11"):INDIRECT($A$1&amp;"!$AU71")=$A$54)*INDIRECT($A$1&amp;"!$AX11"):INDIRECT($A$1&amp;"!$AX71"))</f>
        <v>0.39861111111111108</v>
      </c>
      <c r="E54" s="218"/>
      <c r="G54" s="316" t="e">
        <f>G51-G52-G53</f>
        <v>#REF!</v>
      </c>
      <c r="H54" s="177"/>
      <c r="I54" s="177"/>
      <c r="J54" s="177"/>
    </row>
    <row r="55" spans="1:10" ht="15" customHeight="1" x14ac:dyDescent="0.25">
      <c r="A55" s="219"/>
      <c r="B55" s="177"/>
      <c r="C55" s="177"/>
      <c r="D55" s="177"/>
      <c r="E55" s="177"/>
      <c r="H55" s="177"/>
      <c r="I55" s="177"/>
      <c r="J55" s="177"/>
    </row>
    <row r="56" spans="1:10" ht="15" customHeight="1" x14ac:dyDescent="0.25">
      <c r="A56" s="223" t="s">
        <v>101</v>
      </c>
      <c r="B56" s="220">
        <f ca="1">SUM(B48:B54)</f>
        <v>3.5951388888888887</v>
      </c>
      <c r="C56" s="608">
        <f ca="1">SUM(C48:C55)</f>
        <v>4.5618055555555559</v>
      </c>
      <c r="D56" s="608"/>
      <c r="E56" s="608"/>
      <c r="H56" s="177"/>
      <c r="I56" s="177"/>
      <c r="J56" s="177"/>
    </row>
    <row r="57" spans="1:10" ht="15" customHeight="1" x14ac:dyDescent="0.25">
      <c r="A57" s="219" t="s">
        <v>7</v>
      </c>
      <c r="B57" s="177"/>
      <c r="C57" s="217">
        <f ca="1">COUNTIF(INDIRECT($A$1&amp;"!$AX11:$AX71"),"&gt;4:00")</f>
        <v>14</v>
      </c>
      <c r="D57" s="177"/>
      <c r="E57" s="177"/>
      <c r="H57" s="177"/>
      <c r="I57" s="177"/>
      <c r="J57" s="177"/>
    </row>
    <row r="58" spans="1:10" ht="15" customHeight="1" x14ac:dyDescent="0.25">
      <c r="A58" s="219" t="s">
        <v>6</v>
      </c>
      <c r="C58" s="379">
        <f>Décembre_2019!BE73</f>
        <v>15</v>
      </c>
      <c r="H58" s="177"/>
      <c r="I58" s="177"/>
      <c r="J58" s="177"/>
    </row>
    <row r="59" spans="1:10" ht="15" customHeight="1" x14ac:dyDescent="0.25">
      <c r="E59" s="177"/>
      <c r="H59" s="177"/>
      <c r="I59" s="177"/>
      <c r="J59" s="177"/>
    </row>
    <row r="60" spans="1:10" ht="15" customHeight="1" x14ac:dyDescent="0.25">
      <c r="A60" s="221" t="s">
        <v>128</v>
      </c>
      <c r="H60" s="177"/>
      <c r="I60" s="177"/>
      <c r="J60" s="177"/>
    </row>
    <row r="61" spans="1:10" ht="15" customHeight="1" x14ac:dyDescent="0.25">
      <c r="H61" s="177"/>
      <c r="I61" s="177"/>
      <c r="J61" s="177"/>
    </row>
    <row r="62" spans="1:10" x14ac:dyDescent="0.25">
      <c r="A62" s="223" t="s">
        <v>4</v>
      </c>
      <c r="D62" s="470"/>
      <c r="E62" s="470"/>
      <c r="H62" s="177"/>
      <c r="I62" s="177"/>
      <c r="J62" s="177"/>
    </row>
    <row r="63" spans="1:10" x14ac:dyDescent="0.25">
      <c r="A63" s="223" t="s">
        <v>104</v>
      </c>
      <c r="B63" s="377"/>
      <c r="C63" s="609" t="e">
        <f>Décembre_2019!#REF!</f>
        <v>#REF!</v>
      </c>
      <c r="D63" s="609"/>
      <c r="E63" s="609"/>
    </row>
    <row r="64" spans="1:10" x14ac:dyDescent="0.25">
      <c r="A64" s="221" t="s">
        <v>99</v>
      </c>
      <c r="B64" s="379"/>
      <c r="C64" s="224" t="e">
        <f>SUM(#REF!)</f>
        <v>#REF!</v>
      </c>
      <c r="D64" s="379"/>
      <c r="E64" s="379"/>
    </row>
    <row r="65" spans="1:3" x14ac:dyDescent="0.25">
      <c r="A65" s="223" t="s">
        <v>100</v>
      </c>
      <c r="B65" s="377"/>
      <c r="C65" s="225" t="e">
        <f>SUM(#REF!)</f>
        <v>#REF!</v>
      </c>
    </row>
    <row r="66" spans="1:3" x14ac:dyDescent="0.25">
      <c r="A66" s="219" t="s">
        <v>98</v>
      </c>
      <c r="B66" s="379"/>
      <c r="C66" s="224" t="e">
        <f>SUM(#REF!)</f>
        <v>#REF!</v>
      </c>
    </row>
  </sheetData>
  <mergeCells count="5">
    <mergeCell ref="B21:E21"/>
    <mergeCell ref="E44:F44"/>
    <mergeCell ref="E45:F45"/>
    <mergeCell ref="C56:E56"/>
    <mergeCell ref="C63:E6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6</xdr:col>
                    <xdr:colOff>133350</xdr:colOff>
                    <xdr:row>0</xdr:row>
                    <xdr:rowOff>104775</xdr:rowOff>
                  </from>
                  <to>
                    <xdr:col>6</xdr:col>
                    <xdr:colOff>666750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C000"/>
  </sheetPr>
  <dimension ref="A1:V61"/>
  <sheetViews>
    <sheetView showGridLines="0" workbookViewId="0">
      <selection activeCell="C19" sqref="C19:P48"/>
    </sheetView>
  </sheetViews>
  <sheetFormatPr baseColWidth="10" defaultRowHeight="15" x14ac:dyDescent="0.25"/>
  <cols>
    <col min="1" max="13" width="10.5703125" customWidth="1"/>
    <col min="14" max="14" width="10.5703125" style="254" customWidth="1"/>
    <col min="15" max="15" width="10.5703125" customWidth="1"/>
    <col min="16" max="16" width="10.5703125" style="377" customWidth="1"/>
    <col min="17" max="17" width="3.42578125" style="378" customWidth="1"/>
    <col min="21" max="30" width="11.42578125" customWidth="1"/>
  </cols>
  <sheetData>
    <row r="1" spans="1:22" x14ac:dyDescent="0.25">
      <c r="A1" s="370" t="str">
        <f>Décembre_2019!C5</f>
        <v>Décembre_2019</v>
      </c>
      <c r="B1" s="254"/>
      <c r="C1" s="292"/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408"/>
      <c r="P1" s="405"/>
      <c r="Q1" s="310"/>
    </row>
    <row r="2" spans="1:22" x14ac:dyDescent="0.25">
      <c r="B2" s="254"/>
      <c r="C2" s="325"/>
      <c r="D2" s="325"/>
      <c r="E2" s="325"/>
      <c r="F2" s="325"/>
      <c r="G2" s="325"/>
      <c r="H2" s="325"/>
      <c r="I2" s="325"/>
      <c r="J2" s="325"/>
      <c r="K2" s="325"/>
      <c r="L2" s="325"/>
      <c r="M2" s="325"/>
      <c r="N2" s="325"/>
      <c r="O2" s="408"/>
      <c r="P2" s="408"/>
    </row>
    <row r="3" spans="1:22" x14ac:dyDescent="0.25">
      <c r="B3" s="254"/>
      <c r="C3" s="325"/>
      <c r="D3" s="325"/>
      <c r="E3" s="325"/>
      <c r="F3" s="325"/>
      <c r="G3" s="325"/>
      <c r="H3" s="325"/>
      <c r="I3" s="325"/>
      <c r="J3" s="325"/>
      <c r="K3" s="325"/>
      <c r="L3" s="325"/>
      <c r="M3" s="325"/>
      <c r="N3" s="325"/>
      <c r="O3" s="408"/>
      <c r="P3" s="408"/>
    </row>
    <row r="4" spans="1:22" x14ac:dyDescent="0.25">
      <c r="B4" s="254"/>
      <c r="C4" s="325"/>
      <c r="D4" s="325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408"/>
      <c r="P4" s="408"/>
    </row>
    <row r="5" spans="1:22" x14ac:dyDescent="0.25">
      <c r="B5" s="254"/>
      <c r="C5" s="325"/>
      <c r="D5" s="325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408"/>
      <c r="P5" s="408"/>
    </row>
    <row r="6" spans="1:22" x14ac:dyDescent="0.25">
      <c r="B6" s="254"/>
      <c r="C6" s="325"/>
      <c r="D6" s="325"/>
      <c r="E6" s="325"/>
      <c r="F6" s="325"/>
      <c r="G6" s="325"/>
      <c r="H6" s="325"/>
      <c r="I6" s="325"/>
      <c r="J6" s="325"/>
      <c r="K6" s="325"/>
      <c r="L6" s="325"/>
      <c r="M6" s="325"/>
      <c r="N6" s="325"/>
      <c r="O6" s="408"/>
      <c r="P6" s="408"/>
      <c r="R6" s="532">
        <f ca="1">IF(INDIRECT($A$1&amp;"!$J"&amp; 9+ 2*(ROWS(O$6:$S6)))="",NA(),INDIRECT($A$1&amp;"!$J"&amp; 9+ 2*(ROWS(O$6:$S6))))</f>
        <v>5.2</v>
      </c>
      <c r="S6" s="308">
        <f ca="1">IF(INDIRECT($A$1&amp;"!$N"&amp; 9+ 2*(ROWS(R$6:$S6)))="",NA(),INDIRECT($A$1&amp;"!$N"&amp; 9+ 2*(ROWS(R$6:$S6))))</f>
        <v>10.199999999999999</v>
      </c>
      <c r="T6" s="258" t="s">
        <v>46</v>
      </c>
      <c r="V6" s="568"/>
    </row>
    <row r="7" spans="1:22" x14ac:dyDescent="0.25">
      <c r="B7" s="254"/>
      <c r="C7" s="325"/>
      <c r="D7" s="325"/>
      <c r="E7" s="325"/>
      <c r="F7" s="325"/>
      <c r="G7" s="325"/>
      <c r="H7" s="325"/>
      <c r="I7" s="325"/>
      <c r="J7" s="325"/>
      <c r="K7" s="325"/>
      <c r="L7" s="325"/>
      <c r="M7" s="325"/>
      <c r="N7" s="325"/>
      <c r="O7" s="408"/>
      <c r="P7" s="408"/>
      <c r="R7" s="532">
        <f ca="1">IF(INDIRECT($A$1&amp;"!$J"&amp; 9+ 2*(ROWS(O$6:$S7)))="",NA(),INDIRECT($A$1&amp;"!$J"&amp; 9+ 2*(ROWS(O$6:$S7))))</f>
        <v>1.6</v>
      </c>
      <c r="S7" s="308">
        <f ca="1">IF(INDIRECT($A$1&amp;"!$N"&amp; 9+ 2*(ROWS(R$6:$S7)))="",NA(),INDIRECT($A$1&amp;"!$N"&amp; 9+ 2*(ROWS(R$6:$S7))))</f>
        <v>6.7</v>
      </c>
      <c r="T7" s="258" t="s">
        <v>47</v>
      </c>
      <c r="V7" s="568"/>
    </row>
    <row r="8" spans="1:22" x14ac:dyDescent="0.25">
      <c r="B8" s="254"/>
      <c r="C8" s="325"/>
      <c r="D8" s="325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408"/>
      <c r="P8" s="408"/>
      <c r="R8" s="532">
        <f ca="1">IF(INDIRECT($A$1&amp;"!$J"&amp; 9+ 2*(ROWS(O$6:$S8)))="",NA(),INDIRECT($A$1&amp;"!$J"&amp; 9+ 2*(ROWS(O$6:$S8))))</f>
        <v>1.8</v>
      </c>
      <c r="S8" s="308">
        <f ca="1">IF(INDIRECT($A$1&amp;"!$N"&amp; 9+ 2*(ROWS(R$6:$S8)))="",NA(),INDIRECT($A$1&amp;"!$N"&amp; 9+ 2*(ROWS(R$6:$S8))))</f>
        <v>6.8</v>
      </c>
      <c r="T8" s="258" t="s">
        <v>48</v>
      </c>
    </row>
    <row r="9" spans="1:22" x14ac:dyDescent="0.25">
      <c r="B9" s="254"/>
      <c r="C9" s="325"/>
      <c r="D9" s="325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408"/>
      <c r="P9" s="408"/>
      <c r="R9" s="532">
        <f ca="1">IF(INDIRECT($A$1&amp;"!$J"&amp; 9+ 2*(ROWS(O$6:$S9)))="",NA(),INDIRECT($A$1&amp;"!$J"&amp; 9+ 2*(ROWS(O$6:$S9))))</f>
        <v>0.4</v>
      </c>
      <c r="S9" s="308">
        <f ca="1">IF(INDIRECT($A$1&amp;"!$N"&amp; 9+ 2*(ROWS(R$6:$S9)))="",NA(),INDIRECT($A$1&amp;"!$N"&amp; 9+ 2*(ROWS(R$6:$S9))))</f>
        <v>7.7</v>
      </c>
      <c r="T9" s="258" t="s">
        <v>49</v>
      </c>
    </row>
    <row r="10" spans="1:22" x14ac:dyDescent="0.25">
      <c r="B10" s="254"/>
      <c r="C10" s="325"/>
      <c r="D10" s="325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408"/>
      <c r="P10" s="408"/>
      <c r="R10" s="532">
        <f ca="1">IF(INDIRECT($A$1&amp;"!$J"&amp; 9+ 2*(ROWS(O$6:$S10)))="",NA(),INDIRECT($A$1&amp;"!$J"&amp; 9+ 2*(ROWS(O$6:$S10))))</f>
        <v>1.3</v>
      </c>
      <c r="S10" s="308">
        <f ca="1">IF(INDIRECT($A$1&amp;"!$N"&amp; 9+ 2*(ROWS(R$6:$S10)))="",NA(),INDIRECT($A$1&amp;"!$N"&amp; 9+ 2*(ROWS(R$6:$S10))))</f>
        <v>6.3</v>
      </c>
      <c r="T10" s="258" t="s">
        <v>50</v>
      </c>
    </row>
    <row r="11" spans="1:22" x14ac:dyDescent="0.25">
      <c r="B11" s="254"/>
      <c r="C11" s="325"/>
      <c r="D11" s="325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408"/>
      <c r="P11" s="408"/>
      <c r="R11" s="532">
        <f ca="1">IF(INDIRECT($A$1&amp;"!$J"&amp; 9+ 2*(ROWS(O$6:$S11)))="",NA(),INDIRECT($A$1&amp;"!$J"&amp; 9+ 2*(ROWS(O$6:$S11))))</f>
        <v>3.4</v>
      </c>
      <c r="S11" s="308">
        <f ca="1">IF(INDIRECT($A$1&amp;"!$N"&amp; 9+ 2*(ROWS(R$6:$S11)))="",NA(),INDIRECT($A$1&amp;"!$N"&amp; 9+ 2*(ROWS(R$6:$S11))))</f>
        <v>11.6</v>
      </c>
      <c r="T11" s="258" t="s">
        <v>51</v>
      </c>
    </row>
    <row r="12" spans="1:22" x14ac:dyDescent="0.25">
      <c r="B12" s="254"/>
      <c r="C12" s="325"/>
      <c r="D12" s="325"/>
      <c r="E12" s="325"/>
      <c r="F12" s="325"/>
      <c r="G12" s="325"/>
      <c r="H12" s="325"/>
      <c r="I12" s="325"/>
      <c r="J12" s="325"/>
      <c r="K12" s="325"/>
      <c r="L12" s="325"/>
      <c r="M12" s="325"/>
      <c r="N12" s="325"/>
      <c r="O12" s="408"/>
      <c r="P12" s="408"/>
      <c r="R12" s="532">
        <f ca="1">IF(INDIRECT($A$1&amp;"!$J"&amp; 9+ 2*(ROWS(O$6:$S12)))="",NA(),INDIRECT($A$1&amp;"!$J"&amp; 9+ 2*(ROWS(O$6:$S12))))</f>
        <v>9.6</v>
      </c>
      <c r="S12" s="308">
        <f ca="1">IF(INDIRECT($A$1&amp;"!$N"&amp; 9+ 2*(ROWS(R$6:$S12)))="",NA(),INDIRECT($A$1&amp;"!$N"&amp; 9+ 2*(ROWS(R$6:$S12))))</f>
        <v>13.3</v>
      </c>
      <c r="T12" s="258" t="s">
        <v>52</v>
      </c>
    </row>
    <row r="13" spans="1:22" x14ac:dyDescent="0.25">
      <c r="B13" s="254"/>
      <c r="C13" s="325"/>
      <c r="D13" s="325"/>
      <c r="E13" s="325"/>
      <c r="F13" s="325"/>
      <c r="G13" s="325"/>
      <c r="H13" s="325"/>
      <c r="I13" s="325"/>
      <c r="J13" s="325"/>
      <c r="K13" s="325"/>
      <c r="L13" s="325"/>
      <c r="M13" s="325"/>
      <c r="N13" s="325"/>
      <c r="O13" s="408"/>
      <c r="P13" s="408"/>
      <c r="R13" s="532">
        <f ca="1">IF(INDIRECT($A$1&amp;"!$J"&amp; 9+ 2*(ROWS(O$6:$S13)))="",NA(),INDIRECT($A$1&amp;"!$J"&amp; 9+ 2*(ROWS(O$6:$S13))))</f>
        <v>9.9</v>
      </c>
      <c r="S13" s="308">
        <f ca="1">IF(INDIRECT($A$1&amp;"!$N"&amp; 9+ 2*(ROWS(R$6:$S13)))="",NA(),INDIRECT($A$1&amp;"!$N"&amp; 9+ 2*(ROWS(R$6:$S13))))</f>
        <v>13.3</v>
      </c>
      <c r="T13" s="258" t="s">
        <v>53</v>
      </c>
    </row>
    <row r="14" spans="1:22" x14ac:dyDescent="0.25">
      <c r="B14" s="254"/>
      <c r="C14" s="325"/>
      <c r="D14" s="325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408"/>
      <c r="P14" s="408"/>
      <c r="R14" s="532">
        <f ca="1">IF(INDIRECT($A$1&amp;"!$J"&amp; 9+ 2*(ROWS(O$6:$S14)))="",NA(),INDIRECT($A$1&amp;"!$J"&amp; 9+ 2*(ROWS(O$6:$S14))))</f>
        <v>7.9</v>
      </c>
      <c r="S14" s="308">
        <f ca="1">IF(INDIRECT($A$1&amp;"!$N"&amp; 9+ 2*(ROWS(R$6:$S14)))="",NA(),INDIRECT($A$1&amp;"!$N"&amp; 9+ 2*(ROWS(R$6:$S14))))</f>
        <v>12.5</v>
      </c>
      <c r="T14" s="258" t="s">
        <v>54</v>
      </c>
    </row>
    <row r="15" spans="1:22" x14ac:dyDescent="0.25">
      <c r="B15" s="254"/>
      <c r="C15" s="325"/>
      <c r="D15" s="325"/>
      <c r="E15" s="325"/>
      <c r="F15" s="325"/>
      <c r="G15" s="325"/>
      <c r="H15" s="325"/>
      <c r="I15" s="325"/>
      <c r="J15" s="325"/>
      <c r="K15" s="325"/>
      <c r="L15" s="325"/>
      <c r="M15" s="325"/>
      <c r="N15" s="325"/>
      <c r="O15" s="408"/>
      <c r="P15" s="408"/>
      <c r="R15" s="532">
        <f ca="1">IF(INDIRECT($A$1&amp;"!$J"&amp; 9+ 2*(ROWS(O$6:$S15)))="",NA(),INDIRECT($A$1&amp;"!$J"&amp; 9+ 2*(ROWS(O$6:$S15))))</f>
        <v>5.3</v>
      </c>
      <c r="S15" s="308">
        <f ca="1">IF(INDIRECT($A$1&amp;"!$N"&amp; 9+ 2*(ROWS(R$6:$S15)))="",NA(),INDIRECT($A$1&amp;"!$N"&amp; 9+ 2*(ROWS(R$6:$S15))))</f>
        <v>11.6</v>
      </c>
      <c r="T15" s="258" t="s">
        <v>55</v>
      </c>
    </row>
    <row r="16" spans="1:22" x14ac:dyDescent="0.25">
      <c r="B16" s="254"/>
      <c r="C16" s="325"/>
      <c r="D16" s="325"/>
      <c r="E16" s="325"/>
      <c r="F16" s="325"/>
      <c r="G16" s="325"/>
      <c r="H16" s="325"/>
      <c r="I16" s="325"/>
      <c r="J16" s="325"/>
      <c r="K16" s="325"/>
      <c r="L16" s="325"/>
      <c r="M16" s="325"/>
      <c r="N16" s="325"/>
      <c r="O16" s="408"/>
      <c r="P16" s="408"/>
      <c r="R16" s="532">
        <f ca="1">IF(INDIRECT($A$1&amp;"!$J"&amp; 9+ 2*(ROWS(O$6:$S16)))="",NA(),INDIRECT($A$1&amp;"!$J"&amp; 9+ 2*(ROWS(O$6:$S16))))</f>
        <v>6.1</v>
      </c>
      <c r="S16" s="308">
        <f ca="1">IF(INDIRECT($A$1&amp;"!$N"&amp; 9+ 2*(ROWS(R$6:$S16)))="",NA(),INDIRECT($A$1&amp;"!$N"&amp; 9+ 2*(ROWS(R$6:$S16))))</f>
        <v>12</v>
      </c>
      <c r="T16" s="258" t="s">
        <v>56</v>
      </c>
    </row>
    <row r="17" spans="2:20" x14ac:dyDescent="0.25">
      <c r="B17" s="254"/>
      <c r="C17" s="325"/>
      <c r="D17" s="325"/>
      <c r="E17" s="325"/>
      <c r="F17" s="325"/>
      <c r="G17" s="325"/>
      <c r="H17" s="325"/>
      <c r="I17" s="325"/>
      <c r="J17" s="325"/>
      <c r="K17" s="325"/>
      <c r="L17" s="325"/>
      <c r="M17" s="325"/>
      <c r="N17" s="325"/>
      <c r="O17" s="408"/>
      <c r="P17" s="408"/>
      <c r="R17" s="532">
        <f ca="1">IF(INDIRECT($A$1&amp;"!$J"&amp; 9+ 2*(ROWS(O$6:$S17)))="",NA(),INDIRECT($A$1&amp;"!$J"&amp; 9+ 2*(ROWS(O$6:$S17))))</f>
        <v>7</v>
      </c>
      <c r="S17" s="308">
        <f ca="1">IF(INDIRECT($A$1&amp;"!$N"&amp; 9+ 2*(ROWS(R$6:$S17)))="",NA(),INDIRECT($A$1&amp;"!$N"&amp; 9+ 2*(ROWS(R$6:$S17))))</f>
        <v>12.1</v>
      </c>
      <c r="T17" s="258" t="s">
        <v>57</v>
      </c>
    </row>
    <row r="18" spans="2:20" x14ac:dyDescent="0.25">
      <c r="B18" s="254"/>
      <c r="C18" s="325"/>
      <c r="D18" s="325"/>
      <c r="E18" s="325"/>
      <c r="F18" s="325"/>
      <c r="G18" s="325"/>
      <c r="H18" s="325"/>
      <c r="I18" s="325"/>
      <c r="J18" s="325"/>
      <c r="K18" s="325"/>
      <c r="L18" s="325"/>
      <c r="M18" s="325"/>
      <c r="N18" s="325"/>
      <c r="O18" s="408"/>
      <c r="P18" s="408"/>
      <c r="R18" s="532">
        <f ca="1">IF(INDIRECT($A$1&amp;"!$J"&amp; 9+ 2*(ROWS(O$6:$S18)))="",NA(),INDIRECT($A$1&amp;"!$J"&amp; 9+ 2*(ROWS(O$6:$S18))))</f>
        <v>8.6999999999999993</v>
      </c>
      <c r="S18" s="308">
        <f ca="1">IF(INDIRECT($A$1&amp;"!$N"&amp; 9+ 2*(ROWS(R$6:$S18)))="",NA(),INDIRECT($A$1&amp;"!$N"&amp; 9+ 2*(ROWS(R$6:$S18))))</f>
        <v>12.6</v>
      </c>
      <c r="T18" s="258" t="s">
        <v>58</v>
      </c>
    </row>
    <row r="19" spans="2:20" s="378" customFormat="1" x14ac:dyDescent="0.25">
      <c r="C19" s="408"/>
      <c r="D19" s="408"/>
      <c r="E19" s="408"/>
      <c r="F19" s="408"/>
      <c r="G19" s="408"/>
      <c r="H19" s="408"/>
      <c r="I19" s="408"/>
      <c r="J19" s="408"/>
      <c r="K19" s="408"/>
      <c r="L19" s="408"/>
      <c r="M19" s="408"/>
      <c r="N19" s="408"/>
      <c r="O19" s="408"/>
      <c r="P19" s="408"/>
      <c r="R19" s="571">
        <f ca="1">IF(INDIRECT($A$1&amp;"!$J"&amp; 9+ 2*(ROWS(O$6:$S19)))="",NA(),INDIRECT($A$1&amp;"!$J"&amp; 9+ 2*(ROWS(O$6:$S19))))</f>
        <v>11.2</v>
      </c>
      <c r="S19" s="572">
        <f ca="1">IF(INDIRECT($A$1&amp;"!$N"&amp; 9+ 2*(ROWS(R$6:$S19)))="",NA(),INDIRECT($A$1&amp;"!$N"&amp; 9+ 2*(ROWS(R$6:$S19))))</f>
        <v>13</v>
      </c>
      <c r="T19" s="466" t="s">
        <v>59</v>
      </c>
    </row>
    <row r="20" spans="2:20" s="378" customFormat="1" x14ac:dyDescent="0.25">
      <c r="C20" s="408"/>
      <c r="D20" s="408"/>
      <c r="E20" s="408"/>
      <c r="F20" s="408"/>
      <c r="G20" s="408"/>
      <c r="H20" s="408"/>
      <c r="I20" s="408"/>
      <c r="J20" s="408"/>
      <c r="K20" s="408"/>
      <c r="L20" s="408"/>
      <c r="M20" s="408"/>
      <c r="N20" s="408"/>
      <c r="O20" s="408"/>
      <c r="P20" s="408"/>
      <c r="R20" s="571">
        <f ca="1">IF(INDIRECT($A$1&amp;"!$J"&amp; 9+ 2*(ROWS(O$6:$S20)))="",NA(),INDIRECT($A$1&amp;"!$J"&amp; 9+ 2*(ROWS(O$6:$S20))))</f>
        <v>10.8</v>
      </c>
      <c r="S20" s="572">
        <f ca="1">IF(INDIRECT($A$1&amp;"!$N"&amp; 9+ 2*(ROWS(R$6:$S20)))="",NA(),INDIRECT($A$1&amp;"!$N"&amp; 9+ 2*(ROWS(R$6:$S20))))</f>
        <v>12.6</v>
      </c>
      <c r="T20" s="466" t="s">
        <v>60</v>
      </c>
    </row>
    <row r="21" spans="2:20" s="378" customFormat="1" x14ac:dyDescent="0.25">
      <c r="C21" s="408"/>
      <c r="D21" s="408"/>
      <c r="E21" s="408"/>
      <c r="F21" s="408"/>
      <c r="G21" s="408"/>
      <c r="H21" s="408"/>
      <c r="I21" s="408"/>
      <c r="J21" s="408"/>
      <c r="K21" s="408"/>
      <c r="L21" s="408"/>
      <c r="M21" s="408"/>
      <c r="N21" s="408"/>
      <c r="O21" s="408"/>
      <c r="P21" s="408"/>
      <c r="R21" s="571">
        <f ca="1">IF(INDIRECT($A$1&amp;"!$J"&amp; 9+ 2*(ROWS(O$6:$S21)))="",NA(),INDIRECT($A$1&amp;"!$J"&amp; 9+ 2*(ROWS(O$6:$S21))))</f>
        <v>10.8</v>
      </c>
      <c r="S21" s="572">
        <f ca="1">IF(INDIRECT($A$1&amp;"!$N"&amp; 9+ 2*(ROWS(R$6:$S21)))="",NA(),INDIRECT($A$1&amp;"!$N"&amp; 9+ 2*(ROWS(R$6:$S21))))</f>
        <v>13.6</v>
      </c>
      <c r="T21" s="466" t="s">
        <v>61</v>
      </c>
    </row>
    <row r="22" spans="2:20" s="378" customFormat="1" x14ac:dyDescent="0.25">
      <c r="C22" s="408"/>
      <c r="D22" s="408"/>
      <c r="E22" s="408"/>
      <c r="F22" s="408"/>
      <c r="G22" s="408"/>
      <c r="H22" s="408"/>
      <c r="I22" s="408"/>
      <c r="J22" s="408"/>
      <c r="K22" s="408"/>
      <c r="L22" s="408"/>
      <c r="M22" s="408"/>
      <c r="N22" s="408"/>
      <c r="O22" s="408"/>
      <c r="P22" s="408"/>
      <c r="R22" s="571">
        <f ca="1">IF(INDIRECT($A$1&amp;"!$J"&amp; 9+ 2*(ROWS(O$6:$S22)))="",NA(),INDIRECT($A$1&amp;"!$J"&amp; 9+ 2*(ROWS(O$6:$S22))))</f>
        <v>9.6</v>
      </c>
      <c r="S22" s="572">
        <f ca="1">IF(INDIRECT($A$1&amp;"!$N"&amp; 9+ 2*(ROWS(R$6:$S22)))="",NA(),INDIRECT($A$1&amp;"!$N"&amp; 9+ 2*(ROWS(R$6:$S22))))</f>
        <v>12.6</v>
      </c>
      <c r="T22" s="466" t="s">
        <v>62</v>
      </c>
    </row>
    <row r="23" spans="2:20" s="378" customFormat="1" x14ac:dyDescent="0.25">
      <c r="C23" s="408"/>
      <c r="D23" s="408"/>
      <c r="E23" s="408"/>
      <c r="F23" s="408"/>
      <c r="G23" s="408"/>
      <c r="H23" s="408"/>
      <c r="I23" s="408"/>
      <c r="J23" s="408"/>
      <c r="K23" s="408"/>
      <c r="L23" s="408"/>
      <c r="M23" s="408"/>
      <c r="N23" s="408"/>
      <c r="O23" s="408"/>
      <c r="P23" s="408"/>
      <c r="R23" s="571">
        <f ca="1">IF(INDIRECT($A$1&amp;"!$J"&amp; 9+ 2*(ROWS(O$6:$S23)))="",NA(),INDIRECT($A$1&amp;"!$J"&amp; 9+ 2*(ROWS(O$6:$S23))))</f>
        <v>7.9</v>
      </c>
      <c r="S23" s="572">
        <f ca="1">IF(INDIRECT($A$1&amp;"!$N"&amp; 9+ 2*(ROWS(R$6:$S23)))="",NA(),INDIRECT($A$1&amp;"!$N"&amp; 9+ 2*(ROWS(R$6:$S23))))</f>
        <v>13</v>
      </c>
      <c r="T23" s="466" t="s">
        <v>63</v>
      </c>
    </row>
    <row r="24" spans="2:20" s="378" customFormat="1" x14ac:dyDescent="0.25">
      <c r="C24" s="408"/>
      <c r="D24" s="408"/>
      <c r="E24" s="408"/>
      <c r="F24" s="408"/>
      <c r="G24" s="408"/>
      <c r="H24" s="408"/>
      <c r="I24" s="408"/>
      <c r="J24" s="408"/>
      <c r="K24" s="408"/>
      <c r="L24" s="408"/>
      <c r="M24" s="408"/>
      <c r="N24" s="408"/>
      <c r="O24" s="408"/>
      <c r="P24" s="408"/>
      <c r="R24" s="571">
        <f ca="1">IF(INDIRECT($A$1&amp;"!$J"&amp; 9+ 2*(ROWS(O$6:$S24)))="",NA(),INDIRECT($A$1&amp;"!$J"&amp; 9+ 2*(ROWS(O$6:$S24))))</f>
        <v>12.1</v>
      </c>
      <c r="S24" s="572">
        <f ca="1">IF(INDIRECT($A$1&amp;"!$N"&amp; 9+ 2*(ROWS(R$6:$S24)))="",NA(),INDIRECT($A$1&amp;"!$N"&amp; 9+ 2*(ROWS(R$6:$S24))))</f>
        <v>14.9</v>
      </c>
      <c r="T24" s="466" t="s">
        <v>64</v>
      </c>
    </row>
    <row r="25" spans="2:20" s="378" customFormat="1" x14ac:dyDescent="0.25">
      <c r="C25" s="408"/>
      <c r="D25" s="408"/>
      <c r="E25" s="408"/>
      <c r="F25" s="408"/>
      <c r="G25" s="408"/>
      <c r="H25" s="408"/>
      <c r="I25" s="408"/>
      <c r="J25" s="408"/>
      <c r="K25" s="408"/>
      <c r="L25" s="408"/>
      <c r="M25" s="408"/>
      <c r="N25" s="408"/>
      <c r="O25" s="408"/>
      <c r="P25" s="408"/>
      <c r="R25" s="571">
        <f ca="1">IF(INDIRECT($A$1&amp;"!$J"&amp; 9+ 2*(ROWS(O$6:$S25)))="",NA(),INDIRECT($A$1&amp;"!$J"&amp; 9+ 2*(ROWS(O$6:$S25))))</f>
        <v>9</v>
      </c>
      <c r="S25" s="572">
        <f ca="1">IF(INDIRECT($A$1&amp;"!$N"&amp; 9+ 2*(ROWS(R$6:$S25)))="",NA(),INDIRECT($A$1&amp;"!$N"&amp; 9+ 2*(ROWS(R$6:$S25))))</f>
        <v>13</v>
      </c>
      <c r="T25" s="466" t="s">
        <v>65</v>
      </c>
    </row>
    <row r="26" spans="2:20" s="378" customFormat="1" x14ac:dyDescent="0.25">
      <c r="C26" s="408"/>
      <c r="D26" s="408"/>
      <c r="E26" s="408"/>
      <c r="F26" s="408"/>
      <c r="G26" s="408"/>
      <c r="H26" s="408"/>
      <c r="I26" s="408"/>
      <c r="J26" s="408"/>
      <c r="K26" s="408"/>
      <c r="L26" s="408"/>
      <c r="M26" s="408"/>
      <c r="N26" s="408"/>
      <c r="O26" s="408"/>
      <c r="P26" s="408"/>
      <c r="R26" s="571">
        <f ca="1">IF(INDIRECT($A$1&amp;"!$J"&amp; 9+ 2*(ROWS(O$6:$S26)))="",NA(),INDIRECT($A$1&amp;"!$J"&amp; 9+ 2*(ROWS(O$6:$S26))))</f>
        <v>9</v>
      </c>
      <c r="S26" s="572">
        <f ca="1">IF(INDIRECT($A$1&amp;"!$N"&amp; 9+ 2*(ROWS(R$6:$S26)))="",NA(),INDIRECT($A$1&amp;"!$N"&amp; 9+ 2*(ROWS(R$6:$S26))))</f>
        <v>13.4</v>
      </c>
      <c r="T26" s="466" t="s">
        <v>66</v>
      </c>
    </row>
    <row r="27" spans="2:20" s="378" customFormat="1" x14ac:dyDescent="0.25">
      <c r="C27" s="408"/>
      <c r="D27" s="408"/>
      <c r="E27" s="408"/>
      <c r="F27" s="408"/>
      <c r="G27" s="408"/>
      <c r="H27" s="408"/>
      <c r="I27" s="408"/>
      <c r="J27" s="408"/>
      <c r="K27" s="408"/>
      <c r="L27" s="408"/>
      <c r="M27" s="408"/>
      <c r="N27" s="408"/>
      <c r="O27" s="408"/>
      <c r="P27" s="408"/>
      <c r="R27" s="571">
        <f ca="1">IF(INDIRECT($A$1&amp;"!$J"&amp; 9+ 2*(ROWS(O$6:$S27)))="",NA(),INDIRECT($A$1&amp;"!$J"&amp; 9+ 2*(ROWS(O$6:$S27))))</f>
        <v>8.1</v>
      </c>
      <c r="S27" s="572">
        <f ca="1">IF(INDIRECT($A$1&amp;"!$N"&amp; 9+ 2*(ROWS(R$6:$S27)))="",NA(),INDIRECT($A$1&amp;"!$N"&amp; 9+ 2*(ROWS(R$6:$S27))))</f>
        <v>12.8</v>
      </c>
      <c r="T27" s="466" t="s">
        <v>67</v>
      </c>
    </row>
    <row r="28" spans="2:20" s="378" customFormat="1" x14ac:dyDescent="0.25">
      <c r="C28" s="408"/>
      <c r="D28" s="408"/>
      <c r="E28" s="408"/>
      <c r="F28" s="408"/>
      <c r="G28" s="408"/>
      <c r="H28" s="408"/>
      <c r="I28" s="408"/>
      <c r="J28" s="408"/>
      <c r="K28" s="408"/>
      <c r="L28" s="408"/>
      <c r="M28" s="408"/>
      <c r="N28" s="408"/>
      <c r="O28" s="408"/>
      <c r="P28" s="408"/>
      <c r="R28" s="571">
        <f ca="1">IF(INDIRECT($A$1&amp;"!$J"&amp; 9+ 2*(ROWS(O$6:$S28)))="",NA(),INDIRECT($A$1&amp;"!$J"&amp; 9+ 2*(ROWS(O$6:$S28))))</f>
        <v>9.8000000000000007</v>
      </c>
      <c r="S28" s="572">
        <f ca="1">IF(INDIRECT($A$1&amp;"!$N"&amp; 9+ 2*(ROWS(R$6:$S28)))="",NA(),INDIRECT($A$1&amp;"!$N"&amp; 9+ 2*(ROWS(R$6:$S28))))</f>
        <v>13.1</v>
      </c>
      <c r="T28" s="466" t="s">
        <v>68</v>
      </c>
    </row>
    <row r="29" spans="2:20" s="378" customFormat="1" x14ac:dyDescent="0.25">
      <c r="C29" s="408"/>
      <c r="D29" s="408"/>
      <c r="E29" s="408"/>
      <c r="F29" s="408"/>
      <c r="G29" s="408"/>
      <c r="H29" s="408"/>
      <c r="I29" s="408"/>
      <c r="J29" s="408"/>
      <c r="K29" s="408"/>
      <c r="L29" s="408"/>
      <c r="M29" s="408"/>
      <c r="N29" s="408"/>
      <c r="O29" s="408"/>
      <c r="P29" s="408"/>
      <c r="R29" s="571">
        <f ca="1">IF(INDIRECT($A$1&amp;"!$J"&amp; 9+ 2*(ROWS(O$6:$S29)))="",NA(),INDIRECT($A$1&amp;"!$J"&amp; 9+ 2*(ROWS(O$6:$S29))))</f>
        <v>11.3</v>
      </c>
      <c r="S29" s="572">
        <f ca="1">IF(INDIRECT($A$1&amp;"!$N"&amp; 9+ 2*(ROWS(R$6:$S29)))="",NA(),INDIRECT($A$1&amp;"!$N"&amp; 9+ 2*(ROWS(R$6:$S29))))</f>
        <v>13.5</v>
      </c>
      <c r="T29" s="466" t="s">
        <v>69</v>
      </c>
    </row>
    <row r="30" spans="2:20" s="378" customFormat="1" x14ac:dyDescent="0.25">
      <c r="C30" s="408"/>
      <c r="D30" s="408"/>
      <c r="E30" s="408"/>
      <c r="F30" s="408"/>
      <c r="G30" s="408"/>
      <c r="H30" s="408"/>
      <c r="I30" s="408"/>
      <c r="J30" s="408"/>
      <c r="K30" s="408"/>
      <c r="L30" s="408"/>
      <c r="M30" s="408"/>
      <c r="N30" s="408"/>
      <c r="O30" s="408"/>
      <c r="P30" s="408"/>
      <c r="R30" s="571">
        <f ca="1">IF(INDIRECT($A$1&amp;"!$J"&amp; 9+ 2*(ROWS(O$6:$S30)))="",NA(),INDIRECT($A$1&amp;"!$J"&amp; 9+ 2*(ROWS(O$6:$S30))))</f>
        <v>5.5</v>
      </c>
      <c r="S30" s="572">
        <f ca="1">IF(INDIRECT($A$1&amp;"!$N"&amp; 9+ 2*(ROWS(R$6:$S30)))="",NA(),INDIRECT($A$1&amp;"!$N"&amp; 9+ 2*(ROWS(R$6:$S30))))</f>
        <v>11.8</v>
      </c>
      <c r="T30" s="466" t="s">
        <v>70</v>
      </c>
    </row>
    <row r="31" spans="2:20" s="378" customFormat="1" x14ac:dyDescent="0.25">
      <c r="C31" s="408"/>
      <c r="D31" s="408"/>
      <c r="E31" s="408"/>
      <c r="F31" s="408"/>
      <c r="G31" s="408"/>
      <c r="H31" s="408"/>
      <c r="I31" s="408"/>
      <c r="J31" s="408"/>
      <c r="K31" s="408"/>
      <c r="L31" s="408"/>
      <c r="M31" s="408"/>
      <c r="N31" s="408"/>
      <c r="O31" s="408"/>
      <c r="P31" s="408"/>
      <c r="R31" s="571">
        <f ca="1">IF(INDIRECT($A$1&amp;"!$J"&amp; 9+ 2*(ROWS(O$6:$S31)))="",NA(),INDIRECT($A$1&amp;"!$J"&amp; 9+ 2*(ROWS(O$6:$S31))))</f>
        <v>7.4</v>
      </c>
      <c r="S31" s="572">
        <f ca="1">IF(INDIRECT($A$1&amp;"!$N"&amp; 9+ 2*(ROWS(R$6:$S31)))="",NA(),INDIRECT($A$1&amp;"!$N"&amp; 9+ 2*(ROWS(R$6:$S31))))</f>
        <v>13.4</v>
      </c>
      <c r="T31" s="466" t="s">
        <v>71</v>
      </c>
    </row>
    <row r="32" spans="2:20" s="378" customFormat="1" x14ac:dyDescent="0.25">
      <c r="C32" s="408"/>
      <c r="D32" s="408"/>
      <c r="E32" s="408"/>
      <c r="F32" s="408"/>
      <c r="G32" s="408"/>
      <c r="H32" s="408"/>
      <c r="I32" s="408"/>
      <c r="J32" s="408"/>
      <c r="K32" s="408"/>
      <c r="L32" s="408"/>
      <c r="M32" s="408"/>
      <c r="N32" s="408"/>
      <c r="O32" s="408"/>
      <c r="P32" s="408"/>
      <c r="R32" s="571">
        <f ca="1">IF(INDIRECT($A$1&amp;"!$J"&amp; 9+ 2*(ROWS(O$6:$S32)))="",NA(),INDIRECT($A$1&amp;"!$J"&amp; 9+ 2*(ROWS(O$6:$S32))))</f>
        <v>11</v>
      </c>
      <c r="S32" s="572">
        <f ca="1">IF(INDIRECT($A$1&amp;"!$N"&amp; 9+ 2*(ROWS(R$6:$S32)))="",NA(),INDIRECT($A$1&amp;"!$N"&amp; 9+ 2*(ROWS(R$6:$S32))))</f>
        <v>12.6</v>
      </c>
      <c r="T32" s="466" t="s">
        <v>72</v>
      </c>
    </row>
    <row r="33" spans="3:20" s="378" customFormat="1" x14ac:dyDescent="0.25">
      <c r="C33" s="408"/>
      <c r="D33" s="408"/>
      <c r="E33" s="408"/>
      <c r="F33" s="408"/>
      <c r="G33" s="408"/>
      <c r="H33" s="408"/>
      <c r="I33" s="408"/>
      <c r="J33" s="408"/>
      <c r="K33" s="408"/>
      <c r="L33" s="408"/>
      <c r="M33" s="408"/>
      <c r="N33" s="408"/>
      <c r="O33" s="408"/>
      <c r="P33" s="408"/>
      <c r="R33" s="571">
        <f ca="1">IF(INDIRECT($A$1&amp;"!$J"&amp; 9+ 2*(ROWS(O$6:$S33)))="",NA(),INDIRECT($A$1&amp;"!$J"&amp; 9+ 2*(ROWS(O$6:$S33))))</f>
        <v>4</v>
      </c>
      <c r="S33" s="572">
        <f ca="1">IF(INDIRECT($A$1&amp;"!$N"&amp; 9+ 2*(ROWS(R$6:$S33)))="",NA(),INDIRECT($A$1&amp;"!$N"&amp; 9+ 2*(ROWS(R$6:$S33))))</f>
        <v>11.1</v>
      </c>
      <c r="T33" s="466" t="s">
        <v>73</v>
      </c>
    </row>
    <row r="34" spans="3:20" s="378" customFormat="1" x14ac:dyDescent="0.25">
      <c r="C34" s="408"/>
      <c r="D34" s="408"/>
      <c r="E34" s="408"/>
      <c r="F34" s="408"/>
      <c r="G34" s="408"/>
      <c r="H34" s="408"/>
      <c r="I34" s="408"/>
      <c r="J34" s="408"/>
      <c r="K34" s="408"/>
      <c r="L34" s="408"/>
      <c r="M34" s="408"/>
      <c r="N34" s="408"/>
      <c r="O34" s="408"/>
      <c r="P34" s="408"/>
      <c r="R34" s="571">
        <f ca="1">IF(INDIRECT($A$1&amp;"!$J"&amp; 9+ 2*(ROWS(O$6:$S34)))="",NA(),INDIRECT($A$1&amp;"!$J"&amp; 9+ 2*(ROWS(O$6:$S34))))</f>
        <v>1.1000000000000001</v>
      </c>
      <c r="S34" s="572">
        <f ca="1">IF(INDIRECT($A$1&amp;"!$N"&amp; 9+ 2*(ROWS(R$6:$S34)))="",NA(),INDIRECT($A$1&amp;"!$N"&amp; 9+ 2*(ROWS(R$6:$S34))))</f>
        <v>6.8</v>
      </c>
      <c r="T34" s="466" t="s">
        <v>74</v>
      </c>
    </row>
    <row r="35" spans="3:20" s="378" customFormat="1" x14ac:dyDescent="0.25">
      <c r="C35" s="408"/>
      <c r="D35" s="408"/>
      <c r="E35" s="408"/>
      <c r="F35" s="408"/>
      <c r="G35" s="408"/>
      <c r="H35" s="408"/>
      <c r="I35" s="408"/>
      <c r="J35" s="408"/>
      <c r="K35" s="408"/>
      <c r="L35" s="408"/>
      <c r="M35" s="408"/>
      <c r="N35" s="408"/>
      <c r="O35" s="408"/>
      <c r="P35" s="408"/>
      <c r="R35" s="571">
        <f ca="1">IF(INDIRECT($A$1&amp;"!$J"&amp; 9+ 2*(ROWS(O$6:$S35)))="",NA(),INDIRECT($A$1&amp;"!$J"&amp; 9+ 2*(ROWS(O$6:$S35))))</f>
        <v>-0.7</v>
      </c>
      <c r="S35" s="572">
        <f ca="1">IF(INDIRECT($A$1&amp;"!$N"&amp; 9+ 2*(ROWS(R$6:$S35)))="",NA(),INDIRECT($A$1&amp;"!$N"&amp; 9+ 2*(ROWS(R$6:$S35))))</f>
        <v>8</v>
      </c>
      <c r="T35" s="466" t="s">
        <v>75</v>
      </c>
    </row>
    <row r="36" spans="3:20" s="378" customFormat="1" x14ac:dyDescent="0.25">
      <c r="C36" s="408"/>
      <c r="D36" s="408"/>
      <c r="E36" s="408"/>
      <c r="F36" s="408"/>
      <c r="G36" s="408"/>
      <c r="H36" s="408"/>
      <c r="I36" s="408"/>
      <c r="J36" s="408"/>
      <c r="K36" s="408"/>
      <c r="L36" s="408"/>
      <c r="M36" s="408"/>
      <c r="N36" s="408"/>
      <c r="O36" s="408"/>
      <c r="P36" s="408"/>
      <c r="R36" s="571">
        <f ca="1">IF(INDIRECT($A$1&amp;"!$J"&amp; 9+ 2*(ROWS(O$6:$S36)))="",NA(),INDIRECT($A$1&amp;"!$J"&amp; 9+ 2*(ROWS(O$6:$S36))))</f>
        <v>-0.7</v>
      </c>
      <c r="S36" s="572">
        <f ca="1">IF(INDIRECT($A$1&amp;"!$N"&amp; 9+ 2*(ROWS(R$6:$S36)))="",NA(),INDIRECT($A$1&amp;"!$N"&amp; 9+ 2*(ROWS(R$6:$S36))))</f>
        <v>10.3</v>
      </c>
      <c r="T36" s="466" t="s">
        <v>76</v>
      </c>
    </row>
    <row r="37" spans="3:20" s="378" customFormat="1" x14ac:dyDescent="0.25">
      <c r="C37" s="408"/>
      <c r="D37" s="408"/>
      <c r="E37" s="408"/>
      <c r="F37" s="408"/>
      <c r="G37" s="408"/>
      <c r="H37" s="408"/>
      <c r="I37" s="408"/>
      <c r="J37" s="408"/>
      <c r="K37" s="408"/>
      <c r="L37" s="408"/>
      <c r="M37" s="408"/>
      <c r="N37" s="408"/>
      <c r="O37" s="408"/>
      <c r="P37" s="408"/>
      <c r="R37" s="573">
        <f ca="1">MIN(R6:R36)</f>
        <v>-0.7</v>
      </c>
      <c r="S37" s="573">
        <f ca="1">MAX(S6:S36)</f>
        <v>14.9</v>
      </c>
    </row>
    <row r="38" spans="3:20" s="378" customFormat="1" x14ac:dyDescent="0.25">
      <c r="C38" s="408"/>
      <c r="D38" s="408"/>
      <c r="E38" s="408"/>
      <c r="F38" s="408"/>
      <c r="G38" s="408"/>
      <c r="H38" s="408"/>
      <c r="I38" s="408"/>
      <c r="J38" s="408"/>
      <c r="K38" s="408"/>
      <c r="L38" s="408"/>
      <c r="M38" s="408"/>
      <c r="N38" s="408"/>
      <c r="O38" s="408"/>
      <c r="P38" s="408"/>
    </row>
    <row r="39" spans="3:20" s="378" customFormat="1" x14ac:dyDescent="0.25">
      <c r="C39" s="408"/>
      <c r="D39" s="408"/>
      <c r="E39" s="408"/>
      <c r="F39" s="408"/>
      <c r="G39" s="408"/>
      <c r="H39" s="408"/>
      <c r="I39" s="408"/>
      <c r="J39" s="408"/>
      <c r="K39" s="408"/>
      <c r="L39" s="408"/>
      <c r="M39" s="408"/>
      <c r="N39" s="408"/>
      <c r="O39" s="408"/>
      <c r="P39" s="408"/>
    </row>
    <row r="40" spans="3:20" s="378" customFormat="1" x14ac:dyDescent="0.25"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  <c r="N40" s="408"/>
      <c r="O40" s="408"/>
      <c r="P40" s="408"/>
    </row>
    <row r="41" spans="3:20" s="378" customFormat="1" x14ac:dyDescent="0.25">
      <c r="C41" s="408"/>
      <c r="D41" s="408"/>
      <c r="E41" s="408"/>
      <c r="F41" s="408"/>
      <c r="G41" s="408"/>
      <c r="H41" s="408"/>
      <c r="I41" s="408"/>
      <c r="J41" s="408"/>
      <c r="K41" s="408"/>
      <c r="L41" s="408"/>
      <c r="M41" s="408"/>
      <c r="N41" s="408"/>
      <c r="O41" s="408"/>
      <c r="P41" s="408"/>
    </row>
    <row r="42" spans="3:20" s="378" customFormat="1" x14ac:dyDescent="0.25">
      <c r="C42" s="408"/>
      <c r="D42" s="408"/>
      <c r="E42" s="408"/>
      <c r="F42" s="408"/>
      <c r="G42" s="408"/>
      <c r="H42" s="408"/>
      <c r="I42" s="408"/>
      <c r="J42" s="408"/>
      <c r="K42" s="408"/>
      <c r="L42" s="408"/>
      <c r="M42" s="408"/>
      <c r="N42" s="408"/>
      <c r="O42" s="408"/>
      <c r="P42" s="408"/>
    </row>
    <row r="43" spans="3:20" s="378" customFormat="1" x14ac:dyDescent="0.25">
      <c r="C43" s="408"/>
      <c r="D43" s="408"/>
      <c r="E43" s="408"/>
      <c r="F43" s="408"/>
      <c r="G43" s="408"/>
      <c r="H43" s="408"/>
      <c r="I43" s="408"/>
      <c r="J43" s="408"/>
      <c r="K43" s="408"/>
      <c r="L43" s="408"/>
      <c r="M43" s="408"/>
      <c r="N43" s="408"/>
      <c r="O43" s="408"/>
      <c r="P43" s="408"/>
    </row>
    <row r="44" spans="3:20" s="378" customFormat="1" x14ac:dyDescent="0.25">
      <c r="C44" s="408"/>
      <c r="D44" s="408"/>
      <c r="E44" s="408"/>
      <c r="F44" s="408"/>
      <c r="G44" s="408"/>
      <c r="H44" s="408"/>
      <c r="I44" s="408"/>
      <c r="J44" s="408"/>
      <c r="K44" s="408"/>
      <c r="L44" s="408"/>
      <c r="M44" s="408"/>
      <c r="N44" s="408"/>
      <c r="O44" s="408"/>
      <c r="P44" s="408"/>
    </row>
    <row r="45" spans="3:20" s="378" customFormat="1" x14ac:dyDescent="0.25">
      <c r="C45" s="408"/>
      <c r="D45" s="408"/>
      <c r="E45" s="408"/>
      <c r="F45" s="408"/>
      <c r="G45" s="408"/>
      <c r="H45" s="408"/>
      <c r="I45" s="408"/>
      <c r="J45" s="408"/>
      <c r="K45" s="408"/>
      <c r="L45" s="408"/>
      <c r="M45" s="408"/>
      <c r="N45" s="408"/>
      <c r="O45" s="408"/>
      <c r="P45" s="408"/>
    </row>
    <row r="46" spans="3:20" s="378" customFormat="1" x14ac:dyDescent="0.25">
      <c r="C46" s="408"/>
      <c r="D46" s="408"/>
      <c r="E46" s="408"/>
      <c r="F46" s="408"/>
      <c r="G46" s="408"/>
      <c r="H46" s="408"/>
      <c r="I46" s="408"/>
      <c r="J46" s="408"/>
      <c r="K46" s="408"/>
      <c r="L46" s="408"/>
      <c r="M46" s="408"/>
      <c r="N46" s="408"/>
      <c r="O46" s="408"/>
      <c r="P46" s="408"/>
    </row>
    <row r="47" spans="3:20" s="378" customFormat="1" x14ac:dyDescent="0.25">
      <c r="C47" s="408"/>
      <c r="D47" s="408"/>
      <c r="E47" s="408"/>
      <c r="F47" s="408"/>
      <c r="G47" s="408"/>
      <c r="H47" s="408"/>
      <c r="I47" s="408"/>
      <c r="J47" s="408"/>
      <c r="K47" s="408"/>
      <c r="L47" s="408"/>
      <c r="M47" s="408"/>
      <c r="N47" s="408"/>
      <c r="O47" s="408"/>
      <c r="P47" s="408"/>
    </row>
    <row r="48" spans="3:20" s="378" customFormat="1" x14ac:dyDescent="0.25">
      <c r="C48" s="408"/>
      <c r="D48" s="408"/>
      <c r="E48" s="408"/>
      <c r="F48" s="408"/>
      <c r="G48" s="408"/>
      <c r="H48" s="408"/>
      <c r="I48" s="408"/>
      <c r="J48" s="408"/>
      <c r="K48" s="408"/>
      <c r="L48" s="408"/>
      <c r="M48" s="408"/>
      <c r="N48" s="408"/>
      <c r="O48" s="408"/>
      <c r="P48" s="408"/>
    </row>
    <row r="49" spans="9:17" s="378" customFormat="1" x14ac:dyDescent="0.25"/>
    <row r="50" spans="9:17" s="378" customFormat="1" x14ac:dyDescent="0.25">
      <c r="I50" s="610">
        <f ca="1">TODAY()</f>
        <v>45429</v>
      </c>
      <c r="J50" s="610"/>
      <c r="K50" s="610"/>
    </row>
    <row r="51" spans="9:17" s="378" customFormat="1" x14ac:dyDescent="0.25"/>
    <row r="52" spans="9:17" s="378" customFormat="1" x14ac:dyDescent="0.25"/>
    <row r="53" spans="9:17" s="378" customFormat="1" x14ac:dyDescent="0.25"/>
    <row r="54" spans="9:17" s="378" customFormat="1" x14ac:dyDescent="0.25"/>
    <row r="55" spans="9:17" s="378" customFormat="1" x14ac:dyDescent="0.25"/>
    <row r="56" spans="9:17" s="378" customFormat="1" x14ac:dyDescent="0.25"/>
    <row r="57" spans="9:17" s="378" customFormat="1" x14ac:dyDescent="0.25"/>
    <row r="58" spans="9:17" s="378" customFormat="1" x14ac:dyDescent="0.25"/>
    <row r="59" spans="9:17" s="378" customFormat="1" x14ac:dyDescent="0.25"/>
    <row r="60" spans="9:17" s="378" customFormat="1" x14ac:dyDescent="0.25"/>
    <row r="61" spans="9:17" x14ac:dyDescent="0.25">
      <c r="P61" s="171"/>
      <c r="Q61" s="211"/>
    </row>
  </sheetData>
  <mergeCells count="1">
    <mergeCell ref="I50:K5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3" name="Button 2">
              <controlPr defaultSize="0" print="0" autoFill="0" autoPict="0" macro="[0]!Graphique_Temperature">
                <anchor moveWithCells="1" sizeWithCells="1">
                  <from>
                    <xdr:col>17</xdr:col>
                    <xdr:colOff>19050</xdr:colOff>
                    <xdr:row>1</xdr:row>
                    <xdr:rowOff>114300</xdr:rowOff>
                  </from>
                  <to>
                    <xdr:col>17</xdr:col>
                    <xdr:colOff>638175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4" name="Button 3">
              <controlPr defaultSize="0" print="0" autoFill="0" autoPict="0" macro="[0]!Graphique_TemperatureJ">
                <anchor moveWithCells="1" sizeWithCells="1">
                  <from>
                    <xdr:col>18</xdr:col>
                    <xdr:colOff>76200</xdr:colOff>
                    <xdr:row>1</xdr:row>
                    <xdr:rowOff>123825</xdr:rowOff>
                  </from>
                  <to>
                    <xdr:col>18</xdr:col>
                    <xdr:colOff>685800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3">
    <tabColor theme="5" tint="0.79998168889431442"/>
  </sheetPr>
  <dimension ref="A1:AS48"/>
  <sheetViews>
    <sheetView showGridLines="0" showOutlineSymbols="0" workbookViewId="0">
      <selection activeCell="B1" sqref="B1:N30"/>
    </sheetView>
  </sheetViews>
  <sheetFormatPr baseColWidth="10" defaultRowHeight="15" x14ac:dyDescent="0.25"/>
  <cols>
    <col min="1" max="1" width="13.85546875" style="377" customWidth="1"/>
    <col min="2" max="13" width="11" style="377" customWidth="1"/>
    <col min="14" max="14" width="6" style="377" customWidth="1"/>
    <col min="15" max="15" width="18" style="377" customWidth="1"/>
    <col min="16" max="18" width="11" style="377" customWidth="1"/>
    <col min="19" max="19" width="6.42578125" style="377" customWidth="1"/>
    <col min="20" max="21" width="8.5703125" style="377" customWidth="1"/>
    <col min="22" max="22" width="9.85546875" style="377" customWidth="1"/>
    <col min="23" max="23" width="8.5703125" style="377" customWidth="1"/>
    <col min="24" max="24" width="9" style="377" customWidth="1"/>
    <col min="25" max="25" width="9.42578125" style="377" customWidth="1"/>
    <col min="26" max="26" width="8.5703125" style="377" customWidth="1"/>
    <col min="27" max="27" width="9.85546875" style="377" customWidth="1"/>
    <col min="28" max="28" width="7.85546875" style="377" customWidth="1"/>
    <col min="29" max="29" width="9" style="377" customWidth="1"/>
    <col min="30" max="35" width="8.5703125" style="377" customWidth="1"/>
    <col min="36" max="36" width="9.85546875" style="377" customWidth="1"/>
    <col min="37" max="37" width="8.5703125" style="377" customWidth="1"/>
    <col min="38" max="38" width="9" style="377" customWidth="1"/>
    <col min="39" max="39" width="9.42578125" style="377" customWidth="1"/>
    <col min="40" max="40" width="8.5703125" style="377" customWidth="1"/>
    <col min="41" max="16384" width="11.42578125" style="377"/>
  </cols>
  <sheetData>
    <row r="1" spans="1:45" x14ac:dyDescent="0.25">
      <c r="A1" s="313" t="str">
        <f>Décembre_2019!C5</f>
        <v>Décembre_2019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310"/>
      <c r="P1" s="310"/>
      <c r="Q1" s="131"/>
      <c r="W1" s="378"/>
      <c r="X1" s="378"/>
      <c r="Y1" s="378"/>
      <c r="Z1" s="378"/>
      <c r="AA1" s="378"/>
      <c r="AB1" s="378"/>
      <c r="AC1" s="378"/>
      <c r="AD1" s="378"/>
      <c r="AE1" s="378"/>
      <c r="AF1" s="378"/>
      <c r="AG1" s="378"/>
      <c r="AH1" s="378"/>
      <c r="AI1" s="378"/>
      <c r="AJ1" s="378"/>
      <c r="AK1" s="378"/>
      <c r="AL1" s="378"/>
      <c r="AM1" s="378"/>
      <c r="AN1" s="378"/>
      <c r="AO1" s="378"/>
      <c r="AP1" s="378"/>
      <c r="AQ1" s="378"/>
      <c r="AR1" s="378"/>
      <c r="AS1" s="378"/>
    </row>
    <row r="2" spans="1:45" ht="15.75" customHeight="1" x14ac:dyDescent="0.25">
      <c r="A2" s="211"/>
      <c r="B2" s="29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310"/>
      <c r="P2" s="156" t="s">
        <v>39</v>
      </c>
      <c r="Q2" s="226" t="s">
        <v>129</v>
      </c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378"/>
      <c r="AK2" s="378"/>
      <c r="AL2" s="378"/>
      <c r="AM2" s="378"/>
      <c r="AN2" s="378"/>
      <c r="AO2" s="378"/>
      <c r="AP2" s="378"/>
      <c r="AQ2" s="378"/>
      <c r="AR2" s="378"/>
      <c r="AS2" s="378"/>
    </row>
    <row r="3" spans="1:45" x14ac:dyDescent="0.25">
      <c r="A3" s="211"/>
      <c r="B3" s="29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310"/>
      <c r="P3" s="9" t="str">
        <f ca="1">VLOOKUP(P4,P7:Q37,2,0)</f>
        <v>13</v>
      </c>
      <c r="Q3" s="463" t="s">
        <v>130</v>
      </c>
      <c r="W3" s="263"/>
      <c r="X3" s="263"/>
      <c r="Y3" s="263"/>
      <c r="Z3" s="263"/>
      <c r="AA3" s="263"/>
      <c r="AB3" s="263"/>
      <c r="AC3" s="263"/>
      <c r="AD3" s="263"/>
    </row>
    <row r="4" spans="1:45" x14ac:dyDescent="0.25">
      <c r="A4" s="211"/>
      <c r="B4" s="291"/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310"/>
      <c r="P4" s="256">
        <f ca="1">MAX(P7:P37)</f>
        <v>84.672000000000011</v>
      </c>
      <c r="Q4" s="256">
        <f ca="1">SUM(P7:P37)</f>
        <v>1110.6240000000003</v>
      </c>
      <c r="W4" s="263"/>
      <c r="X4" s="263"/>
      <c r="Y4" s="263"/>
      <c r="Z4" s="263"/>
      <c r="AA4" s="263"/>
      <c r="AB4" s="263"/>
      <c r="AC4" s="263"/>
      <c r="AD4" s="263"/>
    </row>
    <row r="5" spans="1:45" x14ac:dyDescent="0.25">
      <c r="A5" s="211"/>
      <c r="B5" s="291"/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310"/>
    </row>
    <row r="6" spans="1:45" x14ac:dyDescent="0.25">
      <c r="A6" s="211"/>
      <c r="B6" s="291"/>
      <c r="C6" s="291"/>
      <c r="D6" s="291"/>
      <c r="E6" s="291"/>
      <c r="F6" s="291"/>
      <c r="G6" s="291"/>
      <c r="H6" s="291"/>
      <c r="I6" s="405"/>
      <c r="J6" s="405"/>
      <c r="K6" s="405"/>
      <c r="L6" s="405"/>
      <c r="M6" s="405"/>
      <c r="N6" s="405"/>
      <c r="O6" s="310"/>
      <c r="P6" s="464" t="s">
        <v>4</v>
      </c>
      <c r="Q6" s="465"/>
    </row>
    <row r="7" spans="1:45" x14ac:dyDescent="0.25">
      <c r="A7" s="211"/>
      <c r="B7" s="291"/>
      <c r="C7" s="291"/>
      <c r="D7" s="291"/>
      <c r="E7" s="291"/>
      <c r="F7" s="291"/>
      <c r="G7" s="291"/>
      <c r="H7" s="291"/>
      <c r="I7" s="291"/>
      <c r="J7" s="405"/>
      <c r="K7" s="405"/>
      <c r="L7" s="405"/>
      <c r="M7" s="405"/>
      <c r="N7" s="405"/>
      <c r="O7" s="310"/>
      <c r="P7" s="213">
        <f ca="1">INDIRECT($A$1&amp;"!$X11")</f>
        <v>34.991999999999997</v>
      </c>
      <c r="Q7" s="258" t="s">
        <v>46</v>
      </c>
    </row>
    <row r="8" spans="1:45" x14ac:dyDescent="0.25">
      <c r="A8" s="211"/>
      <c r="B8" s="291"/>
      <c r="C8" s="291"/>
      <c r="D8" s="291"/>
      <c r="E8" s="291"/>
      <c r="F8" s="291"/>
      <c r="G8" s="291"/>
      <c r="H8" s="291"/>
      <c r="I8" s="291"/>
      <c r="J8" s="405"/>
      <c r="K8" s="405"/>
      <c r="L8" s="405"/>
      <c r="M8" s="405"/>
      <c r="N8" s="405"/>
      <c r="O8" s="310"/>
      <c r="P8" s="213">
        <f ca="1">INDIRECT($A$1&amp;"!$X13")</f>
        <v>38.448000000000008</v>
      </c>
      <c r="Q8" s="258" t="s">
        <v>47</v>
      </c>
    </row>
    <row r="9" spans="1:45" x14ac:dyDescent="0.25">
      <c r="A9" s="211"/>
      <c r="B9" s="291"/>
      <c r="C9" s="291"/>
      <c r="D9" s="291"/>
      <c r="E9" s="291"/>
      <c r="F9" s="291"/>
      <c r="G9" s="291"/>
      <c r="H9" s="291"/>
      <c r="I9" s="291"/>
      <c r="J9" s="405"/>
      <c r="K9" s="405"/>
      <c r="L9" s="405"/>
      <c r="M9" s="405"/>
      <c r="N9" s="405"/>
      <c r="O9" s="310"/>
      <c r="P9" s="213">
        <f ca="1">INDIRECT($A$1&amp;"!$X15")</f>
        <v>38.448000000000008</v>
      </c>
      <c r="Q9" s="258" t="s">
        <v>48</v>
      </c>
    </row>
    <row r="10" spans="1:45" x14ac:dyDescent="0.25">
      <c r="A10" s="211"/>
      <c r="B10" s="291"/>
      <c r="C10" s="291"/>
      <c r="D10" s="291"/>
      <c r="E10" s="291"/>
      <c r="F10" s="291"/>
      <c r="G10" s="291"/>
      <c r="H10" s="291"/>
      <c r="I10" s="291"/>
      <c r="J10" s="405"/>
      <c r="K10" s="405"/>
      <c r="L10" s="405"/>
      <c r="M10" s="405"/>
      <c r="N10" s="405"/>
      <c r="O10" s="310"/>
      <c r="P10" s="213">
        <f ca="1">INDIRECT($A$1&amp;"!$X17")</f>
        <v>11.232000000000001</v>
      </c>
      <c r="Q10" s="258" t="s">
        <v>49</v>
      </c>
    </row>
    <row r="11" spans="1:45" x14ac:dyDescent="0.25">
      <c r="A11" s="211"/>
      <c r="B11" s="291"/>
      <c r="C11" s="291"/>
      <c r="D11" s="291"/>
      <c r="E11" s="291"/>
      <c r="F11" s="291"/>
      <c r="G11" s="291"/>
      <c r="H11" s="291"/>
      <c r="I11" s="291"/>
      <c r="J11" s="405"/>
      <c r="K11" s="405"/>
      <c r="L11" s="405"/>
      <c r="M11" s="405"/>
      <c r="N11" s="405"/>
      <c r="O11" s="310"/>
      <c r="P11" s="213">
        <f ca="1">INDIRECT($A$1&amp;"!$X19")</f>
        <v>20.304000000000002</v>
      </c>
      <c r="Q11" s="258" t="s">
        <v>50</v>
      </c>
    </row>
    <row r="12" spans="1:45" x14ac:dyDescent="0.25">
      <c r="A12" s="211"/>
      <c r="B12" s="291"/>
      <c r="C12" s="291"/>
      <c r="D12" s="291"/>
      <c r="E12" s="291"/>
      <c r="F12" s="291"/>
      <c r="G12" s="291"/>
      <c r="H12" s="291"/>
      <c r="I12" s="291"/>
      <c r="J12" s="405"/>
      <c r="K12" s="405"/>
      <c r="L12" s="405"/>
      <c r="M12" s="405"/>
      <c r="N12" s="405"/>
      <c r="O12" s="310"/>
      <c r="P12" s="213">
        <f ca="1">INDIRECT($A$1&amp;"!$X21")</f>
        <v>26.784000000000002</v>
      </c>
      <c r="Q12" s="258" t="s">
        <v>51</v>
      </c>
    </row>
    <row r="13" spans="1:45" x14ac:dyDescent="0.25">
      <c r="A13" s="211"/>
      <c r="B13" s="291"/>
      <c r="C13" s="291"/>
      <c r="D13" s="291"/>
      <c r="E13" s="291"/>
      <c r="F13" s="291"/>
      <c r="G13" s="291"/>
      <c r="H13" s="291"/>
      <c r="I13" s="291"/>
      <c r="J13" s="405"/>
      <c r="K13" s="405"/>
      <c r="L13" s="405"/>
      <c r="M13" s="405"/>
      <c r="N13" s="405"/>
      <c r="O13" s="310"/>
      <c r="P13" s="213">
        <f ca="1">INDIRECT($A$1&amp;"!$X23")</f>
        <v>25.056000000000001</v>
      </c>
      <c r="Q13" s="258" t="s">
        <v>52</v>
      </c>
    </row>
    <row r="14" spans="1:45" x14ac:dyDescent="0.25">
      <c r="A14" s="211"/>
      <c r="B14" s="291"/>
      <c r="C14" s="291"/>
      <c r="D14" s="291"/>
      <c r="E14" s="291"/>
      <c r="F14" s="291"/>
      <c r="G14" s="291"/>
      <c r="H14" s="291"/>
      <c r="I14" s="291"/>
      <c r="J14" s="405"/>
      <c r="K14" s="405"/>
      <c r="L14" s="405"/>
      <c r="M14" s="405"/>
      <c r="N14" s="405"/>
      <c r="O14" s="310"/>
      <c r="P14" s="213">
        <f ca="1">INDIRECT($A$1&amp;"!$X25")</f>
        <v>49.680000000000007</v>
      </c>
      <c r="Q14" s="258" t="s">
        <v>53</v>
      </c>
    </row>
    <row r="15" spans="1:45" x14ac:dyDescent="0.25">
      <c r="A15" s="211"/>
      <c r="B15" s="291"/>
      <c r="C15" s="291"/>
      <c r="D15" s="291"/>
      <c r="E15" s="291"/>
      <c r="F15" s="291"/>
      <c r="G15" s="291"/>
      <c r="H15" s="291"/>
      <c r="I15" s="291"/>
      <c r="J15" s="405"/>
      <c r="K15" s="405"/>
      <c r="L15" s="405"/>
      <c r="M15" s="405"/>
      <c r="N15" s="405"/>
      <c r="O15" s="310"/>
      <c r="P15" s="213">
        <f ca="1">INDIRECT($A$1&amp;"!$X27")</f>
        <v>71.28</v>
      </c>
      <c r="Q15" s="258" t="s">
        <v>54</v>
      </c>
    </row>
    <row r="16" spans="1:45" x14ac:dyDescent="0.25">
      <c r="A16" s="211"/>
      <c r="B16" s="291"/>
      <c r="C16" s="291"/>
      <c r="D16" s="291"/>
      <c r="E16" s="291"/>
      <c r="F16" s="291"/>
      <c r="G16" s="291"/>
      <c r="H16" s="291"/>
      <c r="I16" s="291"/>
      <c r="J16" s="405"/>
      <c r="K16" s="405"/>
      <c r="L16" s="405"/>
      <c r="M16" s="405"/>
      <c r="N16" s="405"/>
      <c r="O16" s="310"/>
      <c r="P16" s="213">
        <f ca="1">INDIRECT($A$1&amp;"!$X29")</f>
        <v>21.6</v>
      </c>
      <c r="Q16" s="258" t="s">
        <v>55</v>
      </c>
    </row>
    <row r="17" spans="1:17" x14ac:dyDescent="0.25">
      <c r="A17" s="211"/>
      <c r="B17" s="291"/>
      <c r="C17" s="291"/>
      <c r="D17" s="291"/>
      <c r="E17" s="291"/>
      <c r="F17" s="291"/>
      <c r="G17" s="291"/>
      <c r="H17" s="291"/>
      <c r="I17" s="291"/>
      <c r="J17" s="405"/>
      <c r="K17" s="405"/>
      <c r="L17" s="405"/>
      <c r="M17" s="405"/>
      <c r="N17" s="405"/>
      <c r="O17" s="310"/>
      <c r="P17" s="213">
        <f ca="1">INDIRECT($A$1&amp;"!$X31")</f>
        <v>82.080000000000013</v>
      </c>
      <c r="Q17" s="258" t="s">
        <v>56</v>
      </c>
    </row>
    <row r="18" spans="1:17" x14ac:dyDescent="0.25">
      <c r="A18" s="211"/>
      <c r="B18" s="291"/>
      <c r="C18" s="291"/>
      <c r="D18" s="291"/>
      <c r="E18" s="291"/>
      <c r="F18" s="291"/>
      <c r="G18" s="291"/>
      <c r="H18" s="291"/>
      <c r="I18" s="291"/>
      <c r="J18" s="405"/>
      <c r="K18" s="405"/>
      <c r="L18" s="405"/>
      <c r="M18" s="405"/>
      <c r="N18" s="405"/>
      <c r="O18" s="310"/>
      <c r="P18" s="213">
        <f ca="1">INDIRECT($A$1&amp;"!$X33")</f>
        <v>50.976000000000006</v>
      </c>
      <c r="Q18" s="258" t="s">
        <v>57</v>
      </c>
    </row>
    <row r="19" spans="1:17" x14ac:dyDescent="0.25">
      <c r="A19" s="211"/>
      <c r="B19" s="291"/>
      <c r="C19" s="291"/>
      <c r="D19" s="291"/>
      <c r="E19" s="291"/>
      <c r="F19" s="291"/>
      <c r="G19" s="291"/>
      <c r="H19" s="291"/>
      <c r="I19" s="291"/>
      <c r="J19" s="405"/>
      <c r="K19" s="405"/>
      <c r="L19" s="405"/>
      <c r="M19" s="405"/>
      <c r="N19" s="405"/>
      <c r="O19" s="310"/>
      <c r="P19" s="213">
        <f ca="1">INDIRECT($A$1&amp;"!$X35")</f>
        <v>84.672000000000011</v>
      </c>
      <c r="Q19" s="258" t="s">
        <v>58</v>
      </c>
    </row>
    <row r="20" spans="1:17" x14ac:dyDescent="0.25">
      <c r="A20" s="211"/>
      <c r="B20" s="291"/>
      <c r="C20" s="291"/>
      <c r="D20" s="291"/>
      <c r="E20" s="291"/>
      <c r="F20" s="291"/>
      <c r="G20" s="291"/>
      <c r="H20" s="291"/>
      <c r="I20" s="291"/>
      <c r="J20" s="405"/>
      <c r="K20" s="405"/>
      <c r="L20" s="405"/>
      <c r="M20" s="405"/>
      <c r="N20" s="405"/>
      <c r="O20" s="310"/>
      <c r="P20" s="213">
        <f ca="1">INDIRECT($A$1&amp;"!$X37")</f>
        <v>58.752000000000002</v>
      </c>
      <c r="Q20" s="258" t="s">
        <v>59</v>
      </c>
    </row>
    <row r="21" spans="1:17" x14ac:dyDescent="0.25">
      <c r="A21" s="211"/>
      <c r="B21" s="291"/>
      <c r="C21" s="293"/>
      <c r="D21" s="293"/>
      <c r="E21" s="293"/>
      <c r="F21" s="291"/>
      <c r="G21" s="291"/>
      <c r="H21" s="293"/>
      <c r="I21" s="291"/>
      <c r="J21" s="405"/>
      <c r="K21" s="405"/>
      <c r="L21" s="405"/>
      <c r="M21" s="405"/>
      <c r="N21" s="405"/>
      <c r="O21" s="310"/>
      <c r="P21" s="213">
        <f ca="1">INDIRECT($A$1&amp;"!$X39")</f>
        <v>27.648000000000003</v>
      </c>
      <c r="Q21" s="258" t="s">
        <v>60</v>
      </c>
    </row>
    <row r="22" spans="1:17" x14ac:dyDescent="0.25">
      <c r="A22" s="211"/>
      <c r="B22" s="291"/>
      <c r="C22" s="293"/>
      <c r="D22" s="293"/>
      <c r="E22" s="293"/>
      <c r="F22" s="291"/>
      <c r="G22" s="291"/>
      <c r="H22" s="293"/>
      <c r="I22" s="291"/>
      <c r="J22" s="405"/>
      <c r="K22" s="405"/>
      <c r="L22" s="405"/>
      <c r="M22" s="405"/>
      <c r="N22" s="405"/>
      <c r="O22" s="310"/>
      <c r="P22" s="213">
        <f ca="1">INDIRECT($A$1&amp;"!$X41")</f>
        <v>15.552000000000001</v>
      </c>
      <c r="Q22" s="258" t="s">
        <v>61</v>
      </c>
    </row>
    <row r="23" spans="1:17" x14ac:dyDescent="0.25">
      <c r="A23" s="211"/>
      <c r="B23" s="291"/>
      <c r="C23" s="293"/>
      <c r="D23" s="293"/>
      <c r="E23" s="293"/>
      <c r="F23" s="291"/>
      <c r="G23" s="291"/>
      <c r="H23" s="293"/>
      <c r="I23" s="291"/>
      <c r="J23" s="405"/>
      <c r="K23" s="405"/>
      <c r="L23" s="405"/>
      <c r="M23" s="405"/>
      <c r="N23" s="405"/>
      <c r="O23" s="310"/>
      <c r="P23" s="213">
        <f ca="1">INDIRECT($A$1&amp;"!$X43")</f>
        <v>25.92</v>
      </c>
      <c r="Q23" s="258" t="s">
        <v>62</v>
      </c>
    </row>
    <row r="24" spans="1:17" x14ac:dyDescent="0.25">
      <c r="A24" s="211"/>
      <c r="B24" s="291"/>
      <c r="C24" s="293"/>
      <c r="D24" s="293"/>
      <c r="E24" s="293"/>
      <c r="F24" s="291"/>
      <c r="G24" s="291"/>
      <c r="H24" s="293"/>
      <c r="I24" s="291"/>
      <c r="J24" s="405"/>
      <c r="K24" s="405"/>
      <c r="L24" s="405"/>
      <c r="M24" s="405"/>
      <c r="N24" s="405"/>
      <c r="O24" s="310"/>
      <c r="P24" s="213">
        <f ca="1">INDIRECT($A$1&amp;"!$X45")</f>
        <v>20.2</v>
      </c>
      <c r="Q24" s="258" t="s">
        <v>63</v>
      </c>
    </row>
    <row r="25" spans="1:17" ht="12.75" customHeight="1" x14ac:dyDescent="0.25">
      <c r="A25" s="211"/>
      <c r="B25" s="291"/>
      <c r="C25" s="293"/>
      <c r="D25" s="293"/>
      <c r="E25" s="293"/>
      <c r="F25" s="291"/>
      <c r="G25" s="291"/>
      <c r="H25" s="293"/>
      <c r="I25" s="291"/>
      <c r="J25" s="405"/>
      <c r="K25" s="405"/>
      <c r="L25" s="405"/>
      <c r="M25" s="405"/>
      <c r="N25" s="405"/>
      <c r="O25" s="310"/>
      <c r="P25" s="213">
        <f ca="1">INDIRECT($A$1&amp;"!$X47")</f>
        <v>34.9</v>
      </c>
      <c r="Q25" s="258" t="s">
        <v>64</v>
      </c>
    </row>
    <row r="26" spans="1:17" x14ac:dyDescent="0.25">
      <c r="A26" s="211"/>
      <c r="B26" s="291"/>
      <c r="C26" s="293"/>
      <c r="D26" s="293"/>
      <c r="E26" s="293"/>
      <c r="F26" s="291"/>
      <c r="G26" s="291"/>
      <c r="H26" s="293"/>
      <c r="I26" s="291"/>
      <c r="J26" s="405"/>
      <c r="K26" s="405"/>
      <c r="L26" s="405"/>
      <c r="M26" s="405"/>
      <c r="N26" s="405"/>
      <c r="O26" s="310"/>
      <c r="P26" s="213">
        <f ca="1">INDIRECT($A$1&amp;"!$X49")</f>
        <v>36.700000000000003</v>
      </c>
      <c r="Q26" s="258" t="s">
        <v>65</v>
      </c>
    </row>
    <row r="27" spans="1:17" x14ac:dyDescent="0.25">
      <c r="A27" s="211"/>
      <c r="B27" s="291"/>
      <c r="C27" s="293"/>
      <c r="D27" s="293"/>
      <c r="E27" s="293"/>
      <c r="F27" s="291"/>
      <c r="G27" s="291"/>
      <c r="H27" s="293"/>
      <c r="I27" s="291"/>
      <c r="J27" s="405"/>
      <c r="K27" s="405"/>
      <c r="L27" s="405"/>
      <c r="M27" s="405"/>
      <c r="N27" s="405"/>
      <c r="O27" s="310"/>
      <c r="P27" s="213">
        <f ca="1">INDIRECT($A$1&amp;"!$X51")</f>
        <v>53.3</v>
      </c>
      <c r="Q27" s="258" t="s">
        <v>66</v>
      </c>
    </row>
    <row r="28" spans="1:17" x14ac:dyDescent="0.25">
      <c r="A28" s="211"/>
      <c r="B28" s="291"/>
      <c r="C28" s="293"/>
      <c r="D28" s="293"/>
      <c r="E28" s="293"/>
      <c r="F28" s="291"/>
      <c r="G28" s="291"/>
      <c r="H28" s="293"/>
      <c r="I28" s="291"/>
      <c r="J28" s="405"/>
      <c r="K28" s="405"/>
      <c r="L28" s="405"/>
      <c r="M28" s="405"/>
      <c r="N28" s="405"/>
      <c r="O28" s="310"/>
      <c r="P28" s="213">
        <f ca="1">INDIRECT($A$1&amp;"!$X53")</f>
        <v>77.400000000000006</v>
      </c>
      <c r="Q28" s="258" t="s">
        <v>67</v>
      </c>
    </row>
    <row r="29" spans="1:17" x14ac:dyDescent="0.25">
      <c r="A29" s="211"/>
      <c r="B29" s="291"/>
      <c r="C29" s="293"/>
      <c r="D29" s="293"/>
      <c r="E29" s="293"/>
      <c r="F29" s="291"/>
      <c r="G29" s="291"/>
      <c r="H29" s="293"/>
      <c r="I29" s="291"/>
      <c r="J29" s="405"/>
      <c r="K29" s="405"/>
      <c r="L29" s="405"/>
      <c r="M29" s="405"/>
      <c r="N29" s="405"/>
      <c r="O29" s="310"/>
      <c r="P29" s="213">
        <f ca="1">INDIRECT($A$1&amp;"!$X55")</f>
        <v>49.7</v>
      </c>
      <c r="Q29" s="258" t="s">
        <v>68</v>
      </c>
    </row>
    <row r="30" spans="1:17" x14ac:dyDescent="0.25">
      <c r="A30" s="211"/>
      <c r="B30" s="291"/>
      <c r="C30" s="293"/>
      <c r="D30" s="293"/>
      <c r="E30" s="293"/>
      <c r="F30" s="291"/>
      <c r="G30" s="291"/>
      <c r="H30" s="293"/>
      <c r="I30" s="294"/>
      <c r="J30" s="405"/>
      <c r="K30" s="405"/>
      <c r="L30" s="405"/>
      <c r="M30" s="405"/>
      <c r="N30" s="405"/>
      <c r="O30" s="310"/>
      <c r="P30" s="213">
        <f ca="1">INDIRECT($A$1&amp;"!$X57")</f>
        <v>29.5</v>
      </c>
      <c r="Q30" s="258" t="s">
        <v>69</v>
      </c>
    </row>
    <row r="31" spans="1:17" x14ac:dyDescent="0.25">
      <c r="A31" s="211"/>
      <c r="B31" s="291"/>
      <c r="C31" s="291"/>
      <c r="D31" s="291"/>
      <c r="E31" s="291"/>
      <c r="F31" s="291"/>
      <c r="G31" s="291"/>
      <c r="H31" s="291"/>
      <c r="I31" s="291"/>
      <c r="J31" s="405"/>
      <c r="K31" s="405"/>
      <c r="L31" s="405"/>
      <c r="M31" s="405"/>
      <c r="N31" s="405"/>
      <c r="O31" s="211"/>
      <c r="P31" s="213">
        <f ca="1">INDIRECT($A$1&amp;"!$X59")</f>
        <v>20.2</v>
      </c>
      <c r="Q31" s="258" t="s">
        <v>70</v>
      </c>
    </row>
    <row r="32" spans="1:17" x14ac:dyDescent="0.25">
      <c r="A32" s="211"/>
      <c r="B32" s="291"/>
      <c r="C32" s="291"/>
      <c r="D32" s="291"/>
      <c r="E32" s="291"/>
      <c r="F32" s="291"/>
      <c r="G32" s="291"/>
      <c r="H32" s="291"/>
      <c r="I32" s="291"/>
      <c r="J32" s="405"/>
      <c r="K32" s="405"/>
      <c r="L32" s="405"/>
      <c r="M32" s="405"/>
      <c r="N32" s="405"/>
      <c r="O32" s="211"/>
      <c r="P32" s="213">
        <f ca="1">INDIRECT($A$1&amp;"!$X61")</f>
        <v>27.7</v>
      </c>
      <c r="Q32" s="258" t="s">
        <v>71</v>
      </c>
    </row>
    <row r="33" spans="1:45" x14ac:dyDescent="0.25">
      <c r="A33" s="211"/>
      <c r="B33" s="291"/>
      <c r="C33" s="291"/>
      <c r="D33" s="291"/>
      <c r="E33" s="291"/>
      <c r="F33" s="291"/>
      <c r="G33" s="291"/>
      <c r="H33" s="291"/>
      <c r="I33" s="291"/>
      <c r="J33" s="405"/>
      <c r="K33" s="405"/>
      <c r="L33" s="405"/>
      <c r="M33" s="405"/>
      <c r="N33" s="405"/>
      <c r="O33" s="211"/>
      <c r="P33" s="213">
        <f ca="1">INDIRECT($A$1&amp;"!$X63")</f>
        <v>20.2</v>
      </c>
      <c r="Q33" s="258" t="s">
        <v>72</v>
      </c>
    </row>
    <row r="34" spans="1:45" x14ac:dyDescent="0.25">
      <c r="A34" s="211"/>
      <c r="B34" s="291"/>
      <c r="C34" s="291"/>
      <c r="D34" s="291"/>
      <c r="E34" s="291"/>
      <c r="F34" s="291"/>
      <c r="G34" s="291"/>
      <c r="H34" s="291"/>
      <c r="I34" s="291"/>
      <c r="J34" s="405"/>
      <c r="K34" s="405"/>
      <c r="L34" s="405"/>
      <c r="M34" s="405"/>
      <c r="N34" s="405"/>
      <c r="O34" s="211"/>
      <c r="P34" s="213">
        <f ca="1">INDIRECT($A$1&amp;"!$X65")</f>
        <v>20.2</v>
      </c>
      <c r="Q34" s="258" t="s">
        <v>73</v>
      </c>
    </row>
    <row r="35" spans="1:45" x14ac:dyDescent="0.25">
      <c r="A35" s="211"/>
      <c r="B35" s="291"/>
      <c r="C35" s="291"/>
      <c r="D35" s="291"/>
      <c r="E35" s="291"/>
      <c r="F35" s="291"/>
      <c r="G35" s="291"/>
      <c r="H35" s="291"/>
      <c r="I35" s="291"/>
      <c r="J35" s="405"/>
      <c r="K35" s="405"/>
      <c r="L35" s="405"/>
      <c r="M35" s="405"/>
      <c r="N35" s="405"/>
      <c r="O35" s="211"/>
      <c r="P35" s="213">
        <f ca="1">INDIRECT($A$1&amp;"!$X67")</f>
        <v>13</v>
      </c>
      <c r="Q35" s="258" t="s">
        <v>74</v>
      </c>
    </row>
    <row r="36" spans="1:45" x14ac:dyDescent="0.25">
      <c r="A36" s="211"/>
      <c r="B36" s="291"/>
      <c r="C36" s="291"/>
      <c r="D36" s="291"/>
      <c r="E36" s="291"/>
      <c r="F36" s="291"/>
      <c r="G36" s="291"/>
      <c r="H36" s="291"/>
      <c r="I36" s="291"/>
      <c r="J36" s="405"/>
      <c r="K36" s="405"/>
      <c r="L36" s="405"/>
      <c r="M36" s="405"/>
      <c r="N36" s="405"/>
      <c r="O36" s="310"/>
      <c r="P36" s="213">
        <f ca="1">INDIRECT($A$1&amp;"!$X69")</f>
        <v>11.2</v>
      </c>
      <c r="Q36" s="258" t="s">
        <v>75</v>
      </c>
    </row>
    <row r="37" spans="1:45" x14ac:dyDescent="0.25">
      <c r="A37" s="211"/>
      <c r="B37" s="291"/>
      <c r="C37" s="291"/>
      <c r="D37" s="291"/>
      <c r="E37" s="291"/>
      <c r="F37" s="291"/>
      <c r="G37" s="291"/>
      <c r="H37" s="291"/>
      <c r="I37" s="291"/>
      <c r="J37" s="405"/>
      <c r="K37" s="405"/>
      <c r="L37" s="405"/>
      <c r="M37" s="405"/>
      <c r="N37" s="405"/>
      <c r="O37" s="310"/>
      <c r="P37" s="213">
        <f ca="1">INDIRECT($A$1&amp;"!$X71")</f>
        <v>13</v>
      </c>
      <c r="Q37" s="258" t="s">
        <v>76</v>
      </c>
      <c r="T37" s="378"/>
      <c r="U37" s="309"/>
    </row>
    <row r="38" spans="1:45" x14ac:dyDescent="0.25">
      <c r="A38" s="211"/>
      <c r="B38" s="291"/>
      <c r="C38" s="291"/>
      <c r="D38" s="291"/>
      <c r="E38" s="291"/>
      <c r="F38" s="291"/>
      <c r="G38" s="291"/>
      <c r="H38" s="291"/>
      <c r="I38" s="291"/>
      <c r="J38" s="405"/>
      <c r="K38" s="405"/>
      <c r="L38" s="405"/>
      <c r="M38" s="405"/>
      <c r="N38" s="405"/>
      <c r="O38" s="310"/>
      <c r="P38" s="310"/>
      <c r="Q38" s="310"/>
    </row>
    <row r="39" spans="1:45" x14ac:dyDescent="0.25">
      <c r="A39" s="211"/>
      <c r="B39" s="291"/>
      <c r="C39" s="291"/>
      <c r="D39" s="291"/>
      <c r="E39" s="291"/>
      <c r="F39" s="291"/>
      <c r="G39" s="291"/>
      <c r="H39" s="291"/>
      <c r="I39" s="291"/>
      <c r="J39" s="405"/>
      <c r="K39" s="405"/>
      <c r="L39" s="405"/>
      <c r="M39" s="405"/>
      <c r="N39" s="405"/>
      <c r="O39" s="310"/>
      <c r="P39" s="310"/>
      <c r="Q39" s="310"/>
    </row>
    <row r="40" spans="1:45" x14ac:dyDescent="0.25">
      <c r="A40" s="211"/>
      <c r="B40" s="291"/>
      <c r="C40" s="291"/>
      <c r="D40" s="291"/>
      <c r="E40" s="291"/>
      <c r="F40" s="291"/>
      <c r="G40" s="291"/>
      <c r="H40" s="291"/>
      <c r="I40" s="291"/>
      <c r="J40" s="405"/>
      <c r="K40" s="405"/>
      <c r="L40" s="405"/>
      <c r="M40" s="405"/>
      <c r="N40" s="405"/>
      <c r="O40" s="310"/>
      <c r="P40" s="310"/>
      <c r="Q40" s="310"/>
    </row>
    <row r="41" spans="1:45" x14ac:dyDescent="0.25">
      <c r="B41" s="211"/>
      <c r="C41" s="211"/>
      <c r="D41" s="211"/>
      <c r="E41" s="211"/>
      <c r="F41" s="211"/>
      <c r="G41" s="211"/>
      <c r="H41" s="211"/>
      <c r="I41" s="211"/>
      <c r="J41" s="310"/>
      <c r="K41" s="310"/>
      <c r="L41" s="310"/>
      <c r="M41" s="310"/>
      <c r="N41" s="310"/>
      <c r="P41" s="310"/>
      <c r="Q41" s="310"/>
    </row>
    <row r="42" spans="1:45" x14ac:dyDescent="0.25">
      <c r="B42" s="310"/>
      <c r="C42" s="310"/>
      <c r="D42" s="310"/>
      <c r="E42" s="310"/>
      <c r="F42" s="310"/>
      <c r="G42" s="610">
        <f ca="1">TODAY()</f>
        <v>45429</v>
      </c>
      <c r="H42" s="610"/>
      <c r="I42" s="610"/>
      <c r="J42" s="310"/>
      <c r="K42" s="310"/>
      <c r="L42" s="310"/>
      <c r="M42" s="310"/>
      <c r="N42" s="310"/>
      <c r="P42" s="226"/>
      <c r="Q42" s="226"/>
      <c r="R42" s="171"/>
      <c r="S42" s="171"/>
      <c r="W42" s="171"/>
      <c r="X42" s="171"/>
      <c r="Y42" s="171"/>
      <c r="Z42" s="171"/>
      <c r="AA42" s="171"/>
      <c r="AB42" s="171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</row>
    <row r="43" spans="1:45" x14ac:dyDescent="0.25">
      <c r="B43" s="310"/>
      <c r="C43" s="310"/>
      <c r="D43" s="310"/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P43" s="378"/>
      <c r="Q43" s="378"/>
    </row>
    <row r="44" spans="1:45" x14ac:dyDescent="0.25">
      <c r="B44" s="310"/>
      <c r="C44" s="310"/>
      <c r="D44" s="310"/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P44" s="378"/>
      <c r="Q44" s="378"/>
    </row>
    <row r="45" spans="1:45" x14ac:dyDescent="0.25">
      <c r="B45" s="310"/>
      <c r="C45" s="310"/>
      <c r="D45" s="310"/>
      <c r="E45" s="310"/>
      <c r="F45" s="310"/>
      <c r="G45" s="310"/>
      <c r="H45" s="310"/>
      <c r="I45" s="310"/>
      <c r="J45" s="310"/>
      <c r="K45" s="310"/>
      <c r="L45" s="310"/>
      <c r="M45" s="310"/>
      <c r="N45" s="310"/>
      <c r="P45" s="378"/>
      <c r="Q45" s="378"/>
    </row>
    <row r="46" spans="1:45" x14ac:dyDescent="0.25">
      <c r="P46" s="378"/>
      <c r="Q46" s="378"/>
    </row>
    <row r="47" spans="1:45" x14ac:dyDescent="0.25">
      <c r="P47" s="378"/>
      <c r="Q47" s="378"/>
    </row>
    <row r="48" spans="1:45" ht="15" customHeight="1" x14ac:dyDescent="0.25"/>
  </sheetData>
  <mergeCells count="1">
    <mergeCell ref="G42:I42"/>
  </mergeCells>
  <conditionalFormatting sqref="Q4">
    <cfRule type="expression" dxfId="5" priority="4" stopIfTrue="1">
      <formula>#REF!&lt;0</formula>
    </cfRule>
  </conditionalFormatting>
  <conditionalFormatting sqref="P4">
    <cfRule type="expression" dxfId="4" priority="3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 macro="[0]!Graphique_Vent">
                <anchor moveWithCells="1" sizeWithCells="1">
                  <from>
                    <xdr:col>14</xdr:col>
                    <xdr:colOff>285750</xdr:colOff>
                    <xdr:row>1</xdr:row>
                    <xdr:rowOff>114300</xdr:rowOff>
                  </from>
                  <to>
                    <xdr:col>14</xdr:col>
                    <xdr:colOff>942975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7" r:id="rId5" name="Button 5">
              <controlPr defaultSize="0" print="0" autoFill="0" autoPict="0" macro="[0]!Graphique_VentJ">
                <anchor moveWithCells="1" sizeWithCells="1">
                  <from>
                    <xdr:col>14</xdr:col>
                    <xdr:colOff>323850</xdr:colOff>
                    <xdr:row>5</xdr:row>
                    <xdr:rowOff>76200</xdr:rowOff>
                  </from>
                  <to>
                    <xdr:col>14</xdr:col>
                    <xdr:colOff>981075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rgb="FF92D050"/>
  </sheetPr>
  <dimension ref="A1:AV59"/>
  <sheetViews>
    <sheetView showGridLines="0" showOutlineSymbols="0" workbookViewId="0">
      <selection activeCell="C1" sqref="C1:O59"/>
    </sheetView>
  </sheetViews>
  <sheetFormatPr baseColWidth="10" defaultRowHeight="15" x14ac:dyDescent="0.25"/>
  <cols>
    <col min="1" max="1" width="13.85546875" customWidth="1"/>
    <col min="2" max="14" width="11" customWidth="1"/>
    <col min="15" max="15" width="6" customWidth="1"/>
    <col min="16" max="16" width="6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48" x14ac:dyDescent="0.25">
      <c r="A1" s="313" t="str">
        <f>Décembre_2019!C5</f>
        <v>Décembre_2019</v>
      </c>
      <c r="B1" s="303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310"/>
      <c r="Q1" s="310" t="s">
        <v>3</v>
      </c>
      <c r="R1" s="131" t="s">
        <v>6</v>
      </c>
      <c r="T1" s="310" t="s">
        <v>3</v>
      </c>
      <c r="U1" s="131" t="s">
        <v>7</v>
      </c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</row>
    <row r="2" spans="1:48" ht="15.75" customHeight="1" x14ac:dyDescent="0.25">
      <c r="A2" s="211"/>
      <c r="B2" s="211"/>
      <c r="C2" s="291"/>
      <c r="D2" s="291"/>
      <c r="E2" s="291"/>
      <c r="F2" s="291"/>
      <c r="G2" s="291"/>
      <c r="H2" s="291"/>
      <c r="I2" s="291"/>
      <c r="J2" s="291"/>
      <c r="K2" s="291"/>
      <c r="L2" s="291"/>
      <c r="M2" s="291"/>
      <c r="N2" s="291"/>
      <c r="O2" s="291"/>
      <c r="P2" s="310"/>
      <c r="Q2" s="156" t="s">
        <v>39</v>
      </c>
      <c r="R2" s="226" t="s">
        <v>129</v>
      </c>
      <c r="T2" s="156" t="s">
        <v>39</v>
      </c>
      <c r="U2" s="226" t="s">
        <v>2</v>
      </c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</row>
    <row r="3" spans="1:48" x14ac:dyDescent="0.25">
      <c r="A3" s="211"/>
      <c r="B3" s="211"/>
      <c r="C3" s="291"/>
      <c r="D3" s="291"/>
      <c r="E3" s="291"/>
      <c r="F3" s="291"/>
      <c r="G3" s="291"/>
      <c r="H3" s="291"/>
      <c r="I3" s="291"/>
      <c r="J3" s="291"/>
      <c r="K3" s="291"/>
      <c r="L3" s="291"/>
      <c r="M3" s="291"/>
      <c r="N3" s="291"/>
      <c r="O3" s="291"/>
      <c r="P3" s="310"/>
      <c r="Q3" s="9" t="str">
        <f ca="1">VLOOKUP(Q4,Q7:R37,2,0)</f>
        <v>14</v>
      </c>
      <c r="R3" s="463" t="s">
        <v>130</v>
      </c>
      <c r="T3" s="9" t="str">
        <f ca="1">VLOOKUP(T4,T7:U37,2,0)</f>
        <v>18</v>
      </c>
      <c r="U3" s="463"/>
      <c r="Z3" s="10"/>
      <c r="AA3" s="10"/>
      <c r="AB3" s="10"/>
      <c r="AC3" s="10"/>
      <c r="AD3" s="10"/>
      <c r="AE3" s="10"/>
      <c r="AF3" s="10"/>
      <c r="AG3" s="10"/>
    </row>
    <row r="4" spans="1:48" x14ac:dyDescent="0.25">
      <c r="A4" s="211"/>
      <c r="B4" s="211"/>
      <c r="C4" s="291"/>
      <c r="D4" s="291"/>
      <c r="E4" s="291"/>
      <c r="F4" s="291"/>
      <c r="G4" s="291"/>
      <c r="H4" s="291"/>
      <c r="I4" s="291"/>
      <c r="J4" s="291"/>
      <c r="K4" s="291"/>
      <c r="L4" s="291"/>
      <c r="M4" s="291"/>
      <c r="N4" s="291"/>
      <c r="O4" s="291"/>
      <c r="P4" s="310"/>
      <c r="Q4" s="256">
        <f ca="1">MAX(Q7:Q37)</f>
        <v>21.843999999999994</v>
      </c>
      <c r="R4" s="256">
        <f ca="1">SUM(Q7:Q37)</f>
        <v>154.24399999999997</v>
      </c>
      <c r="T4" s="295">
        <f ca="1">MAX(T7:T37)</f>
        <v>0.32430555555555557</v>
      </c>
      <c r="U4" s="295">
        <f ca="1">SUM(T7:T37)</f>
        <v>4.561805555555555</v>
      </c>
      <c r="Z4" s="10"/>
      <c r="AA4" s="10"/>
      <c r="AB4" s="10"/>
      <c r="AC4" s="10"/>
      <c r="AD4" s="10"/>
      <c r="AE4" s="10"/>
      <c r="AF4" s="10"/>
      <c r="AG4" s="10"/>
    </row>
    <row r="5" spans="1:48" x14ac:dyDescent="0.25">
      <c r="A5" s="211"/>
      <c r="B5" s="211"/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  <c r="P5" s="310"/>
    </row>
    <row r="6" spans="1:48" x14ac:dyDescent="0.25">
      <c r="A6" s="211"/>
      <c r="B6" s="311"/>
      <c r="C6" s="291"/>
      <c r="D6" s="291"/>
      <c r="E6" s="291"/>
      <c r="F6" s="291"/>
      <c r="G6" s="291"/>
      <c r="H6" s="291"/>
      <c r="I6" s="291"/>
      <c r="J6" s="292"/>
      <c r="K6" s="292"/>
      <c r="L6" s="292"/>
      <c r="M6" s="292"/>
      <c r="N6" s="405"/>
      <c r="O6" s="405"/>
      <c r="P6" s="310"/>
      <c r="Q6" s="464" t="s">
        <v>6</v>
      </c>
      <c r="R6" s="465"/>
      <c r="T6" s="465" t="s">
        <v>7</v>
      </c>
      <c r="U6" s="465"/>
      <c r="W6" s="377"/>
    </row>
    <row r="7" spans="1:48" x14ac:dyDescent="0.25">
      <c r="A7" s="211"/>
      <c r="B7" s="226"/>
      <c r="C7" s="291"/>
      <c r="D7" s="291"/>
      <c r="E7" s="291"/>
      <c r="F7" s="291"/>
      <c r="G7" s="291"/>
      <c r="H7" s="291"/>
      <c r="I7" s="291"/>
      <c r="J7" s="291"/>
      <c r="K7" s="292"/>
      <c r="L7" s="292"/>
      <c r="M7" s="292"/>
      <c r="N7" s="405"/>
      <c r="O7" s="405"/>
      <c r="P7" s="310"/>
      <c r="Q7" s="213">
        <f ca="1">INDIRECT($A$1&amp;"!$AG11")</f>
        <v>12.446</v>
      </c>
      <c r="R7" s="214" t="s">
        <v>46</v>
      </c>
      <c r="T7" s="290">
        <f ca="1">INDIRECT($A$1&amp;"!$AX11")</f>
        <v>0</v>
      </c>
      <c r="U7" s="258" t="s">
        <v>46</v>
      </c>
      <c r="W7" s="377"/>
    </row>
    <row r="8" spans="1:48" x14ac:dyDescent="0.25">
      <c r="A8" s="211"/>
      <c r="B8" s="226"/>
      <c r="C8" s="291"/>
      <c r="D8" s="291"/>
      <c r="E8" s="291"/>
      <c r="F8" s="291"/>
      <c r="G8" s="291"/>
      <c r="H8" s="291"/>
      <c r="I8" s="291"/>
      <c r="J8" s="291"/>
      <c r="K8" s="292"/>
      <c r="L8" s="292"/>
      <c r="M8" s="292"/>
      <c r="N8" s="405"/>
      <c r="O8" s="405"/>
      <c r="P8" s="310"/>
      <c r="Q8" s="213">
        <f ca="1">INDIRECT($A$1&amp;"!$AG13")</f>
        <v>0</v>
      </c>
      <c r="R8" s="214" t="s">
        <v>47</v>
      </c>
      <c r="T8" s="290">
        <f ca="1">INDIRECT($A$1&amp;"!$AX13")</f>
        <v>0.31041666666666667</v>
      </c>
      <c r="U8" s="258" t="s">
        <v>47</v>
      </c>
      <c r="W8" s="377"/>
    </row>
    <row r="9" spans="1:48" x14ac:dyDescent="0.25">
      <c r="A9" s="211"/>
      <c r="B9" s="226"/>
      <c r="C9" s="291"/>
      <c r="D9" s="291"/>
      <c r="E9" s="291"/>
      <c r="F9" s="291"/>
      <c r="G9" s="291"/>
      <c r="H9" s="291"/>
      <c r="I9" s="291"/>
      <c r="J9" s="291"/>
      <c r="K9" s="292"/>
      <c r="L9" s="292"/>
      <c r="M9" s="292"/>
      <c r="N9" s="405"/>
      <c r="O9" s="405"/>
      <c r="P9" s="310"/>
      <c r="Q9" s="213">
        <f ca="1">INDIRECT($A$1&amp;"!$AG15")</f>
        <v>0</v>
      </c>
      <c r="R9" s="214" t="s">
        <v>48</v>
      </c>
      <c r="T9" s="290">
        <f ca="1">INDIRECT($A$1&amp;"!$AX15")</f>
        <v>0.29166666666666669</v>
      </c>
      <c r="U9" s="258" t="s">
        <v>48</v>
      </c>
      <c r="W9" s="377"/>
    </row>
    <row r="10" spans="1:48" x14ac:dyDescent="0.25">
      <c r="A10" s="211"/>
      <c r="B10" s="226"/>
      <c r="C10" s="291"/>
      <c r="D10" s="291"/>
      <c r="E10" s="291"/>
      <c r="F10" s="291"/>
      <c r="G10" s="291"/>
      <c r="H10" s="291"/>
      <c r="I10" s="291"/>
      <c r="J10" s="291"/>
      <c r="K10" s="292"/>
      <c r="L10" s="292"/>
      <c r="M10" s="292"/>
      <c r="N10" s="405"/>
      <c r="O10" s="405"/>
      <c r="P10" s="310"/>
      <c r="Q10" s="213">
        <f ca="1">INDIRECT($A$1&amp;"!$AG17")</f>
        <v>0</v>
      </c>
      <c r="R10" s="214" t="s">
        <v>49</v>
      </c>
      <c r="T10" s="290">
        <f ca="1">INDIRECT($A$1&amp;"!$AX17")</f>
        <v>0.3125</v>
      </c>
      <c r="U10" s="258" t="s">
        <v>49</v>
      </c>
      <c r="W10" s="377"/>
    </row>
    <row r="11" spans="1:48" x14ac:dyDescent="0.25">
      <c r="A11" s="211"/>
      <c r="B11" s="226"/>
      <c r="C11" s="291"/>
      <c r="D11" s="291"/>
      <c r="E11" s="291"/>
      <c r="F11" s="291"/>
      <c r="G11" s="291"/>
      <c r="H11" s="291"/>
      <c r="I11" s="291"/>
      <c r="J11" s="291"/>
      <c r="K11" s="292"/>
      <c r="L11" s="292"/>
      <c r="M11" s="292"/>
      <c r="N11" s="405"/>
      <c r="O11" s="405"/>
      <c r="P11" s="310"/>
      <c r="Q11" s="213">
        <f ca="1">INDIRECT($A$1&amp;"!$AG19")</f>
        <v>0</v>
      </c>
      <c r="R11" s="214" t="s">
        <v>50</v>
      </c>
      <c r="T11" s="290">
        <f ca="1">INDIRECT($A$1&amp;"!$AX19")</f>
        <v>0.11597222222222223</v>
      </c>
      <c r="U11" s="258" t="s">
        <v>50</v>
      </c>
      <c r="W11" s="377"/>
    </row>
    <row r="12" spans="1:48" x14ac:dyDescent="0.25">
      <c r="A12" s="211"/>
      <c r="B12" s="226"/>
      <c r="C12" s="291"/>
      <c r="D12" s="291"/>
      <c r="E12" s="291"/>
      <c r="F12" s="291"/>
      <c r="G12" s="291"/>
      <c r="H12" s="291"/>
      <c r="I12" s="291"/>
      <c r="J12" s="291"/>
      <c r="K12" s="292"/>
      <c r="L12" s="292"/>
      <c r="M12" s="292"/>
      <c r="N12" s="405"/>
      <c r="O12" s="405"/>
      <c r="P12" s="310"/>
      <c r="Q12" s="213">
        <f ca="1">INDIRECT($A$1&amp;"!$AG21")</f>
        <v>0</v>
      </c>
      <c r="R12" s="214" t="s">
        <v>51</v>
      </c>
      <c r="T12" s="290">
        <f ca="1">INDIRECT($A$1&amp;"!$AX21")</f>
        <v>7.7083333333333337E-2</v>
      </c>
      <c r="U12" s="258" t="s">
        <v>51</v>
      </c>
      <c r="W12" s="377"/>
    </row>
    <row r="13" spans="1:48" x14ac:dyDescent="0.25">
      <c r="A13" s="211"/>
      <c r="B13" s="211"/>
      <c r="C13" s="291"/>
      <c r="D13" s="291"/>
      <c r="E13" s="291"/>
      <c r="F13" s="291"/>
      <c r="G13" s="291"/>
      <c r="H13" s="291"/>
      <c r="I13" s="291"/>
      <c r="J13" s="291"/>
      <c r="K13" s="292"/>
      <c r="L13" s="292"/>
      <c r="M13" s="292"/>
      <c r="N13" s="405"/>
      <c r="O13" s="405"/>
      <c r="P13" s="310"/>
      <c r="Q13" s="213">
        <f ca="1">INDIRECT($A$1&amp;"!$AG23")</f>
        <v>0</v>
      </c>
      <c r="R13" s="214" t="s">
        <v>52</v>
      </c>
      <c r="T13" s="290">
        <f ca="1">INDIRECT($A$1&amp;"!$AX23")</f>
        <v>0.21666666666666667</v>
      </c>
      <c r="U13" s="258" t="s">
        <v>52</v>
      </c>
      <c r="W13" s="377"/>
    </row>
    <row r="14" spans="1:48" x14ac:dyDescent="0.25">
      <c r="A14" s="211"/>
      <c r="B14" s="211"/>
      <c r="C14" s="291"/>
      <c r="D14" s="291"/>
      <c r="E14" s="291"/>
      <c r="F14" s="291"/>
      <c r="G14" s="291"/>
      <c r="H14" s="291"/>
      <c r="I14" s="291"/>
      <c r="J14" s="291"/>
      <c r="K14" s="292"/>
      <c r="L14" s="292"/>
      <c r="M14" s="292"/>
      <c r="N14" s="405"/>
      <c r="O14" s="405"/>
      <c r="P14" s="310"/>
      <c r="Q14" s="213">
        <f ca="1">INDIRECT($A$1&amp;"!$AG25")</f>
        <v>9.3979999999999997</v>
      </c>
      <c r="R14" s="214" t="s">
        <v>53</v>
      </c>
      <c r="T14" s="290">
        <f ca="1">INDIRECT($A$1&amp;"!$AX25")</f>
        <v>0</v>
      </c>
      <c r="U14" s="258" t="s">
        <v>53</v>
      </c>
      <c r="W14" s="377"/>
    </row>
    <row r="15" spans="1:48" x14ac:dyDescent="0.25">
      <c r="A15" s="211"/>
      <c r="B15" s="211"/>
      <c r="C15" s="291"/>
      <c r="D15" s="291"/>
      <c r="E15" s="291"/>
      <c r="F15" s="291"/>
      <c r="G15" s="291"/>
      <c r="H15" s="291"/>
      <c r="I15" s="291"/>
      <c r="J15" s="291"/>
      <c r="K15" s="292"/>
      <c r="L15" s="292"/>
      <c r="M15" s="292"/>
      <c r="N15" s="405"/>
      <c r="O15" s="405"/>
      <c r="P15" s="310"/>
      <c r="Q15" s="213">
        <f ca="1">INDIRECT($A$1&amp;"!$AG27")</f>
        <v>4.0640000000000001</v>
      </c>
      <c r="R15" s="214" t="s">
        <v>54</v>
      </c>
      <c r="T15" s="290">
        <f ca="1">INDIRECT($A$1&amp;"!$AX27")</f>
        <v>0.25277777777777777</v>
      </c>
      <c r="U15" s="258" t="s">
        <v>54</v>
      </c>
      <c r="W15" s="377"/>
    </row>
    <row r="16" spans="1:48" x14ac:dyDescent="0.25">
      <c r="A16" s="211"/>
      <c r="B16" s="211"/>
      <c r="C16" s="291"/>
      <c r="D16" s="291"/>
      <c r="E16" s="291"/>
      <c r="F16" s="291"/>
      <c r="G16" s="291"/>
      <c r="H16" s="291"/>
      <c r="I16" s="291"/>
      <c r="J16" s="291"/>
      <c r="K16" s="292"/>
      <c r="L16" s="292"/>
      <c r="M16" s="292"/>
      <c r="N16" s="405"/>
      <c r="O16" s="405"/>
      <c r="P16" s="310"/>
      <c r="Q16" s="213">
        <f ca="1">INDIRECT($A$1&amp;"!$AG29")</f>
        <v>1.016</v>
      </c>
      <c r="R16" s="214" t="s">
        <v>55</v>
      </c>
      <c r="T16" s="290">
        <f ca="1">INDIRECT($A$1&amp;"!$AX29")</f>
        <v>0.11736111111111111</v>
      </c>
      <c r="U16" s="258" t="s">
        <v>55</v>
      </c>
      <c r="W16" s="377"/>
    </row>
    <row r="17" spans="1:23" x14ac:dyDescent="0.25">
      <c r="A17" s="211"/>
      <c r="B17" s="211"/>
      <c r="C17" s="291"/>
      <c r="D17" s="291"/>
      <c r="E17" s="291"/>
      <c r="F17" s="291"/>
      <c r="G17" s="291"/>
      <c r="H17" s="291"/>
      <c r="I17" s="291"/>
      <c r="J17" s="291"/>
      <c r="K17" s="292"/>
      <c r="L17" s="292"/>
      <c r="M17" s="292"/>
      <c r="N17" s="405"/>
      <c r="O17" s="405"/>
      <c r="P17" s="310"/>
      <c r="Q17" s="213">
        <f ca="1">INDIRECT($A$1&amp;"!$AG31")</f>
        <v>9.1440000000000001</v>
      </c>
      <c r="R17" s="214" t="s">
        <v>56</v>
      </c>
      <c r="T17" s="290">
        <f ca="1">INDIRECT($A$1&amp;"!$AX31")</f>
        <v>8.4722222222222227E-2</v>
      </c>
      <c r="U17" s="258" t="s">
        <v>56</v>
      </c>
      <c r="W17" s="377"/>
    </row>
    <row r="18" spans="1:23" x14ac:dyDescent="0.25">
      <c r="A18" s="211"/>
      <c r="B18" s="211"/>
      <c r="C18" s="291"/>
      <c r="D18" s="291"/>
      <c r="E18" s="291"/>
      <c r="F18" s="291"/>
      <c r="G18" s="291"/>
      <c r="H18" s="291"/>
      <c r="I18" s="291"/>
      <c r="J18" s="291"/>
      <c r="K18" s="292"/>
      <c r="L18" s="292"/>
      <c r="M18" s="292"/>
      <c r="N18" s="405"/>
      <c r="O18" s="405"/>
      <c r="P18" s="310"/>
      <c r="Q18" s="213">
        <f ca="1">INDIRECT($A$1&amp;"!$AG33")</f>
        <v>16.763999999999999</v>
      </c>
      <c r="R18" s="214" t="s">
        <v>57</v>
      </c>
      <c r="T18" s="290">
        <f ca="1">INDIRECT($A$1&amp;"!$AX33")</f>
        <v>0</v>
      </c>
      <c r="U18" s="258" t="s">
        <v>57</v>
      </c>
      <c r="W18" s="377"/>
    </row>
    <row r="19" spans="1:23" x14ac:dyDescent="0.25">
      <c r="A19" s="211"/>
      <c r="B19" s="211"/>
      <c r="C19" s="291"/>
      <c r="D19" s="291"/>
      <c r="E19" s="291"/>
      <c r="F19" s="291"/>
      <c r="G19" s="291"/>
      <c r="H19" s="291"/>
      <c r="I19" s="291"/>
      <c r="J19" s="291"/>
      <c r="K19" s="292"/>
      <c r="L19" s="292"/>
      <c r="M19" s="292"/>
      <c r="N19" s="405"/>
      <c r="O19" s="405"/>
      <c r="P19" s="310"/>
      <c r="Q19" s="213">
        <f ca="1">INDIRECT($A$1&amp;"!$AG35")</f>
        <v>10.16</v>
      </c>
      <c r="R19" s="214" t="s">
        <v>58</v>
      </c>
      <c r="T19" s="290">
        <f ca="1">INDIRECT($A$1&amp;"!$AX35")</f>
        <v>3.125E-2</v>
      </c>
      <c r="U19" s="258" t="s">
        <v>58</v>
      </c>
      <c r="W19" s="377"/>
    </row>
    <row r="20" spans="1:23" x14ac:dyDescent="0.25">
      <c r="A20" s="211"/>
      <c r="B20" s="211"/>
      <c r="C20" s="291"/>
      <c r="D20" s="291"/>
      <c r="E20" s="291"/>
      <c r="F20" s="291"/>
      <c r="G20" s="291"/>
      <c r="H20" s="291"/>
      <c r="I20" s="291"/>
      <c r="J20" s="291"/>
      <c r="K20" s="292"/>
      <c r="L20" s="292"/>
      <c r="M20" s="292"/>
      <c r="N20" s="405"/>
      <c r="O20" s="405"/>
      <c r="P20" s="310"/>
      <c r="Q20" s="213">
        <f ca="1">INDIRECT($A$1&amp;"!$AG37")</f>
        <v>21.843999999999994</v>
      </c>
      <c r="R20" s="214" t="s">
        <v>59</v>
      </c>
      <c r="T20" s="290">
        <f ca="1">INDIRECT($A$1&amp;"!$AX37")</f>
        <v>5.347222222222222E-2</v>
      </c>
      <c r="U20" s="258" t="s">
        <v>59</v>
      </c>
      <c r="W20" s="377"/>
    </row>
    <row r="21" spans="1:23" x14ac:dyDescent="0.25">
      <c r="A21" s="211"/>
      <c r="B21" s="211"/>
      <c r="C21" s="291"/>
      <c r="D21" s="293"/>
      <c r="E21" s="293"/>
      <c r="F21" s="293"/>
      <c r="G21" s="291"/>
      <c r="H21" s="291"/>
      <c r="I21" s="293"/>
      <c r="J21" s="291"/>
      <c r="K21" s="292"/>
      <c r="L21" s="292"/>
      <c r="M21" s="292"/>
      <c r="N21" s="405"/>
      <c r="O21" s="405"/>
      <c r="P21" s="310"/>
      <c r="Q21" s="213">
        <f ca="1">INDIRECT($A$1&amp;"!$AG39")</f>
        <v>7.1120000000000001</v>
      </c>
      <c r="R21" s="214" t="s">
        <v>60</v>
      </c>
      <c r="T21" s="290">
        <f ca="1">INDIRECT($A$1&amp;"!$AX39")</f>
        <v>8.611111111111111E-2</v>
      </c>
      <c r="U21" s="258" t="s">
        <v>60</v>
      </c>
      <c r="W21" s="377"/>
    </row>
    <row r="22" spans="1:23" x14ac:dyDescent="0.25">
      <c r="A22" s="211"/>
      <c r="B22" s="211"/>
      <c r="C22" s="291"/>
      <c r="D22" s="293"/>
      <c r="E22" s="293"/>
      <c r="F22" s="293"/>
      <c r="G22" s="291"/>
      <c r="H22" s="291"/>
      <c r="I22" s="293"/>
      <c r="J22" s="291"/>
      <c r="K22" s="292"/>
      <c r="L22" s="292"/>
      <c r="M22" s="292"/>
      <c r="N22" s="405"/>
      <c r="O22" s="405"/>
      <c r="P22" s="310"/>
      <c r="Q22" s="213">
        <f ca="1">INDIRECT($A$1&amp;"!$AG41")</f>
        <v>5.08</v>
      </c>
      <c r="R22" s="214" t="s">
        <v>61</v>
      </c>
      <c r="T22" s="290">
        <f ca="1">INDIRECT($A$1&amp;"!$AX41")</f>
        <v>8.1250000000000003E-2</v>
      </c>
      <c r="U22" s="258" t="s">
        <v>61</v>
      </c>
      <c r="W22" s="377"/>
    </row>
    <row r="23" spans="1:23" x14ac:dyDescent="0.25">
      <c r="A23" s="211"/>
      <c r="B23" s="211"/>
      <c r="C23" s="291"/>
      <c r="D23" s="293"/>
      <c r="E23" s="293"/>
      <c r="F23" s="293"/>
      <c r="G23" s="291"/>
      <c r="H23" s="291"/>
      <c r="I23" s="293"/>
      <c r="J23" s="291"/>
      <c r="K23" s="292"/>
      <c r="L23" s="292"/>
      <c r="M23" s="292"/>
      <c r="N23" s="405"/>
      <c r="O23" s="405"/>
      <c r="P23" s="310"/>
      <c r="Q23" s="213">
        <f ca="1">INDIRECT($A$1&amp;"!$AG43")</f>
        <v>1.016</v>
      </c>
      <c r="R23" s="214" t="s">
        <v>62</v>
      </c>
      <c r="T23" s="290">
        <f ca="1">INDIRECT($A$1&amp;"!$AX43")</f>
        <v>0</v>
      </c>
      <c r="U23" s="258" t="s">
        <v>62</v>
      </c>
      <c r="W23" s="377"/>
    </row>
    <row r="24" spans="1:23" x14ac:dyDescent="0.25">
      <c r="A24" s="211"/>
      <c r="B24" s="211"/>
      <c r="C24" s="291"/>
      <c r="D24" s="293"/>
      <c r="E24" s="293"/>
      <c r="F24" s="293"/>
      <c r="G24" s="291"/>
      <c r="H24" s="291"/>
      <c r="I24" s="293"/>
      <c r="J24" s="291"/>
      <c r="K24" s="292"/>
      <c r="L24" s="292"/>
      <c r="M24" s="292"/>
      <c r="N24" s="405"/>
      <c r="O24" s="405"/>
      <c r="P24" s="310"/>
      <c r="Q24" s="213">
        <f ca="1">INDIRECT($A$1&amp;"!$AG45")</f>
        <v>0.3</v>
      </c>
      <c r="R24" s="214" t="s">
        <v>63</v>
      </c>
      <c r="T24" s="290">
        <f ca="1">INDIRECT($A$1&amp;"!$AX45")</f>
        <v>0.32430555555555557</v>
      </c>
      <c r="U24" s="258" t="s">
        <v>63</v>
      </c>
      <c r="W24" s="377"/>
    </row>
    <row r="25" spans="1:23" ht="12.75" customHeight="1" x14ac:dyDescent="0.25">
      <c r="A25" s="211"/>
      <c r="B25" s="211"/>
      <c r="C25" s="291"/>
      <c r="D25" s="293"/>
      <c r="E25" s="293"/>
      <c r="F25" s="293"/>
      <c r="G25" s="291"/>
      <c r="H25" s="291"/>
      <c r="I25" s="293"/>
      <c r="J25" s="291"/>
      <c r="K25" s="292"/>
      <c r="L25" s="292"/>
      <c r="M25" s="292"/>
      <c r="N25" s="405"/>
      <c r="O25" s="405"/>
      <c r="P25" s="310"/>
      <c r="Q25" s="213">
        <f ca="1">INDIRECT($A$1&amp;"!$AG47")</f>
        <v>3.5</v>
      </c>
      <c r="R25" s="214" t="s">
        <v>64</v>
      </c>
      <c r="T25" s="290">
        <f ca="1">INDIRECT($A$1&amp;"!$AX47")</f>
        <v>6.9444444444444434E-2</v>
      </c>
      <c r="U25" s="258" t="s">
        <v>64</v>
      </c>
      <c r="W25" s="377"/>
    </row>
    <row r="26" spans="1:23" x14ac:dyDescent="0.25">
      <c r="A26" s="211"/>
      <c r="B26" s="211"/>
      <c r="C26" s="291"/>
      <c r="D26" s="293"/>
      <c r="E26" s="293"/>
      <c r="F26" s="293"/>
      <c r="G26" s="291"/>
      <c r="H26" s="291"/>
      <c r="I26" s="293"/>
      <c r="J26" s="291"/>
      <c r="K26" s="292"/>
      <c r="L26" s="292"/>
      <c r="M26" s="292"/>
      <c r="N26" s="405"/>
      <c r="O26" s="405"/>
      <c r="P26" s="310"/>
      <c r="Q26" s="213">
        <f ca="1">INDIRECT($A$1&amp;"!$AG49")</f>
        <v>20.3</v>
      </c>
      <c r="R26" s="214" t="s">
        <v>65</v>
      </c>
      <c r="T26" s="290">
        <f ca="1">INDIRECT($A$1&amp;"!$AX49")</f>
        <v>0.18055555555555555</v>
      </c>
      <c r="U26" s="258" t="s">
        <v>65</v>
      </c>
      <c r="W26" s="377"/>
    </row>
    <row r="27" spans="1:23" x14ac:dyDescent="0.25">
      <c r="A27" s="211"/>
      <c r="B27" s="211"/>
      <c r="C27" s="291"/>
      <c r="D27" s="293"/>
      <c r="E27" s="293"/>
      <c r="F27" s="293"/>
      <c r="G27" s="291"/>
      <c r="H27" s="291"/>
      <c r="I27" s="293"/>
      <c r="J27" s="291"/>
      <c r="K27" s="292"/>
      <c r="L27" s="292"/>
      <c r="M27" s="292"/>
      <c r="N27" s="405"/>
      <c r="O27" s="405"/>
      <c r="P27" s="310"/>
      <c r="Q27" s="213">
        <f ca="1">INDIRECT($A$1&amp;"!$AG51")</f>
        <v>6.9</v>
      </c>
      <c r="R27" s="214" t="s">
        <v>66</v>
      </c>
      <c r="T27" s="290">
        <f ca="1">INDIRECT($A$1&amp;"!$AX51")</f>
        <v>0.1111111111111111</v>
      </c>
      <c r="U27" s="258" t="s">
        <v>66</v>
      </c>
      <c r="W27" s="377"/>
    </row>
    <row r="28" spans="1:23" x14ac:dyDescent="0.25">
      <c r="A28" s="211"/>
      <c r="B28" s="211"/>
      <c r="C28" s="291"/>
      <c r="D28" s="293"/>
      <c r="E28" s="293"/>
      <c r="F28" s="293"/>
      <c r="G28" s="291"/>
      <c r="H28" s="291"/>
      <c r="I28" s="293"/>
      <c r="J28" s="291"/>
      <c r="K28" s="292"/>
      <c r="L28" s="292"/>
      <c r="M28" s="292"/>
      <c r="N28" s="405"/>
      <c r="O28" s="405"/>
      <c r="P28" s="310"/>
      <c r="Q28" s="213">
        <f ca="1">INDIRECT($A$1&amp;"!$AG53")</f>
        <v>7.6</v>
      </c>
      <c r="R28" s="214" t="s">
        <v>67</v>
      </c>
      <c r="T28" s="290">
        <f ca="1">INDIRECT($A$1&amp;"!$AX53")</f>
        <v>9.0277777777777776E-2</v>
      </c>
      <c r="U28" s="258" t="s">
        <v>67</v>
      </c>
      <c r="W28" s="377"/>
    </row>
    <row r="29" spans="1:23" x14ac:dyDescent="0.25">
      <c r="A29" s="211"/>
      <c r="B29" s="211"/>
      <c r="C29" s="291"/>
      <c r="D29" s="293"/>
      <c r="E29" s="293"/>
      <c r="F29" s="293"/>
      <c r="G29" s="291"/>
      <c r="H29" s="291"/>
      <c r="I29" s="293"/>
      <c r="J29" s="291"/>
      <c r="K29" s="292"/>
      <c r="L29" s="292"/>
      <c r="M29" s="292"/>
      <c r="N29" s="405"/>
      <c r="O29" s="405"/>
      <c r="P29" s="310"/>
      <c r="Q29" s="213">
        <f ca="1">INDIRECT($A$1&amp;"!$AG55")</f>
        <v>10.199999999999999</v>
      </c>
      <c r="R29" s="214" t="s">
        <v>68</v>
      </c>
      <c r="T29" s="290">
        <f ca="1">INDIRECT($A$1&amp;"!$AX55")</f>
        <v>0.18888888888888888</v>
      </c>
      <c r="U29" s="258" t="s">
        <v>68</v>
      </c>
      <c r="W29" s="377"/>
    </row>
    <row r="30" spans="1:23" x14ac:dyDescent="0.25">
      <c r="A30" s="211"/>
      <c r="B30" s="312"/>
      <c r="C30" s="291"/>
      <c r="D30" s="293"/>
      <c r="E30" s="293"/>
      <c r="F30" s="293"/>
      <c r="G30" s="291"/>
      <c r="H30" s="291"/>
      <c r="I30" s="293"/>
      <c r="J30" s="294"/>
      <c r="K30" s="292"/>
      <c r="L30" s="292"/>
      <c r="M30" s="292"/>
      <c r="N30" s="405"/>
      <c r="O30" s="405"/>
      <c r="P30" s="310"/>
      <c r="Q30" s="213">
        <f ca="1">INDIRECT($A$1&amp;"!$AG57")</f>
        <v>7.1</v>
      </c>
      <c r="R30" s="214" t="s">
        <v>69</v>
      </c>
      <c r="T30" s="290">
        <f ca="1">INDIRECT($A$1&amp;"!$AX57")</f>
        <v>0.18124999999999999</v>
      </c>
      <c r="U30" s="258" t="s">
        <v>69</v>
      </c>
      <c r="W30" s="377"/>
    </row>
    <row r="31" spans="1:23" x14ac:dyDescent="0.25">
      <c r="A31" s="211"/>
      <c r="B31" s="135"/>
      <c r="C31" s="291"/>
      <c r="D31" s="291"/>
      <c r="E31" s="291"/>
      <c r="F31" s="291"/>
      <c r="G31" s="291"/>
      <c r="H31" s="291"/>
      <c r="I31" s="291"/>
      <c r="J31" s="291"/>
      <c r="K31" s="292"/>
      <c r="L31" s="292"/>
      <c r="M31" s="292"/>
      <c r="N31" s="405"/>
      <c r="O31" s="405"/>
      <c r="P31" s="310"/>
      <c r="Q31" s="213">
        <f ca="1">INDIRECT($A$1&amp;"!$AG59")</f>
        <v>0</v>
      </c>
      <c r="R31" s="214" t="s">
        <v>70</v>
      </c>
      <c r="T31" s="290">
        <f ca="1">INDIRECT($A$1&amp;"!$AX59")</f>
        <v>0.22847222222222222</v>
      </c>
      <c r="U31" s="258" t="s">
        <v>70</v>
      </c>
      <c r="W31" s="377"/>
    </row>
    <row r="32" spans="1:23" x14ac:dyDescent="0.25">
      <c r="A32" s="211"/>
      <c r="B32" s="211"/>
      <c r="C32" s="291"/>
      <c r="D32" s="291"/>
      <c r="E32" s="291"/>
      <c r="F32" s="291"/>
      <c r="G32" s="291"/>
      <c r="H32" s="291"/>
      <c r="I32" s="291"/>
      <c r="J32" s="291"/>
      <c r="K32" s="292"/>
      <c r="L32" s="292"/>
      <c r="M32" s="292"/>
      <c r="N32" s="405"/>
      <c r="O32" s="405"/>
      <c r="P32" s="310"/>
      <c r="Q32" s="213">
        <f ca="1">INDIRECT($A$1&amp;"!$AG61")</f>
        <v>0</v>
      </c>
      <c r="R32" s="214" t="s">
        <v>71</v>
      </c>
      <c r="T32" s="290">
        <f ca="1">INDIRECT($A$1&amp;"!$AX61")</f>
        <v>0.23611111111111113</v>
      </c>
      <c r="U32" s="258" t="s">
        <v>71</v>
      </c>
      <c r="W32" s="377"/>
    </row>
    <row r="33" spans="1:25" x14ac:dyDescent="0.25">
      <c r="A33" s="211"/>
      <c r="B33" s="211"/>
      <c r="C33" s="291"/>
      <c r="D33" s="291"/>
      <c r="E33" s="291"/>
      <c r="F33" s="291"/>
      <c r="G33" s="291"/>
      <c r="H33" s="291"/>
      <c r="I33" s="291"/>
      <c r="J33" s="291"/>
      <c r="K33" s="292"/>
      <c r="L33" s="292"/>
      <c r="M33" s="292"/>
      <c r="N33" s="405"/>
      <c r="O33" s="405"/>
      <c r="P33" s="310"/>
      <c r="Q33" s="213">
        <f ca="1">INDIRECT($A$1&amp;"!$AG63")</f>
        <v>0</v>
      </c>
      <c r="R33" s="214" t="s">
        <v>72</v>
      </c>
      <c r="T33" s="290">
        <f ca="1">INDIRECT($A$1&amp;"!$AX63")</f>
        <v>0</v>
      </c>
      <c r="U33" s="258" t="s">
        <v>72</v>
      </c>
      <c r="W33" s="377"/>
    </row>
    <row r="34" spans="1:25" x14ac:dyDescent="0.25">
      <c r="A34" s="211"/>
      <c r="B34" s="211"/>
      <c r="C34" s="291"/>
      <c r="D34" s="291"/>
      <c r="E34" s="291"/>
      <c r="F34" s="291"/>
      <c r="G34" s="291"/>
      <c r="H34" s="291"/>
      <c r="I34" s="291"/>
      <c r="J34" s="293"/>
      <c r="K34" s="292"/>
      <c r="L34" s="292"/>
      <c r="M34" s="292"/>
      <c r="N34" s="405"/>
      <c r="O34" s="405"/>
      <c r="P34" s="310"/>
      <c r="Q34" s="213">
        <f ca="1">INDIRECT($A$1&amp;"!$AG65")</f>
        <v>0</v>
      </c>
      <c r="R34" s="214" t="s">
        <v>73</v>
      </c>
      <c r="T34" s="290">
        <f ca="1">INDIRECT($A$1&amp;"!$AX65")</f>
        <v>0.31111111111111112</v>
      </c>
      <c r="U34" s="258" t="s">
        <v>73</v>
      </c>
      <c r="W34" s="377"/>
    </row>
    <row r="35" spans="1:25" x14ac:dyDescent="0.25">
      <c r="A35" s="211"/>
      <c r="B35" s="211"/>
      <c r="C35" s="291"/>
      <c r="D35" s="291"/>
      <c r="E35" s="291"/>
      <c r="F35" s="291"/>
      <c r="G35" s="291"/>
      <c r="H35" s="291"/>
      <c r="I35" s="291"/>
      <c r="J35" s="291"/>
      <c r="K35" s="292"/>
      <c r="L35" s="292"/>
      <c r="M35" s="292"/>
      <c r="N35" s="405"/>
      <c r="O35" s="405"/>
      <c r="P35" s="310"/>
      <c r="Q35" s="213">
        <f ca="1">INDIRECT($A$1&amp;"!$AG67")</f>
        <v>0</v>
      </c>
      <c r="R35" s="214" t="s">
        <v>74</v>
      </c>
      <c r="T35" s="290">
        <f ca="1">INDIRECT($A$1&amp;"!$AX67")</f>
        <v>0.22222222222222221</v>
      </c>
      <c r="U35" s="258" t="s">
        <v>74</v>
      </c>
      <c r="W35" s="377"/>
    </row>
    <row r="36" spans="1:25" x14ac:dyDescent="0.25">
      <c r="A36" s="211"/>
      <c r="B36" s="211"/>
      <c r="C36" s="291"/>
      <c r="D36" s="291"/>
      <c r="E36" s="291"/>
      <c r="F36" s="291"/>
      <c r="G36" s="291"/>
      <c r="H36" s="291"/>
      <c r="I36" s="291"/>
      <c r="J36" s="291"/>
      <c r="K36" s="405"/>
      <c r="L36" s="405"/>
      <c r="M36" s="405"/>
      <c r="N36" s="405"/>
      <c r="O36" s="405"/>
      <c r="P36" s="211"/>
      <c r="Q36" s="213">
        <f ca="1">INDIRECT($A$1&amp;"!$AG69")</f>
        <v>0</v>
      </c>
      <c r="R36" s="214" t="s">
        <v>75</v>
      </c>
      <c r="T36" s="290">
        <f ca="1">INDIRECT($A$1&amp;"!$AX69")</f>
        <v>0.28125</v>
      </c>
      <c r="U36" s="258" t="s">
        <v>75</v>
      </c>
      <c r="W36" s="377"/>
    </row>
    <row r="37" spans="1:25" x14ac:dyDescent="0.25">
      <c r="A37" s="211"/>
      <c r="B37" s="211"/>
      <c r="C37" s="291"/>
      <c r="D37" s="291"/>
      <c r="E37" s="291"/>
      <c r="F37" s="291"/>
      <c r="G37" s="291"/>
      <c r="H37" s="291"/>
      <c r="I37" s="291"/>
      <c r="J37" s="291"/>
      <c r="K37" s="405"/>
      <c r="L37" s="405"/>
      <c r="M37" s="405"/>
      <c r="N37" s="405"/>
      <c r="O37" s="405"/>
      <c r="P37" s="211"/>
      <c r="Q37" s="213">
        <f ca="1">INDIRECT($A$1&amp;"!$AG71")</f>
        <v>0.3</v>
      </c>
      <c r="R37" s="258" t="s">
        <v>76</v>
      </c>
      <c r="T37" s="290">
        <f ca="1">INDIRECT($A$1&amp;"!$AX71")</f>
        <v>0.10555555555555556</v>
      </c>
      <c r="U37" s="258" t="s">
        <v>76</v>
      </c>
      <c r="W37" s="378"/>
      <c r="X37" s="309"/>
      <c r="Y37" s="377"/>
    </row>
    <row r="38" spans="1:25" x14ac:dyDescent="0.25">
      <c r="A38" s="211"/>
      <c r="B38" s="211"/>
      <c r="C38" s="291"/>
      <c r="D38" s="291"/>
      <c r="E38" s="291"/>
      <c r="F38" s="291"/>
      <c r="G38" s="291"/>
      <c r="H38" s="291"/>
      <c r="I38" s="291"/>
      <c r="J38" s="291"/>
      <c r="K38" s="405"/>
      <c r="L38" s="405"/>
      <c r="M38" s="405"/>
      <c r="N38" s="405"/>
      <c r="O38" s="405"/>
      <c r="P38" s="211"/>
      <c r="Q38" s="310"/>
      <c r="R38" s="310"/>
    </row>
    <row r="39" spans="1:25" x14ac:dyDescent="0.25">
      <c r="A39" s="211"/>
      <c r="B39" s="211"/>
      <c r="C39" s="291"/>
      <c r="D39" s="291"/>
      <c r="E39" s="291"/>
      <c r="F39" s="291"/>
      <c r="G39" s="291"/>
      <c r="H39" s="291"/>
      <c r="I39" s="291"/>
      <c r="J39" s="291"/>
      <c r="K39" s="405"/>
      <c r="L39" s="405"/>
      <c r="M39" s="405"/>
      <c r="N39" s="405"/>
      <c r="O39" s="405"/>
      <c r="P39" s="211"/>
      <c r="Q39" s="310"/>
      <c r="R39" s="310"/>
    </row>
    <row r="40" spans="1:25" x14ac:dyDescent="0.25">
      <c r="A40" s="211"/>
      <c r="B40" s="211"/>
      <c r="C40" s="291"/>
      <c r="D40" s="291"/>
      <c r="E40" s="291"/>
      <c r="F40" s="291"/>
      <c r="G40" s="291"/>
      <c r="H40" s="291"/>
      <c r="I40" s="291"/>
      <c r="J40" s="291"/>
      <c r="K40" s="405"/>
      <c r="L40" s="405"/>
      <c r="M40" s="405"/>
      <c r="N40" s="405"/>
      <c r="O40" s="405"/>
      <c r="P40" s="211"/>
      <c r="Q40" s="310"/>
      <c r="R40" s="310"/>
    </row>
    <row r="41" spans="1:25" x14ac:dyDescent="0.25">
      <c r="A41" s="211"/>
      <c r="B41" s="211"/>
      <c r="C41" s="291"/>
      <c r="D41" s="291"/>
      <c r="E41" s="291"/>
      <c r="F41" s="291"/>
      <c r="G41" s="291"/>
      <c r="H41" s="291"/>
      <c r="I41" s="291"/>
      <c r="J41" s="291"/>
      <c r="K41" s="405"/>
      <c r="L41" s="405"/>
      <c r="M41" s="405"/>
      <c r="N41" s="405"/>
      <c r="O41" s="405"/>
      <c r="P41" s="310"/>
      <c r="Q41" s="310"/>
      <c r="R41" s="310"/>
    </row>
    <row r="42" spans="1:25" x14ac:dyDescent="0.25">
      <c r="A42" s="211"/>
      <c r="B42" s="211"/>
      <c r="C42" s="291"/>
      <c r="D42" s="291"/>
      <c r="E42" s="291"/>
      <c r="F42" s="291"/>
      <c r="G42" s="291"/>
      <c r="H42" s="291"/>
      <c r="I42" s="291"/>
      <c r="J42" s="291"/>
      <c r="K42" s="405"/>
      <c r="L42" s="405"/>
      <c r="M42" s="405"/>
      <c r="N42" s="405"/>
      <c r="O42" s="405"/>
      <c r="P42" s="310"/>
      <c r="Q42" s="310"/>
      <c r="R42" s="310"/>
    </row>
    <row r="43" spans="1:25" x14ac:dyDescent="0.25">
      <c r="A43" s="211"/>
      <c r="B43" s="211"/>
      <c r="C43" s="291"/>
      <c r="D43" s="291"/>
      <c r="E43" s="291"/>
      <c r="F43" s="291"/>
      <c r="G43" s="291"/>
      <c r="H43" s="291"/>
      <c r="I43" s="291"/>
      <c r="J43" s="291"/>
      <c r="K43" s="405"/>
      <c r="L43" s="405"/>
      <c r="M43" s="405"/>
      <c r="N43" s="405"/>
      <c r="O43" s="405"/>
      <c r="P43" s="310"/>
      <c r="Q43" s="310"/>
      <c r="R43" s="310"/>
    </row>
    <row r="44" spans="1:25" x14ac:dyDescent="0.25">
      <c r="A44" s="211"/>
      <c r="B44" s="211"/>
      <c r="C44" s="291"/>
      <c r="D44" s="291"/>
      <c r="E44" s="291"/>
      <c r="F44" s="291"/>
      <c r="G44" s="291"/>
      <c r="H44" s="291"/>
      <c r="I44" s="291"/>
      <c r="J44" s="291"/>
      <c r="K44" s="405"/>
      <c r="L44" s="405"/>
      <c r="M44" s="405"/>
      <c r="N44" s="405"/>
      <c r="O44" s="405"/>
      <c r="P44" s="310"/>
      <c r="Q44" s="310"/>
      <c r="R44" s="310"/>
    </row>
    <row r="45" spans="1:25" x14ac:dyDescent="0.25">
      <c r="A45" s="211"/>
      <c r="B45" s="211"/>
      <c r="C45" s="291"/>
      <c r="D45" s="291"/>
      <c r="E45" s="291"/>
      <c r="F45" s="291"/>
      <c r="G45" s="291"/>
      <c r="H45" s="291"/>
      <c r="I45" s="291"/>
      <c r="J45" s="291"/>
      <c r="K45" s="405"/>
      <c r="L45" s="405"/>
      <c r="M45" s="405"/>
      <c r="N45" s="405"/>
      <c r="O45" s="405"/>
      <c r="P45" s="310"/>
      <c r="Q45" s="310"/>
      <c r="R45" s="310"/>
    </row>
    <row r="46" spans="1:25" x14ac:dyDescent="0.25">
      <c r="A46" s="211"/>
      <c r="B46" s="211"/>
      <c r="C46" s="291"/>
      <c r="D46" s="291"/>
      <c r="E46" s="291"/>
      <c r="F46" s="291"/>
      <c r="G46" s="291"/>
      <c r="H46" s="291"/>
      <c r="I46" s="291"/>
      <c r="J46" s="291"/>
      <c r="K46" s="405"/>
      <c r="L46" s="405"/>
      <c r="M46" s="405"/>
      <c r="N46" s="405"/>
      <c r="O46" s="405"/>
      <c r="P46" s="310"/>
      <c r="Q46" s="310"/>
      <c r="R46" s="310"/>
    </row>
    <row r="47" spans="1:25" x14ac:dyDescent="0.25">
      <c r="A47" s="211"/>
      <c r="B47" s="211"/>
      <c r="C47" s="291"/>
      <c r="D47" s="291"/>
      <c r="E47" s="291"/>
      <c r="F47" s="291"/>
      <c r="G47" s="291"/>
      <c r="H47" s="291"/>
      <c r="I47" s="291"/>
      <c r="J47" s="291"/>
      <c r="K47" s="405"/>
      <c r="L47" s="405"/>
      <c r="M47" s="405"/>
      <c r="N47" s="405"/>
      <c r="O47" s="405"/>
      <c r="P47" s="310"/>
      <c r="Q47" s="310"/>
      <c r="R47" s="310"/>
    </row>
    <row r="48" spans="1:25" x14ac:dyDescent="0.25">
      <c r="A48" s="211"/>
      <c r="B48" s="211"/>
      <c r="C48" s="291"/>
      <c r="D48" s="291"/>
      <c r="E48" s="291"/>
      <c r="F48" s="291"/>
      <c r="G48" s="291"/>
      <c r="H48" s="291"/>
      <c r="I48" s="291"/>
      <c r="J48" s="291"/>
      <c r="K48" s="405"/>
      <c r="L48" s="405"/>
      <c r="M48" s="405"/>
      <c r="N48" s="405"/>
      <c r="O48" s="405"/>
      <c r="P48" s="310"/>
      <c r="Q48" s="310"/>
      <c r="R48" s="310"/>
    </row>
    <row r="49" spans="1:48" x14ac:dyDescent="0.25">
      <c r="A49" s="211"/>
      <c r="B49" s="211"/>
      <c r="C49" s="291"/>
      <c r="D49" s="291"/>
      <c r="E49" s="291"/>
      <c r="F49" s="291"/>
      <c r="G49" s="291"/>
      <c r="H49" s="291"/>
      <c r="I49" s="291"/>
      <c r="J49" s="291"/>
      <c r="K49" s="405"/>
      <c r="L49" s="405"/>
      <c r="M49" s="405"/>
      <c r="N49" s="405"/>
      <c r="O49" s="405"/>
      <c r="P49" s="310"/>
      <c r="Q49" s="310"/>
      <c r="R49" s="310"/>
    </row>
    <row r="50" spans="1:48" x14ac:dyDescent="0.25">
      <c r="A50" s="211"/>
      <c r="B50" s="211"/>
      <c r="C50" s="291"/>
      <c r="D50" s="291"/>
      <c r="E50" s="291"/>
      <c r="F50" s="291"/>
      <c r="G50" s="291"/>
      <c r="H50" s="291"/>
      <c r="I50" s="291"/>
      <c r="J50" s="291"/>
      <c r="K50" s="405"/>
      <c r="L50" s="405"/>
      <c r="M50" s="405"/>
      <c r="N50" s="405"/>
      <c r="O50" s="405"/>
      <c r="P50" s="310"/>
      <c r="Q50" s="310"/>
      <c r="R50" s="310"/>
    </row>
    <row r="51" spans="1:48" x14ac:dyDescent="0.25">
      <c r="A51" s="226"/>
      <c r="B51" s="226"/>
      <c r="C51" s="291"/>
      <c r="D51" s="291"/>
      <c r="E51" s="291"/>
      <c r="F51" s="291"/>
      <c r="G51" s="291"/>
      <c r="H51" s="291"/>
      <c r="I51" s="291"/>
      <c r="J51" s="291"/>
      <c r="K51" s="405"/>
      <c r="L51" s="405"/>
      <c r="M51" s="405"/>
      <c r="N51" s="405"/>
      <c r="O51" s="405"/>
      <c r="P51" s="226"/>
      <c r="Q51" s="226"/>
      <c r="R51" s="226"/>
      <c r="S51" s="8"/>
      <c r="T51" s="8"/>
      <c r="U51" s="8"/>
      <c r="V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</row>
    <row r="52" spans="1:48" x14ac:dyDescent="0.25">
      <c r="B52" s="255"/>
      <c r="C52" s="291"/>
      <c r="D52" s="291"/>
      <c r="E52" s="291"/>
      <c r="F52" s="291"/>
      <c r="G52" s="291"/>
      <c r="H52" s="291"/>
      <c r="I52" s="291"/>
      <c r="J52" s="291"/>
      <c r="K52" s="405"/>
      <c r="L52" s="405"/>
      <c r="M52" s="405"/>
      <c r="N52" s="405"/>
      <c r="O52" s="405"/>
      <c r="P52" s="255"/>
      <c r="Q52" s="255"/>
      <c r="R52" s="255"/>
    </row>
    <row r="53" spans="1:48" x14ac:dyDescent="0.25">
      <c r="B53" s="255"/>
      <c r="C53" s="291"/>
      <c r="D53" s="291"/>
      <c r="E53" s="291"/>
      <c r="F53" s="291"/>
      <c r="G53" s="291"/>
      <c r="H53" s="291"/>
      <c r="I53" s="291"/>
      <c r="J53" s="291"/>
      <c r="K53" s="405"/>
      <c r="L53" s="405"/>
      <c r="M53" s="405"/>
      <c r="N53" s="405"/>
      <c r="O53" s="405"/>
      <c r="P53" s="255"/>
      <c r="Q53" s="255"/>
      <c r="R53" s="255"/>
    </row>
    <row r="54" spans="1:48" x14ac:dyDescent="0.25">
      <c r="B54" s="255"/>
      <c r="C54" s="291"/>
      <c r="D54" s="291"/>
      <c r="E54" s="291"/>
      <c r="F54" s="291"/>
      <c r="G54" s="291"/>
      <c r="H54" s="291"/>
      <c r="I54" s="291"/>
      <c r="J54" s="291"/>
      <c r="K54" s="405"/>
      <c r="L54" s="405"/>
      <c r="M54" s="405"/>
      <c r="N54" s="405"/>
      <c r="O54" s="405"/>
      <c r="P54" s="255"/>
      <c r="Q54" s="255"/>
      <c r="R54" s="255"/>
    </row>
    <row r="55" spans="1:48" x14ac:dyDescent="0.25">
      <c r="C55" s="291"/>
      <c r="D55" s="291"/>
      <c r="E55" s="291"/>
      <c r="F55" s="291"/>
      <c r="G55" s="291"/>
      <c r="H55" s="291"/>
      <c r="I55" s="291"/>
      <c r="J55" s="291"/>
      <c r="K55" s="405"/>
      <c r="L55" s="405"/>
      <c r="M55" s="405"/>
      <c r="N55" s="405"/>
      <c r="O55" s="405"/>
      <c r="Q55" s="255"/>
      <c r="R55" s="255"/>
    </row>
    <row r="56" spans="1:48" x14ac:dyDescent="0.25">
      <c r="C56" s="405"/>
      <c r="D56" s="405"/>
      <c r="E56" s="405"/>
      <c r="F56" s="405"/>
      <c r="G56" s="405"/>
      <c r="H56" s="405"/>
      <c r="I56" s="405"/>
      <c r="J56" s="405"/>
      <c r="K56" s="405"/>
      <c r="L56" s="405"/>
      <c r="M56" s="405"/>
      <c r="N56" s="405"/>
      <c r="O56" s="405"/>
      <c r="Q56" s="255"/>
      <c r="R56" s="255"/>
    </row>
    <row r="57" spans="1:48" ht="15" customHeight="1" x14ac:dyDescent="0.25">
      <c r="C57" s="405"/>
      <c r="D57" s="405"/>
      <c r="E57" s="405"/>
      <c r="F57" s="405"/>
      <c r="G57" s="405"/>
      <c r="H57" s="405"/>
      <c r="I57" s="405"/>
      <c r="J57" s="405"/>
      <c r="K57" s="405"/>
      <c r="L57" s="405"/>
      <c r="M57" s="405"/>
      <c r="N57" s="405"/>
      <c r="O57" s="405"/>
    </row>
    <row r="58" spans="1:48" x14ac:dyDescent="0.25">
      <c r="C58" s="405"/>
      <c r="D58" s="405"/>
      <c r="E58" s="405"/>
      <c r="F58" s="405"/>
      <c r="G58" s="405"/>
      <c r="H58" s="405"/>
      <c r="I58" s="405"/>
      <c r="J58" s="405"/>
      <c r="K58" s="405"/>
      <c r="L58" s="405"/>
      <c r="M58" s="405"/>
      <c r="N58" s="405"/>
      <c r="O58" s="405"/>
    </row>
    <row r="59" spans="1:48" x14ac:dyDescent="0.25">
      <c r="C59" s="405"/>
      <c r="D59" s="405"/>
      <c r="E59" s="405"/>
      <c r="F59" s="405"/>
      <c r="G59" s="405"/>
      <c r="H59" s="405"/>
      <c r="I59" s="405"/>
      <c r="J59" s="405"/>
      <c r="K59" s="405"/>
      <c r="L59" s="405"/>
      <c r="M59" s="405"/>
      <c r="N59" s="405"/>
      <c r="O59" s="405"/>
    </row>
  </sheetData>
  <conditionalFormatting sqref="R4">
    <cfRule type="expression" dxfId="3" priority="5" stopIfTrue="1">
      <formula>#REF!&lt;0</formula>
    </cfRule>
  </conditionalFormatting>
  <conditionalFormatting sqref="Q4">
    <cfRule type="expression" dxfId="2" priority="3" stopIfTrue="1">
      <formula>#REF!&lt;0</formula>
    </cfRule>
  </conditionalFormatting>
  <conditionalFormatting sqref="T4">
    <cfRule type="expression" dxfId="1" priority="1" stopIfTrue="1">
      <formula>#REF!&lt;0</formula>
    </cfRule>
  </conditionalFormatting>
  <conditionalFormatting sqref="U4">
    <cfRule type="expression" dxfId="0" priority="2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Graphique_Pluie_Soleil">
                <anchor moveWithCells="1" sizeWithCells="1">
                  <from>
                    <xdr:col>18</xdr:col>
                    <xdr:colOff>28575</xdr:colOff>
                    <xdr:row>7</xdr:row>
                    <xdr:rowOff>142875</xdr:rowOff>
                  </from>
                  <to>
                    <xdr:col>18</xdr:col>
                    <xdr:colOff>685800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F38"/>
  <sheetViews>
    <sheetView showGridLines="0" zoomScaleNormal="100" workbookViewId="0">
      <selection sqref="A1:C24"/>
    </sheetView>
  </sheetViews>
  <sheetFormatPr baseColWidth="10" defaultRowHeight="15" x14ac:dyDescent="0.25"/>
  <cols>
    <col min="1" max="1" width="7.140625" style="378" customWidth="1"/>
    <col min="2" max="2" width="97" customWidth="1"/>
    <col min="3" max="3" width="7.28515625" style="378" customWidth="1"/>
    <col min="4" max="4" width="99.140625" customWidth="1"/>
    <col min="5" max="5" width="20.42578125" customWidth="1"/>
    <col min="7" max="7" width="23.7109375" customWidth="1"/>
    <col min="8" max="10" width="10"/>
    <col min="11" max="11" width="10.7109375" customWidth="1"/>
  </cols>
  <sheetData>
    <row r="1" spans="1:6" ht="27" customHeight="1" thickTop="1" x14ac:dyDescent="0.25">
      <c r="A1" s="582"/>
      <c r="B1" s="552"/>
      <c r="C1" s="583"/>
      <c r="D1" t="s">
        <v>89</v>
      </c>
    </row>
    <row r="2" spans="1:6" x14ac:dyDescent="0.25">
      <c r="A2" s="584"/>
      <c r="B2" s="291"/>
      <c r="C2" s="549"/>
    </row>
    <row r="3" spans="1:6" x14ac:dyDescent="0.25">
      <c r="A3" s="584"/>
      <c r="B3" s="291"/>
      <c r="C3" s="549"/>
      <c r="F3" t="s">
        <v>118</v>
      </c>
    </row>
    <row r="4" spans="1:6" x14ac:dyDescent="0.25">
      <c r="A4" s="584"/>
      <c r="B4" s="291"/>
      <c r="C4" s="549"/>
      <c r="F4" t="s">
        <v>119</v>
      </c>
    </row>
    <row r="5" spans="1:6" x14ac:dyDescent="0.25">
      <c r="A5" s="584"/>
      <c r="B5" s="291"/>
      <c r="C5" s="549"/>
    </row>
    <row r="6" spans="1:6" x14ac:dyDescent="0.25">
      <c r="A6" s="584"/>
      <c r="B6" s="291"/>
      <c r="C6" s="549"/>
    </row>
    <row r="7" spans="1:6" x14ac:dyDescent="0.25">
      <c r="A7" s="584"/>
      <c r="B7" s="291"/>
      <c r="C7" s="549"/>
    </row>
    <row r="8" spans="1:6" x14ac:dyDescent="0.25">
      <c r="A8" s="584"/>
      <c r="B8" s="291"/>
      <c r="C8" s="549"/>
    </row>
    <row r="9" spans="1:6" x14ac:dyDescent="0.25">
      <c r="A9" s="584"/>
      <c r="B9" s="291"/>
      <c r="C9" s="549"/>
    </row>
    <row r="10" spans="1:6" x14ac:dyDescent="0.25">
      <c r="A10" s="584"/>
      <c r="B10" s="291"/>
      <c r="C10" s="549"/>
    </row>
    <row r="11" spans="1:6" x14ac:dyDescent="0.25">
      <c r="A11" s="584"/>
      <c r="B11" s="291"/>
      <c r="C11" s="549"/>
    </row>
    <row r="12" spans="1:6" x14ac:dyDescent="0.25">
      <c r="A12" s="584"/>
      <c r="B12" s="291"/>
      <c r="C12" s="549"/>
    </row>
    <row r="13" spans="1:6" x14ac:dyDescent="0.25">
      <c r="A13" s="584"/>
      <c r="B13" s="291"/>
      <c r="C13" s="549"/>
    </row>
    <row r="14" spans="1:6" x14ac:dyDescent="0.25">
      <c r="A14" s="584"/>
      <c r="B14" s="291"/>
      <c r="C14" s="549"/>
    </row>
    <row r="15" spans="1:6" x14ac:dyDescent="0.25">
      <c r="A15" s="584"/>
      <c r="B15" s="291"/>
      <c r="C15" s="549"/>
    </row>
    <row r="16" spans="1:6" x14ac:dyDescent="0.25">
      <c r="A16" s="584"/>
      <c r="B16" s="291"/>
      <c r="C16" s="549"/>
      <c r="F16" s="304"/>
    </row>
    <row r="17" spans="1:3" x14ac:dyDescent="0.25">
      <c r="A17" s="584"/>
      <c r="B17" s="291"/>
      <c r="C17" s="549"/>
    </row>
    <row r="18" spans="1:3" x14ac:dyDescent="0.25">
      <c r="A18" s="584"/>
      <c r="B18" s="291"/>
      <c r="C18" s="549"/>
    </row>
    <row r="19" spans="1:3" x14ac:dyDescent="0.25">
      <c r="A19" s="584"/>
      <c r="B19" s="291"/>
      <c r="C19" s="549"/>
    </row>
    <row r="20" spans="1:3" x14ac:dyDescent="0.25">
      <c r="A20" s="584"/>
      <c r="B20" s="291"/>
      <c r="C20" s="549"/>
    </row>
    <row r="21" spans="1:3" ht="13.5" customHeight="1" x14ac:dyDescent="0.25">
      <c r="A21" s="584"/>
      <c r="B21" s="291"/>
      <c r="C21" s="549"/>
    </row>
    <row r="22" spans="1:3" x14ac:dyDescent="0.25">
      <c r="A22" s="584"/>
      <c r="B22" s="291"/>
      <c r="C22" s="549"/>
    </row>
    <row r="23" spans="1:3" x14ac:dyDescent="0.25">
      <c r="A23" s="584"/>
      <c r="B23" s="587" t="s">
        <v>175</v>
      </c>
      <c r="C23" s="549"/>
    </row>
    <row r="24" spans="1:3" ht="27" customHeight="1" thickBot="1" x14ac:dyDescent="0.3">
      <c r="A24" s="585"/>
      <c r="B24" s="556"/>
      <c r="C24" s="586"/>
    </row>
    <row r="25" spans="1:3" ht="15" customHeight="1" thickTop="1" x14ac:dyDescent="0.25">
      <c r="A25" s="211"/>
      <c r="B25" s="211"/>
      <c r="C25" s="211"/>
    </row>
    <row r="26" spans="1:3" x14ac:dyDescent="0.25">
      <c r="A26" s="211"/>
      <c r="B26" s="211"/>
      <c r="C26" s="211"/>
    </row>
    <row r="29" spans="1:3" ht="15.75" customHeight="1" x14ac:dyDescent="0.25"/>
    <row r="33" spans="2:2" x14ac:dyDescent="0.25">
      <c r="B33" s="474"/>
    </row>
    <row r="34" spans="2:2" x14ac:dyDescent="0.25">
      <c r="B34" s="476">
        <f ca="1">NOW()</f>
        <v>45429.448953240739</v>
      </c>
    </row>
    <row r="35" spans="2:2" x14ac:dyDescent="0.25">
      <c r="B35" s="473" t="str">
        <f ca="1">TEXT(TODAY(),"jjjj/jj/mmmm/aaaa")&amp;" à "&amp;TEXT(NOW(),"hh:mm")</f>
        <v>vendredi/17/mai/2024 à 10:46</v>
      </c>
    </row>
    <row r="36" spans="2:2" x14ac:dyDescent="0.25">
      <c r="B36" s="307">
        <f ca="1">TODAY()-1</f>
        <v>45428</v>
      </c>
    </row>
    <row r="37" spans="2:2" x14ac:dyDescent="0.25">
      <c r="B37" s="223" t="s">
        <v>117</v>
      </c>
    </row>
    <row r="38" spans="2:2" x14ac:dyDescent="0.25">
      <c r="B38" s="475">
        <f ca="1">NOW()</f>
        <v>45429.448953240739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3" name="Button 4">
              <controlPr defaultSize="0" print="0" autoFill="0" autoPict="0" macro="[0]!Station_Graphiques">
                <anchor moveWithCells="1" sizeWithCells="1">
                  <from>
                    <xdr:col>1</xdr:col>
                    <xdr:colOff>2733675</xdr:colOff>
                    <xdr:row>24</xdr:row>
                    <xdr:rowOff>66675</xdr:rowOff>
                  </from>
                  <to>
                    <xdr:col>1</xdr:col>
                    <xdr:colOff>3467100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ge"/>
  <dimension ref="A1:AF44"/>
  <sheetViews>
    <sheetView zoomScaleNormal="100" workbookViewId="0">
      <selection activeCell="K32" sqref="K32"/>
    </sheetView>
  </sheetViews>
  <sheetFormatPr baseColWidth="10" defaultRowHeight="15" x14ac:dyDescent="0.25"/>
  <cols>
    <col min="1" max="1" width="5.5703125" bestFit="1" customWidth="1"/>
    <col min="2" max="2" width="5.85546875" style="377" customWidth="1"/>
    <col min="3" max="3" width="7.5703125" style="377" bestFit="1" customWidth="1"/>
    <col min="4" max="4" width="5.5703125" style="377" customWidth="1"/>
    <col min="5" max="5" width="109.7109375" customWidth="1"/>
    <col min="6" max="6" width="4.5703125" style="536" bestFit="1" customWidth="1"/>
    <col min="7" max="7" width="12.5703125" style="536" bestFit="1" customWidth="1"/>
    <col min="8" max="8" width="6.28515625" style="536" bestFit="1" customWidth="1"/>
    <col min="9" max="9" width="5.5703125" style="536" bestFit="1" customWidth="1"/>
    <col min="10" max="10" width="7.42578125" style="536" customWidth="1"/>
    <col min="12" max="12" width="6.42578125" customWidth="1"/>
    <col min="13" max="13" width="4.7109375" customWidth="1"/>
    <col min="14" max="14" width="6.42578125" customWidth="1"/>
    <col min="15" max="15" width="4.7109375" customWidth="1"/>
    <col min="16" max="16" width="6.42578125" customWidth="1"/>
    <col min="17" max="17" width="4.7109375" style="377" customWidth="1"/>
    <col min="18" max="18" width="6.42578125" customWidth="1"/>
    <col min="19" max="19" width="1.7109375" style="377" customWidth="1"/>
    <col min="20" max="20" width="14" style="377" customWidth="1"/>
    <col min="21" max="21" width="6.42578125" customWidth="1"/>
  </cols>
  <sheetData>
    <row r="1" spans="1:32" s="377" customFormat="1" ht="21.75" customHeight="1" thickBot="1" x14ac:dyDescent="0.3">
      <c r="D1" s="408"/>
      <c r="E1" s="556"/>
      <c r="F1" s="547"/>
      <c r="G1" s="379" t="s">
        <v>149</v>
      </c>
      <c r="H1" s="536"/>
      <c r="I1" s="536"/>
      <c r="J1" s="536"/>
    </row>
    <row r="2" spans="1:32" ht="15.75" thickTop="1" x14ac:dyDescent="0.25">
      <c r="A2" s="536"/>
      <c r="B2" s="536"/>
      <c r="C2" s="539">
        <f ca="1">NOW()-TODAY()</f>
        <v>0.44895324073877418</v>
      </c>
      <c r="D2" s="553"/>
      <c r="E2" s="531"/>
      <c r="F2" s="550"/>
      <c r="J2" s="539"/>
      <c r="K2" s="377"/>
      <c r="L2" s="377"/>
      <c r="M2" s="377"/>
      <c r="N2" s="377"/>
      <c r="O2" s="377"/>
      <c r="P2" s="377"/>
      <c r="R2" s="377"/>
      <c r="U2" s="377"/>
      <c r="V2" s="377"/>
      <c r="W2" s="377"/>
      <c r="X2" s="377"/>
      <c r="Y2" s="377"/>
      <c r="Z2" s="377"/>
      <c r="AA2" s="377"/>
      <c r="AB2" s="377"/>
      <c r="AC2" s="377"/>
      <c r="AD2" s="377"/>
      <c r="AE2" s="377"/>
      <c r="AF2" s="377"/>
    </row>
    <row r="3" spans="1:32" x14ac:dyDescent="0.25">
      <c r="A3" s="536"/>
      <c r="B3" s="536"/>
      <c r="C3" s="536"/>
      <c r="D3" s="554"/>
      <c r="E3" s="531"/>
      <c r="F3" s="550"/>
      <c r="G3" s="377" t="s">
        <v>144</v>
      </c>
      <c r="J3" s="538"/>
      <c r="K3" s="377"/>
      <c r="L3" s="377"/>
      <c r="M3" s="377"/>
      <c r="N3" s="377"/>
      <c r="O3" s="377"/>
      <c r="P3" s="377"/>
      <c r="R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</row>
    <row r="4" spans="1:32" x14ac:dyDescent="0.25">
      <c r="A4" s="537">
        <f ca="1">OFFSET(A5,MATCH(C2,$C$6:$C$24,1),,)</f>
        <v>-0.90297052386803756</v>
      </c>
      <c r="B4" s="536">
        <f ca="1">OFFSET(B5,MATCH(C2,$C$6:$C$24,1),,)</f>
        <v>5.1210003156634816</v>
      </c>
      <c r="C4" s="536"/>
      <c r="D4" s="554"/>
      <c r="E4" s="531"/>
      <c r="F4" s="550"/>
      <c r="G4" s="534">
        <f>Relevés!N5</f>
        <v>10.3</v>
      </c>
      <c r="J4" s="538"/>
      <c r="K4" s="377"/>
      <c r="L4" s="377"/>
      <c r="M4" s="377"/>
      <c r="N4" s="377"/>
      <c r="O4" s="377"/>
      <c r="P4" s="377"/>
      <c r="R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</row>
    <row r="5" spans="1:32" x14ac:dyDescent="0.25">
      <c r="A5" s="536"/>
      <c r="B5" s="536"/>
      <c r="C5" s="536"/>
      <c r="D5" s="554"/>
      <c r="E5" s="531"/>
      <c r="F5" s="550"/>
      <c r="G5" s="534">
        <f>Relevés!K5</f>
        <v>-0.7</v>
      </c>
      <c r="J5" s="538"/>
      <c r="K5" s="377"/>
      <c r="L5" s="377"/>
      <c r="M5" s="377"/>
      <c r="N5" s="377"/>
      <c r="O5" s="377"/>
      <c r="P5" s="377"/>
      <c r="R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</row>
    <row r="6" spans="1:32" x14ac:dyDescent="0.25">
      <c r="A6" s="537">
        <v>-5.2</v>
      </c>
      <c r="B6" s="537">
        <v>7.5648688702134598E-15</v>
      </c>
      <c r="C6" s="538">
        <v>0</v>
      </c>
      <c r="D6" s="555"/>
      <c r="E6" s="531"/>
      <c r="F6" s="551"/>
      <c r="G6" s="377"/>
      <c r="H6" s="537"/>
      <c r="I6" s="538"/>
      <c r="K6" s="377"/>
      <c r="L6" s="377"/>
      <c r="M6" s="377"/>
      <c r="N6" s="377"/>
      <c r="O6" s="377"/>
      <c r="P6" s="377"/>
      <c r="R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</row>
    <row r="7" spans="1:32" x14ac:dyDescent="0.25">
      <c r="A7" s="537">
        <v>-5.1210003156634807</v>
      </c>
      <c r="B7" s="537">
        <v>0.90297052386804422</v>
      </c>
      <c r="C7" s="538">
        <v>5.5554166666666661E-2</v>
      </c>
      <c r="D7" s="555"/>
      <c r="E7" s="531"/>
      <c r="F7" s="551"/>
      <c r="G7" s="377" t="s">
        <v>115</v>
      </c>
      <c r="H7" s="537"/>
      <c r="I7" s="538"/>
      <c r="K7" s="377"/>
      <c r="L7" s="378"/>
      <c r="M7" s="377"/>
      <c r="N7" s="377"/>
      <c r="O7" s="377"/>
      <c r="P7" s="377"/>
      <c r="R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</row>
    <row r="8" spans="1:32" x14ac:dyDescent="0.25">
      <c r="A8" s="537">
        <v>-4.8864016280867215</v>
      </c>
      <c r="B8" s="537">
        <v>1.7785047452934826</v>
      </c>
      <c r="C8" s="538">
        <v>0.11110833333333332</v>
      </c>
      <c r="D8" s="555"/>
      <c r="E8" s="531"/>
      <c r="F8" s="551"/>
      <c r="G8" s="136">
        <f>100-G9</f>
        <v>87</v>
      </c>
      <c r="H8" s="537"/>
      <c r="I8" s="538"/>
      <c r="K8" s="377"/>
      <c r="L8" s="378"/>
      <c r="M8" s="377"/>
      <c r="N8" s="377"/>
      <c r="O8" s="377"/>
      <c r="P8" s="377"/>
      <c r="R8" s="377"/>
      <c r="U8" s="377"/>
      <c r="V8" s="377"/>
      <c r="W8" s="377"/>
      <c r="X8" s="377"/>
      <c r="Y8" s="377"/>
      <c r="Z8" s="377"/>
      <c r="AA8" s="377"/>
      <c r="AB8" s="377"/>
      <c r="AC8" s="377"/>
      <c r="AD8" s="377"/>
      <c r="AE8" s="377"/>
      <c r="AF8" s="377"/>
    </row>
    <row r="9" spans="1:32" x14ac:dyDescent="0.25">
      <c r="A9" s="537">
        <v>-4.5033320996790795</v>
      </c>
      <c r="B9" s="537">
        <v>2.6000000000000041</v>
      </c>
      <c r="C9" s="538">
        <v>0.16666249999999999</v>
      </c>
      <c r="D9" s="555"/>
      <c r="E9" s="531"/>
      <c r="F9" s="551"/>
      <c r="G9" s="535">
        <f>Relevés!Q5</f>
        <v>13</v>
      </c>
      <c r="H9" s="537"/>
      <c r="I9" s="538"/>
      <c r="K9" s="377"/>
      <c r="L9" s="378"/>
      <c r="M9" s="377"/>
      <c r="N9" s="377"/>
      <c r="O9" s="377"/>
      <c r="P9" s="377"/>
      <c r="R9" s="377"/>
      <c r="U9" s="531"/>
      <c r="V9" s="531"/>
      <c r="W9" s="531"/>
      <c r="X9" s="531"/>
      <c r="Y9" s="531"/>
      <c r="Z9" s="377"/>
      <c r="AA9" s="377"/>
      <c r="AB9" s="377"/>
      <c r="AC9" s="377"/>
      <c r="AD9" s="377"/>
      <c r="AE9" s="377"/>
      <c r="AF9" s="377"/>
    </row>
    <row r="10" spans="1:32" x14ac:dyDescent="0.25">
      <c r="A10" s="537">
        <v>-3.9834311042186843</v>
      </c>
      <c r="B10" s="537">
        <v>3.3424955703700072</v>
      </c>
      <c r="C10" s="538">
        <v>0.22221666666666709</v>
      </c>
      <c r="D10" s="555"/>
      <c r="E10" s="531"/>
      <c r="F10" s="551"/>
      <c r="G10" s="377"/>
      <c r="H10" s="537"/>
      <c r="I10" s="538"/>
      <c r="K10" s="377"/>
      <c r="L10" s="378"/>
      <c r="M10" s="377"/>
      <c r="N10" s="377"/>
      <c r="O10" s="377"/>
      <c r="P10" s="377"/>
      <c r="R10" s="378"/>
      <c r="S10" s="378"/>
      <c r="T10" s="378"/>
      <c r="U10" s="531"/>
      <c r="V10" s="531"/>
      <c r="W10" s="531"/>
      <c r="X10" s="531"/>
      <c r="Y10" s="531"/>
      <c r="Z10" s="377"/>
      <c r="AA10" s="377"/>
      <c r="AB10" s="377"/>
      <c r="AC10" s="377"/>
      <c r="AD10" s="377"/>
      <c r="AE10" s="377"/>
      <c r="AF10" s="377"/>
    </row>
    <row r="11" spans="1:32" x14ac:dyDescent="0.25">
      <c r="A11" s="537">
        <v>-3.3424955703700032</v>
      </c>
      <c r="B11" s="537">
        <v>3.9834311042186874</v>
      </c>
      <c r="C11" s="538">
        <v>0.27777083333333424</v>
      </c>
      <c r="D11" s="555"/>
      <c r="E11" s="531"/>
      <c r="F11" s="551"/>
      <c r="G11" s="377" t="s">
        <v>145</v>
      </c>
      <c r="I11" s="538"/>
      <c r="K11" s="378"/>
      <c r="L11" s="378"/>
      <c r="M11" s="378"/>
      <c r="N11" s="378"/>
      <c r="O11" s="378"/>
      <c r="P11" s="378"/>
      <c r="Q11" s="378"/>
      <c r="R11" s="378"/>
      <c r="S11" s="378"/>
      <c r="T11" s="378"/>
      <c r="U11" s="531"/>
      <c r="V11" s="531"/>
      <c r="W11" s="531"/>
      <c r="X11" s="531"/>
      <c r="Y11" s="531"/>
      <c r="Z11" s="377"/>
      <c r="AA11" s="377"/>
      <c r="AB11" s="377"/>
      <c r="AC11" s="377"/>
      <c r="AD11" s="377"/>
      <c r="AE11" s="377"/>
      <c r="AF11" s="377"/>
    </row>
    <row r="12" spans="1:32" x14ac:dyDescent="0.25">
      <c r="A12" s="537">
        <v>-2.5999999999999988</v>
      </c>
      <c r="B12" s="537">
        <v>4.5033320996790813</v>
      </c>
      <c r="C12" s="538">
        <v>0.33332499999999998</v>
      </c>
      <c r="D12" s="555"/>
      <c r="E12" s="531"/>
      <c r="F12" s="551"/>
      <c r="G12" s="563">
        <f>Relevés!AF5</f>
        <v>0</v>
      </c>
      <c r="H12" s="537"/>
      <c r="I12" s="538"/>
      <c r="K12" s="378"/>
      <c r="L12" s="378"/>
      <c r="M12" s="378"/>
      <c r="N12" s="378"/>
      <c r="O12" s="378"/>
      <c r="P12" s="378"/>
      <c r="Q12" s="378"/>
      <c r="R12" s="378"/>
      <c r="S12" s="378"/>
      <c r="T12" s="378"/>
      <c r="U12" s="531"/>
      <c r="V12" s="531"/>
      <c r="W12" s="531"/>
      <c r="X12" s="531"/>
      <c r="Y12" s="531"/>
      <c r="Z12" s="377"/>
      <c r="AA12" s="377"/>
      <c r="AB12" s="377"/>
      <c r="AC12" s="377"/>
      <c r="AD12" s="377"/>
      <c r="AE12" s="377"/>
      <c r="AF12" s="377"/>
    </row>
    <row r="13" spans="1:32" x14ac:dyDescent="0.25">
      <c r="A13" s="537">
        <v>-1.7785047452934775</v>
      </c>
      <c r="B13" s="537">
        <v>4.8864016280867242</v>
      </c>
      <c r="C13" s="538">
        <v>0.38887916666666711</v>
      </c>
      <c r="D13" s="555"/>
      <c r="E13" s="531"/>
      <c r="F13" s="551"/>
      <c r="G13" s="536" t="s">
        <v>152</v>
      </c>
      <c r="I13" s="538"/>
      <c r="K13" s="378"/>
      <c r="L13" s="378"/>
      <c r="M13" s="378"/>
      <c r="N13" s="378"/>
      <c r="O13" s="378"/>
      <c r="P13" s="378"/>
      <c r="Q13" s="378"/>
      <c r="R13" s="378"/>
      <c r="S13" s="378"/>
      <c r="T13" s="378"/>
      <c r="U13" s="531"/>
      <c r="V13" s="531"/>
      <c r="W13" s="531"/>
      <c r="X13" s="531"/>
      <c r="Y13" s="531"/>
      <c r="Z13" s="377"/>
      <c r="AA13" s="377"/>
      <c r="AB13" s="377"/>
      <c r="AC13" s="377"/>
      <c r="AD13" s="377"/>
      <c r="AE13" s="377"/>
      <c r="AF13" s="377"/>
    </row>
    <row r="14" spans="1:32" x14ac:dyDescent="0.25">
      <c r="A14" s="537">
        <v>-0.90297052386803756</v>
      </c>
      <c r="B14" s="537">
        <v>5.1210003156634816</v>
      </c>
      <c r="C14" s="538">
        <v>0.44443333333333418</v>
      </c>
      <c r="D14" s="555"/>
      <c r="E14" s="531"/>
      <c r="F14" s="551"/>
      <c r="G14" s="563">
        <f>Relevés!L1448</f>
        <v>0.5</v>
      </c>
      <c r="H14" s="537"/>
      <c r="I14" s="538"/>
      <c r="K14" s="378"/>
      <c r="L14" s="378"/>
      <c r="M14" s="378"/>
      <c r="N14" s="378"/>
      <c r="O14" s="378"/>
      <c r="P14" s="378"/>
      <c r="Q14" s="378"/>
      <c r="R14" s="378"/>
      <c r="S14" s="378"/>
      <c r="T14" s="378"/>
      <c r="U14" s="531"/>
      <c r="V14" s="531"/>
      <c r="W14" s="531"/>
      <c r="X14" s="531"/>
      <c r="Y14" s="531"/>
      <c r="Z14" s="377"/>
      <c r="AA14" s="377"/>
      <c r="AB14" s="377"/>
      <c r="AC14" s="377"/>
      <c r="AD14" s="377"/>
      <c r="AE14" s="377"/>
      <c r="AF14" s="377"/>
    </row>
    <row r="15" spans="1:32" x14ac:dyDescent="0.25">
      <c r="A15" s="537">
        <v>3.185385982762412E-16</v>
      </c>
      <c r="B15" s="537">
        <v>5.2</v>
      </c>
      <c r="C15" s="538">
        <v>0.49998749999999997</v>
      </c>
      <c r="D15" s="555"/>
      <c r="E15" s="531"/>
      <c r="F15" s="551"/>
      <c r="G15" s="537" t="s">
        <v>147</v>
      </c>
      <c r="I15" s="538"/>
      <c r="K15" s="378"/>
      <c r="L15" s="378"/>
      <c r="M15" s="378"/>
      <c r="N15" s="378"/>
      <c r="O15" s="378"/>
      <c r="P15" s="378"/>
      <c r="Q15" s="378"/>
      <c r="R15" s="378"/>
      <c r="S15" s="378"/>
      <c r="T15" s="378"/>
      <c r="U15" s="531"/>
      <c r="V15" s="531"/>
      <c r="W15" s="531"/>
      <c r="X15" s="531"/>
      <c r="Y15" s="531"/>
      <c r="Z15" s="377"/>
      <c r="AA15" s="377"/>
      <c r="AB15" s="377"/>
      <c r="AC15" s="377"/>
      <c r="AD15" s="377"/>
      <c r="AE15" s="377"/>
      <c r="AF15" s="377"/>
    </row>
    <row r="16" spans="1:32" x14ac:dyDescent="0.25">
      <c r="A16" s="537">
        <v>0.90297052386803822</v>
      </c>
      <c r="B16" s="537">
        <v>5.1210003156634816</v>
      </c>
      <c r="C16" s="538">
        <v>0.55554166666666716</v>
      </c>
      <c r="D16" s="555"/>
      <c r="E16" s="531"/>
      <c r="F16" s="551"/>
      <c r="G16" s="563">
        <f>Relevés!M1448</f>
        <v>153.19999999999999</v>
      </c>
      <c r="H16" s="537"/>
      <c r="I16" s="538"/>
      <c r="K16" s="378"/>
      <c r="L16" s="378"/>
      <c r="M16" s="378"/>
      <c r="N16" s="378"/>
      <c r="O16" s="378"/>
      <c r="P16" s="378"/>
      <c r="Q16" s="378"/>
      <c r="R16" s="378"/>
      <c r="S16" s="378"/>
      <c r="T16" s="378"/>
      <c r="U16" s="531"/>
      <c r="V16" s="531"/>
      <c r="W16" s="531"/>
      <c r="X16" s="531"/>
      <c r="Y16" s="531"/>
      <c r="Z16" s="377"/>
      <c r="AA16" s="377"/>
      <c r="AB16" s="377"/>
      <c r="AC16" s="377"/>
      <c r="AD16" s="377"/>
      <c r="AE16" s="377"/>
      <c r="AF16" s="377"/>
    </row>
    <row r="17" spans="1:32" x14ac:dyDescent="0.25">
      <c r="A17" s="537">
        <v>1.7785047452934779</v>
      </c>
      <c r="B17" s="537">
        <v>4.8864016280867233</v>
      </c>
      <c r="C17" s="538">
        <v>0.61109583333333417</v>
      </c>
      <c r="D17" s="555"/>
      <c r="E17" s="531"/>
      <c r="F17" s="551"/>
      <c r="G17" s="537" t="s">
        <v>148</v>
      </c>
      <c r="I17" s="538"/>
      <c r="K17" s="378"/>
      <c r="L17" s="378"/>
      <c r="M17" s="378"/>
      <c r="N17" s="378"/>
      <c r="O17" s="378"/>
      <c r="P17" s="378"/>
      <c r="Q17" s="378"/>
      <c r="R17" s="378"/>
      <c r="S17" s="378"/>
      <c r="T17" s="378"/>
      <c r="U17" s="531"/>
      <c r="V17" s="531"/>
      <c r="W17" s="531"/>
      <c r="X17" s="531"/>
      <c r="Y17" s="531"/>
      <c r="Z17" s="377"/>
      <c r="AA17" s="377"/>
      <c r="AB17" s="377"/>
      <c r="AC17" s="377"/>
      <c r="AD17" s="377"/>
      <c r="AE17" s="377"/>
      <c r="AF17" s="377"/>
    </row>
    <row r="18" spans="1:32" x14ac:dyDescent="0.25">
      <c r="A18" s="537">
        <v>2.6000000000000005</v>
      </c>
      <c r="B18" s="537">
        <v>4.5033320996790804</v>
      </c>
      <c r="C18" s="538">
        <v>0.66664999999999996</v>
      </c>
      <c r="D18" s="555"/>
      <c r="E18" s="531"/>
      <c r="F18" s="551"/>
      <c r="G18" s="563">
        <f>Relevés!N1448+659</f>
        <v>812.2</v>
      </c>
      <c r="H18" s="537"/>
      <c r="I18" s="538"/>
      <c r="K18" s="378"/>
      <c r="L18" s="378"/>
      <c r="M18" s="378"/>
      <c r="N18" s="378"/>
      <c r="O18" s="378"/>
      <c r="P18" s="378"/>
      <c r="Q18" s="378"/>
      <c r="R18" s="378"/>
      <c r="S18" s="378"/>
      <c r="T18" s="378"/>
      <c r="U18" s="531"/>
      <c r="V18" s="531"/>
      <c r="W18" s="531"/>
      <c r="X18" s="531"/>
      <c r="Y18" s="531"/>
    </row>
    <row r="19" spans="1:32" x14ac:dyDescent="0.25">
      <c r="A19" s="537">
        <v>3.342495570370005</v>
      </c>
      <c r="B19" s="537">
        <v>3.9834311042186856</v>
      </c>
      <c r="C19" s="538">
        <v>0.72220416666666698</v>
      </c>
      <c r="D19" s="555"/>
      <c r="E19" s="531"/>
      <c r="F19" s="551"/>
      <c r="H19" s="537"/>
      <c r="I19" s="538"/>
      <c r="K19" s="378"/>
      <c r="L19" s="378"/>
      <c r="M19" s="378"/>
      <c r="N19" s="378"/>
      <c r="O19" s="378"/>
      <c r="P19" s="378"/>
      <c r="Q19" s="378"/>
      <c r="R19" s="378"/>
      <c r="S19" s="378"/>
      <c r="T19" s="378"/>
      <c r="U19" s="531"/>
      <c r="V19" s="531"/>
      <c r="W19" s="531"/>
      <c r="X19" s="531"/>
      <c r="Y19" s="531"/>
    </row>
    <row r="20" spans="1:32" x14ac:dyDescent="0.25">
      <c r="A20" s="537">
        <v>3.9834311042186856</v>
      </c>
      <c r="B20" s="537">
        <v>3.3424955703700041</v>
      </c>
      <c r="C20" s="538">
        <v>0.77775833333333422</v>
      </c>
      <c r="D20" s="555"/>
      <c r="E20" s="531"/>
      <c r="F20" s="551"/>
      <c r="G20" s="377" t="s">
        <v>150</v>
      </c>
      <c r="H20" s="537"/>
      <c r="I20" s="538"/>
      <c r="K20" s="378"/>
      <c r="L20" s="378"/>
      <c r="M20" s="378"/>
      <c r="N20" s="378"/>
      <c r="O20" s="378"/>
      <c r="P20" s="378"/>
      <c r="Q20" s="378"/>
      <c r="R20" s="378"/>
      <c r="S20" s="378"/>
      <c r="T20" s="378"/>
      <c r="U20" s="531"/>
      <c r="V20" s="531"/>
      <c r="W20" s="531"/>
      <c r="X20" s="531"/>
    </row>
    <row r="21" spans="1:32" x14ac:dyDescent="0.25">
      <c r="A21" s="537">
        <v>4.5033320996790813</v>
      </c>
      <c r="B21" s="537">
        <v>2.5999999999999996</v>
      </c>
      <c r="C21" s="538">
        <v>0.8333124999999999</v>
      </c>
      <c r="D21" s="555"/>
      <c r="E21" s="531"/>
      <c r="F21" s="551"/>
      <c r="G21" s="562">
        <v>0.625</v>
      </c>
      <c r="H21" s="537" t="s">
        <v>176</v>
      </c>
      <c r="I21" s="538"/>
      <c r="R21" s="378"/>
      <c r="S21" s="378"/>
      <c r="T21" s="378"/>
      <c r="U21" s="531"/>
      <c r="V21" s="531"/>
      <c r="W21" s="531"/>
      <c r="X21" s="531"/>
    </row>
    <row r="22" spans="1:32" x14ac:dyDescent="0.25">
      <c r="A22" s="537">
        <v>4.8864016280867242</v>
      </c>
      <c r="B22" s="537">
        <v>1.7785047452934775</v>
      </c>
      <c r="C22" s="538">
        <v>0.88886666666666703</v>
      </c>
      <c r="D22" s="555"/>
      <c r="E22" s="531"/>
      <c r="F22" s="551"/>
      <c r="G22" s="562">
        <f>Relevés!AU3</f>
        <v>0.10555555555555556</v>
      </c>
      <c r="H22" s="537"/>
      <c r="I22" s="538"/>
      <c r="R22" s="378"/>
      <c r="S22" s="378"/>
      <c r="T22" s="378"/>
      <c r="U22" s="531"/>
      <c r="V22" s="531"/>
      <c r="W22" s="531"/>
      <c r="X22" s="531"/>
      <c r="Y22" s="531"/>
    </row>
    <row r="23" spans="1:32" x14ac:dyDescent="0.25">
      <c r="A23" s="537">
        <v>5.1210003156634816</v>
      </c>
      <c r="B23" s="537">
        <v>0.90297052386803778</v>
      </c>
      <c r="C23" s="538">
        <v>0.94442083333333426</v>
      </c>
      <c r="D23" s="555"/>
      <c r="E23" s="531"/>
      <c r="F23" s="551"/>
      <c r="H23" s="537"/>
      <c r="I23" s="538"/>
      <c r="O23" s="378"/>
      <c r="R23" s="378"/>
      <c r="S23" s="378"/>
      <c r="T23" s="378"/>
      <c r="U23" s="531"/>
      <c r="V23" s="531"/>
      <c r="W23" s="531"/>
      <c r="X23" s="531"/>
      <c r="Y23" s="531"/>
    </row>
    <row r="24" spans="1:32" x14ac:dyDescent="0.25">
      <c r="A24" s="537">
        <v>5.2</v>
      </c>
      <c r="B24" s="537">
        <v>0</v>
      </c>
      <c r="C24" s="538">
        <v>0.99997499999999995</v>
      </c>
      <c r="D24" s="555"/>
      <c r="E24" s="531"/>
      <c r="F24" s="551"/>
      <c r="G24" s="377" t="s">
        <v>151</v>
      </c>
      <c r="H24" s="537"/>
      <c r="I24" s="538"/>
      <c r="O24" s="378"/>
      <c r="R24" s="378"/>
      <c r="S24" s="378"/>
      <c r="T24" s="378"/>
      <c r="U24" s="531"/>
      <c r="V24" s="531"/>
      <c r="W24" s="531"/>
      <c r="X24" s="531"/>
      <c r="Y24" s="531"/>
    </row>
    <row r="25" spans="1:32" ht="15" customHeight="1" x14ac:dyDescent="0.25">
      <c r="D25" s="549"/>
      <c r="E25" s="408"/>
      <c r="F25" s="551"/>
      <c r="G25" s="562">
        <v>0.99930555555555556</v>
      </c>
      <c r="H25" s="537" t="s">
        <v>176</v>
      </c>
      <c r="O25" s="378"/>
      <c r="U25" s="531"/>
      <c r="V25" s="531"/>
      <c r="W25" s="531"/>
      <c r="X25" s="531"/>
      <c r="Y25" s="531"/>
    </row>
    <row r="26" spans="1:32" s="377" customFormat="1" ht="17.25" thickBot="1" x14ac:dyDescent="0.35">
      <c r="A26" s="377" t="s">
        <v>156</v>
      </c>
      <c r="C26" s="377" t="s">
        <v>157</v>
      </c>
      <c r="D26" s="549"/>
      <c r="E26" s="408"/>
      <c r="F26" s="551"/>
      <c r="G26" s="562">
        <f>Relevés!AL5</f>
        <v>3.9583333333333331E-2</v>
      </c>
      <c r="H26" s="537"/>
      <c r="I26" s="536"/>
      <c r="J26" s="378"/>
      <c r="O26" s="378"/>
      <c r="R26" s="557"/>
      <c r="S26" s="557"/>
      <c r="T26" s="557"/>
    </row>
    <row r="27" spans="1:32" s="377" customFormat="1" ht="21" customHeight="1" thickTop="1" x14ac:dyDescent="0.3">
      <c r="A27" s="380">
        <v>0.3659722222222222</v>
      </c>
      <c r="B27" s="564">
        <f ca="1">NOW()</f>
        <v>45429.448953240739</v>
      </c>
      <c r="C27" s="380">
        <v>0.72430555555555554</v>
      </c>
      <c r="D27" s="408"/>
      <c r="E27" s="552"/>
      <c r="F27" s="548"/>
      <c r="G27" s="534"/>
      <c r="H27" s="537"/>
      <c r="I27" s="536"/>
      <c r="O27" s="378"/>
      <c r="R27" s="557"/>
      <c r="S27" s="557"/>
      <c r="T27" s="557"/>
    </row>
    <row r="28" spans="1:32" ht="16.5" x14ac:dyDescent="0.3">
      <c r="G28" s="534"/>
      <c r="O28" s="378"/>
      <c r="R28" s="557"/>
      <c r="S28" s="557"/>
      <c r="T28" s="557"/>
    </row>
    <row r="29" spans="1:32" ht="20.25" customHeight="1" x14ac:dyDescent="0.3">
      <c r="E29" s="565">
        <f ca="1">TODAY()-1</f>
        <v>45428</v>
      </c>
      <c r="G29" s="377"/>
      <c r="O29" s="378"/>
      <c r="R29" s="557"/>
      <c r="S29" s="557"/>
      <c r="T29" s="557"/>
    </row>
    <row r="30" spans="1:32" ht="16.5" x14ac:dyDescent="0.3">
      <c r="E30" s="559"/>
      <c r="O30" s="378"/>
      <c r="R30" s="557"/>
      <c r="S30" s="557"/>
      <c r="T30" s="557"/>
    </row>
    <row r="31" spans="1:32" ht="16.5" x14ac:dyDescent="0.3">
      <c r="O31" s="378"/>
      <c r="R31" s="557"/>
      <c r="S31" s="557"/>
      <c r="T31" s="557"/>
    </row>
    <row r="32" spans="1:32" ht="15" customHeight="1" x14ac:dyDescent="0.3">
      <c r="O32" s="378"/>
      <c r="R32" s="557"/>
      <c r="S32" s="557"/>
      <c r="T32" s="557"/>
    </row>
    <row r="33" spans="5:20" ht="16.5" x14ac:dyDescent="0.3">
      <c r="E33" s="29"/>
      <c r="O33" s="378"/>
      <c r="R33" s="557"/>
      <c r="S33" s="557"/>
      <c r="T33" s="557"/>
    </row>
    <row r="34" spans="5:20" ht="16.5" x14ac:dyDescent="0.3">
      <c r="E34" s="29"/>
      <c r="O34" s="378"/>
      <c r="R34" s="557"/>
      <c r="S34" s="557"/>
      <c r="T34" s="557"/>
    </row>
    <row r="35" spans="5:20" x14ac:dyDescent="0.25">
      <c r="O35" s="378"/>
    </row>
    <row r="36" spans="5:20" ht="16.5" x14ac:dyDescent="0.3">
      <c r="O36" s="378"/>
      <c r="R36" s="557"/>
      <c r="S36" s="557"/>
      <c r="T36" s="557"/>
    </row>
    <row r="37" spans="5:20" ht="16.5" x14ac:dyDescent="0.3">
      <c r="R37" s="557"/>
      <c r="S37" s="557"/>
      <c r="T37" s="557"/>
    </row>
    <row r="38" spans="5:20" ht="16.5" x14ac:dyDescent="0.3">
      <c r="R38" s="557"/>
      <c r="S38" s="557"/>
      <c r="T38" s="557"/>
    </row>
    <row r="39" spans="5:20" ht="16.5" x14ac:dyDescent="0.3">
      <c r="R39" s="557"/>
      <c r="S39" s="557"/>
      <c r="T39" s="557"/>
    </row>
    <row r="40" spans="5:20" ht="16.5" x14ac:dyDescent="0.3">
      <c r="R40" s="557"/>
      <c r="S40" s="557"/>
      <c r="T40" s="557"/>
    </row>
    <row r="41" spans="5:20" ht="16.5" x14ac:dyDescent="0.3">
      <c r="R41" s="557"/>
      <c r="S41" s="557"/>
      <c r="T41" s="557"/>
    </row>
    <row r="42" spans="5:20" ht="16.5" x14ac:dyDescent="0.3">
      <c r="E42" s="307"/>
      <c r="R42" s="557"/>
      <c r="S42" s="557"/>
      <c r="T42" s="557"/>
    </row>
    <row r="43" spans="5:20" ht="16.5" x14ac:dyDescent="0.3">
      <c r="R43" s="557"/>
      <c r="S43" s="557"/>
      <c r="T43" s="557"/>
    </row>
    <row r="44" spans="5:20" ht="16.5" x14ac:dyDescent="0.3">
      <c r="R44" s="557"/>
      <c r="S44" s="557"/>
      <c r="T44" s="557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4659" r:id="rId3" name="Orage1">
          <controlPr defaultSize="0" autoLine="0" r:id="rId4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9" r:id="rId3" name="Orage1"/>
      </mc:Fallback>
    </mc:AlternateContent>
    <mc:AlternateContent xmlns:mc="http://schemas.openxmlformats.org/markup-compatibility/2006">
      <mc:Choice Requires="x14">
        <control shapeId="154658" r:id="rId5" name="Neige1">
          <controlPr defaultSize="0" autoLine="0" r:id="rId6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8" r:id="rId5" name="Neige1"/>
      </mc:Fallback>
    </mc:AlternateContent>
    <mc:AlternateContent xmlns:mc="http://schemas.openxmlformats.org/markup-compatibility/2006">
      <mc:Choice Requires="x14">
        <control shapeId="154657" r:id="rId7" name="Pluie1">
          <controlPr defaultSize="0" autoLine="0" r:id="rId8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7" r:id="rId7" name="Pluie1"/>
      </mc:Fallback>
    </mc:AlternateContent>
    <mc:AlternateContent xmlns:mc="http://schemas.openxmlformats.org/markup-compatibility/2006">
      <mc:Choice Requires="x14">
        <control shapeId="154656" r:id="rId9" name="Nuages">
          <controlPr defaultSize="0" autoLine="0" r:id="rId10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6" r:id="rId9" name="Nuages"/>
      </mc:Fallback>
    </mc:AlternateContent>
    <mc:AlternateContent xmlns:mc="http://schemas.openxmlformats.org/markup-compatibility/2006">
      <mc:Choice Requires="x14">
        <control shapeId="154655" r:id="rId11" name="Eclaircie">
          <controlPr defaultSize="0" autoLine="0" r:id="rId12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5" r:id="rId11" name="Eclaircie"/>
      </mc:Fallback>
    </mc:AlternateContent>
    <mc:AlternateContent xmlns:mc="http://schemas.openxmlformats.org/markup-compatibility/2006">
      <mc:Choice Requires="x14">
        <control shapeId="154654" r:id="rId13" name="Averse">
          <controlPr defaultSize="0" autoLine="0" r:id="rId14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4" r:id="rId13" name="Averse"/>
      </mc:Fallback>
    </mc:AlternateContent>
    <mc:AlternateContent xmlns:mc="http://schemas.openxmlformats.org/markup-compatibility/2006">
      <mc:Choice Requires="x14">
        <control shapeId="154653" r:id="rId15" name="Averses">
          <controlPr defaultSize="0" autoLine="0" r:id="rId16">
            <anchor moveWithCells="1">
              <from>
                <xdr:col>5</xdr:col>
                <xdr:colOff>104775</xdr:colOff>
                <xdr:row>31</xdr:row>
                <xdr:rowOff>114300</xdr:rowOff>
              </from>
              <to>
                <xdr:col>6</xdr:col>
                <xdr:colOff>523875</xdr:colOff>
                <xdr:row>32</xdr:row>
                <xdr:rowOff>200025</xdr:rowOff>
              </to>
            </anchor>
          </controlPr>
        </control>
      </mc:Choice>
      <mc:Fallback>
        <control shapeId="154653" r:id="rId15" name="Averses"/>
      </mc:Fallback>
    </mc:AlternateContent>
    <mc:AlternateContent xmlns:mc="http://schemas.openxmlformats.org/markup-compatibility/2006">
      <mc:Choice Requires="x14">
        <control shapeId="154652" r:id="rId17" name="Neige">
          <controlPr defaultSize="0" autoLine="0" r:id="rId18">
            <anchor moveWithCells="1">
              <from>
                <xdr:col>5</xdr:col>
                <xdr:colOff>114300</xdr:colOff>
                <xdr:row>35</xdr:row>
                <xdr:rowOff>123825</xdr:rowOff>
              </from>
              <to>
                <xdr:col>6</xdr:col>
                <xdr:colOff>409575</xdr:colOff>
                <xdr:row>36</xdr:row>
                <xdr:rowOff>190500</xdr:rowOff>
              </to>
            </anchor>
          </controlPr>
        </control>
      </mc:Choice>
      <mc:Fallback>
        <control shapeId="154652" r:id="rId17" name="Neige"/>
      </mc:Fallback>
    </mc:AlternateContent>
    <mc:AlternateContent xmlns:mc="http://schemas.openxmlformats.org/markup-compatibility/2006">
      <mc:Choice Requires="x14">
        <control shapeId="154625" r:id="rId19" name="PleineLune">
          <controlPr defaultSize="0" autoLine="0" r:id="rId20">
            <anchor moveWithCells="1">
              <from>
                <xdr:col>0</xdr:col>
                <xdr:colOff>276225</xdr:colOff>
                <xdr:row>29</xdr:row>
                <xdr:rowOff>104775</xdr:rowOff>
              </from>
              <to>
                <xdr:col>2</xdr:col>
                <xdr:colOff>466725</xdr:colOff>
                <xdr:row>30</xdr:row>
                <xdr:rowOff>152400</xdr:rowOff>
              </to>
            </anchor>
          </controlPr>
        </control>
      </mc:Choice>
      <mc:Fallback>
        <control shapeId="154625" r:id="rId19" name="PleineLune"/>
      </mc:Fallback>
    </mc:AlternateContent>
    <mc:AlternateContent xmlns:mc="http://schemas.openxmlformats.org/markup-compatibility/2006">
      <mc:Choice Requires="x14">
        <control shapeId="154626" r:id="rId21" name="PremierCroissant">
          <controlPr defaultSize="0" autoLine="0" r:id="rId22">
            <anchor moveWithCells="1">
              <from>
                <xdr:col>0</xdr:col>
                <xdr:colOff>276225</xdr:colOff>
                <xdr:row>28</xdr:row>
                <xdr:rowOff>0</xdr:rowOff>
              </from>
              <to>
                <xdr:col>3</xdr:col>
                <xdr:colOff>276225</xdr:colOff>
                <xdr:row>29</xdr:row>
                <xdr:rowOff>0</xdr:rowOff>
              </to>
            </anchor>
          </controlPr>
        </control>
      </mc:Choice>
      <mc:Fallback>
        <control shapeId="154626" r:id="rId21" name="PremierCroissant"/>
      </mc:Fallback>
    </mc:AlternateContent>
    <mc:AlternateContent xmlns:mc="http://schemas.openxmlformats.org/markup-compatibility/2006">
      <mc:Choice Requires="x14">
        <control shapeId="154627" r:id="rId23" name="DernierCroissant">
          <controlPr defaultSize="0" autoLine="0" r:id="rId24">
            <anchor moveWithCells="1">
              <from>
                <xdr:col>0</xdr:col>
                <xdr:colOff>266700</xdr:colOff>
                <xdr:row>30</xdr:row>
                <xdr:rowOff>200025</xdr:rowOff>
              </from>
              <to>
                <xdr:col>3</xdr:col>
                <xdr:colOff>266700</xdr:colOff>
                <xdr:row>32</xdr:row>
                <xdr:rowOff>57150</xdr:rowOff>
              </to>
            </anchor>
          </controlPr>
        </control>
      </mc:Choice>
      <mc:Fallback>
        <control shapeId="154627" r:id="rId23" name="DernierCroissant"/>
      </mc:Fallback>
    </mc:AlternateContent>
    <mc:AlternateContent xmlns:mc="http://schemas.openxmlformats.org/markup-compatibility/2006">
      <mc:Choice Requires="x14">
        <control shapeId="154628" r:id="rId25" name="NouvelleLune">
          <controlPr defaultSize="0" autoLine="0" r:id="rId26">
            <anchor moveWithCells="1">
              <from>
                <xdr:col>0</xdr:col>
                <xdr:colOff>276225</xdr:colOff>
                <xdr:row>32</xdr:row>
                <xdr:rowOff>133350</xdr:rowOff>
              </from>
              <to>
                <xdr:col>3</xdr:col>
                <xdr:colOff>276225</xdr:colOff>
                <xdr:row>33</xdr:row>
                <xdr:rowOff>180975</xdr:rowOff>
              </to>
            </anchor>
          </controlPr>
        </control>
      </mc:Choice>
      <mc:Fallback>
        <control shapeId="154628" r:id="rId25" name="NouvelleLune"/>
      </mc:Fallback>
    </mc:AlternateContent>
    <mc:AlternateContent xmlns:mc="http://schemas.openxmlformats.org/markup-compatibility/2006">
      <mc:Choice Requires="x14">
        <control shapeId="154635" r:id="rId27" name="Pleine_lune">
          <controlPr defaultSize="0" autoLine="0" r:id="rId28">
            <anchor>
              <from>
                <xdr:col>4</xdr:col>
                <xdr:colOff>1676400</xdr:colOff>
                <xdr:row>21</xdr:row>
                <xdr:rowOff>57150</xdr:rowOff>
              </from>
              <to>
                <xdr:col>4</xdr:col>
                <xdr:colOff>2057400</xdr:colOff>
                <xdr:row>23</xdr:row>
                <xdr:rowOff>57150</xdr:rowOff>
              </to>
            </anchor>
          </controlPr>
        </control>
      </mc:Choice>
      <mc:Fallback>
        <control shapeId="154635" r:id="rId27" name="Pleine_lune"/>
      </mc:Fallback>
    </mc:AlternateContent>
    <mc:AlternateContent xmlns:mc="http://schemas.openxmlformats.org/markup-compatibility/2006">
      <mc:Choice Requires="x14">
        <control shapeId="154638" r:id="rId29" name="Dernier_Croissant">
          <controlPr defaultSize="0" autoLine="0" r:id="rId30">
            <anchor>
              <from>
                <xdr:col>4</xdr:col>
                <xdr:colOff>1676400</xdr:colOff>
                <xdr:row>21</xdr:row>
                <xdr:rowOff>57150</xdr:rowOff>
              </from>
              <to>
                <xdr:col>4</xdr:col>
                <xdr:colOff>2057400</xdr:colOff>
                <xdr:row>23</xdr:row>
                <xdr:rowOff>57150</xdr:rowOff>
              </to>
            </anchor>
          </controlPr>
        </control>
      </mc:Choice>
      <mc:Fallback>
        <control shapeId="154638" r:id="rId29" name="Dernier_Croissant"/>
      </mc:Fallback>
    </mc:AlternateContent>
    <mc:AlternateContent xmlns:mc="http://schemas.openxmlformats.org/markup-compatibility/2006">
      <mc:Choice Requires="x14">
        <control shapeId="154639" r:id="rId31" name="Nouvelle_lune">
          <controlPr defaultSize="0" autoLine="0" r:id="rId32">
            <anchor>
              <from>
                <xdr:col>4</xdr:col>
                <xdr:colOff>1676400</xdr:colOff>
                <xdr:row>21</xdr:row>
                <xdr:rowOff>57150</xdr:rowOff>
              </from>
              <to>
                <xdr:col>4</xdr:col>
                <xdr:colOff>2057400</xdr:colOff>
                <xdr:row>23</xdr:row>
                <xdr:rowOff>57150</xdr:rowOff>
              </to>
            </anchor>
          </controlPr>
        </control>
      </mc:Choice>
      <mc:Fallback>
        <control shapeId="154639" r:id="rId31" name="Nouvelle_lune"/>
      </mc:Fallback>
    </mc:AlternateContent>
    <mc:AlternateContent xmlns:mc="http://schemas.openxmlformats.org/markup-compatibility/2006">
      <mc:Choice Requires="x14">
        <control shapeId="154640" r:id="rId33" name="Premier_croissant">
          <controlPr defaultSize="0" autoLine="0" r:id="rId34">
            <anchor>
              <from>
                <xdr:col>4</xdr:col>
                <xdr:colOff>1676400</xdr:colOff>
                <xdr:row>21</xdr:row>
                <xdr:rowOff>57150</xdr:rowOff>
              </from>
              <to>
                <xdr:col>4</xdr:col>
                <xdr:colOff>2057400</xdr:colOff>
                <xdr:row>23</xdr:row>
                <xdr:rowOff>57150</xdr:rowOff>
              </to>
            </anchor>
          </controlPr>
        </control>
      </mc:Choice>
      <mc:Fallback>
        <control shapeId="154640" r:id="rId33" name="Premier_croissant"/>
      </mc:Fallback>
    </mc:AlternateContent>
    <mc:AlternateContent xmlns:mc="http://schemas.openxmlformats.org/markup-compatibility/2006">
      <mc:Choice Requires="x14">
        <control shapeId="154645" r:id="rId35" name="Nuageux">
          <controlPr defaultSize="0" autoLine="0" r:id="rId36">
            <anchor moveWithCells="1">
              <from>
                <xdr:col>5</xdr:col>
                <xdr:colOff>104775</xdr:colOff>
                <xdr:row>30</xdr:row>
                <xdr:rowOff>47625</xdr:rowOff>
              </from>
              <to>
                <xdr:col>6</xdr:col>
                <xdr:colOff>571500</xdr:colOff>
                <xdr:row>31</xdr:row>
                <xdr:rowOff>114300</xdr:rowOff>
              </to>
            </anchor>
          </controlPr>
        </control>
      </mc:Choice>
      <mc:Fallback>
        <control shapeId="154645" r:id="rId35" name="Nuageux"/>
      </mc:Fallback>
    </mc:AlternateContent>
    <mc:AlternateContent xmlns:mc="http://schemas.openxmlformats.org/markup-compatibility/2006">
      <mc:Choice Requires="x14">
        <control shapeId="154646" r:id="rId37" name="Eclaircies">
          <controlPr defaultSize="0" autoLine="0" r:id="rId38">
            <anchor moveWithCells="1">
              <from>
                <xdr:col>5</xdr:col>
                <xdr:colOff>104775</xdr:colOff>
                <xdr:row>28</xdr:row>
                <xdr:rowOff>247650</xdr:rowOff>
              </from>
              <to>
                <xdr:col>6</xdr:col>
                <xdr:colOff>600075</xdr:colOff>
                <xdr:row>30</xdr:row>
                <xdr:rowOff>57150</xdr:rowOff>
              </to>
            </anchor>
          </controlPr>
        </control>
      </mc:Choice>
      <mc:Fallback>
        <control shapeId="154646" r:id="rId37" name="Eclaircies"/>
      </mc:Fallback>
    </mc:AlternateContent>
    <mc:AlternateContent xmlns:mc="http://schemas.openxmlformats.org/markup-compatibility/2006">
      <mc:Choice Requires="x14">
        <control shapeId="154647" r:id="rId39" name="Pluie">
          <controlPr defaultSize="0" autoLine="0" r:id="rId40">
            <anchor moveWithCells="1">
              <from>
                <xdr:col>5</xdr:col>
                <xdr:colOff>104775</xdr:colOff>
                <xdr:row>32</xdr:row>
                <xdr:rowOff>200025</xdr:rowOff>
              </from>
              <to>
                <xdr:col>6</xdr:col>
                <xdr:colOff>333375</xdr:colOff>
                <xdr:row>34</xdr:row>
                <xdr:rowOff>57150</xdr:rowOff>
              </to>
            </anchor>
          </controlPr>
        </control>
      </mc:Choice>
      <mc:Fallback>
        <control shapeId="154647" r:id="rId39" name="Pluie"/>
      </mc:Fallback>
    </mc:AlternateContent>
    <mc:AlternateContent xmlns:mc="http://schemas.openxmlformats.org/markup-compatibility/2006">
      <mc:Choice Requires="x14">
        <control shapeId="154648" r:id="rId41" name="Orage">
          <controlPr defaultSize="0" autoLine="0" r:id="rId42">
            <anchor moveWithCells="1">
              <from>
                <xdr:col>5</xdr:col>
                <xdr:colOff>104775</xdr:colOff>
                <xdr:row>34</xdr:row>
                <xdr:rowOff>28575</xdr:rowOff>
              </from>
              <to>
                <xdr:col>6</xdr:col>
                <xdr:colOff>419100</xdr:colOff>
                <xdr:row>35</xdr:row>
                <xdr:rowOff>114300</xdr:rowOff>
              </to>
            </anchor>
          </controlPr>
        </control>
      </mc:Choice>
      <mc:Fallback>
        <control shapeId="154648" r:id="rId41" name="Orage"/>
      </mc:Fallback>
    </mc:AlternateContent>
    <mc:AlternateContent xmlns:mc="http://schemas.openxmlformats.org/markup-compatibility/2006">
      <mc:Choice Requires="x14">
        <control shapeId="154649" r:id="rId43" name="Soleil">
          <controlPr defaultSize="0" autoLine="0" r:id="rId44">
            <anchor moveWithCells="1">
              <from>
                <xdr:col>5</xdr:col>
                <xdr:colOff>104775</xdr:colOff>
                <xdr:row>28</xdr:row>
                <xdr:rowOff>0</xdr:rowOff>
              </from>
              <to>
                <xdr:col>6</xdr:col>
                <xdr:colOff>371475</xdr:colOff>
                <xdr:row>29</xdr:row>
                <xdr:rowOff>19050</xdr:rowOff>
              </to>
            </anchor>
          </controlPr>
        </control>
      </mc:Choice>
      <mc:Fallback>
        <control shapeId="154649" r:id="rId43" name="Soleil"/>
      </mc:Fallback>
    </mc:AlternateContent>
    <mc:AlternateContent xmlns:mc="http://schemas.openxmlformats.org/markup-compatibility/2006">
      <mc:Choice Requires="x14">
        <control shapeId="154651" r:id="rId45" name="Soleil1">
          <controlPr defaultSize="0" autoLine="0" r:id="rId46">
            <anchor moveWithCells="1">
              <from>
                <xdr:col>4</xdr:col>
                <xdr:colOff>6448425</xdr:colOff>
                <xdr:row>21</xdr:row>
                <xdr:rowOff>57150</xdr:rowOff>
              </from>
              <to>
                <xdr:col>4</xdr:col>
                <xdr:colOff>7019925</xdr:colOff>
                <xdr:row>23</xdr:row>
                <xdr:rowOff>95250</xdr:rowOff>
              </to>
            </anchor>
          </controlPr>
        </control>
      </mc:Choice>
      <mc:Fallback>
        <control shapeId="154651" r:id="rId45" name="Soleil1"/>
      </mc:Fallback>
    </mc:AlternateContent>
    <mc:AlternateContent xmlns:mc="http://schemas.openxmlformats.org/markup-compatibility/2006">
      <mc:Choice Requires="x14">
        <control shapeId="154662" r:id="rId47" name="Dernierquartier">
          <controlPr defaultSize="0" autoLine="0" r:id="rId48">
            <anchor moveWithCells="1">
              <from>
                <xdr:col>0</xdr:col>
                <xdr:colOff>219075</xdr:colOff>
                <xdr:row>36</xdr:row>
                <xdr:rowOff>28575</xdr:rowOff>
              </from>
              <to>
                <xdr:col>3</xdr:col>
                <xdr:colOff>152400</xdr:colOff>
                <xdr:row>37</xdr:row>
                <xdr:rowOff>95250</xdr:rowOff>
              </to>
            </anchor>
          </controlPr>
        </control>
      </mc:Choice>
      <mc:Fallback>
        <control shapeId="154662" r:id="rId47" name="Dernierquartier"/>
      </mc:Fallback>
    </mc:AlternateContent>
    <mc:AlternateContent xmlns:mc="http://schemas.openxmlformats.org/markup-compatibility/2006">
      <mc:Choice Requires="x14">
        <control shapeId="154663" r:id="rId49" name="Premierquartier">
          <controlPr defaultSize="0" autoLine="0" r:id="rId50">
            <anchor moveWithCells="1">
              <from>
                <xdr:col>0</xdr:col>
                <xdr:colOff>247650</xdr:colOff>
                <xdr:row>34</xdr:row>
                <xdr:rowOff>66675</xdr:rowOff>
              </from>
              <to>
                <xdr:col>3</xdr:col>
                <xdr:colOff>200025</xdr:colOff>
                <xdr:row>35</xdr:row>
                <xdr:rowOff>152400</xdr:rowOff>
              </to>
            </anchor>
          </controlPr>
        </control>
      </mc:Choice>
      <mc:Fallback>
        <control shapeId="154663" r:id="rId49" name="Premierquartier"/>
      </mc:Fallback>
    </mc:AlternateContent>
    <mc:AlternateContent xmlns:mc="http://schemas.openxmlformats.org/markup-compatibility/2006">
      <mc:Choice Requires="x14">
        <control shapeId="154666" r:id="rId51" name="Dernier_Quartier">
          <controlPr defaultSize="0" autoLine="0" r:id="rId52">
            <anchor>
              <from>
                <xdr:col>4</xdr:col>
                <xdr:colOff>1676400</xdr:colOff>
                <xdr:row>21</xdr:row>
                <xdr:rowOff>57150</xdr:rowOff>
              </from>
              <to>
                <xdr:col>4</xdr:col>
                <xdr:colOff>2057400</xdr:colOff>
                <xdr:row>23</xdr:row>
                <xdr:rowOff>57150</xdr:rowOff>
              </to>
            </anchor>
          </controlPr>
        </control>
      </mc:Choice>
      <mc:Fallback>
        <control shapeId="154666" r:id="rId51" name="Dernier_Quartier"/>
      </mc:Fallback>
    </mc:AlternateContent>
    <mc:AlternateContent xmlns:mc="http://schemas.openxmlformats.org/markup-compatibility/2006">
      <mc:Choice Requires="x14">
        <control shapeId="154667" r:id="rId53" name="Premier_Quartier">
          <controlPr defaultSize="0" autoLine="0" r:id="rId54">
            <anchor>
              <from>
                <xdr:col>4</xdr:col>
                <xdr:colOff>1676400</xdr:colOff>
                <xdr:row>21</xdr:row>
                <xdr:rowOff>57150</xdr:rowOff>
              </from>
              <to>
                <xdr:col>4</xdr:col>
                <xdr:colOff>2057400</xdr:colOff>
                <xdr:row>23</xdr:row>
                <xdr:rowOff>57150</xdr:rowOff>
              </to>
            </anchor>
          </controlPr>
        </control>
      </mc:Choice>
      <mc:Fallback>
        <control shapeId="154667" r:id="rId53" name="Premier_Quartier"/>
      </mc:Fallback>
    </mc:AlternateContent>
    <mc:AlternateContent xmlns:mc="http://schemas.openxmlformats.org/markup-compatibility/2006">
      <mc:Choice Requires="x14">
        <control shapeId="154660" r:id="rId55" name="Button 36">
          <controlPr defaultSize="0" print="0" autoFill="0" autoPict="0" macro="[0]!Station_mois">
            <anchor moveWithCells="1" sizeWithCells="1">
              <from>
                <xdr:col>4</xdr:col>
                <xdr:colOff>3200400</xdr:colOff>
                <xdr:row>29</xdr:row>
                <xdr:rowOff>123825</xdr:rowOff>
              </from>
              <to>
                <xdr:col>4</xdr:col>
                <xdr:colOff>3933825</xdr:colOff>
                <xdr:row>31</xdr:row>
                <xdr:rowOff>152400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Relevés</vt:lpstr>
      <vt:lpstr>Décembre_2019</vt:lpstr>
      <vt:lpstr>Mini-Maxi</vt:lpstr>
      <vt:lpstr>Mois</vt:lpstr>
      <vt:lpstr>Graphique Température</vt:lpstr>
      <vt:lpstr>Graphique Vent</vt:lpstr>
      <vt:lpstr>Graphique Pluie_Soleil</vt:lpstr>
      <vt:lpstr>Station</vt:lpstr>
      <vt:lpstr>Misol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2017-09-17T16:34:52Z</cp:lastPrinted>
  <dcterms:created xsi:type="dcterms:W3CDTF">2010-02-04T09:20:42Z</dcterms:created>
  <dcterms:modified xsi:type="dcterms:W3CDTF">2024-05-17T08:46:44Z</dcterms:modified>
</cp:coreProperties>
</file>