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F032A15C-8F39-4B40-9068-14A9B8384A75}" xr6:coauthVersionLast="47" xr6:coauthVersionMax="47" xr10:uidLastSave="{00000000-0000-0000-0000-000000000000}"/>
  <bookViews>
    <workbookView xWindow="-120" yWindow="-120" windowWidth="29040" windowHeight="15720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53" i="1" l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<sst xmlns="http://schemas.openxmlformats.org/spreadsheetml/2006/main" count="1059" uniqueCount="767">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</sst>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46.8</c:v>
                </c:pt>
                <c:pt idx="1">
                  <c:v>3</c:v>
                </c:pt>
                <c:pt idx="2">
                  <c:v>110.2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58</c:v>
                </c:pt>
                <c:pt idx="1">
                  <c:v>5</c:v>
                </c:pt>
                <c:pt idx="2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#N/A</c:v>
                </c:pt>
                <c:pt idx="1">
                  <c:v>4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0</c:v>
                </c:pt>
                <c:pt idx="1">
                  <c:v>1.5</c:v>
                </c:pt>
                <c:pt idx="2">
                  <c:v>58.5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0</c:v>
                </c:pt>
                <c:pt idx="1">
                  <c:v>1.5</c:v>
                </c:pt>
                <c:pt idx="2">
                  <c:v>58.5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3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23 octobre 2026 à 11:06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162 h 20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46.8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46.8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#N/A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0.0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23 octobre 2026 à 11:06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0.0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#N/A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#N/A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0.0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46.8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162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23 octobre 2026 à 11:06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3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13" sqref="X1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6.7638888888888884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0</v>
      </c>
      <c r="C5" s="125"/>
      <c r="D5" s="124" t="e">
        <f>VLOOKUP($B5,$E$9:$R$1450,14,0)</f>
        <v>#N/A</v>
      </c>
      <c r="E5" s="123">
        <f>MIN(B9:B1448)</f>
        <v>0</v>
      </c>
      <c r="F5" s="122"/>
      <c r="G5" s="121" t="e">
        <f>VLOOKUP($E5,$B$9:$R$1450,17,0)</f>
        <v>#N/A</v>
      </c>
      <c r="H5" s="120">
        <f>MAX(B9:B1448)</f>
        <v>0</v>
      </c>
      <c r="I5" s="119"/>
      <c r="J5" s="118" t="e">
        <f>VLOOKUP($H5,$B$9:$R$1450,17,0)</f>
        <v>#N/A</v>
      </c>
      <c r="K5" s="86">
        <f>MAX(G9:G1448)</f>
        <v>0</v>
      </c>
      <c r="L5" s="101"/>
      <c r="M5" s="117" t="e">
        <f>VLOOKUP($K5,$G$9:$R$1450,12,0)</f>
        <v>#N/A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0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58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58.7</v>
      </c>
      <c r="L7" s="85"/>
      <c r="M7" s="84" t="e">
        <f>VLOOKUP($K5,$G$9:$R$1448,12,0)</f>
        <v>#N/A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58.7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/>
      <c r="O9"/>
      <c r="P9"/>
      <c r="Q9"/>
      <c r="R9" s="5"/>
      <c r="S9" s="560"/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/>
      <c r="O10"/>
      <c r="P10"/>
      <c r="Q10"/>
      <c r="R10" s="5"/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61" t="s">
        <v>29</v>
      </c>
      <c r="AG10" s="662"/>
      <c r="AH10" s="662"/>
      <c r="AI10" s="662"/>
      <c r="AJ10" s="663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/>
      <c r="O11"/>
      <c r="P11"/>
      <c r="Q11"/>
      <c r="R11" s="5"/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/>
      <c r="O12"/>
      <c r="P12"/>
      <c r="Q12"/>
      <c r="R12" s="5"/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7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/>
      <c r="O13"/>
      <c r="P13"/>
      <c r="Q13"/>
      <c r="R13" s="5"/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/>
      <c r="O14"/>
      <c r="P14"/>
      <c r="Q14"/>
      <c r="R14" s="5"/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/>
      <c r="O15"/>
      <c r="P15"/>
      <c r="Q15"/>
      <c r="R15" s="5"/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/>
      <c r="O16"/>
      <c r="P16"/>
      <c r="Q16"/>
      <c r="R16" s="5"/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/>
      <c r="O17"/>
      <c r="P17"/>
      <c r="Q17"/>
      <c r="R17" s="5"/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/>
      <c r="O18"/>
      <c r="P18"/>
      <c r="Q18"/>
      <c r="R18" s="5"/>
      <c r="T18" s="13"/>
      <c r="U18" s="11"/>
      <c r="V18" s="12" t="str">
        <f t="shared" si="0"/>
        <v/>
      </c>
      <c r="W18" s="11"/>
      <c r="X18" s="23"/>
      <c r="Y18" s="533"/>
      <c r="Z18" s="28"/>
      <c r="AA18" s="178"/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/>
      <c r="O19"/>
      <c r="P19"/>
      <c r="Q19"/>
      <c r="R19" s="5"/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/>
      <c r="O20"/>
      <c r="P20"/>
      <c r="Q20"/>
      <c r="R20" s="5"/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/>
      <c r="O21"/>
      <c r="P21"/>
      <c r="Q21"/>
      <c r="R21" s="5"/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/>
      <c r="O22"/>
      <c r="P22"/>
      <c r="Q22"/>
      <c r="R22" s="5"/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/>
      <c r="O23"/>
      <c r="P23"/>
      <c r="Q23"/>
      <c r="R23" s="5"/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/>
      <c r="O24"/>
      <c r="P24"/>
      <c r="Q24"/>
      <c r="R24" s="5"/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/>
      <c r="O25"/>
      <c r="P25"/>
      <c r="Q25"/>
      <c r="R25" s="5"/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/>
      <c r="O26"/>
      <c r="P26"/>
      <c r="Q26"/>
      <c r="R26" s="5"/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/>
      <c r="O27"/>
      <c r="P27"/>
      <c r="Q27"/>
      <c r="R27" s="5"/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80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/>
      <c r="O28"/>
      <c r="P28"/>
      <c r="Q28"/>
      <c r="R28" s="5"/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/>
      <c r="O29"/>
      <c r="P29"/>
      <c r="Q29"/>
      <c r="R29" s="5"/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/>
      <c r="O30"/>
      <c r="P30"/>
      <c r="Q30"/>
      <c r="R30" s="5"/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/>
      <c r="O31"/>
      <c r="P31"/>
      <c r="Q31"/>
      <c r="R31" s="5"/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/>
      <c r="O32"/>
      <c r="P32"/>
      <c r="Q32"/>
      <c r="R32" s="5"/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/>
      <c r="O33"/>
      <c r="P33"/>
      <c r="Q33"/>
      <c r="R33" s="5"/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/>
      <c r="O34"/>
      <c r="P34"/>
      <c r="Q34"/>
      <c r="R34" s="5"/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/>
      <c r="O35"/>
      <c r="P35"/>
      <c r="Q35"/>
      <c r="R35" s="5"/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/>
      <c r="O36"/>
      <c r="P36"/>
      <c r="Q36"/>
      <c r="R36" s="5"/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/>
      <c r="O37"/>
      <c r="P37"/>
      <c r="Q37"/>
      <c r="R37" s="5"/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/>
      <c r="O38"/>
      <c r="P38"/>
      <c r="Q38"/>
      <c r="R38" s="5"/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/>
      <c r="O39"/>
      <c r="P39"/>
      <c r="Q39"/>
      <c r="R39" s="5"/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/>
      <c r="O40"/>
      <c r="P40"/>
      <c r="Q40"/>
      <c r="R40" s="5"/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/>
      <c r="O41"/>
      <c r="P41"/>
      <c r="Q41"/>
      <c r="R41" s="5"/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/>
      <c r="O42"/>
      <c r="P42"/>
      <c r="Q42"/>
      <c r="R42" s="5"/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/>
      <c r="O43"/>
      <c r="P43"/>
      <c r="Q43"/>
      <c r="R43" s="5"/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/>
      <c r="O44"/>
      <c r="P44"/>
      <c r="Q44"/>
      <c r="R44" s="5"/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/>
      <c r="O45"/>
      <c r="P45"/>
      <c r="Q45"/>
      <c r="R45" s="5"/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/>
      <c r="O46"/>
      <c r="P46"/>
      <c r="Q46"/>
      <c r="R46" s="5"/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/>
      <c r="O47"/>
      <c r="P47"/>
      <c r="Q47"/>
      <c r="R47" s="5"/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/>
      <c r="O48"/>
      <c r="P48"/>
      <c r="Q48"/>
      <c r="R48" s="5"/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/>
      <c r="O49"/>
      <c r="P49"/>
      <c r="Q49"/>
      <c r="R49" s="5"/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/>
      <c r="O50"/>
      <c r="P50"/>
      <c r="Q50"/>
      <c r="R50" s="5"/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/>
      <c r="O51"/>
      <c r="P51"/>
      <c r="Q51"/>
      <c r="R51" s="5"/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/>
      <c r="O52"/>
      <c r="P52"/>
      <c r="Q52"/>
      <c r="R52" s="5"/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/>
      <c r="O53"/>
      <c r="P53"/>
      <c r="Q53"/>
      <c r="R53" s="5"/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/>
      <c r="O54"/>
      <c r="P54"/>
      <c r="Q54"/>
      <c r="R54" s="5"/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/>
      <c r="O55"/>
      <c r="P55"/>
      <c r="Q55"/>
      <c r="R55" s="5"/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/>
      <c r="O56"/>
      <c r="P56"/>
      <c r="Q56"/>
      <c r="R56" s="5"/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/>
      <c r="O57"/>
      <c r="P57"/>
      <c r="Q57"/>
      <c r="R57" s="5"/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/>
      <c r="O58"/>
      <c r="P58"/>
      <c r="Q58"/>
      <c r="R58" s="5"/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/>
      <c r="O59"/>
      <c r="P59"/>
      <c r="Q59"/>
      <c r="R59" s="5"/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/>
      <c r="O60"/>
      <c r="P60"/>
      <c r="Q60"/>
      <c r="R60" s="5"/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/>
      <c r="O61"/>
      <c r="P61"/>
      <c r="Q61"/>
      <c r="R61" s="5"/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/>
      <c r="O62"/>
      <c r="P62"/>
      <c r="Q62"/>
      <c r="R62" s="5"/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/>
      <c r="O63"/>
      <c r="P63"/>
      <c r="Q63"/>
      <c r="R63" s="5"/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/>
      <c r="O64"/>
      <c r="P64"/>
      <c r="Q64"/>
      <c r="R64" s="5"/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/>
      <c r="O65"/>
      <c r="P65"/>
      <c r="Q65"/>
      <c r="R65" s="5"/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/>
      <c r="O66"/>
      <c r="P66"/>
      <c r="Q66"/>
      <c r="R66" s="5"/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/>
      <c r="O67"/>
      <c r="P67"/>
      <c r="Q67"/>
      <c r="R67" s="5"/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/>
      <c r="O68"/>
      <c r="P68"/>
      <c r="Q68"/>
      <c r="R68" s="5"/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/>
      <c r="O69"/>
      <c r="P69"/>
      <c r="Q69"/>
      <c r="R69" s="5"/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/>
      <c r="O70"/>
      <c r="P70"/>
      <c r="Q70"/>
      <c r="R70" s="5"/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/>
      <c r="O71"/>
      <c r="P71"/>
      <c r="Q71"/>
      <c r="R71" s="5"/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/>
      <c r="O72"/>
      <c r="P72"/>
      <c r="Q72"/>
      <c r="R72" s="5"/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/>
      <c r="O73"/>
      <c r="P73"/>
      <c r="Q73"/>
      <c r="R73" s="5"/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/>
      <c r="O74"/>
      <c r="P74"/>
      <c r="Q74"/>
      <c r="R74" s="5"/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/>
      <c r="O75"/>
      <c r="P75"/>
      <c r="Q75"/>
      <c r="R75" s="5"/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/>
      <c r="O76"/>
      <c r="P76"/>
      <c r="Q76"/>
      <c r="R76" s="5"/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/>
      <c r="O77"/>
      <c r="P77"/>
      <c r="Q77"/>
      <c r="R77" s="5"/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/>
      <c r="O78"/>
      <c r="P78"/>
      <c r="Q78"/>
      <c r="R78" s="5"/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/>
      <c r="O79"/>
      <c r="P79"/>
      <c r="Q79"/>
      <c r="R79" s="5"/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/>
      <c r="O80"/>
      <c r="P80"/>
      <c r="Q80"/>
      <c r="R80" s="5"/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/>
      <c r="O81"/>
      <c r="P81"/>
      <c r="Q81"/>
      <c r="R81" s="5"/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/>
      <c r="O82"/>
      <c r="P82"/>
      <c r="Q82"/>
      <c r="R82" s="5"/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/>
      <c r="O83"/>
      <c r="P83"/>
      <c r="Q83"/>
      <c r="R83" s="5"/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/>
      <c r="O84"/>
      <c r="P84"/>
      <c r="Q84"/>
      <c r="R84" s="5"/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/>
      <c r="O85"/>
      <c r="P85"/>
      <c r="Q85"/>
      <c r="R85" s="5"/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/>
      <c r="O86"/>
      <c r="P86"/>
      <c r="Q86"/>
      <c r="R86" s="5"/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/>
      <c r="O87"/>
      <c r="P87"/>
      <c r="Q87"/>
      <c r="R87" s="5"/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/>
      <c r="O88"/>
      <c r="P88"/>
      <c r="Q88"/>
      <c r="R88" s="5"/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/>
      <c r="O89"/>
      <c r="P89"/>
      <c r="Q89"/>
      <c r="R89" s="5"/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/>
      <c r="O90"/>
      <c r="P90"/>
      <c r="Q90"/>
      <c r="R90" s="5"/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/>
      <c r="O91"/>
      <c r="P91"/>
      <c r="Q91"/>
      <c r="R91" s="5"/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/>
      <c r="O92"/>
      <c r="P92"/>
      <c r="Q92"/>
      <c r="R92" s="5"/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/>
      <c r="O93"/>
      <c r="P93"/>
      <c r="Q93"/>
      <c r="R93" s="5"/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/>
      <c r="O94"/>
      <c r="P94"/>
      <c r="Q94"/>
      <c r="R94" s="5"/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/>
      <c r="O95"/>
      <c r="P95"/>
      <c r="Q95"/>
      <c r="R95" s="5"/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/>
      <c r="O96"/>
      <c r="P96"/>
      <c r="Q96"/>
      <c r="R96" s="5"/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/>
      <c r="O97"/>
      <c r="P97"/>
      <c r="Q97"/>
      <c r="R97" s="5"/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/>
      <c r="O98"/>
      <c r="P98"/>
      <c r="Q98"/>
      <c r="R98" s="5"/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/>
      <c r="O99"/>
      <c r="P99"/>
      <c r="Q99"/>
      <c r="R99" s="5"/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/>
      <c r="O100"/>
      <c r="P100"/>
      <c r="Q100"/>
      <c r="R100" s="5"/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/>
      <c r="O101"/>
      <c r="P101"/>
      <c r="Q101"/>
      <c r="R101" s="5"/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/>
      <c r="O102"/>
      <c r="P102"/>
      <c r="Q102"/>
      <c r="R102" s="5"/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/>
      <c r="O103"/>
      <c r="P103"/>
      <c r="Q103"/>
      <c r="R103" s="5"/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/>
      <c r="O104"/>
      <c r="P104"/>
      <c r="Q104"/>
      <c r="R104" s="5"/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/>
      <c r="O105"/>
      <c r="P105"/>
      <c r="Q105"/>
      <c r="R105" s="5"/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/>
      <c r="O106"/>
      <c r="P106"/>
      <c r="Q106"/>
      <c r="R106" s="5"/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/>
      <c r="O107"/>
      <c r="P107"/>
      <c r="Q107"/>
      <c r="R107" s="5"/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/>
      <c r="O108"/>
      <c r="P108"/>
      <c r="Q108"/>
      <c r="R108" s="5"/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/>
      <c r="O109"/>
      <c r="P109"/>
      <c r="Q109"/>
      <c r="R109" s="5"/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/>
      <c r="O110"/>
      <c r="P110"/>
      <c r="Q110"/>
      <c r="R110" s="5"/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/>
      <c r="O111"/>
      <c r="P111"/>
      <c r="Q111"/>
      <c r="R111" s="5"/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/>
      <c r="O112"/>
      <c r="P112"/>
      <c r="Q112"/>
      <c r="R112" s="5"/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/>
      <c r="O113"/>
      <c r="P113"/>
      <c r="Q113"/>
      <c r="R113" s="5"/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/>
      <c r="O114"/>
      <c r="P114"/>
      <c r="Q114"/>
      <c r="R114" s="5"/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/>
      <c r="O115"/>
      <c r="P115"/>
      <c r="Q115"/>
      <c r="R115" s="5"/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/>
      <c r="O116"/>
      <c r="P116"/>
      <c r="Q116"/>
      <c r="R116" s="5"/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/>
      <c r="O117"/>
      <c r="P117"/>
      <c r="Q117"/>
      <c r="R117" s="5"/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/>
      <c r="O118"/>
      <c r="P118"/>
      <c r="Q118"/>
      <c r="R118" s="5"/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/>
      <c r="O119"/>
      <c r="P119"/>
      <c r="Q119"/>
      <c r="R119" s="5"/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/>
      <c r="O120"/>
      <c r="P120"/>
      <c r="Q120"/>
      <c r="R120" s="5"/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/>
      <c r="O121"/>
      <c r="P121"/>
      <c r="Q121"/>
      <c r="R121" s="5"/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/>
      <c r="O122"/>
      <c r="P122"/>
      <c r="Q122"/>
      <c r="R122" s="5"/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/>
      <c r="O123"/>
      <c r="P123"/>
      <c r="Q123"/>
      <c r="R123" s="5"/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/>
      <c r="O124"/>
      <c r="P124"/>
      <c r="Q124"/>
      <c r="R124" s="5"/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/>
      <c r="O125"/>
      <c r="P125"/>
      <c r="Q125"/>
      <c r="R125" s="5"/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/>
      <c r="O126"/>
      <c r="P126"/>
      <c r="Q126"/>
      <c r="R126" s="5"/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/>
      <c r="O127"/>
      <c r="P127"/>
      <c r="Q127"/>
      <c r="R127" s="5"/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/>
      <c r="O128"/>
      <c r="P128"/>
      <c r="Q128"/>
      <c r="R128" s="5"/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/>
      <c r="O129"/>
      <c r="P129"/>
      <c r="Q129"/>
      <c r="R129" s="5"/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/>
      <c r="O130"/>
      <c r="P130"/>
      <c r="Q130"/>
      <c r="R130" s="5"/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/>
      <c r="O131"/>
      <c r="P131"/>
      <c r="Q131"/>
      <c r="R131" s="5"/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/>
      <c r="O132"/>
      <c r="P132"/>
      <c r="Q132"/>
      <c r="R132" s="5"/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/>
      <c r="O133"/>
      <c r="P133"/>
      <c r="Q133"/>
      <c r="R133" s="5"/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/>
      <c r="O134"/>
      <c r="P134"/>
      <c r="Q134"/>
      <c r="R134" s="5"/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/>
      <c r="O135"/>
      <c r="P135"/>
      <c r="Q135"/>
      <c r="R135" s="5"/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/>
      <c r="O136"/>
      <c r="P136"/>
      <c r="Q136"/>
      <c r="R136" s="5"/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/>
      <c r="O137"/>
      <c r="P137"/>
      <c r="Q137"/>
      <c r="R137" s="5"/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/>
      <c r="O138"/>
      <c r="P138"/>
      <c r="Q138"/>
      <c r="R138" s="5"/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/>
      <c r="O139"/>
      <c r="P139"/>
      <c r="Q139"/>
      <c r="R139" s="5"/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/>
      <c r="O140"/>
      <c r="P140"/>
      <c r="Q140"/>
      <c r="R140" s="5"/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/>
      <c r="O141"/>
      <c r="P141"/>
      <c r="Q141"/>
      <c r="R141" s="5"/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/>
      <c r="O142"/>
      <c r="P142"/>
      <c r="Q142"/>
      <c r="R142" s="5"/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/>
      <c r="O143"/>
      <c r="P143"/>
      <c r="Q143"/>
      <c r="R143" s="5"/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/>
      <c r="O144"/>
      <c r="P144"/>
      <c r="Q144"/>
      <c r="R144" s="5"/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/>
      <c r="O145"/>
      <c r="P145"/>
      <c r="Q145"/>
      <c r="R145" s="5"/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/>
      <c r="O146"/>
      <c r="P146"/>
      <c r="Q146"/>
      <c r="R146" s="5"/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/>
      <c r="O147"/>
      <c r="P147"/>
      <c r="Q147"/>
      <c r="R147" s="5"/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/>
      <c r="O148"/>
      <c r="P148"/>
      <c r="Q148"/>
      <c r="R148" s="5"/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/>
      <c r="O149"/>
      <c r="P149"/>
      <c r="Q149"/>
      <c r="R149" s="5"/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/>
      <c r="O150"/>
      <c r="P150"/>
      <c r="Q150"/>
      <c r="R150" s="5"/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/>
      <c r="O151"/>
      <c r="P151"/>
      <c r="Q151"/>
      <c r="R151" s="5"/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/>
      <c r="O152"/>
      <c r="P152"/>
      <c r="Q152"/>
      <c r="R152" s="5"/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/>
      <c r="O153"/>
      <c r="P153"/>
      <c r="Q153"/>
      <c r="R153" s="5"/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/>
      <c r="O154"/>
      <c r="P154"/>
      <c r="Q154"/>
      <c r="R154" s="5"/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/>
      <c r="O155"/>
      <c r="P155"/>
      <c r="Q155"/>
      <c r="R155" s="5"/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/>
      <c r="O156"/>
      <c r="P156"/>
      <c r="Q156"/>
      <c r="R156" s="5"/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/>
      <c r="O157"/>
      <c r="P157"/>
      <c r="Q157"/>
      <c r="R157" s="5"/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/>
      <c r="O158"/>
      <c r="P158"/>
      <c r="Q158"/>
      <c r="R158" s="5"/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/>
      <c r="O159"/>
      <c r="P159"/>
      <c r="Q159"/>
      <c r="R159" s="5"/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/>
      <c r="O160"/>
      <c r="P160"/>
      <c r="Q160"/>
      <c r="R160" s="5"/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/>
      <c r="O161"/>
      <c r="P161"/>
      <c r="Q161"/>
      <c r="R161" s="5"/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/>
      <c r="O162"/>
      <c r="P162"/>
      <c r="Q162"/>
      <c r="R162" s="5"/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/>
      <c r="O163"/>
      <c r="P163"/>
      <c r="Q163"/>
      <c r="R163" s="5"/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/>
      <c r="O164"/>
      <c r="P164"/>
      <c r="Q164"/>
      <c r="R164" s="5"/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/>
      <c r="O165"/>
      <c r="P165"/>
      <c r="Q165"/>
      <c r="R165" s="5"/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/>
      <c r="O166"/>
      <c r="P166"/>
      <c r="Q166"/>
      <c r="R166" s="5"/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/>
      <c r="O167"/>
      <c r="P167"/>
      <c r="Q167"/>
      <c r="R167" s="5"/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/>
      <c r="O168"/>
      <c r="P168"/>
      <c r="Q168"/>
      <c r="R168" s="5"/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/>
      <c r="O169"/>
      <c r="P169"/>
      <c r="Q169"/>
      <c r="R169" s="5"/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/>
      <c r="O170"/>
      <c r="P170"/>
      <c r="Q170"/>
      <c r="R170" s="5"/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/>
      <c r="O171"/>
      <c r="P171"/>
      <c r="Q171"/>
      <c r="R171" s="5"/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/>
      <c r="O172"/>
      <c r="P172"/>
      <c r="Q172"/>
      <c r="R172" s="5"/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/>
      <c r="O173"/>
      <c r="P173"/>
      <c r="Q173"/>
      <c r="R173" s="5"/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/>
      <c r="O174"/>
      <c r="P174"/>
      <c r="Q174"/>
      <c r="R174" s="5"/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/>
      <c r="O175"/>
      <c r="P175"/>
      <c r="Q175"/>
      <c r="R175" s="5"/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/>
      <c r="O176"/>
      <c r="P176"/>
      <c r="Q176"/>
      <c r="R176" s="5"/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/>
      <c r="O177"/>
      <c r="P177"/>
      <c r="Q177"/>
      <c r="R177" s="5"/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/>
      <c r="O178"/>
      <c r="P178"/>
      <c r="Q178"/>
      <c r="R178" s="5"/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/>
      <c r="O179"/>
      <c r="P179"/>
      <c r="Q179"/>
      <c r="R179" s="5"/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/>
      <c r="O180"/>
      <c r="P180"/>
      <c r="Q180"/>
      <c r="R180" s="5"/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/>
      <c r="O181"/>
      <c r="P181"/>
      <c r="Q181"/>
      <c r="R181" s="5"/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/>
      <c r="O182"/>
      <c r="P182"/>
      <c r="Q182"/>
      <c r="R182" s="5"/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/>
      <c r="O183"/>
      <c r="P183"/>
      <c r="Q183"/>
      <c r="R183" s="5"/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/>
      <c r="O184"/>
      <c r="P184"/>
      <c r="Q184"/>
      <c r="R184" s="5"/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/>
      <c r="O185"/>
      <c r="P185"/>
      <c r="Q185"/>
      <c r="R185" s="5"/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/>
      <c r="O186"/>
      <c r="P186"/>
      <c r="Q186"/>
      <c r="R186" s="5"/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/>
      <c r="O187"/>
      <c r="P187"/>
      <c r="Q187"/>
      <c r="R187" s="5"/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/>
      <c r="O188"/>
      <c r="P188"/>
      <c r="Q188"/>
      <c r="R188" s="5"/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/>
      <c r="O189"/>
      <c r="P189"/>
      <c r="Q189"/>
      <c r="R189" s="5"/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/>
      <c r="O190"/>
      <c r="P190"/>
      <c r="Q190"/>
      <c r="R190" s="5"/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/>
      <c r="O191"/>
      <c r="P191"/>
      <c r="Q191"/>
      <c r="R191" s="5"/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/>
      <c r="O192"/>
      <c r="P192"/>
      <c r="Q192"/>
      <c r="R192" s="5"/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/>
      <c r="O193"/>
      <c r="P193"/>
      <c r="Q193"/>
      <c r="R193" s="5"/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/>
      <c r="O194"/>
      <c r="P194"/>
      <c r="Q194"/>
      <c r="R194" s="5"/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/>
      <c r="O195"/>
      <c r="P195"/>
      <c r="Q195"/>
      <c r="R195" s="5"/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/>
      <c r="O196"/>
      <c r="P196"/>
      <c r="Q196"/>
      <c r="R196" s="5"/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/>
      <c r="O197"/>
      <c r="P197"/>
      <c r="Q197"/>
      <c r="R197" s="5"/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/>
      <c r="O198"/>
      <c r="P198"/>
      <c r="Q198"/>
      <c r="R198" s="5"/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/>
      <c r="O199"/>
      <c r="P199"/>
      <c r="Q199"/>
      <c r="R199" s="5"/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/>
      <c r="O200"/>
      <c r="P200"/>
      <c r="Q200"/>
      <c r="R200" s="5"/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/>
      <c r="O201"/>
      <c r="P201"/>
      <c r="Q201"/>
      <c r="R201" s="5"/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/>
      <c r="O202"/>
      <c r="P202"/>
      <c r="Q202"/>
      <c r="R202" s="5"/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/>
      <c r="O203"/>
      <c r="P203"/>
      <c r="Q203"/>
      <c r="R203" s="5"/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/>
      <c r="O204"/>
      <c r="P204"/>
      <c r="Q204"/>
      <c r="R204" s="5"/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/>
      <c r="O205"/>
      <c r="P205"/>
      <c r="Q205"/>
      <c r="R205" s="5"/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/>
      <c r="O206"/>
      <c r="P206"/>
      <c r="Q206"/>
      <c r="R206" s="5"/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/>
      <c r="O207"/>
      <c r="P207"/>
      <c r="Q207"/>
      <c r="R207" s="5"/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/>
      <c r="O208"/>
      <c r="P208"/>
      <c r="Q208"/>
      <c r="R208" s="5"/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/>
      <c r="O209"/>
      <c r="P209"/>
      <c r="Q209"/>
      <c r="R209" s="5"/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/>
      <c r="O210"/>
      <c r="P210"/>
      <c r="Q210"/>
      <c r="R210" s="5"/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/>
      <c r="O211"/>
      <c r="P211"/>
      <c r="Q211"/>
      <c r="R211" s="5"/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/>
      <c r="O212"/>
      <c r="P212"/>
      <c r="Q212"/>
      <c r="R212" s="5"/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/>
      <c r="O213"/>
      <c r="P213"/>
      <c r="Q213"/>
      <c r="R213" s="5"/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/>
      <c r="O214"/>
      <c r="P214"/>
      <c r="Q214"/>
      <c r="R214" s="5"/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/>
      <c r="O215"/>
      <c r="P215"/>
      <c r="Q215"/>
      <c r="R215" s="5"/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/>
      <c r="O216"/>
      <c r="P216"/>
      <c r="Q216"/>
      <c r="R216" s="5"/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/>
      <c r="O217"/>
      <c r="P217"/>
      <c r="Q217"/>
      <c r="R217" s="5"/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/>
      <c r="O218"/>
      <c r="P218"/>
      <c r="Q218"/>
      <c r="R218" s="5"/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/>
      <c r="O219"/>
      <c r="P219"/>
      <c r="Q219"/>
      <c r="R219" s="5"/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/>
      <c r="O220"/>
      <c r="P220"/>
      <c r="Q220"/>
      <c r="R220" s="5"/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/>
      <c r="O221"/>
      <c r="P221"/>
      <c r="Q221"/>
      <c r="R221" s="5"/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/>
      <c r="O222"/>
      <c r="P222"/>
      <c r="Q222"/>
      <c r="R222" s="5"/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/>
      <c r="O223"/>
      <c r="P223"/>
      <c r="Q223"/>
      <c r="R223" s="5"/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/>
      <c r="O224"/>
      <c r="P224"/>
      <c r="Q224"/>
      <c r="R224" s="5"/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/>
      <c r="O225"/>
      <c r="P225"/>
      <c r="Q225"/>
      <c r="R225" s="5"/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/>
      <c r="O226"/>
      <c r="P226"/>
      <c r="Q226"/>
      <c r="R226" s="5"/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/>
      <c r="O227"/>
      <c r="P227"/>
      <c r="Q227"/>
      <c r="R227" s="5"/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/>
      <c r="O228"/>
      <c r="P228"/>
      <c r="Q228"/>
      <c r="R228" s="5"/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/>
      <c r="O229"/>
      <c r="P229"/>
      <c r="Q229"/>
      <c r="R229" s="5"/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/>
      <c r="O230"/>
      <c r="P230"/>
      <c r="Q230"/>
      <c r="R230" s="5"/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/>
      <c r="O231"/>
      <c r="P231"/>
      <c r="Q231"/>
      <c r="R231" s="5"/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/>
      <c r="O232"/>
      <c r="P232"/>
      <c r="Q232"/>
      <c r="R232" s="5"/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/>
      <c r="O233"/>
      <c r="P233"/>
      <c r="Q233"/>
      <c r="R233" s="5"/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/>
      <c r="O234"/>
      <c r="P234"/>
      <c r="Q234"/>
      <c r="R234" s="5"/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/>
      <c r="O235"/>
      <c r="P235"/>
      <c r="Q235"/>
      <c r="R235" s="5"/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/>
      <c r="O236"/>
      <c r="P236"/>
      <c r="Q236"/>
      <c r="R236" s="5"/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/>
      <c r="O237"/>
      <c r="P237"/>
      <c r="Q237"/>
      <c r="R237" s="5"/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/>
      <c r="O238"/>
      <c r="P238"/>
      <c r="Q238"/>
      <c r="R238" s="5"/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/>
      <c r="O239"/>
      <c r="P239"/>
      <c r="Q239"/>
      <c r="R239" s="5"/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/>
      <c r="O240"/>
      <c r="P240"/>
      <c r="Q240"/>
      <c r="R240" s="5"/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/>
      <c r="O241"/>
      <c r="P241"/>
      <c r="Q241"/>
      <c r="R241" s="5"/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/>
      <c r="O242"/>
      <c r="P242"/>
      <c r="Q242"/>
      <c r="R242" s="5"/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/>
      <c r="O243"/>
      <c r="P243"/>
      <c r="Q243"/>
      <c r="R243" s="5"/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/>
      <c r="O244"/>
      <c r="P244"/>
      <c r="Q244"/>
      <c r="R244" s="5"/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/>
      <c r="O245"/>
      <c r="P245"/>
      <c r="Q245"/>
      <c r="R245" s="5"/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/>
      <c r="O246"/>
      <c r="P246"/>
      <c r="Q246"/>
      <c r="R246" s="5"/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/>
      <c r="O247"/>
      <c r="P247"/>
      <c r="Q247"/>
      <c r="R247" s="5"/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/>
      <c r="O248"/>
      <c r="P248"/>
      <c r="Q248"/>
      <c r="R248" s="5"/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/>
      <c r="O249"/>
      <c r="P249"/>
      <c r="Q249"/>
      <c r="R249" s="5"/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/>
      <c r="O250"/>
      <c r="P250"/>
      <c r="Q250"/>
      <c r="R250" s="5"/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/>
      <c r="O251"/>
      <c r="P251"/>
      <c r="Q251"/>
      <c r="R251" s="5"/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/>
      <c r="O252"/>
      <c r="P252"/>
      <c r="Q252"/>
      <c r="R252" s="5"/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/>
      <c r="O253"/>
      <c r="P253"/>
      <c r="Q253"/>
      <c r="R253" s="5"/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/>
      <c r="O254"/>
      <c r="P254"/>
      <c r="Q254"/>
      <c r="R254" s="5"/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/>
      <c r="O255"/>
      <c r="P255"/>
      <c r="Q255"/>
      <c r="R255" s="5"/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/>
      <c r="O256"/>
      <c r="P256"/>
      <c r="Q256"/>
      <c r="R256" s="5"/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/>
      <c r="O257"/>
      <c r="P257"/>
      <c r="Q257"/>
      <c r="R257" s="5"/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/>
      <c r="O258"/>
      <c r="P258"/>
      <c r="Q258"/>
      <c r="R258" s="5"/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/>
      <c r="O259"/>
      <c r="P259"/>
      <c r="Q259"/>
      <c r="R259" s="5"/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/>
      <c r="O260"/>
      <c r="P260"/>
      <c r="Q260"/>
      <c r="R260" s="5"/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/>
      <c r="O261"/>
      <c r="P261"/>
      <c r="Q261"/>
      <c r="R261" s="5"/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/>
      <c r="O262"/>
      <c r="P262"/>
      <c r="Q262"/>
      <c r="R262" s="5"/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/>
      <c r="O263"/>
      <c r="P263"/>
      <c r="Q263"/>
      <c r="R263" s="5"/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/>
      <c r="O264"/>
      <c r="P264"/>
      <c r="Q264"/>
      <c r="R264" s="5"/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/>
      <c r="O265"/>
      <c r="P265"/>
      <c r="Q265"/>
      <c r="R265" s="5"/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/>
      <c r="O266"/>
      <c r="P266"/>
      <c r="Q266"/>
      <c r="R266" s="5"/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/>
      <c r="O267"/>
      <c r="P267"/>
      <c r="Q267"/>
      <c r="R267" s="5"/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/>
      <c r="O268"/>
      <c r="P268"/>
      <c r="Q268"/>
      <c r="R268" s="5"/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/>
      <c r="O269"/>
      <c r="P269"/>
      <c r="Q269"/>
      <c r="R269" s="5"/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/>
      <c r="O270"/>
      <c r="P270"/>
      <c r="Q270"/>
      <c r="R270" s="5"/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/>
      <c r="O271"/>
      <c r="P271"/>
      <c r="Q271"/>
      <c r="R271" s="5"/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/>
      <c r="O272"/>
      <c r="P272"/>
      <c r="Q272"/>
      <c r="R272" s="5"/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/>
      <c r="O273"/>
      <c r="P273"/>
      <c r="Q273"/>
      <c r="R273" s="5"/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/>
      <c r="O274"/>
      <c r="P274"/>
      <c r="Q274"/>
      <c r="R274" s="5"/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/>
      <c r="O275"/>
      <c r="P275"/>
      <c r="Q275"/>
      <c r="R275" s="5"/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/>
      <c r="O276"/>
      <c r="P276"/>
      <c r="Q276"/>
      <c r="R276" s="5"/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/>
      <c r="O277"/>
      <c r="P277"/>
      <c r="Q277"/>
      <c r="R277" s="5"/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/>
      <c r="O278"/>
      <c r="P278"/>
      <c r="Q278"/>
      <c r="R278" s="5"/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/>
      <c r="O279"/>
      <c r="P279"/>
      <c r="Q279"/>
      <c r="R279" s="5"/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/>
      <c r="O280"/>
      <c r="P280"/>
      <c r="Q280"/>
      <c r="R280" s="5"/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/>
      <c r="O281"/>
      <c r="P281"/>
      <c r="Q281"/>
      <c r="R281" s="5"/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/>
      <c r="O282"/>
      <c r="P282"/>
      <c r="Q282"/>
      <c r="R282" s="5"/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/>
      <c r="O283"/>
      <c r="P283"/>
      <c r="Q283"/>
      <c r="R283" s="5"/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/>
      <c r="O284"/>
      <c r="P284"/>
      <c r="Q284"/>
      <c r="R284" s="5"/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/>
      <c r="O285"/>
      <c r="P285"/>
      <c r="Q285"/>
      <c r="R285" s="5"/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/>
      <c r="O286"/>
      <c r="P286"/>
      <c r="Q286"/>
      <c r="R286" s="5"/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/>
      <c r="O287"/>
      <c r="P287"/>
      <c r="Q287"/>
      <c r="R287" s="5"/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/>
      <c r="O288"/>
      <c r="P288"/>
      <c r="Q288"/>
      <c r="R288" s="5"/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/>
      <c r="O289"/>
      <c r="P289"/>
      <c r="Q289"/>
      <c r="R289" s="5"/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/>
      <c r="O290"/>
      <c r="P290"/>
      <c r="Q290"/>
      <c r="R290" s="5"/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/>
      <c r="O291"/>
      <c r="P291"/>
      <c r="Q291"/>
      <c r="R291" s="5"/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/>
      <c r="O292"/>
      <c r="P292"/>
      <c r="Q292"/>
      <c r="R292" s="5"/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/>
      <c r="O293"/>
      <c r="P293"/>
      <c r="Q293"/>
      <c r="R293" s="5"/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/>
      <c r="O294"/>
      <c r="P294"/>
      <c r="Q294"/>
      <c r="R294" s="5"/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/>
      <c r="O295"/>
      <c r="P295"/>
      <c r="Q295"/>
      <c r="R295" s="5"/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/>
      <c r="O296"/>
      <c r="P296"/>
      <c r="Q296"/>
      <c r="R296" s="5"/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/>
      <c r="O297"/>
      <c r="P297"/>
      <c r="Q297"/>
      <c r="R297" s="5"/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/>
      <c r="O298"/>
      <c r="P298"/>
      <c r="Q298"/>
      <c r="R298" s="5"/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/>
      <c r="O299"/>
      <c r="P299"/>
      <c r="Q299"/>
      <c r="R299" s="5"/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/>
      <c r="O300"/>
      <c r="P300"/>
      <c r="Q300"/>
      <c r="R300" s="5"/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/>
      <c r="O301"/>
      <c r="P301"/>
      <c r="Q301"/>
      <c r="R301" s="5"/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/>
      <c r="O302"/>
      <c r="P302"/>
      <c r="Q302"/>
      <c r="R302" s="5"/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/>
      <c r="O303"/>
      <c r="P303"/>
      <c r="Q303"/>
      <c r="R303" s="5"/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/>
      <c r="O304"/>
      <c r="P304"/>
      <c r="Q304"/>
      <c r="R304" s="5"/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/>
      <c r="O305"/>
      <c r="P305"/>
      <c r="Q305"/>
      <c r="R305" s="5"/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/>
      <c r="O306"/>
      <c r="P306"/>
      <c r="Q306"/>
      <c r="R306" s="5"/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/>
      <c r="O307"/>
      <c r="P307"/>
      <c r="Q307"/>
      <c r="R307" s="5"/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/>
      <c r="O308"/>
      <c r="P308"/>
      <c r="Q308"/>
      <c r="R308" s="5"/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/>
      <c r="O309"/>
      <c r="P309"/>
      <c r="Q309"/>
      <c r="R309" s="5"/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/>
      <c r="O310"/>
      <c r="P310"/>
      <c r="Q310"/>
      <c r="R310" s="5"/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/>
      <c r="O311"/>
      <c r="P311"/>
      <c r="Q311"/>
      <c r="R311" s="5"/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/>
      <c r="O312"/>
      <c r="P312"/>
      <c r="Q312"/>
      <c r="R312" s="5"/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/>
      <c r="O313"/>
      <c r="P313"/>
      <c r="Q313"/>
      <c r="R313" s="5"/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/>
      <c r="O314"/>
      <c r="P314"/>
      <c r="Q314"/>
      <c r="R314" s="5"/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/>
      <c r="O315"/>
      <c r="P315"/>
      <c r="Q315"/>
      <c r="R315" s="5"/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/>
      <c r="O316"/>
      <c r="P316"/>
      <c r="Q316"/>
      <c r="R316" s="5"/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/>
      <c r="O317"/>
      <c r="P317"/>
      <c r="Q317"/>
      <c r="R317" s="5"/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/>
      <c r="O318"/>
      <c r="P318"/>
      <c r="Q318"/>
      <c r="R318" s="5"/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/>
      <c r="O319"/>
      <c r="P319"/>
      <c r="Q319"/>
      <c r="R319" s="5"/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/>
      <c r="O320"/>
      <c r="P320"/>
      <c r="Q320"/>
      <c r="R320" s="5"/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/>
      <c r="O321"/>
      <c r="P321"/>
      <c r="Q321"/>
      <c r="R321" s="5"/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/>
      <c r="O322"/>
      <c r="P322"/>
      <c r="Q322"/>
      <c r="R322" s="5"/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/>
      <c r="O323"/>
      <c r="P323"/>
      <c r="Q323"/>
      <c r="R323" s="5"/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/>
      <c r="O324"/>
      <c r="P324"/>
      <c r="Q324"/>
      <c r="R324" s="5"/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/>
      <c r="O325"/>
      <c r="P325"/>
      <c r="Q325"/>
      <c r="R325" s="5"/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/>
      <c r="O326"/>
      <c r="P326"/>
      <c r="Q326"/>
      <c r="R326" s="5"/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/>
      <c r="O327"/>
      <c r="P327"/>
      <c r="Q327"/>
      <c r="R327" s="5"/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/>
      <c r="O328"/>
      <c r="P328"/>
      <c r="Q328"/>
      <c r="R328" s="5"/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/>
      <c r="O329"/>
      <c r="P329"/>
      <c r="Q329"/>
      <c r="R329" s="5"/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/>
      <c r="O330"/>
      <c r="P330"/>
      <c r="Q330"/>
      <c r="R330" s="5"/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/>
      <c r="O331"/>
      <c r="P331"/>
      <c r="Q331"/>
      <c r="R331" s="5"/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/>
      <c r="O332"/>
      <c r="P332"/>
      <c r="Q332"/>
      <c r="R332" s="5"/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/>
      <c r="O333"/>
      <c r="P333"/>
      <c r="Q333"/>
      <c r="R333" s="5"/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/>
      <c r="O334"/>
      <c r="P334"/>
      <c r="Q334"/>
      <c r="R334" s="5"/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/>
      <c r="O335"/>
      <c r="P335"/>
      <c r="Q335"/>
      <c r="R335" s="5"/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/>
      <c r="O336"/>
      <c r="P336"/>
      <c r="Q336"/>
      <c r="R336" s="5"/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/>
      <c r="O337"/>
      <c r="P337"/>
      <c r="Q337"/>
      <c r="R337" s="5"/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/>
      <c r="O338"/>
      <c r="P338"/>
      <c r="Q338"/>
      <c r="R338" s="5"/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/>
      <c r="O339"/>
      <c r="P339"/>
      <c r="Q339"/>
      <c r="R339" s="5"/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/>
      <c r="O340"/>
      <c r="P340"/>
      <c r="Q340"/>
      <c r="R340" s="5"/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/>
      <c r="O341"/>
      <c r="P341"/>
      <c r="Q341"/>
      <c r="R341" s="5"/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/>
      <c r="O342"/>
      <c r="P342"/>
      <c r="Q342"/>
      <c r="R342" s="5"/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/>
      <c r="O343"/>
      <c r="P343"/>
      <c r="Q343"/>
      <c r="R343" s="5"/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/>
      <c r="O344"/>
      <c r="P344"/>
      <c r="Q344"/>
      <c r="R344" s="5"/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/>
      <c r="O345"/>
      <c r="P345"/>
      <c r="Q345"/>
      <c r="R345" s="5"/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/>
      <c r="O346"/>
      <c r="P346"/>
      <c r="Q346"/>
      <c r="R346" s="5"/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/>
      <c r="O347"/>
      <c r="P347"/>
      <c r="Q347"/>
      <c r="R347" s="5"/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/>
      <c r="O348"/>
      <c r="P348"/>
      <c r="Q348"/>
      <c r="R348" s="5"/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/>
      <c r="O349"/>
      <c r="P349"/>
      <c r="Q349"/>
      <c r="R349" s="5"/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/>
      <c r="O350"/>
      <c r="P350"/>
      <c r="Q350"/>
      <c r="R350" s="5"/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/>
      <c r="O351"/>
      <c r="P351"/>
      <c r="Q351"/>
      <c r="R351" s="5"/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/>
      <c r="O352"/>
      <c r="P352"/>
      <c r="Q352"/>
      <c r="R352" s="5"/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/>
      <c r="O353"/>
      <c r="P353"/>
      <c r="Q353"/>
      <c r="R353" s="5"/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/>
      <c r="O354"/>
      <c r="P354"/>
      <c r="Q354"/>
      <c r="R354" s="5"/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/>
      <c r="O355"/>
      <c r="P355"/>
      <c r="Q355"/>
      <c r="R355" s="5"/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/>
      <c r="O356"/>
      <c r="P356"/>
      <c r="Q356"/>
      <c r="R356" s="5"/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/>
      <c r="O357"/>
      <c r="P357"/>
      <c r="Q357"/>
      <c r="R357" s="5"/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/>
      <c r="O358"/>
      <c r="P358"/>
      <c r="Q358"/>
      <c r="R358" s="5"/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/>
      <c r="O359"/>
      <c r="P359"/>
      <c r="Q359"/>
      <c r="R359" s="5"/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/>
      <c r="O360"/>
      <c r="P360"/>
      <c r="Q360"/>
      <c r="R360" s="5"/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/>
      <c r="O361"/>
      <c r="P361"/>
      <c r="Q361"/>
      <c r="R361" s="5"/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/>
      <c r="O362"/>
      <c r="P362"/>
      <c r="Q362"/>
      <c r="R362" s="5"/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/>
      <c r="O363"/>
      <c r="P363"/>
      <c r="Q363"/>
      <c r="R363" s="5"/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/>
      <c r="O364"/>
      <c r="P364"/>
      <c r="Q364"/>
      <c r="R364" s="5"/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/>
      <c r="O365"/>
      <c r="P365"/>
      <c r="Q365"/>
      <c r="R365" s="5"/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/>
      <c r="O366"/>
      <c r="P366"/>
      <c r="Q366"/>
      <c r="R366" s="5"/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/>
      <c r="O367"/>
      <c r="P367"/>
      <c r="Q367"/>
      <c r="R367" s="5"/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/>
      <c r="O368"/>
      <c r="P368"/>
      <c r="Q368"/>
      <c r="R368" s="5"/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/>
      <c r="O369"/>
      <c r="P369"/>
      <c r="Q369"/>
      <c r="R369" s="5"/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/>
      <c r="O370"/>
      <c r="P370"/>
      <c r="Q370"/>
      <c r="R370" s="5"/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/>
      <c r="O371"/>
      <c r="P371"/>
      <c r="Q371"/>
      <c r="R371" s="5"/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/>
      <c r="O372"/>
      <c r="P372"/>
      <c r="Q372"/>
      <c r="R372" s="5"/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/>
      <c r="O373"/>
      <c r="P373"/>
      <c r="Q373"/>
      <c r="R373" s="5"/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/>
      <c r="O374"/>
      <c r="P374"/>
      <c r="Q374"/>
      <c r="R374" s="5"/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/>
      <c r="O375"/>
      <c r="P375"/>
      <c r="Q375"/>
      <c r="R375" s="5"/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/>
      <c r="O376"/>
      <c r="P376"/>
      <c r="Q376"/>
      <c r="R376" s="5"/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/>
      <c r="O377"/>
      <c r="P377"/>
      <c r="Q377"/>
      <c r="R377" s="5"/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/>
      <c r="O378"/>
      <c r="P378"/>
      <c r="Q378"/>
      <c r="R378" s="5"/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/>
      <c r="O379"/>
      <c r="P379"/>
      <c r="Q379"/>
      <c r="R379" s="5"/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/>
      <c r="O380"/>
      <c r="P380"/>
      <c r="Q380"/>
      <c r="R380" s="5"/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/>
      <c r="O381"/>
      <c r="P381"/>
      <c r="Q381"/>
      <c r="R381" s="5"/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/>
      <c r="O382"/>
      <c r="P382"/>
      <c r="Q382"/>
      <c r="R382" s="5"/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/>
      <c r="O383"/>
      <c r="P383"/>
      <c r="Q383"/>
      <c r="R383" s="5"/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/>
      <c r="O384"/>
      <c r="P384"/>
      <c r="Q384"/>
      <c r="R384" s="5"/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/>
      <c r="O385"/>
      <c r="P385"/>
      <c r="Q385"/>
      <c r="R385" s="5"/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/>
      <c r="O386"/>
      <c r="P386"/>
      <c r="Q386"/>
      <c r="R386" s="5"/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/>
      <c r="O387"/>
      <c r="P387"/>
      <c r="Q387"/>
      <c r="R387" s="5"/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/>
      <c r="O388"/>
      <c r="P388"/>
      <c r="Q388"/>
      <c r="R388" s="5"/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/>
      <c r="O389"/>
      <c r="P389"/>
      <c r="Q389"/>
      <c r="R389" s="5"/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/>
      <c r="O390"/>
      <c r="P390"/>
      <c r="Q390"/>
      <c r="R390" s="5"/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/>
      <c r="O391"/>
      <c r="P391"/>
      <c r="Q391"/>
      <c r="R391" s="5"/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/>
      <c r="O392"/>
      <c r="P392"/>
      <c r="Q392"/>
      <c r="R392" s="5"/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/>
      <c r="O393"/>
      <c r="P393"/>
      <c r="Q393"/>
      <c r="R393" s="5"/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/>
      <c r="O394"/>
      <c r="P394"/>
      <c r="Q394"/>
      <c r="R394" s="5"/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/>
      <c r="O395"/>
      <c r="P395"/>
      <c r="Q395"/>
      <c r="R395" s="5"/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/>
      <c r="O396"/>
      <c r="P396"/>
      <c r="Q396"/>
      <c r="R396" s="5"/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/>
      <c r="O397"/>
      <c r="P397"/>
      <c r="Q397"/>
      <c r="R397" s="5"/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/>
      <c r="O398"/>
      <c r="P398"/>
      <c r="Q398"/>
      <c r="R398" s="5"/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/>
      <c r="O399"/>
      <c r="P399"/>
      <c r="Q399"/>
      <c r="R399" s="5"/>
      <c r="T399" s="13">
        <f t="shared" ref="T399:T462" si="9">MAX(P399,Q399)</f>
        <v>0</v>
      </c>
      <c r="U399" s="13">
        <f>(T399-B399)-3</f>
        <v>-3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/>
      <c r="O400"/>
      <c r="P400"/>
      <c r="Q400"/>
      <c r="R400" s="5"/>
      <c r="T400" s="13">
        <f t="shared" si="9"/>
        <v>0</v>
      </c>
      <c r="U400" s="13">
        <f t="shared" ref="U400:U463" si="11">(T400-B400)-3</f>
        <v>-3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/>
      <c r="O401"/>
      <c r="P401"/>
      <c r="Q401"/>
      <c r="R401" s="5"/>
      <c r="T401" s="13">
        <f t="shared" si="9"/>
        <v>0</v>
      </c>
      <c r="U401" s="13">
        <f t="shared" si="11"/>
        <v>-3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/>
      <c r="O402"/>
      <c r="P402"/>
      <c r="Q402"/>
      <c r="R402" s="5"/>
      <c r="T402" s="13">
        <f t="shared" si="9"/>
        <v>0</v>
      </c>
      <c r="U402" s="13">
        <f t="shared" si="11"/>
        <v>-3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/>
      <c r="O403"/>
      <c r="P403"/>
      <c r="Q403"/>
      <c r="R403" s="5"/>
      <c r="T403" s="13">
        <f t="shared" si="9"/>
        <v>0</v>
      </c>
      <c r="U403" s="13">
        <f t="shared" si="11"/>
        <v>-3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/>
      <c r="O404"/>
      <c r="P404"/>
      <c r="Q404"/>
      <c r="R404" s="5"/>
      <c r="T404" s="13">
        <f t="shared" si="9"/>
        <v>0</v>
      </c>
      <c r="U404" s="13">
        <f t="shared" si="11"/>
        <v>-3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/>
      <c r="O405"/>
      <c r="P405"/>
      <c r="Q405"/>
      <c r="R405" s="5"/>
      <c r="T405" s="13">
        <f t="shared" si="9"/>
        <v>0</v>
      </c>
      <c r="U405" s="13">
        <f t="shared" si="11"/>
        <v>-3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/>
      <c r="O406"/>
      <c r="P406"/>
      <c r="Q406"/>
      <c r="R406" s="5"/>
      <c r="T406" s="13">
        <f t="shared" si="9"/>
        <v>0</v>
      </c>
      <c r="U406" s="13">
        <f t="shared" si="11"/>
        <v>-3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/>
      <c r="O407"/>
      <c r="P407"/>
      <c r="Q407"/>
      <c r="R407" s="5"/>
      <c r="T407" s="13">
        <f t="shared" si="9"/>
        <v>0</v>
      </c>
      <c r="U407" s="13">
        <f t="shared" si="11"/>
        <v>-3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/>
      <c r="O408"/>
      <c r="P408"/>
      <c r="Q408"/>
      <c r="R408" s="5"/>
      <c r="T408" s="13">
        <f t="shared" si="9"/>
        <v>0</v>
      </c>
      <c r="U408" s="13">
        <f t="shared" si="11"/>
        <v>-3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/>
      <c r="O409"/>
      <c r="P409"/>
      <c r="Q409"/>
      <c r="R409" s="5"/>
      <c r="T409" s="13">
        <f t="shared" si="9"/>
        <v>0</v>
      </c>
      <c r="U409" s="13">
        <f t="shared" si="11"/>
        <v>-3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/>
      <c r="O410"/>
      <c r="P410"/>
      <c r="Q410"/>
      <c r="R410" s="5"/>
      <c r="T410" s="13">
        <f t="shared" si="9"/>
        <v>0</v>
      </c>
      <c r="U410" s="13">
        <f t="shared" si="11"/>
        <v>-3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/>
      <c r="O411"/>
      <c r="P411"/>
      <c r="Q411"/>
      <c r="R411" s="5"/>
      <c r="T411" s="13">
        <f t="shared" si="9"/>
        <v>0</v>
      </c>
      <c r="U411" s="13">
        <f t="shared" si="11"/>
        <v>-3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/>
      <c r="O412"/>
      <c r="P412"/>
      <c r="Q412"/>
      <c r="R412" s="5"/>
      <c r="T412" s="13">
        <f t="shared" si="9"/>
        <v>0</v>
      </c>
      <c r="U412" s="13">
        <f t="shared" si="11"/>
        <v>-3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/>
      <c r="O413"/>
      <c r="P413"/>
      <c r="Q413"/>
      <c r="R413" s="5"/>
      <c r="T413" s="13">
        <f t="shared" si="9"/>
        <v>0</v>
      </c>
      <c r="U413" s="13">
        <f t="shared" si="11"/>
        <v>-3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/>
      <c r="O414"/>
      <c r="P414"/>
      <c r="Q414"/>
      <c r="R414" s="5"/>
      <c r="T414" s="13">
        <f t="shared" si="9"/>
        <v>0</v>
      </c>
      <c r="U414" s="13">
        <f t="shared" si="11"/>
        <v>-3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/>
      <c r="O415"/>
      <c r="P415"/>
      <c r="Q415"/>
      <c r="R415" s="5"/>
      <c r="T415" s="13">
        <f t="shared" si="9"/>
        <v>0</v>
      </c>
      <c r="U415" s="13">
        <f t="shared" si="11"/>
        <v>-3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/>
      <c r="O416"/>
      <c r="P416"/>
      <c r="Q416"/>
      <c r="R416" s="5"/>
      <c r="T416" s="13">
        <f t="shared" si="9"/>
        <v>0</v>
      </c>
      <c r="U416" s="13">
        <f t="shared" si="11"/>
        <v>-3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/>
      <c r="O417"/>
      <c r="P417"/>
      <c r="Q417"/>
      <c r="R417" s="5"/>
      <c r="T417" s="13">
        <f t="shared" si="9"/>
        <v>0</v>
      </c>
      <c r="U417" s="13">
        <f t="shared" si="11"/>
        <v>-3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/>
      <c r="O418"/>
      <c r="P418"/>
      <c r="Q418"/>
      <c r="R418" s="5"/>
      <c r="T418" s="13">
        <f t="shared" si="9"/>
        <v>0</v>
      </c>
      <c r="U418" s="13">
        <f t="shared" si="11"/>
        <v>-3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/>
      <c r="O419"/>
      <c r="P419"/>
      <c r="Q419"/>
      <c r="R419" s="5"/>
      <c r="T419" s="13">
        <f t="shared" si="9"/>
        <v>0</v>
      </c>
      <c r="U419" s="13">
        <f t="shared" si="11"/>
        <v>-3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/>
      <c r="O420"/>
      <c r="P420"/>
      <c r="Q420"/>
      <c r="R420" s="5"/>
      <c r="T420" s="13">
        <f t="shared" si="9"/>
        <v>0</v>
      </c>
      <c r="U420" s="13">
        <f t="shared" si="11"/>
        <v>-3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/>
      <c r="O421"/>
      <c r="P421"/>
      <c r="Q421"/>
      <c r="R421" s="5"/>
      <c r="T421" s="13">
        <f t="shared" si="9"/>
        <v>0</v>
      </c>
      <c r="U421" s="13">
        <f t="shared" si="11"/>
        <v>-3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/>
      <c r="O422"/>
      <c r="P422"/>
      <c r="Q422"/>
      <c r="R422" s="5"/>
      <c r="T422" s="13">
        <f t="shared" si="9"/>
        <v>0</v>
      </c>
      <c r="U422" s="13">
        <f t="shared" si="11"/>
        <v>-3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/>
      <c r="O423"/>
      <c r="P423"/>
      <c r="Q423"/>
      <c r="R423" s="5"/>
      <c r="T423" s="13">
        <f t="shared" si="9"/>
        <v>0</v>
      </c>
      <c r="U423" s="13">
        <f t="shared" si="11"/>
        <v>-3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/>
      <c r="O424"/>
      <c r="P424"/>
      <c r="Q424"/>
      <c r="R424" s="5"/>
      <c r="T424" s="13">
        <f t="shared" si="9"/>
        <v>0</v>
      </c>
      <c r="U424" s="13">
        <f t="shared" si="11"/>
        <v>-3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/>
      <c r="O425"/>
      <c r="P425"/>
      <c r="Q425"/>
      <c r="R425" s="5"/>
      <c r="T425" s="13">
        <f t="shared" si="9"/>
        <v>0</v>
      </c>
      <c r="U425" s="13">
        <f t="shared" si="11"/>
        <v>-3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/>
      <c r="O426"/>
      <c r="P426"/>
      <c r="Q426"/>
      <c r="R426" s="5"/>
      <c r="T426" s="13">
        <f t="shared" si="9"/>
        <v>0</v>
      </c>
      <c r="U426" s="13">
        <f t="shared" si="11"/>
        <v>-3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/>
      <c r="O427"/>
      <c r="P427"/>
      <c r="Q427"/>
      <c r="R427" s="5"/>
      <c r="T427" s="13">
        <f t="shared" si="9"/>
        <v>0</v>
      </c>
      <c r="U427" s="13">
        <f t="shared" si="11"/>
        <v>-3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/>
      <c r="O428"/>
      <c r="P428"/>
      <c r="Q428"/>
      <c r="R428" s="5"/>
      <c r="T428" s="13">
        <f t="shared" si="9"/>
        <v>0</v>
      </c>
      <c r="U428" s="13">
        <f t="shared" si="11"/>
        <v>-3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/>
      <c r="O429"/>
      <c r="P429"/>
      <c r="Q429"/>
      <c r="R429" s="5"/>
      <c r="T429" s="13">
        <f t="shared" si="9"/>
        <v>0</v>
      </c>
      <c r="U429" s="13">
        <f t="shared" si="11"/>
        <v>-3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/>
      <c r="O430"/>
      <c r="P430"/>
      <c r="Q430"/>
      <c r="R430" s="5"/>
      <c r="T430" s="13">
        <f t="shared" si="9"/>
        <v>0</v>
      </c>
      <c r="U430" s="13">
        <f t="shared" si="11"/>
        <v>-3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/>
      <c r="O431"/>
      <c r="P431"/>
      <c r="Q431"/>
      <c r="R431" s="5"/>
      <c r="T431" s="13">
        <f t="shared" si="9"/>
        <v>0</v>
      </c>
      <c r="U431" s="13">
        <f t="shared" si="11"/>
        <v>-3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/>
      <c r="O432"/>
      <c r="P432"/>
      <c r="Q432"/>
      <c r="R432" s="5"/>
      <c r="T432" s="13">
        <f t="shared" si="9"/>
        <v>0</v>
      </c>
      <c r="U432" s="13">
        <f t="shared" si="11"/>
        <v>-3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/>
      <c r="O433"/>
      <c r="P433"/>
      <c r="Q433"/>
      <c r="R433" s="5"/>
      <c r="T433" s="13">
        <f t="shared" si="9"/>
        <v>0</v>
      </c>
      <c r="U433" s="13">
        <f t="shared" si="11"/>
        <v>-3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/>
      <c r="O434"/>
      <c r="P434"/>
      <c r="Q434"/>
      <c r="R434" s="5"/>
      <c r="T434" s="13">
        <f t="shared" si="9"/>
        <v>0</v>
      </c>
      <c r="U434" s="13">
        <f t="shared" si="11"/>
        <v>-3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/>
      <c r="O435"/>
      <c r="P435"/>
      <c r="Q435"/>
      <c r="R435" s="5"/>
      <c r="T435" s="13">
        <f t="shared" si="9"/>
        <v>0</v>
      </c>
      <c r="U435" s="13">
        <f t="shared" si="11"/>
        <v>-3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/>
      <c r="O436"/>
      <c r="P436"/>
      <c r="Q436"/>
      <c r="R436" s="5"/>
      <c r="T436" s="13">
        <f t="shared" si="9"/>
        <v>0</v>
      </c>
      <c r="U436" s="13">
        <f t="shared" si="11"/>
        <v>-3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/>
      <c r="O437"/>
      <c r="P437"/>
      <c r="Q437"/>
      <c r="R437" s="5"/>
      <c r="T437" s="13">
        <f t="shared" si="9"/>
        <v>0</v>
      </c>
      <c r="U437" s="13">
        <f t="shared" si="11"/>
        <v>-3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/>
      <c r="O438"/>
      <c r="P438"/>
      <c r="Q438"/>
      <c r="R438" s="5"/>
      <c r="T438" s="13">
        <f t="shared" si="9"/>
        <v>0</v>
      </c>
      <c r="U438" s="13">
        <f t="shared" si="11"/>
        <v>-3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/>
      <c r="O439"/>
      <c r="P439"/>
      <c r="Q439"/>
      <c r="R439" s="5"/>
      <c r="T439" s="13">
        <f t="shared" si="9"/>
        <v>0</v>
      </c>
      <c r="U439" s="13">
        <f t="shared" si="11"/>
        <v>-3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/>
      <c r="O440"/>
      <c r="P440"/>
      <c r="Q440"/>
      <c r="R440" s="5"/>
      <c r="T440" s="13">
        <f t="shared" si="9"/>
        <v>0</v>
      </c>
      <c r="U440" s="13">
        <f t="shared" si="11"/>
        <v>-3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/>
      <c r="O441"/>
      <c r="P441"/>
      <c r="Q441"/>
      <c r="R441" s="5"/>
      <c r="T441" s="13">
        <f t="shared" si="9"/>
        <v>0</v>
      </c>
      <c r="U441" s="13">
        <f t="shared" si="11"/>
        <v>-3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/>
      <c r="O442"/>
      <c r="P442"/>
      <c r="Q442"/>
      <c r="R442" s="5"/>
      <c r="T442" s="13">
        <f t="shared" si="9"/>
        <v>0</v>
      </c>
      <c r="U442" s="13">
        <f t="shared" si="11"/>
        <v>-3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9"/>
        <v>0</v>
      </c>
      <c r="U443" s="13">
        <f t="shared" si="11"/>
        <v>-3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9"/>
        <v>0</v>
      </c>
      <c r="U444" s="13">
        <f t="shared" si="11"/>
        <v>-3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9"/>
        <v>0</v>
      </c>
      <c r="U445" s="13">
        <f t="shared" si="11"/>
        <v>-3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9"/>
        <v>0</v>
      </c>
      <c r="U446" s="13">
        <f t="shared" si="11"/>
        <v>-3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9"/>
        <v>0</v>
      </c>
      <c r="U447" s="13">
        <f t="shared" si="11"/>
        <v>-3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9"/>
        <v>0</v>
      </c>
      <c r="U448" s="13">
        <f t="shared" si="11"/>
        <v>-3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9"/>
        <v>0</v>
      </c>
      <c r="U449" s="13">
        <f t="shared" si="11"/>
        <v>-3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9"/>
        <v>0</v>
      </c>
      <c r="U450" s="13">
        <f t="shared" si="11"/>
        <v>-3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9"/>
        <v>0</v>
      </c>
      <c r="U451" s="13">
        <f t="shared" si="11"/>
        <v>-3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9"/>
        <v>0</v>
      </c>
      <c r="U452" s="13">
        <f t="shared" si="11"/>
        <v>-3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9"/>
        <v>0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9"/>
        <v>0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9"/>
        <v>0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9"/>
        <v>0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9"/>
        <v>0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9"/>
        <v>0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9"/>
        <v>0</v>
      </c>
      <c r="U459" s="13">
        <f t="shared" si="11"/>
        <v>-3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1"/>
        <v>-3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1"/>
        <v>-3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9"/>
        <v>0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X1" zoomScaleNormal="100" workbookViewId="0">
      <pane ySplit="10" topLeftCell="A38" activePane="bottomLeft" state="frozen"/>
      <selection activeCell="G49" sqref="G49"/>
      <selection pane="bottomLeft" activeCell="AA3" sqref="AA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58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46318.463085069445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23.400000000000002</v>
      </c>
      <c r="AK5" s="435"/>
      <c r="AL5" s="280">
        <f>SUM($AL$11:$AL$72)</f>
        <v>1.5659722222222223</v>
      </c>
      <c r="AM5" s="435"/>
      <c r="AN5" s="248">
        <f>SUM(AN$11:AN$72)</f>
        <v>0.5673611111111112</v>
      </c>
      <c r="AO5" s="435"/>
      <c r="AP5" s="248">
        <f>SUM(AP$11:AP$72)</f>
        <v>0.62291666666666656</v>
      </c>
      <c r="AQ5" s="435"/>
      <c r="AR5" s="248">
        <f>SUM(AR$11:AR$72)</f>
        <v>9.166666666666666E-2</v>
      </c>
      <c r="AS5" s="435"/>
      <c r="AT5" s="248">
        <f>SUM(AT$11:AT$72)</f>
        <v>0.28402777777777777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6.7638888888888884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46318</v>
      </c>
      <c r="AH7" s="639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46318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46.8</v>
      </c>
      <c r="AB9" s="435"/>
      <c r="AC9" s="253">
        <f>VLOOKUP($AA$9,$AA$11:$AH$72,8,0)</f>
        <v>46316</v>
      </c>
      <c r="AD9" s="471"/>
      <c r="AE9" s="216"/>
      <c r="AF9" s="449"/>
      <c r="AG9" s="252">
        <f>$BO$79</f>
        <v>349.10999999999996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107.61597222222221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232.73999999999998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349.10999999999996</v>
      </c>
      <c r="BP79" s="198">
        <f>SUM(BP83:BP103)</f>
        <v>20.235416666666669</v>
      </c>
      <c r="BQ79"/>
      <c r="BR79" s="196">
        <f>SUM(BR83:BR103)</f>
        <v>107.61597222222221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46.8</v>
      </c>
      <c r="BN92" s="189" t="str">
        <f>BH92</f>
        <v>Octobre</v>
      </c>
      <c r="BO92" s="190">
        <f>$AJ$5</f>
        <v>23.400000000000002</v>
      </c>
      <c r="BP92" s="188">
        <v>1.01875</v>
      </c>
      <c r="BQ92" s="189" t="str">
        <f>BH92</f>
        <v>Octobre</v>
      </c>
      <c r="BR92" s="188">
        <f>$BA$5</f>
        <v>6.7638888888888884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20" priority="26" operator="equal">
      <formula>"»"</formula>
    </cfRule>
    <cfRule type="cellIs" dxfId="19" priority="27" operator="equal">
      <formula>"¼"</formula>
    </cfRule>
    <cfRule type="cellIs" dxfId="18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7" priority="23">
      <formula>OR($C11="Samedi",$C11="Dimanche")</formula>
    </cfRule>
  </conditionalFormatting>
  <conditionalFormatting sqref="R11:R75 L11:L75">
    <cfRule type="cellIs" dxfId="16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5" priority="20" operator="between">
      <formula>23</formula>
      <formula>26.9</formula>
    </cfRule>
  </conditionalFormatting>
  <conditionalFormatting sqref="L11:L71 R11:R71">
    <cfRule type="cellIs" dxfId="14" priority="17" operator="between">
      <formula>20</formula>
      <formula>22.9</formula>
    </cfRule>
    <cfRule type="cellIs" dxfId="13" priority="18" operator="greaterThan">
      <formula>27</formula>
    </cfRule>
  </conditionalFormatting>
  <conditionalFormatting sqref="X46:Y46 AG46:AH46 AX46:AY46 C46:D46">
    <cfRule type="expression" dxfId="12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11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10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9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8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7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6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192</v>
      </c>
      <c r="U1" s="505" t="s">
        <v>191</v>
      </c>
      <c r="V1" s="507" t="s">
        <v>193</v>
      </c>
      <c r="W1" s="535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211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03h30</v>
      </c>
      <c r="U2" s="506" t="str">
        <f ca="1">OFFSET($S$1,$W$2+MATCH("Basse",INDIRECT("S" &amp; $W$2 &amp;":S" &amp; $W$2+5),0)-1,0)</f>
        <v>09h28</v>
      </c>
      <c r="V2" s="508">
        <f ca="1">IF(ISNUMBER(OFFSET($S$1,$W$2+7,0)),OFFSET($S$1,$W$2+7,0),"-")</f>
        <v>62</v>
      </c>
      <c r="W2" s="518">
        <f>MATCH(TEXT(DATEVALUE($S$4&amp;$W$1&amp;$S$1),"jjjj j"),S5:S455,0)+3</f>
        <v>323</v>
      </c>
      <c r="X2" s="382" t="s">
        <v>32</v>
      </c>
      <c r="Y2" s="392"/>
      <c r="Z2" s="391" t="s">
        <v>179</v>
      </c>
      <c r="AA2" s="420">
        <f>Relevés!N5+Octobre_2026!AJ5</f>
        <v>23.400000000000002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189</v>
      </c>
      <c r="T3" s="503" t="str">
        <f ca="1">IFERROR(OFFSET($S$1,$W$2+8+MATCH("Haute",INDIRECT("S" &amp; $W$2+8 &amp;":S" &amp; $W$3),0)-1,0),"*****")</f>
        <v>15h42</v>
      </c>
      <c r="U3" s="506" t="str">
        <f ca="1">IFERROR(OFFSET($S$1,$W$2+8+MATCH("Basse",INDIRECT("S" &amp; $W$2+8 &amp;":S" &amp; $W$3),0)-1,0),"*****")</f>
        <v>21h49</v>
      </c>
      <c r="V3" s="508">
        <f ca="1">IF(ISNUMBER(OFFSET($S$1,$W$3-1,0)),OFFSET($S$1,$W$3-1,0),"*****")</f>
        <v>69</v>
      </c>
      <c r="W3" s="502">
        <f>IFERROR(MATCH(TEXT(DATEVALUE($S$4&amp;$W$1&amp;$S$1)+1,"jjjj j"),S5:S519,0)+3,COUNTA(S:S))</f>
        <v>338</v>
      </c>
      <c r="X3" s="378">
        <v>160</v>
      </c>
      <c r="Y3"/>
      <c r="Z3" s="390" t="s">
        <v>178</v>
      </c>
      <c r="AA3" s="420">
        <f>Octobre_2026!AG9</f>
        <v>349.10999999999996</v>
      </c>
      <c r="AB3" t="s">
        <v>428</v>
      </c>
      <c r="AD3" s="389"/>
      <c r="AH3" t="s">
        <v>233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23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432</v>
      </c>
      <c r="T5" s="18" t="s">
        <v>432</v>
      </c>
      <c r="U5" s="18"/>
      <c r="V5" s="515"/>
      <c r="W5" s="515"/>
      <c r="X5" s="378">
        <v>2.5</v>
      </c>
      <c r="Z5" s="544" t="s">
        <v>177</v>
      </c>
      <c r="AA5" s="546">
        <f>LOOKUP(9^9,Relevés!B:B)</f>
        <v>0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191</v>
      </c>
      <c r="T6" s="569" t="s">
        <v>463</v>
      </c>
      <c r="U6" s="569"/>
      <c r="V6" s="569"/>
      <c r="X6" s="571">
        <f>X3-X4-X5</f>
        <v>95.6</v>
      </c>
      <c r="Z6" s="545" t="s">
        <v>166</v>
      </c>
      <c r="AA6" s="549" t="e">
        <f>LOOKUP(9^9,Relevés!C:C)/100</f>
        <v>#N/A</v>
      </c>
      <c r="AB6" s="369" t="s">
        <v>201</v>
      </c>
      <c r="AH6" t="s">
        <v>234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583</v>
      </c>
      <c r="T7" s="569" t="s">
        <v>464</v>
      </c>
      <c r="U7" s="569"/>
      <c r="V7" s="18"/>
      <c r="W7" s="18"/>
      <c r="X7" s="210"/>
      <c r="Z7" s="387" t="s">
        <v>176</v>
      </c>
      <c r="AA7" s="547" t="e">
        <f>LOOKUP(9^9,Relevés!F:G)</f>
        <v>#N/A</v>
      </c>
      <c r="AB7" s="369" t="s">
        <v>202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394</v>
      </c>
      <c r="T8" s="18">
        <v>82</v>
      </c>
      <c r="U8" s="18"/>
      <c r="X8" s="382" t="s">
        <v>33</v>
      </c>
      <c r="AH8" s="357" t="s">
        <v>235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192</v>
      </c>
      <c r="T9" s="18" t="s">
        <v>465</v>
      </c>
      <c r="U9" s="18"/>
      <c r="W9" s="570"/>
      <c r="X9" s="378">
        <v>160</v>
      </c>
      <c r="Z9" s="385" t="s">
        <v>175</v>
      </c>
      <c r="AA9" s="386" t="e">
        <f>LOOKUP(9^9,Relevés!D:D)</f>
        <v>#N/A</v>
      </c>
      <c r="AB9" s="383" t="s">
        <v>174</v>
      </c>
      <c r="AC9" t="s">
        <v>230</v>
      </c>
      <c r="AH9" s="352" t="s">
        <v>326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391</v>
      </c>
      <c r="T10" s="18" t="s">
        <v>466</v>
      </c>
      <c r="U10" s="18"/>
      <c r="W10" s="516"/>
      <c r="X10" s="572">
        <f>Octobre_2026!AA9</f>
        <v>46.8</v>
      </c>
      <c r="Z10" s="385" t="s">
        <v>175</v>
      </c>
      <c r="AA10" s="384" t="e">
        <f>243.04*(LN(AA6)+17.625*AA5/(243.04+AA5))/(17.625-(LN(AA6)+17.625*AA5/(243.04+AA5)))</f>
        <v>#N/A</v>
      </c>
      <c r="AB10" s="383" t="s">
        <v>174</v>
      </c>
      <c r="AC10" t="s">
        <v>173</v>
      </c>
      <c r="AH10" s="352" t="s">
        <v>236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584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433</v>
      </c>
      <c r="U12" s="18"/>
      <c r="W12" s="516"/>
      <c r="X12" s="571">
        <f>X9-X10-X11</f>
        <v>110.2</v>
      </c>
      <c r="AH12" s="352" t="s">
        <v>327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191</v>
      </c>
      <c r="T13" s="18" t="s">
        <v>467</v>
      </c>
      <c r="U13" s="18"/>
      <c r="V13" s="570"/>
      <c r="W13" s="570"/>
      <c r="Z13" s="365" t="s">
        <v>172</v>
      </c>
      <c r="AA13" s="375">
        <v>10.4</v>
      </c>
      <c r="AB13" s="17" t="s">
        <v>203</v>
      </c>
      <c r="AH13" s="352" t="s">
        <v>237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171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585</v>
      </c>
      <c r="T14" s="18" t="s">
        <v>468</v>
      </c>
      <c r="U14" s="18"/>
      <c r="V14"/>
      <c r="X14" s="573" t="s">
        <v>35</v>
      </c>
      <c r="Y14" s="512"/>
      <c r="Z14" s="365" t="s">
        <v>172</v>
      </c>
      <c r="AA14" s="375" t="e">
        <f>IF(AA7&lt;5,AA5,(13.12+0.6215*AA5)-(11.37*AA7^0.16)+(0.3965*AA5*AA7^0.16))</f>
        <v>#N/A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586</v>
      </c>
      <c r="T15" s="18">
        <v>68</v>
      </c>
      <c r="U15" s="18"/>
      <c r="W15" s="570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192</v>
      </c>
      <c r="T16" s="18" t="s">
        <v>469</v>
      </c>
      <c r="U16" s="18"/>
      <c r="X16" s="574">
        <f>Octobre_2026!AA3</f>
        <v>58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4" t="s">
        <v>195</v>
      </c>
      <c r="E18" s="606"/>
      <c r="F18" s="602" t="s">
        <v>231</v>
      </c>
      <c r="G18" s="606"/>
      <c r="H18" s="666" t="s">
        <v>205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383</v>
      </c>
      <c r="S18" s="566" t="s">
        <v>588</v>
      </c>
      <c r="T18" s="18">
        <v>60</v>
      </c>
      <c r="U18" s="18"/>
      <c r="W18" s="516"/>
      <c r="X18" s="571">
        <f>X15-X16-X17</f>
        <v>97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17</v>
      </c>
      <c r="E19" s="602" t="s">
        <v>231</v>
      </c>
      <c r="F19" s="634" t="e">
        <f>AA9</f>
        <v>#N/A</v>
      </c>
      <c r="G19" s="606"/>
      <c r="H19" s="617">
        <f>AA1</f>
        <v>0</v>
      </c>
      <c r="I19" s="618">
        <f>AA2</f>
        <v>23.400000000000002</v>
      </c>
      <c r="J19" s="619"/>
      <c r="K19" s="617">
        <f>AA3</f>
        <v>349.10999999999996</v>
      </c>
      <c r="L19" s="606"/>
      <c r="M19" s="606"/>
      <c r="N19" s="606"/>
      <c r="O19" s="604" t="s">
        <v>198</v>
      </c>
      <c r="P19" s="620">
        <v>0.35694444444444445</v>
      </c>
      <c r="Q19" s="592"/>
      <c r="R19" s="583" t="s">
        <v>384</v>
      </c>
      <c r="S19" s="565">
        <v>75</v>
      </c>
      <c r="T19" s="18" t="s">
        <v>434</v>
      </c>
      <c r="U19" s="18"/>
      <c r="V19" s="570"/>
      <c r="W19" s="570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606"/>
      <c r="D20" s="606"/>
      <c r="E20" s="637" t="s">
        <v>232</v>
      </c>
      <c r="F20" s="621" t="s">
        <v>382</v>
      </c>
      <c r="G20" s="606"/>
      <c r="H20" s="606"/>
      <c r="I20" s="606"/>
      <c r="J20" s="606"/>
      <c r="K20" s="606"/>
      <c r="L20" s="606"/>
      <c r="M20" s="606"/>
      <c r="N20" s="613"/>
      <c r="O20" s="613" t="s">
        <v>199</v>
      </c>
      <c r="P20" s="622">
        <v>0.79583333333333328</v>
      </c>
      <c r="Q20" s="592"/>
      <c r="R20" s="583" t="s">
        <v>385</v>
      </c>
      <c r="S20" s="562" t="s">
        <v>433</v>
      </c>
      <c r="T20" s="18" t="s">
        <v>471</v>
      </c>
      <c r="U20" s="18"/>
      <c r="V20" s="516"/>
      <c r="X20" s="575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194</v>
      </c>
      <c r="O21" s="601"/>
      <c r="P21" s="623">
        <f>P20-P19</f>
        <v>0.43888888888888883</v>
      </c>
      <c r="Q21" s="592"/>
      <c r="R21" s="583" t="s">
        <v>386</v>
      </c>
      <c r="S21" s="562" t="s">
        <v>191</v>
      </c>
      <c r="T21" s="18" t="s">
        <v>472</v>
      </c>
      <c r="U21" s="18"/>
      <c r="V21" s="570"/>
      <c r="X21" s="576">
        <v>1030</v>
      </c>
      <c r="Z21" s="13" t="s">
        <v>166</v>
      </c>
      <c r="AA21" s="373" t="e">
        <f>AA6</f>
        <v>#N/A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589</v>
      </c>
      <c r="T22" s="18">
        <v>53</v>
      </c>
      <c r="U22" s="18"/>
      <c r="V22" s="516"/>
      <c r="W22" s="516"/>
      <c r="X22" s="577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590</v>
      </c>
      <c r="T23" s="18" t="s">
        <v>473</v>
      </c>
      <c r="U23" s="18"/>
      <c r="V23" s="570"/>
      <c r="X23" s="576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606"/>
      <c r="D24" s="606"/>
      <c r="E24" s="604" t="s">
        <v>190</v>
      </c>
      <c r="F24" s="603"/>
      <c r="G24" s="601"/>
      <c r="H24" s="624"/>
      <c r="I24" s="624"/>
      <c r="J24" s="624"/>
      <c r="K24" s="624"/>
      <c r="L24" s="606"/>
      <c r="M24" s="606"/>
      <c r="N24" s="604" t="s">
        <v>197</v>
      </c>
      <c r="O24" s="603"/>
      <c r="P24" s="606"/>
      <c r="Q24" s="592"/>
      <c r="R24" s="583" t="s">
        <v>217</v>
      </c>
      <c r="S24" s="564" t="s">
        <v>192</v>
      </c>
      <c r="T24" s="18" t="s">
        <v>474</v>
      </c>
      <c r="U24" s="18"/>
      <c r="V24" s="516"/>
      <c r="X24" s="578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606"/>
      <c r="D25" s="635" t="s">
        <v>192</v>
      </c>
      <c r="E25" s="625" t="s">
        <v>196</v>
      </c>
      <c r="F25" s="635" t="s">
        <v>191</v>
      </c>
      <c r="G25" s="606"/>
      <c r="H25" s="624"/>
      <c r="I25" s="624"/>
      <c r="J25" s="624"/>
      <c r="K25" s="624"/>
      <c r="L25" s="606"/>
      <c r="M25" s="635" t="s">
        <v>192</v>
      </c>
      <c r="N25" s="625" t="s">
        <v>196</v>
      </c>
      <c r="O25" s="635" t="s">
        <v>191</v>
      </c>
      <c r="P25" s="606"/>
      <c r="Q25" s="592"/>
      <c r="R25" s="583"/>
      <c r="S25" s="562" t="s">
        <v>591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03h30</v>
      </c>
      <c r="E26" s="626">
        <f ca="1">V2</f>
        <v>62</v>
      </c>
      <c r="F26" s="636" t="str">
        <f ca="1">T3</f>
        <v>15h42</v>
      </c>
      <c r="G26" s="627"/>
      <c r="H26" s="624"/>
      <c r="I26" s="624"/>
      <c r="J26" s="624"/>
      <c r="K26" s="624"/>
      <c r="L26" s="606"/>
      <c r="M26" s="636" t="str">
        <f ca="1">U2</f>
        <v>09h28</v>
      </c>
      <c r="N26" s="626">
        <f ca="1">V3</f>
        <v>69</v>
      </c>
      <c r="O26" s="636" t="str">
        <f ca="1">U3</f>
        <v>21h49</v>
      </c>
      <c r="P26" s="606"/>
      <c r="Q26" s="592"/>
      <c r="S26" s="566" t="s">
        <v>592</v>
      </c>
      <c r="T26" s="18" t="s">
        <v>435</v>
      </c>
      <c r="U26" s="18"/>
      <c r="V26" s="516"/>
      <c r="W26" s="516"/>
      <c r="X26" s="579" t="s">
        <v>166</v>
      </c>
      <c r="AD26" s="321"/>
      <c r="AH26" t="s">
        <v>331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475</v>
      </c>
      <c r="U27" s="18"/>
      <c r="V27" s="570"/>
      <c r="X27" s="580">
        <v>132</v>
      </c>
      <c r="AD27" s="321"/>
      <c r="AH27" t="s">
        <v>243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191</v>
      </c>
      <c r="T28" s="18" t="s">
        <v>476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593</v>
      </c>
      <c r="T29" s="18">
        <v>41</v>
      </c>
      <c r="U29" s="18"/>
      <c r="V29" s="570"/>
      <c r="W29" s="570"/>
      <c r="X29" s="581" t="e">
        <f>AA6*100</f>
        <v>#N/A</v>
      </c>
      <c r="Y29"/>
      <c r="AC29" s="321"/>
      <c r="AD29" s="321"/>
      <c r="AH29" t="s">
        <v>244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594</v>
      </c>
      <c r="T30" s="18" t="s">
        <v>477</v>
      </c>
      <c r="U30" s="18"/>
      <c r="V30" s="516"/>
      <c r="X30" s="576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1.5659722222222223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192</v>
      </c>
      <c r="T31" s="18" t="s">
        <v>436</v>
      </c>
      <c r="U31" s="18"/>
      <c r="V31" s="515"/>
      <c r="X31" s="578" t="e">
        <f>X27-X29-X30</f>
        <v>#N/A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595</v>
      </c>
      <c r="T32" s="18" t="s">
        <v>478</v>
      </c>
      <c r="U32" s="18"/>
      <c r="V32" s="516"/>
      <c r="W32" s="516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387</v>
      </c>
      <c r="T33" s="18" t="s">
        <v>479</v>
      </c>
      <c r="U33" s="18"/>
      <c r="V33" s="515"/>
      <c r="W33" s="515"/>
      <c r="X33" s="579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9">
        <f ca="1">NOW()</f>
        <v>46318.463085069445</v>
      </c>
      <c r="C34" s="669"/>
      <c r="D34" s="669"/>
      <c r="E34" s="669"/>
      <c r="H34" s="511" t="s">
        <v>161</v>
      </c>
      <c r="I34" s="509" t="s">
        <v>174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434</v>
      </c>
      <c r="T35" s="18" t="s">
        <v>480</v>
      </c>
      <c r="U35" s="18"/>
      <c r="V35" s="515"/>
      <c r="W35" s="515"/>
      <c r="X35" s="581">
        <f>Relevés!H5</f>
        <v>0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191</v>
      </c>
      <c r="T36" s="18" t="s">
        <v>481</v>
      </c>
      <c r="U36" s="18"/>
      <c r="V36" s="516"/>
      <c r="W36" s="516"/>
      <c r="X36" s="576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48" t="s">
        <v>227</v>
      </c>
      <c r="S37" s="562" t="s">
        <v>419</v>
      </c>
      <c r="T37" s="18">
        <v>43</v>
      </c>
      <c r="U37" s="18"/>
      <c r="V37" s="515"/>
      <c r="W37" s="515"/>
      <c r="X37" s="578">
        <f>X34-X35-X36</f>
        <v>58.5</v>
      </c>
      <c r="Z37" t="s">
        <v>152</v>
      </c>
      <c r="AA37" s="346"/>
      <c r="AH37" t="s">
        <v>334</v>
      </c>
    </row>
    <row r="38" spans="1:34" ht="15" customHeight="1" thickBot="1">
      <c r="S38" s="566" t="s">
        <v>413</v>
      </c>
      <c r="T38" s="18" t="s">
        <v>437</v>
      </c>
      <c r="U38" s="18"/>
      <c r="V38" s="516"/>
      <c r="W38" s="516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5" t="s">
        <v>192</v>
      </c>
      <c r="T39" s="18" t="s">
        <v>482</v>
      </c>
      <c r="U39" s="18"/>
      <c r="V39" s="515"/>
      <c r="W39" s="515"/>
      <c r="X39" s="579" t="s">
        <v>102</v>
      </c>
      <c r="AH39">
        <v>54</v>
      </c>
    </row>
    <row r="40" spans="1:34" ht="15.75">
      <c r="B40" s="337"/>
      <c r="N40" s="329"/>
      <c r="S40" s="562" t="s">
        <v>596</v>
      </c>
      <c r="T40" s="18" t="s">
        <v>483</v>
      </c>
      <c r="U40" s="18"/>
      <c r="V40" s="516"/>
      <c r="W40" s="516"/>
      <c r="X40" s="580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88.3</v>
      </c>
      <c r="H41" s="339">
        <v>48</v>
      </c>
      <c r="I41" s="338">
        <v>200</v>
      </c>
      <c r="J41" s="333"/>
      <c r="K41" s="340">
        <f>100*(1-(AA3/M41))</f>
        <v>68.262727272727275</v>
      </c>
      <c r="L41" s="339">
        <v>50</v>
      </c>
      <c r="M41" s="338">
        <v>1100</v>
      </c>
      <c r="N41" s="329"/>
      <c r="S41" s="565" t="s">
        <v>597</v>
      </c>
      <c r="T41" s="18">
        <v>48</v>
      </c>
      <c r="U41" s="18"/>
      <c r="V41" s="515"/>
      <c r="W41" s="515"/>
      <c r="X41" s="581">
        <f>Relevés!E5</f>
        <v>0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17.66</v>
      </c>
      <c r="I42" s="330" t="s">
        <v>148</v>
      </c>
      <c r="J42" s="333"/>
      <c r="K42" s="332" t="s">
        <v>147</v>
      </c>
      <c r="L42" s="331">
        <f>20*K41/100</f>
        <v>13.652545454545454</v>
      </c>
      <c r="M42" s="330" t="s">
        <v>146</v>
      </c>
      <c r="N42" s="329"/>
      <c r="S42" s="562">
        <v>53</v>
      </c>
      <c r="T42" s="18" t="s">
        <v>484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191</v>
      </c>
      <c r="T43" s="18" t="s">
        <v>485</v>
      </c>
      <c r="U43" s="18"/>
      <c r="V43" s="515"/>
      <c r="W43" s="515"/>
      <c r="X43" s="578">
        <f>X40-X41-X42</f>
        <v>58.5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598</v>
      </c>
      <c r="T44" s="18">
        <v>55</v>
      </c>
      <c r="U44" s="18"/>
      <c r="V44" s="516"/>
      <c r="W44" s="516"/>
      <c r="AH44" t="s">
        <v>336</v>
      </c>
    </row>
    <row r="45" spans="1:34" ht="15.75">
      <c r="S45" s="565" t="s">
        <v>599</v>
      </c>
      <c r="T45" s="18" t="s">
        <v>438</v>
      </c>
      <c r="U45" s="18"/>
      <c r="V45" s="515"/>
      <c r="W45" s="515"/>
      <c r="AH45" t="s">
        <v>251</v>
      </c>
    </row>
    <row r="46" spans="1:34" ht="15.75">
      <c r="S46" s="562" t="s">
        <v>192</v>
      </c>
      <c r="T46" s="18" t="s">
        <v>486</v>
      </c>
      <c r="U46" s="18"/>
      <c r="V46" s="516"/>
      <c r="W46" s="516"/>
      <c r="AH46">
        <v>50</v>
      </c>
    </row>
    <row r="47" spans="1:34">
      <c r="S47" s="562" t="s">
        <v>600</v>
      </c>
      <c r="T47" s="18" t="s">
        <v>487</v>
      </c>
      <c r="U47" s="18"/>
      <c r="V47" s="515"/>
      <c r="W47" s="515"/>
      <c r="AH47" t="s">
        <v>337</v>
      </c>
    </row>
    <row r="48" spans="1:34" ht="15.75">
      <c r="C48" s="195" t="s">
        <v>97</v>
      </c>
      <c r="S48" s="566" t="s">
        <v>401</v>
      </c>
      <c r="T48" s="18">
        <v>62</v>
      </c>
      <c r="U48" s="18"/>
      <c r="V48" s="516"/>
      <c r="W48" s="516"/>
      <c r="AH48" t="s">
        <v>252</v>
      </c>
    </row>
    <row r="49" spans="1:34" ht="15.75">
      <c r="A49" s="2"/>
      <c r="B49" s="2"/>
      <c r="C49" s="195" t="s">
        <v>98</v>
      </c>
      <c r="S49" s="566">
        <v>46</v>
      </c>
      <c r="T49" s="18" t="s">
        <v>488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435</v>
      </c>
      <c r="T50" s="18" t="s">
        <v>489</v>
      </c>
      <c r="U50" s="18"/>
      <c r="V50" s="516"/>
      <c r="W50" s="516"/>
      <c r="AH50" t="s">
        <v>253</v>
      </c>
    </row>
    <row r="51" spans="1:34">
      <c r="S51" s="562" t="s">
        <v>191</v>
      </c>
      <c r="T51" s="18">
        <v>70</v>
      </c>
      <c r="U51" s="18"/>
      <c r="V51" s="515"/>
      <c r="W51" s="515"/>
      <c r="AH51" t="s">
        <v>338</v>
      </c>
    </row>
    <row r="52" spans="1:34" ht="15.75">
      <c r="C52" s="195"/>
      <c r="S52" s="565" t="s">
        <v>601</v>
      </c>
      <c r="T52" s="18" t="s">
        <v>439</v>
      </c>
      <c r="U52" s="18"/>
      <c r="V52" s="516"/>
      <c r="W52" s="516"/>
      <c r="AH52" t="s">
        <v>254</v>
      </c>
    </row>
    <row r="53" spans="1:34" ht="15.75">
      <c r="S53" s="565" t="s">
        <v>602</v>
      </c>
      <c r="T53" s="18" t="s">
        <v>490</v>
      </c>
      <c r="U53" s="18"/>
      <c r="V53" s="515"/>
      <c r="W53" s="515"/>
      <c r="AH53">
        <v>47</v>
      </c>
    </row>
    <row r="54" spans="1:34" ht="15.75">
      <c r="S54" s="565" t="s">
        <v>192</v>
      </c>
      <c r="T54" s="18" t="s">
        <v>491</v>
      </c>
      <c r="U54" s="18"/>
      <c r="V54" s="516"/>
      <c r="W54" s="516"/>
      <c r="AH54" t="s">
        <v>339</v>
      </c>
    </row>
    <row r="55" spans="1:34">
      <c r="S55" s="562" t="s">
        <v>603</v>
      </c>
      <c r="T55" s="18">
        <v>77</v>
      </c>
      <c r="U55" s="18"/>
      <c r="V55" s="515"/>
      <c r="W55" s="515"/>
      <c r="AH55" t="s">
        <v>255</v>
      </c>
    </row>
    <row r="56" spans="1:34" ht="15.75">
      <c r="S56" s="566" t="s">
        <v>400</v>
      </c>
      <c r="T56" s="18" t="s">
        <v>492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493</v>
      </c>
      <c r="U57" s="18"/>
      <c r="V57" s="515"/>
      <c r="W57" s="515"/>
      <c r="AH57" t="s">
        <v>256</v>
      </c>
    </row>
    <row r="58" spans="1:34" ht="15.75">
      <c r="S58" s="565" t="s">
        <v>191</v>
      </c>
      <c r="T58" s="18">
        <v>83</v>
      </c>
      <c r="U58" s="18"/>
      <c r="V58" s="516"/>
      <c r="W58" s="516"/>
      <c r="AH58" t="s">
        <v>340</v>
      </c>
    </row>
    <row r="59" spans="1:34" ht="15.75">
      <c r="S59" s="565" t="s">
        <v>604</v>
      </c>
      <c r="T59" s="18" t="s">
        <v>440</v>
      </c>
      <c r="U59" s="18"/>
      <c r="V59" s="515"/>
      <c r="W59" s="515"/>
      <c r="AH59" t="s">
        <v>257</v>
      </c>
    </row>
    <row r="60" spans="1:34" ht="15.75">
      <c r="S60" s="566" t="s">
        <v>602</v>
      </c>
      <c r="T60" s="18" t="s">
        <v>494</v>
      </c>
      <c r="U60" s="18"/>
      <c r="V60" s="516"/>
      <c r="W60" s="516"/>
      <c r="AH60">
        <v>47</v>
      </c>
    </row>
    <row r="61" spans="1:34">
      <c r="S61" s="562" t="s">
        <v>436</v>
      </c>
      <c r="T61" s="18" t="s">
        <v>495</v>
      </c>
      <c r="U61" s="18"/>
      <c r="V61" s="515"/>
      <c r="W61" s="515"/>
      <c r="AH61" t="s">
        <v>341</v>
      </c>
    </row>
    <row r="62" spans="1:34" ht="15.75">
      <c r="S62" s="566" t="s">
        <v>192</v>
      </c>
      <c r="T62" s="18">
        <v>87</v>
      </c>
      <c r="U62" s="18"/>
      <c r="V62" s="516"/>
      <c r="W62" s="516"/>
      <c r="AH62" t="s">
        <v>258</v>
      </c>
    </row>
    <row r="63" spans="1:34">
      <c r="S63" s="563" t="s">
        <v>402</v>
      </c>
      <c r="T63" s="18" t="s">
        <v>496</v>
      </c>
      <c r="U63" s="18"/>
      <c r="V63" s="515"/>
      <c r="W63" s="515"/>
      <c r="AH63" t="s">
        <v>259</v>
      </c>
    </row>
    <row r="64" spans="1:34" ht="15.75">
      <c r="S64" s="566" t="s">
        <v>605</v>
      </c>
      <c r="T64" s="18" t="s">
        <v>497</v>
      </c>
      <c r="U64" s="18"/>
      <c r="V64" s="516"/>
      <c r="W64" s="516"/>
      <c r="AH64" t="s">
        <v>342</v>
      </c>
    </row>
    <row r="65" spans="19:34">
      <c r="S65" s="562" t="s">
        <v>191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606</v>
      </c>
      <c r="T66" s="18" t="s">
        <v>441</v>
      </c>
      <c r="U66" s="18"/>
      <c r="V66" s="516"/>
      <c r="W66" s="516"/>
      <c r="AH66" t="s">
        <v>260</v>
      </c>
    </row>
    <row r="67" spans="19:34">
      <c r="S67" s="562" t="s">
        <v>607</v>
      </c>
      <c r="T67" s="18" t="s">
        <v>498</v>
      </c>
      <c r="U67" s="18"/>
      <c r="V67" s="515"/>
      <c r="W67" s="515"/>
      <c r="AH67" t="s">
        <v>343</v>
      </c>
    </row>
    <row r="68" spans="19:34" ht="15.75">
      <c r="S68" s="562">
        <v>40</v>
      </c>
      <c r="T68" s="18" t="s">
        <v>499</v>
      </c>
      <c r="U68" s="18"/>
      <c r="V68" s="516"/>
      <c r="W68" s="516"/>
      <c r="AH68">
        <v>52</v>
      </c>
    </row>
    <row r="69" spans="19:34">
      <c r="S69" s="562" t="s">
        <v>192</v>
      </c>
      <c r="T69" s="18">
        <v>94</v>
      </c>
      <c r="U69" s="18"/>
      <c r="V69" s="515"/>
      <c r="W69" s="515"/>
      <c r="AH69" t="s">
        <v>261</v>
      </c>
    </row>
    <row r="70" spans="19:34" ht="15.75">
      <c r="S70" s="565" t="s">
        <v>608</v>
      </c>
      <c r="T70" s="18" t="s">
        <v>500</v>
      </c>
      <c r="U70" s="18"/>
      <c r="V70" s="516"/>
      <c r="W70" s="516"/>
      <c r="AH70" t="s">
        <v>262</v>
      </c>
    </row>
    <row r="71" spans="19:34" ht="15.75">
      <c r="S71" s="565" t="s">
        <v>609</v>
      </c>
      <c r="T71" s="18" t="s">
        <v>501</v>
      </c>
      <c r="U71" s="18"/>
      <c r="V71" s="515"/>
      <c r="W71" s="515"/>
      <c r="AH71" t="s">
        <v>344</v>
      </c>
    </row>
    <row r="72" spans="19:34" ht="15.75">
      <c r="S72" s="565" t="s">
        <v>191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610</v>
      </c>
      <c r="T73" s="18" t="s">
        <v>442</v>
      </c>
      <c r="U73" s="18"/>
      <c r="V73" s="515"/>
      <c r="W73" s="515"/>
      <c r="AH73" t="s">
        <v>263</v>
      </c>
    </row>
    <row r="74" spans="19:34" ht="15.75">
      <c r="S74" s="562" t="s">
        <v>611</v>
      </c>
      <c r="T74" s="18" t="s">
        <v>502</v>
      </c>
      <c r="U74" s="18"/>
      <c r="V74" s="516"/>
      <c r="W74" s="516"/>
      <c r="AH74" t="s">
        <v>345</v>
      </c>
    </row>
    <row r="75" spans="19:34">
      <c r="S75" s="562">
        <v>43</v>
      </c>
      <c r="T75" s="18" t="s">
        <v>503</v>
      </c>
      <c r="U75" s="18"/>
      <c r="V75" s="515"/>
      <c r="W75" s="515"/>
      <c r="AH75">
        <v>60</v>
      </c>
    </row>
    <row r="76" spans="19:34" ht="15.75">
      <c r="S76" s="566" t="s">
        <v>437</v>
      </c>
      <c r="T76" s="18">
        <v>95</v>
      </c>
      <c r="U76" s="18"/>
      <c r="V76" s="516"/>
      <c r="W76" s="516"/>
      <c r="AH76" t="s">
        <v>264</v>
      </c>
    </row>
    <row r="77" spans="19:34" ht="15.75">
      <c r="S77" s="566" t="s">
        <v>192</v>
      </c>
      <c r="T77" s="18" t="s">
        <v>504</v>
      </c>
      <c r="U77" s="18"/>
      <c r="V77" s="515"/>
      <c r="W77" s="515"/>
      <c r="AH77" t="s">
        <v>265</v>
      </c>
    </row>
    <row r="78" spans="19:34" ht="15.75">
      <c r="S78" s="566" t="s">
        <v>612</v>
      </c>
      <c r="T78" s="18">
        <v>95</v>
      </c>
      <c r="U78" s="18"/>
      <c r="V78" s="516"/>
      <c r="W78" s="516"/>
      <c r="AH78" t="s">
        <v>346</v>
      </c>
    </row>
    <row r="79" spans="19:34" ht="15.75">
      <c r="S79" s="566" t="s">
        <v>613</v>
      </c>
      <c r="T79" s="18" t="s">
        <v>443</v>
      </c>
      <c r="U79" s="18"/>
      <c r="V79" s="515"/>
      <c r="W79" s="515"/>
      <c r="AH79">
        <v>64</v>
      </c>
    </row>
    <row r="80" spans="19:34" ht="15.75">
      <c r="S80" s="562" t="s">
        <v>191</v>
      </c>
      <c r="T80" s="18" t="s">
        <v>505</v>
      </c>
      <c r="U80" s="18"/>
      <c r="V80" s="516"/>
      <c r="W80" s="516"/>
      <c r="AH80" t="s">
        <v>266</v>
      </c>
    </row>
    <row r="81" spans="19:34">
      <c r="S81" s="562" t="s">
        <v>614</v>
      </c>
      <c r="T81" s="18" t="s">
        <v>506</v>
      </c>
      <c r="U81" s="18"/>
      <c r="V81" s="515"/>
      <c r="W81" s="515"/>
      <c r="AH81" t="s">
        <v>347</v>
      </c>
    </row>
    <row r="82" spans="19:34" ht="15.75">
      <c r="S82" s="562" t="s">
        <v>418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507</v>
      </c>
      <c r="U83" s="18"/>
      <c r="V83" s="515"/>
      <c r="W83" s="515"/>
      <c r="AH83" t="s">
        <v>267</v>
      </c>
    </row>
    <row r="84" spans="19:34" ht="15.75">
      <c r="S84" s="566" t="s">
        <v>192</v>
      </c>
      <c r="T84" s="18" t="s">
        <v>508</v>
      </c>
      <c r="U84" s="18"/>
      <c r="V84" s="516"/>
      <c r="W84" s="516"/>
      <c r="AH84" t="s">
        <v>268</v>
      </c>
    </row>
    <row r="85" spans="19:34">
      <c r="S85" s="562" t="s">
        <v>615</v>
      </c>
      <c r="T85" s="18">
        <v>91</v>
      </c>
      <c r="U85" s="18"/>
      <c r="V85" s="515"/>
      <c r="W85" s="515"/>
      <c r="AH85" t="s">
        <v>348</v>
      </c>
    </row>
    <row r="86" spans="19:34" ht="15.75">
      <c r="S86" s="562" t="s">
        <v>616</v>
      </c>
      <c r="T86" s="18" t="s">
        <v>444</v>
      </c>
      <c r="U86" s="18"/>
      <c r="V86" s="516"/>
      <c r="W86" s="516"/>
      <c r="AH86">
        <v>74</v>
      </c>
    </row>
    <row r="87" spans="19:34">
      <c r="S87" s="562" t="s">
        <v>191</v>
      </c>
      <c r="T87" s="18" t="s">
        <v>509</v>
      </c>
      <c r="U87" s="18"/>
      <c r="V87" s="515"/>
      <c r="W87" s="515"/>
      <c r="AH87" t="s">
        <v>269</v>
      </c>
    </row>
    <row r="88" spans="19:34" ht="15.75">
      <c r="S88" s="562" t="s">
        <v>617</v>
      </c>
      <c r="T88" s="18" t="s">
        <v>510</v>
      </c>
      <c r="U88" s="18"/>
      <c r="V88" s="516"/>
      <c r="W88" s="516"/>
      <c r="AH88" t="s">
        <v>349</v>
      </c>
    </row>
    <row r="89" spans="19:34">
      <c r="S89" s="562" t="s">
        <v>422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511</v>
      </c>
      <c r="U90" s="18"/>
      <c r="V90" s="516"/>
      <c r="W90" s="516"/>
      <c r="AH90" t="s">
        <v>270</v>
      </c>
    </row>
    <row r="91" spans="19:34">
      <c r="S91" s="562" t="s">
        <v>438</v>
      </c>
      <c r="T91" s="18" t="s">
        <v>512</v>
      </c>
      <c r="U91" s="18"/>
      <c r="V91" s="515"/>
      <c r="W91" s="515"/>
      <c r="AH91" t="s">
        <v>271</v>
      </c>
    </row>
    <row r="92" spans="19:34" ht="15.75">
      <c r="S92" s="562" t="s">
        <v>192</v>
      </c>
      <c r="T92" s="18">
        <v>83</v>
      </c>
      <c r="U92" s="18"/>
      <c r="V92" s="516"/>
      <c r="W92" s="516"/>
      <c r="AH92" t="s">
        <v>350</v>
      </c>
    </row>
    <row r="93" spans="19:34">
      <c r="S93" s="562" t="s">
        <v>618</v>
      </c>
      <c r="T93" s="18" t="s">
        <v>445</v>
      </c>
      <c r="U93" s="18"/>
      <c r="V93" s="515"/>
      <c r="W93" s="515"/>
      <c r="AH93">
        <v>83</v>
      </c>
    </row>
    <row r="94" spans="19:34" ht="15.75">
      <c r="S94" s="562" t="s">
        <v>619</v>
      </c>
      <c r="T94" s="18" t="s">
        <v>513</v>
      </c>
      <c r="U94" s="18"/>
      <c r="V94" s="516"/>
      <c r="W94" s="516"/>
      <c r="AH94" t="s">
        <v>272</v>
      </c>
    </row>
    <row r="95" spans="19:34">
      <c r="S95" s="562" t="s">
        <v>191</v>
      </c>
      <c r="T95" s="18" t="s">
        <v>514</v>
      </c>
      <c r="U95" s="18"/>
      <c r="V95" s="515"/>
      <c r="W95" s="515"/>
      <c r="AH95" t="s">
        <v>351</v>
      </c>
    </row>
    <row r="96" spans="19:34" ht="15.75">
      <c r="S96" s="562" t="s">
        <v>620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422</v>
      </c>
      <c r="T97" s="18" t="s">
        <v>515</v>
      </c>
      <c r="U97" s="18"/>
      <c r="V97" s="515"/>
      <c r="W97" s="515"/>
      <c r="AH97" t="s">
        <v>273</v>
      </c>
    </row>
    <row r="98" spans="19:34" ht="15.75">
      <c r="S98" s="562">
        <v>62</v>
      </c>
      <c r="T98" s="18" t="s">
        <v>516</v>
      </c>
      <c r="U98" s="18"/>
      <c r="V98" s="516"/>
      <c r="W98" s="516"/>
      <c r="AH98" t="s">
        <v>274</v>
      </c>
    </row>
    <row r="99" spans="19:34">
      <c r="S99" s="562" t="s">
        <v>192</v>
      </c>
      <c r="T99" s="18">
        <v>74</v>
      </c>
      <c r="U99" s="18"/>
      <c r="V99" s="515"/>
      <c r="W99" s="515"/>
      <c r="AH99" t="s">
        <v>352</v>
      </c>
    </row>
    <row r="100" spans="19:34" ht="15.75">
      <c r="S100" s="562" t="s">
        <v>621</v>
      </c>
      <c r="T100" s="18" t="s">
        <v>446</v>
      </c>
      <c r="U100" s="18"/>
      <c r="V100" s="516"/>
      <c r="W100" s="516"/>
      <c r="AH100">
        <v>90</v>
      </c>
    </row>
    <row r="101" spans="19:34">
      <c r="S101" s="562" t="s">
        <v>622</v>
      </c>
      <c r="T101" s="18" t="s">
        <v>517</v>
      </c>
      <c r="U101" s="18"/>
      <c r="V101" s="515"/>
      <c r="W101" s="515"/>
      <c r="AH101" t="s">
        <v>275</v>
      </c>
    </row>
    <row r="102" spans="19:34" ht="15.75">
      <c r="S102" s="562" t="s">
        <v>191</v>
      </c>
      <c r="T102" s="18" t="s">
        <v>518</v>
      </c>
      <c r="U102" s="18"/>
      <c r="V102" s="516"/>
      <c r="W102" s="516"/>
      <c r="AH102" t="s">
        <v>353</v>
      </c>
    </row>
    <row r="103" spans="19:34">
      <c r="S103" s="562" t="s">
        <v>623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409</v>
      </c>
      <c r="T104" s="18" t="s">
        <v>519</v>
      </c>
      <c r="U104" s="18"/>
      <c r="V104" s="516"/>
      <c r="W104" s="516"/>
      <c r="AH104" t="s">
        <v>276</v>
      </c>
    </row>
    <row r="105" spans="19:34">
      <c r="S105" s="562">
        <v>70</v>
      </c>
      <c r="T105" s="18" t="s">
        <v>520</v>
      </c>
      <c r="U105" s="18"/>
      <c r="V105" s="515"/>
      <c r="W105" s="515"/>
      <c r="AH105" t="s">
        <v>277</v>
      </c>
    </row>
    <row r="106" spans="19:34" ht="15.75">
      <c r="S106" s="562" t="s">
        <v>439</v>
      </c>
      <c r="T106" s="18">
        <v>62</v>
      </c>
      <c r="U106" s="18"/>
      <c r="V106" s="516"/>
      <c r="W106" s="516"/>
      <c r="AH106" t="s">
        <v>354</v>
      </c>
    </row>
    <row r="107" spans="19:34">
      <c r="S107" s="562" t="s">
        <v>192</v>
      </c>
      <c r="T107" s="18" t="s">
        <v>447</v>
      </c>
      <c r="U107" s="18"/>
      <c r="V107" s="515"/>
      <c r="W107" s="515"/>
      <c r="AH107">
        <v>94</v>
      </c>
    </row>
    <row r="108" spans="19:34" ht="15.75">
      <c r="S108" s="562" t="s">
        <v>624</v>
      </c>
      <c r="T108" s="18" t="s">
        <v>521</v>
      </c>
      <c r="U108" s="18"/>
      <c r="V108" s="516"/>
      <c r="W108" s="516"/>
      <c r="AH108" t="s">
        <v>278</v>
      </c>
    </row>
    <row r="109" spans="19:34">
      <c r="S109" s="562" t="s">
        <v>408</v>
      </c>
      <c r="T109" s="18" t="s">
        <v>522</v>
      </c>
      <c r="U109" s="18"/>
      <c r="V109" s="515"/>
      <c r="W109" s="515"/>
      <c r="AH109">
        <v>95</v>
      </c>
    </row>
    <row r="110" spans="19:34" ht="15.75">
      <c r="S110" s="562" t="s">
        <v>191</v>
      </c>
      <c r="T110" s="18">
        <v>56</v>
      </c>
      <c r="U110" s="18"/>
      <c r="V110" s="516"/>
      <c r="W110" s="516"/>
      <c r="AH110" t="s">
        <v>279</v>
      </c>
    </row>
    <row r="111" spans="19:34">
      <c r="S111" s="562" t="s">
        <v>625</v>
      </c>
      <c r="T111" s="18" t="s">
        <v>523</v>
      </c>
      <c r="U111" s="18"/>
      <c r="V111" s="515"/>
      <c r="W111" s="515"/>
      <c r="AH111" t="s">
        <v>355</v>
      </c>
    </row>
    <row r="112" spans="19:34" ht="15.75">
      <c r="S112" s="562" t="s">
        <v>409</v>
      </c>
      <c r="T112" s="18" t="s">
        <v>524</v>
      </c>
      <c r="U112" s="18"/>
      <c r="V112" s="516"/>
      <c r="W112" s="516"/>
      <c r="AH112" t="s">
        <v>280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192</v>
      </c>
      <c r="T114" s="18" t="s">
        <v>448</v>
      </c>
      <c r="U114" s="18"/>
      <c r="V114" s="516"/>
      <c r="W114" s="516"/>
      <c r="AH114" t="s">
        <v>356</v>
      </c>
    </row>
    <row r="115" spans="19:34">
      <c r="S115" s="562" t="s">
        <v>626</v>
      </c>
      <c r="T115" s="18" t="s">
        <v>525</v>
      </c>
      <c r="U115" s="18"/>
      <c r="V115" s="515"/>
      <c r="W115" s="515"/>
      <c r="AH115" t="s">
        <v>281</v>
      </c>
    </row>
    <row r="116" spans="19:34" ht="15.75">
      <c r="S116" s="562" t="s">
        <v>627</v>
      </c>
      <c r="T116" s="18" t="s">
        <v>526</v>
      </c>
      <c r="U116" s="18"/>
      <c r="V116" s="516"/>
      <c r="W116" s="516"/>
      <c r="AH116">
        <v>93</v>
      </c>
    </row>
    <row r="117" spans="19:34">
      <c r="S117" s="562" t="s">
        <v>191</v>
      </c>
      <c r="T117" s="18">
        <v>43</v>
      </c>
      <c r="U117" s="18"/>
      <c r="V117" s="515"/>
      <c r="W117" s="515"/>
      <c r="AH117" t="s">
        <v>282</v>
      </c>
    </row>
    <row r="118" spans="19:34" ht="15.75">
      <c r="S118" s="562" t="s">
        <v>628</v>
      </c>
      <c r="T118" s="18" t="s">
        <v>527</v>
      </c>
      <c r="U118" s="18"/>
      <c r="V118" s="516"/>
      <c r="W118" s="516"/>
      <c r="AH118" t="s">
        <v>357</v>
      </c>
    </row>
    <row r="119" spans="19:34">
      <c r="S119" s="562" t="s">
        <v>629</v>
      </c>
      <c r="T119" s="18" t="s">
        <v>528</v>
      </c>
      <c r="U119" s="18"/>
      <c r="V119" s="515"/>
      <c r="W119" s="515"/>
      <c r="AH119" t="s">
        <v>283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440</v>
      </c>
      <c r="T121" s="18" t="s">
        <v>449</v>
      </c>
      <c r="U121" s="18"/>
      <c r="V121" s="515"/>
      <c r="W121" s="515"/>
      <c r="AH121" t="s">
        <v>358</v>
      </c>
    </row>
    <row r="122" spans="19:34" ht="15.75">
      <c r="S122" s="562" t="s">
        <v>192</v>
      </c>
      <c r="T122" s="18" t="s">
        <v>529</v>
      </c>
      <c r="U122" s="18"/>
      <c r="V122" s="516"/>
      <c r="W122" s="516"/>
      <c r="AH122" t="s">
        <v>284</v>
      </c>
    </row>
    <row r="123" spans="19:34">
      <c r="S123" s="562" t="s">
        <v>630</v>
      </c>
      <c r="T123" s="18" t="s">
        <v>530</v>
      </c>
      <c r="U123" s="18"/>
      <c r="V123" s="515"/>
      <c r="W123" s="515"/>
      <c r="AH123">
        <v>87</v>
      </c>
    </row>
    <row r="124" spans="19:34" ht="15.75">
      <c r="S124" s="562" t="s">
        <v>427</v>
      </c>
      <c r="T124" s="18">
        <v>32</v>
      </c>
      <c r="U124" s="18"/>
      <c r="V124" s="516"/>
      <c r="W124" s="516"/>
      <c r="AH124" t="s">
        <v>285</v>
      </c>
    </row>
    <row r="125" spans="19:34">
      <c r="S125" s="562" t="s">
        <v>191</v>
      </c>
      <c r="T125" s="18" t="s">
        <v>531</v>
      </c>
      <c r="U125" s="18"/>
      <c r="V125" s="515"/>
      <c r="W125" s="515"/>
      <c r="AH125" t="s">
        <v>359</v>
      </c>
    </row>
    <row r="126" spans="19:34" ht="15.75">
      <c r="S126" s="562" t="s">
        <v>631</v>
      </c>
      <c r="T126" s="18" t="s">
        <v>532</v>
      </c>
      <c r="U126" s="18"/>
      <c r="V126" s="516"/>
      <c r="W126" s="516"/>
      <c r="AH126" t="s">
        <v>286</v>
      </c>
    </row>
    <row r="127" spans="19:34">
      <c r="S127" s="562" t="s">
        <v>397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450</v>
      </c>
      <c r="U128" s="18"/>
      <c r="V128" s="516"/>
      <c r="W128" s="516"/>
      <c r="AH128" t="s">
        <v>360</v>
      </c>
    </row>
    <row r="129" spans="19:34">
      <c r="S129" s="562" t="s">
        <v>192</v>
      </c>
      <c r="T129" s="18" t="s">
        <v>533</v>
      </c>
      <c r="U129" s="18"/>
      <c r="V129" s="515"/>
      <c r="W129" s="515"/>
      <c r="AH129" t="s">
        <v>287</v>
      </c>
    </row>
    <row r="130" spans="19:34" ht="15.75">
      <c r="S130" s="562" t="s">
        <v>632</v>
      </c>
      <c r="T130" s="18" t="s">
        <v>534</v>
      </c>
      <c r="U130" s="18"/>
      <c r="V130" s="516"/>
      <c r="W130" s="516"/>
      <c r="AH130">
        <v>79</v>
      </c>
    </row>
    <row r="131" spans="19:34">
      <c r="S131" s="562" t="s">
        <v>633</v>
      </c>
      <c r="T131" s="18">
        <v>25</v>
      </c>
      <c r="U131" s="18"/>
      <c r="V131" s="515"/>
      <c r="W131" s="515"/>
      <c r="AH131" t="s">
        <v>288</v>
      </c>
    </row>
    <row r="132" spans="19:34" ht="15.75">
      <c r="S132" s="562" t="s">
        <v>191</v>
      </c>
      <c r="T132" s="18" t="s">
        <v>535</v>
      </c>
      <c r="U132" s="18"/>
      <c r="V132" s="516"/>
      <c r="W132" s="516"/>
      <c r="AH132" t="s">
        <v>361</v>
      </c>
    </row>
    <row r="133" spans="19:34">
      <c r="S133" s="562" t="s">
        <v>634</v>
      </c>
      <c r="T133" s="18" t="s">
        <v>451</v>
      </c>
      <c r="U133" s="18"/>
      <c r="V133" s="515"/>
      <c r="W133" s="515"/>
      <c r="AH133" t="s">
        <v>289</v>
      </c>
    </row>
    <row r="134" spans="19:34" ht="15.75">
      <c r="S134" s="562" t="s">
        <v>635</v>
      </c>
      <c r="T134" s="18" t="s">
        <v>536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537</v>
      </c>
      <c r="U135" s="18"/>
      <c r="V135" s="515"/>
      <c r="W135" s="515"/>
      <c r="AH135" t="s">
        <v>362</v>
      </c>
    </row>
    <row r="136" spans="19:34" ht="15.75">
      <c r="S136" s="562" t="s">
        <v>441</v>
      </c>
      <c r="T136" s="18">
        <v>26</v>
      </c>
      <c r="U136" s="18"/>
      <c r="V136" s="516"/>
      <c r="W136" s="516"/>
      <c r="AH136" t="s">
        <v>290</v>
      </c>
    </row>
    <row r="137" spans="19:34">
      <c r="S137" s="562" t="s">
        <v>192</v>
      </c>
      <c r="T137" s="18" t="s">
        <v>538</v>
      </c>
      <c r="U137" s="18"/>
      <c r="V137" s="515"/>
      <c r="W137" s="515"/>
      <c r="AH137">
        <v>69</v>
      </c>
    </row>
    <row r="138" spans="19:34" ht="15.75">
      <c r="S138" s="562" t="s">
        <v>636</v>
      </c>
      <c r="T138" s="18" t="s">
        <v>539</v>
      </c>
      <c r="U138" s="18"/>
      <c r="V138" s="516"/>
      <c r="W138" s="516"/>
      <c r="AH138" t="s">
        <v>291</v>
      </c>
    </row>
    <row r="139" spans="19:34">
      <c r="S139" s="562" t="s">
        <v>423</v>
      </c>
      <c r="T139" s="18">
        <v>29</v>
      </c>
      <c r="U139" s="18"/>
      <c r="V139" s="515"/>
      <c r="W139" s="515"/>
      <c r="AH139" t="s">
        <v>363</v>
      </c>
    </row>
    <row r="140" spans="19:34" ht="15.75">
      <c r="S140" s="562" t="s">
        <v>191</v>
      </c>
      <c r="T140" s="18" t="s">
        <v>452</v>
      </c>
      <c r="U140" s="18"/>
      <c r="V140" s="516"/>
      <c r="W140" s="516"/>
      <c r="AH140" t="s">
        <v>292</v>
      </c>
    </row>
    <row r="141" spans="19:34">
      <c r="S141" s="562" t="s">
        <v>637</v>
      </c>
      <c r="T141" s="18" t="s">
        <v>540</v>
      </c>
      <c r="U141" s="18"/>
      <c r="V141" s="515"/>
      <c r="W141" s="515"/>
      <c r="AH141">
        <v>64</v>
      </c>
    </row>
    <row r="142" spans="19:34" ht="15.75">
      <c r="S142" s="562" t="s">
        <v>392</v>
      </c>
      <c r="T142" s="18" t="s">
        <v>541</v>
      </c>
      <c r="U142" s="18"/>
      <c r="V142" s="516"/>
      <c r="W142" s="516"/>
      <c r="AH142" t="s">
        <v>364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293</v>
      </c>
    </row>
    <row r="144" spans="19:34" ht="15.75">
      <c r="S144" s="562" t="s">
        <v>192</v>
      </c>
      <c r="T144" s="18" t="s">
        <v>542</v>
      </c>
      <c r="U144" s="18"/>
      <c r="V144" s="516"/>
      <c r="W144" s="516"/>
      <c r="AH144">
        <v>59</v>
      </c>
    </row>
    <row r="145" spans="19:34">
      <c r="S145" s="562" t="s">
        <v>638</v>
      </c>
      <c r="T145" s="18" t="s">
        <v>543</v>
      </c>
      <c r="U145" s="18"/>
      <c r="V145" s="515"/>
      <c r="W145" s="515"/>
      <c r="AH145" t="s">
        <v>294</v>
      </c>
    </row>
    <row r="146" spans="19:34" ht="15.75">
      <c r="S146" s="562" t="s">
        <v>639</v>
      </c>
      <c r="T146" s="18">
        <v>41</v>
      </c>
      <c r="U146" s="18"/>
      <c r="V146" s="516"/>
      <c r="W146" s="516"/>
      <c r="AH146" t="s">
        <v>365</v>
      </c>
    </row>
    <row r="147" spans="19:34">
      <c r="S147" s="562" t="s">
        <v>191</v>
      </c>
      <c r="T147" s="18" t="s">
        <v>453</v>
      </c>
      <c r="U147" s="18"/>
      <c r="V147" s="515"/>
      <c r="W147" s="515"/>
      <c r="AH147" t="s">
        <v>295</v>
      </c>
    </row>
    <row r="148" spans="19:34" ht="15.75">
      <c r="S148" s="562" t="s">
        <v>640</v>
      </c>
      <c r="T148" s="18" t="s">
        <v>544</v>
      </c>
      <c r="U148" s="18"/>
      <c r="V148" s="516"/>
      <c r="W148" s="516"/>
      <c r="AH148">
        <v>55</v>
      </c>
    </row>
    <row r="149" spans="19:34">
      <c r="S149" s="562" t="s">
        <v>424</v>
      </c>
      <c r="T149" s="18" t="s">
        <v>545</v>
      </c>
      <c r="U149" s="18"/>
      <c r="V149" s="515"/>
      <c r="W149" s="515"/>
      <c r="AH149" t="s">
        <v>366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296</v>
      </c>
    </row>
    <row r="151" spans="19:34">
      <c r="S151" s="562" t="s">
        <v>442</v>
      </c>
      <c r="T151" s="18" t="s">
        <v>546</v>
      </c>
      <c r="U151" s="18"/>
      <c r="V151" s="515"/>
      <c r="W151" s="515"/>
      <c r="AH151" t="s">
        <v>297</v>
      </c>
    </row>
    <row r="152" spans="19:34" ht="15.75">
      <c r="S152" s="562" t="s">
        <v>192</v>
      </c>
      <c r="T152" s="18" t="s">
        <v>547</v>
      </c>
      <c r="U152" s="18"/>
      <c r="V152" s="516"/>
      <c r="W152" s="516"/>
      <c r="AH152" t="s">
        <v>367</v>
      </c>
    </row>
    <row r="153" spans="19:34">
      <c r="S153" s="562" t="s">
        <v>641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642</v>
      </c>
      <c r="T154" s="18" t="s">
        <v>454</v>
      </c>
      <c r="U154" s="18"/>
      <c r="V154" s="516"/>
      <c r="W154" s="516"/>
      <c r="AH154" t="s">
        <v>298</v>
      </c>
    </row>
    <row r="155" spans="19:34">
      <c r="S155" s="562" t="s">
        <v>191</v>
      </c>
      <c r="T155" s="18" t="s">
        <v>548</v>
      </c>
      <c r="U155" s="18"/>
      <c r="V155" s="515"/>
      <c r="W155" s="515"/>
      <c r="AH155" t="s">
        <v>368</v>
      </c>
    </row>
    <row r="156" spans="19:34" ht="15.75">
      <c r="S156" s="562" t="s">
        <v>643</v>
      </c>
      <c r="T156" s="18" t="s">
        <v>549</v>
      </c>
      <c r="U156" s="18"/>
      <c r="V156" s="516"/>
      <c r="W156" s="516"/>
      <c r="AH156">
        <v>48</v>
      </c>
    </row>
    <row r="157" spans="19:34">
      <c r="S157" s="562" t="s">
        <v>644</v>
      </c>
      <c r="T157" s="18">
        <v>62</v>
      </c>
      <c r="U157" s="18"/>
      <c r="V157" s="515"/>
      <c r="W157" s="515"/>
      <c r="AH157" t="s">
        <v>299</v>
      </c>
    </row>
    <row r="158" spans="19:34" ht="15.75">
      <c r="S158" s="562">
        <v>95</v>
      </c>
      <c r="T158" s="18" t="s">
        <v>550</v>
      </c>
      <c r="U158" s="18"/>
      <c r="V158" s="516"/>
      <c r="W158" s="516"/>
      <c r="AH158" t="s">
        <v>300</v>
      </c>
    </row>
    <row r="159" spans="19:34">
      <c r="S159" s="562" t="s">
        <v>192</v>
      </c>
      <c r="T159" s="18" t="s">
        <v>551</v>
      </c>
      <c r="U159" s="18"/>
      <c r="V159" s="515"/>
      <c r="W159" s="515"/>
      <c r="AH159" t="s">
        <v>369</v>
      </c>
    </row>
    <row r="160" spans="19:34" ht="15.75">
      <c r="S160" s="562" t="s">
        <v>645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646</v>
      </c>
      <c r="T161" s="18" t="s">
        <v>455</v>
      </c>
      <c r="U161" s="18"/>
      <c r="V161" s="515"/>
      <c r="W161" s="515"/>
      <c r="AH161" t="s">
        <v>301</v>
      </c>
    </row>
    <row r="162" spans="19:34" ht="15.75">
      <c r="S162" s="562">
        <v>95</v>
      </c>
      <c r="T162" s="18" t="s">
        <v>552</v>
      </c>
      <c r="U162" s="18"/>
      <c r="V162" s="516"/>
      <c r="W162" s="516"/>
      <c r="AH162" t="s">
        <v>370</v>
      </c>
    </row>
    <row r="163" spans="19:34">
      <c r="S163" s="562" t="s">
        <v>443</v>
      </c>
      <c r="T163" s="18" t="s">
        <v>553</v>
      </c>
      <c r="U163" s="18"/>
      <c r="V163" s="515"/>
      <c r="W163" s="515"/>
      <c r="AH163">
        <v>46</v>
      </c>
    </row>
    <row r="164" spans="19:34" ht="15.75">
      <c r="S164" s="562" t="s">
        <v>191</v>
      </c>
      <c r="T164" s="18">
        <v>76</v>
      </c>
      <c r="U164" s="18"/>
      <c r="V164" s="516"/>
      <c r="W164" s="516"/>
      <c r="AH164" t="s">
        <v>302</v>
      </c>
    </row>
    <row r="165" spans="19:34">
      <c r="S165" s="562" t="s">
        <v>647</v>
      </c>
      <c r="T165" s="18" t="s">
        <v>554</v>
      </c>
      <c r="U165" s="18"/>
      <c r="V165" s="515"/>
      <c r="W165" s="515"/>
      <c r="AH165" t="s">
        <v>303</v>
      </c>
    </row>
    <row r="166" spans="19:34" ht="15.75">
      <c r="S166" s="562" t="s">
        <v>393</v>
      </c>
      <c r="T166" s="18" t="s">
        <v>555</v>
      </c>
      <c r="U166" s="18"/>
      <c r="V166" s="516"/>
      <c r="W166" s="516"/>
      <c r="AH166" t="s">
        <v>371</v>
      </c>
    </row>
    <row r="167" spans="19:34">
      <c r="S167" s="562" t="s">
        <v>192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648</v>
      </c>
      <c r="T168" s="18" t="s">
        <v>456</v>
      </c>
      <c r="U168" s="18"/>
      <c r="V168" s="516"/>
      <c r="W168" s="516"/>
      <c r="AH168" t="s">
        <v>304</v>
      </c>
    </row>
    <row r="169" spans="19:34">
      <c r="S169" s="562" t="s">
        <v>649</v>
      </c>
      <c r="T169" s="18" t="s">
        <v>556</v>
      </c>
      <c r="U169" s="18"/>
      <c r="V169" s="515"/>
      <c r="W169" s="515"/>
      <c r="AH169" t="s">
        <v>372</v>
      </c>
    </row>
    <row r="170" spans="19:34" ht="15.75">
      <c r="S170" s="562">
        <v>93</v>
      </c>
      <c r="T170" s="18" t="s">
        <v>557</v>
      </c>
      <c r="U170" s="18"/>
      <c r="V170" s="516"/>
      <c r="W170" s="516"/>
      <c r="AH170">
        <v>47</v>
      </c>
    </row>
    <row r="171" spans="19:34">
      <c r="S171" s="562" t="s">
        <v>191</v>
      </c>
      <c r="T171" s="18">
        <v>87</v>
      </c>
      <c r="U171" s="18"/>
      <c r="V171" s="515"/>
      <c r="W171" s="515"/>
      <c r="AH171" t="s">
        <v>305</v>
      </c>
    </row>
    <row r="172" spans="19:34" ht="15.75">
      <c r="S172" s="562" t="s">
        <v>390</v>
      </c>
      <c r="T172" s="18" t="s">
        <v>558</v>
      </c>
      <c r="U172" s="18"/>
      <c r="V172" s="516"/>
      <c r="W172" s="516"/>
      <c r="AH172" t="s">
        <v>306</v>
      </c>
    </row>
    <row r="173" spans="19:34">
      <c r="S173" s="562" t="s">
        <v>650</v>
      </c>
      <c r="T173" s="18" t="s">
        <v>559</v>
      </c>
      <c r="U173" s="18"/>
      <c r="V173" s="515"/>
      <c r="W173" s="515"/>
      <c r="AH173" t="s">
        <v>373</v>
      </c>
    </row>
    <row r="174" spans="19:34" ht="15.75">
      <c r="S174" s="562" t="s">
        <v>192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651</v>
      </c>
      <c r="T175" s="18" t="s">
        <v>457</v>
      </c>
      <c r="U175" s="18"/>
      <c r="V175" s="515"/>
      <c r="W175" s="515"/>
      <c r="AH175" t="s">
        <v>307</v>
      </c>
    </row>
    <row r="176" spans="19:34" ht="15.75">
      <c r="S176" s="562" t="s">
        <v>423</v>
      </c>
      <c r="T176" s="18" t="s">
        <v>560</v>
      </c>
      <c r="U176" s="18"/>
      <c r="V176" s="516"/>
      <c r="W176" s="516"/>
      <c r="AH176" t="s">
        <v>374</v>
      </c>
    </row>
    <row r="177" spans="19:34">
      <c r="S177" s="562">
        <v>91</v>
      </c>
      <c r="T177" s="18" t="s">
        <v>561</v>
      </c>
      <c r="U177" s="18"/>
      <c r="V177" s="515"/>
      <c r="W177" s="515"/>
      <c r="AH177">
        <v>51</v>
      </c>
    </row>
    <row r="178" spans="19:34" ht="15.75">
      <c r="S178" s="562" t="s">
        <v>444</v>
      </c>
      <c r="T178" s="18">
        <v>95</v>
      </c>
      <c r="U178" s="18"/>
      <c r="V178" s="516"/>
      <c r="W178" s="516"/>
      <c r="AH178" t="s">
        <v>308</v>
      </c>
    </row>
    <row r="179" spans="19:34">
      <c r="S179" s="562" t="s">
        <v>191</v>
      </c>
      <c r="T179" s="18" t="s">
        <v>562</v>
      </c>
      <c r="U179" s="18"/>
      <c r="V179" s="515"/>
      <c r="W179" s="515"/>
      <c r="AH179" t="s">
        <v>309</v>
      </c>
    </row>
    <row r="180" spans="19:34" ht="15.75">
      <c r="S180" s="562" t="s">
        <v>425</v>
      </c>
      <c r="T180" s="18" t="s">
        <v>563</v>
      </c>
      <c r="U180" s="18"/>
      <c r="V180" s="516"/>
      <c r="W180" s="516"/>
      <c r="AH180" t="s">
        <v>375</v>
      </c>
    </row>
    <row r="181" spans="19:34">
      <c r="S181" s="562" t="s">
        <v>652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192</v>
      </c>
      <c r="T182" s="18" t="s">
        <v>458</v>
      </c>
      <c r="U182" s="18"/>
      <c r="V182" s="516"/>
      <c r="W182" s="516"/>
      <c r="AH182" t="s">
        <v>310</v>
      </c>
    </row>
    <row r="183" spans="19:34">
      <c r="S183" s="562" t="s">
        <v>653</v>
      </c>
      <c r="T183" s="18" t="s">
        <v>564</v>
      </c>
      <c r="U183" s="18"/>
      <c r="V183" s="515"/>
      <c r="W183" s="515"/>
      <c r="AH183" t="s">
        <v>376</v>
      </c>
    </row>
    <row r="184" spans="19:34" ht="15.75">
      <c r="S184" s="562" t="s">
        <v>388</v>
      </c>
      <c r="T184" s="18" t="s">
        <v>565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311</v>
      </c>
    </row>
    <row r="186" spans="19:34" ht="15.75">
      <c r="S186" s="562" t="s">
        <v>191</v>
      </c>
      <c r="T186" s="18" t="s">
        <v>566</v>
      </c>
      <c r="U186" s="18"/>
      <c r="V186" s="516"/>
      <c r="W186" s="516"/>
      <c r="AH186" t="s">
        <v>312</v>
      </c>
    </row>
    <row r="187" spans="19:34">
      <c r="S187" s="562" t="s">
        <v>654</v>
      </c>
      <c r="T187" s="18" t="s">
        <v>567</v>
      </c>
      <c r="U187" s="18"/>
      <c r="V187" s="515"/>
      <c r="W187" s="515"/>
      <c r="AH187" t="s">
        <v>377</v>
      </c>
    </row>
    <row r="188" spans="19:34" ht="15.75">
      <c r="S188" s="562" t="s">
        <v>655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192</v>
      </c>
      <c r="T189" s="18" t="s">
        <v>459</v>
      </c>
      <c r="U189" s="18"/>
      <c r="V189" s="515"/>
      <c r="W189" s="515"/>
      <c r="AH189" t="s">
        <v>313</v>
      </c>
    </row>
    <row r="190" spans="19:34" ht="15.75">
      <c r="S190" s="562" t="s">
        <v>656</v>
      </c>
      <c r="T190" s="18" t="s">
        <v>568</v>
      </c>
      <c r="U190" s="18"/>
      <c r="V190" s="516"/>
      <c r="W190" s="516"/>
      <c r="AH190" t="s">
        <v>378</v>
      </c>
    </row>
    <row r="191" spans="19:34">
      <c r="S191" s="562" t="s">
        <v>657</v>
      </c>
      <c r="T191" s="18" t="s">
        <v>569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314</v>
      </c>
    </row>
    <row r="193" spans="19:34">
      <c r="S193" s="562" t="s">
        <v>445</v>
      </c>
      <c r="T193" s="18" t="s">
        <v>570</v>
      </c>
      <c r="U193" s="18"/>
      <c r="V193" s="515"/>
      <c r="W193" s="515"/>
      <c r="AH193" t="s">
        <v>315</v>
      </c>
    </row>
    <row r="194" spans="19:34" ht="15.75">
      <c r="S194" s="562" t="s">
        <v>191</v>
      </c>
      <c r="T194" s="18">
        <v>96</v>
      </c>
      <c r="U194" s="18"/>
      <c r="V194" s="516"/>
      <c r="W194" s="516"/>
      <c r="AH194" t="s">
        <v>379</v>
      </c>
    </row>
    <row r="195" spans="19:34">
      <c r="S195" s="562" t="s">
        <v>658</v>
      </c>
      <c r="T195" s="18" t="s">
        <v>460</v>
      </c>
      <c r="U195" s="18"/>
      <c r="V195" s="515"/>
      <c r="W195" s="515"/>
      <c r="AH195">
        <v>63</v>
      </c>
    </row>
    <row r="196" spans="19:34" ht="15.75">
      <c r="S196" s="562" t="s">
        <v>659</v>
      </c>
      <c r="T196" s="18" t="s">
        <v>571</v>
      </c>
      <c r="U196" s="18"/>
      <c r="V196" s="516"/>
      <c r="W196" s="516"/>
      <c r="AH196" t="s">
        <v>316</v>
      </c>
    </row>
    <row r="197" spans="19:34">
      <c r="S197" s="562" t="s">
        <v>192</v>
      </c>
      <c r="T197" s="18" t="s">
        <v>572</v>
      </c>
      <c r="U197" s="18"/>
      <c r="V197" s="515"/>
      <c r="W197" s="515"/>
      <c r="AH197" t="s">
        <v>380</v>
      </c>
    </row>
    <row r="198" spans="19:34" ht="15.75">
      <c r="S198" s="562" t="s">
        <v>660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661</v>
      </c>
      <c r="T199" s="18" t="s">
        <v>573</v>
      </c>
      <c r="U199" s="18"/>
      <c r="V199" s="515"/>
      <c r="W199" s="515"/>
      <c r="AH199" t="s">
        <v>317</v>
      </c>
    </row>
    <row r="200" spans="19:34" ht="15.75">
      <c r="S200" s="562">
        <v>79</v>
      </c>
      <c r="T200" s="18" t="s">
        <v>574</v>
      </c>
      <c r="U200" s="18"/>
      <c r="V200" s="516"/>
      <c r="W200" s="516"/>
      <c r="AH200" t="s">
        <v>318</v>
      </c>
    </row>
    <row r="201" spans="19:34">
      <c r="S201" s="562" t="s">
        <v>191</v>
      </c>
      <c r="T201" s="18">
        <v>88</v>
      </c>
      <c r="U201" s="18"/>
      <c r="V201" s="515"/>
      <c r="W201" s="515"/>
      <c r="AH201" t="s">
        <v>381</v>
      </c>
    </row>
    <row r="202" spans="19:34" ht="15.75">
      <c r="S202" s="562" t="s">
        <v>662</v>
      </c>
      <c r="T202" s="18" t="s">
        <v>461</v>
      </c>
      <c r="U202" s="18"/>
      <c r="V202" s="516"/>
      <c r="W202" s="516"/>
      <c r="AH202">
        <v>67</v>
      </c>
    </row>
    <row r="203" spans="19:34">
      <c r="S203" s="562" t="s">
        <v>407</v>
      </c>
      <c r="T203" s="18" t="s">
        <v>575</v>
      </c>
      <c r="U203" s="18"/>
      <c r="V203" s="515"/>
      <c r="W203" s="515"/>
      <c r="AH203" t="s">
        <v>319</v>
      </c>
    </row>
    <row r="204" spans="19:34" ht="15.75">
      <c r="S204" s="562" t="s">
        <v>192</v>
      </c>
      <c r="T204" s="18" t="s">
        <v>576</v>
      </c>
      <c r="U204" s="18"/>
      <c r="V204" s="516"/>
      <c r="W204" s="516"/>
      <c r="AH204">
        <v>69</v>
      </c>
    </row>
    <row r="205" spans="19:34">
      <c r="S205" s="562" t="s">
        <v>412</v>
      </c>
      <c r="T205" s="18">
        <v>82</v>
      </c>
      <c r="U205" s="18"/>
      <c r="V205" s="515"/>
      <c r="W205" s="515"/>
    </row>
    <row r="206" spans="19:34" ht="15.75">
      <c r="S206" s="562" t="s">
        <v>398</v>
      </c>
      <c r="T206" s="18" t="s">
        <v>577</v>
      </c>
      <c r="U206" s="18"/>
      <c r="V206" s="516"/>
      <c r="W206" s="516"/>
    </row>
    <row r="207" spans="19:34">
      <c r="S207" s="562">
        <v>74</v>
      </c>
      <c r="T207" s="18" t="s">
        <v>578</v>
      </c>
      <c r="U207" s="18"/>
      <c r="V207" s="515"/>
      <c r="W207" s="515"/>
    </row>
    <row r="208" spans="19:34" ht="15.75">
      <c r="S208" s="562" t="s">
        <v>446</v>
      </c>
      <c r="T208" s="18">
        <v>76</v>
      </c>
      <c r="U208" s="18"/>
      <c r="V208" s="516"/>
      <c r="W208" s="516"/>
    </row>
    <row r="209" spans="19:23">
      <c r="S209" s="562" t="s">
        <v>191</v>
      </c>
      <c r="T209" s="18" t="s">
        <v>462</v>
      </c>
      <c r="U209" s="515"/>
      <c r="V209" s="515"/>
      <c r="W209" s="515"/>
    </row>
    <row r="210" spans="19:23" ht="15.75">
      <c r="S210" s="562" t="s">
        <v>663</v>
      </c>
      <c r="T210" s="18" t="s">
        <v>579</v>
      </c>
      <c r="U210" s="516"/>
      <c r="V210" s="516"/>
      <c r="W210" s="516"/>
    </row>
    <row r="211" spans="19:23">
      <c r="S211" s="562" t="s">
        <v>664</v>
      </c>
      <c r="T211" s="18" t="s">
        <v>580</v>
      </c>
      <c r="U211" s="515"/>
      <c r="V211" s="515"/>
      <c r="W211" s="515"/>
    </row>
    <row r="212" spans="19:23" ht="15.75">
      <c r="S212" s="562" t="s">
        <v>192</v>
      </c>
      <c r="T212" s="18">
        <v>69</v>
      </c>
      <c r="U212" s="516"/>
      <c r="V212" s="516"/>
      <c r="W212" s="516"/>
    </row>
    <row r="213" spans="19:23">
      <c r="S213" s="562" t="s">
        <v>665</v>
      </c>
      <c r="T213" s="18" t="s">
        <v>581</v>
      </c>
      <c r="U213" s="515"/>
      <c r="V213" s="515"/>
      <c r="W213" s="515"/>
    </row>
    <row r="214" spans="19:23" ht="15.75">
      <c r="S214" s="562" t="s">
        <v>666</v>
      </c>
      <c r="T214" s="18" t="s">
        <v>582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191</v>
      </c>
      <c r="T216" s="18"/>
      <c r="U216" s="516"/>
      <c r="V216" s="516"/>
      <c r="W216" s="516"/>
    </row>
    <row r="217" spans="19:23">
      <c r="S217" s="562" t="s">
        <v>667</v>
      </c>
      <c r="T217" s="18"/>
      <c r="U217" s="515"/>
      <c r="V217" s="515"/>
      <c r="W217" s="515"/>
    </row>
    <row r="218" spans="19:23" ht="15.75">
      <c r="S218" s="562" t="s">
        <v>668</v>
      </c>
      <c r="T218" s="18"/>
      <c r="U218" s="516"/>
      <c r="V218" s="516"/>
      <c r="W218" s="516"/>
    </row>
    <row r="219" spans="19:23">
      <c r="S219" s="562" t="s">
        <v>192</v>
      </c>
      <c r="T219" s="18"/>
      <c r="U219" s="515"/>
      <c r="V219" s="515"/>
      <c r="W219" s="515"/>
    </row>
    <row r="220" spans="19:23" ht="15.75">
      <c r="S220" s="562" t="s">
        <v>669</v>
      </c>
      <c r="T220" s="18"/>
      <c r="U220" s="516"/>
      <c r="V220" s="516"/>
      <c r="W220" s="516"/>
    </row>
    <row r="221" spans="19:23">
      <c r="S221" s="562" t="s">
        <v>670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447</v>
      </c>
      <c r="T223" s="18"/>
      <c r="U223" s="515"/>
      <c r="V223" s="515"/>
      <c r="W223" s="515"/>
    </row>
    <row r="224" spans="19:23" ht="15.75">
      <c r="S224" s="562" t="s">
        <v>191</v>
      </c>
      <c r="T224" s="18"/>
      <c r="U224" s="516"/>
      <c r="V224" s="516"/>
      <c r="W224" s="516"/>
    </row>
    <row r="225" spans="19:23">
      <c r="S225" s="562" t="s">
        <v>671</v>
      </c>
      <c r="T225" s="18"/>
      <c r="U225" s="515"/>
      <c r="V225" s="515"/>
      <c r="W225" s="515"/>
    </row>
    <row r="226" spans="19:23" ht="15.75">
      <c r="S226" s="562" t="s">
        <v>672</v>
      </c>
      <c r="T226" s="18"/>
      <c r="U226" s="516"/>
      <c r="V226" s="516"/>
      <c r="W226" s="516"/>
    </row>
    <row r="227" spans="19:23">
      <c r="S227" s="562" t="s">
        <v>192</v>
      </c>
      <c r="T227" s="18"/>
      <c r="U227" s="515"/>
      <c r="V227" s="515"/>
      <c r="W227" s="515"/>
    </row>
    <row r="228" spans="19:23" ht="15.75">
      <c r="S228" s="562" t="s">
        <v>673</v>
      </c>
      <c r="T228" s="18"/>
      <c r="U228" s="516"/>
      <c r="V228" s="516"/>
      <c r="W228" s="516"/>
    </row>
    <row r="229" spans="19:23">
      <c r="S229" s="562" t="s">
        <v>674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191</v>
      </c>
      <c r="T231" s="18"/>
      <c r="U231" s="515"/>
      <c r="V231" s="515"/>
      <c r="W231" s="515"/>
    </row>
    <row r="232" spans="19:23" ht="15.75">
      <c r="S232" s="562" t="s">
        <v>675</v>
      </c>
      <c r="T232" s="18"/>
      <c r="U232" s="516"/>
      <c r="V232" s="516"/>
      <c r="W232" s="516"/>
    </row>
    <row r="233" spans="19:23">
      <c r="S233" s="562" t="s">
        <v>676</v>
      </c>
      <c r="T233" s="18"/>
      <c r="U233" s="515"/>
      <c r="V233" s="515"/>
      <c r="W233" s="515"/>
    </row>
    <row r="234" spans="19:23" ht="15.75">
      <c r="S234" s="562" t="s">
        <v>192</v>
      </c>
      <c r="T234" s="18"/>
      <c r="U234" s="516"/>
      <c r="V234" s="516"/>
      <c r="W234" s="516"/>
    </row>
    <row r="235" spans="19:23">
      <c r="S235" s="562" t="s">
        <v>677</v>
      </c>
      <c r="T235" s="18"/>
      <c r="U235" s="515"/>
      <c r="V235" s="515"/>
      <c r="W235" s="515"/>
    </row>
    <row r="236" spans="19:23" ht="15.75">
      <c r="S236" s="562" t="s">
        <v>678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448</v>
      </c>
      <c r="T238" s="18"/>
      <c r="U238" s="516"/>
      <c r="V238" s="516"/>
      <c r="W238" s="516"/>
    </row>
    <row r="239" spans="19:23">
      <c r="S239" s="562" t="s">
        <v>191</v>
      </c>
      <c r="T239" s="18"/>
      <c r="U239" s="515"/>
      <c r="V239" s="515"/>
      <c r="W239" s="515"/>
    </row>
    <row r="240" spans="19:23" ht="15.75">
      <c r="S240" s="562" t="s">
        <v>399</v>
      </c>
      <c r="T240" s="18"/>
      <c r="U240" s="516"/>
      <c r="V240" s="516"/>
      <c r="W240" s="516"/>
    </row>
    <row r="241" spans="19:23">
      <c r="S241" s="562" t="s">
        <v>679</v>
      </c>
      <c r="T241" s="18"/>
      <c r="U241" s="515"/>
      <c r="V241" s="515"/>
      <c r="W241" s="515"/>
    </row>
    <row r="242" spans="19:23" ht="15.75">
      <c r="S242" s="562" t="s">
        <v>192</v>
      </c>
      <c r="T242" s="18"/>
      <c r="U242" s="516"/>
      <c r="V242" s="516"/>
      <c r="W242" s="516"/>
    </row>
    <row r="243" spans="19:23">
      <c r="S243" s="562" t="s">
        <v>680</v>
      </c>
      <c r="T243" s="18"/>
      <c r="U243" s="515"/>
      <c r="V243" s="515"/>
      <c r="W243" s="515"/>
    </row>
    <row r="244" spans="19:23" ht="15.75">
      <c r="S244" s="562" t="s">
        <v>681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191</v>
      </c>
      <c r="T246" s="18"/>
      <c r="U246" s="516"/>
      <c r="V246" s="516"/>
      <c r="W246" s="516"/>
    </row>
    <row r="247" spans="19:23">
      <c r="S247" s="562" t="s">
        <v>682</v>
      </c>
      <c r="T247" s="18"/>
      <c r="U247" s="515"/>
      <c r="V247" s="515"/>
      <c r="W247" s="515"/>
    </row>
    <row r="248" spans="19:23" ht="15.75">
      <c r="S248" s="562" t="s">
        <v>683</v>
      </c>
      <c r="T248" s="18"/>
      <c r="U248" s="516"/>
      <c r="V248" s="516"/>
      <c r="W248" s="516"/>
    </row>
    <row r="249" spans="19:23">
      <c r="S249" s="562" t="s">
        <v>192</v>
      </c>
      <c r="T249" s="18"/>
      <c r="U249" s="515"/>
      <c r="V249" s="515"/>
      <c r="W249" s="515"/>
    </row>
    <row r="250" spans="19:23" ht="15.75">
      <c r="S250" s="562" t="s">
        <v>684</v>
      </c>
      <c r="T250" s="18"/>
      <c r="U250" s="516"/>
      <c r="V250" s="516"/>
      <c r="W250" s="516"/>
    </row>
    <row r="251" spans="19:23">
      <c r="S251" s="562" t="s">
        <v>685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449</v>
      </c>
      <c r="T253" s="18"/>
      <c r="U253" s="515"/>
      <c r="V253" s="515"/>
      <c r="W253" s="515"/>
    </row>
    <row r="254" spans="19:23" ht="15.75">
      <c r="S254" s="562" t="s">
        <v>191</v>
      </c>
      <c r="T254" s="18"/>
      <c r="U254" s="516"/>
      <c r="V254" s="516"/>
      <c r="W254" s="516"/>
    </row>
    <row r="255" spans="19:23">
      <c r="S255" s="562" t="s">
        <v>686</v>
      </c>
      <c r="T255" s="18"/>
      <c r="U255" s="515"/>
      <c r="V255" s="515"/>
      <c r="W255" s="515"/>
    </row>
    <row r="256" spans="19:23" ht="15.75">
      <c r="S256" s="562" t="s">
        <v>687</v>
      </c>
      <c r="T256" s="18"/>
      <c r="U256" s="516"/>
      <c r="V256" s="516"/>
      <c r="W256" s="516"/>
    </row>
    <row r="257" spans="19:23">
      <c r="S257" s="562" t="s">
        <v>192</v>
      </c>
      <c r="T257" s="18"/>
      <c r="U257" s="515"/>
      <c r="V257" s="515"/>
      <c r="W257" s="515"/>
    </row>
    <row r="258" spans="19:23" ht="15.75">
      <c r="S258" s="562" t="s">
        <v>688</v>
      </c>
      <c r="T258" s="18"/>
      <c r="U258" s="516"/>
      <c r="V258" s="516"/>
      <c r="W258" s="516"/>
    </row>
    <row r="259" spans="19:23">
      <c r="S259" s="562" t="s">
        <v>689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191</v>
      </c>
      <c r="T261" s="18"/>
      <c r="U261" s="515"/>
      <c r="V261" s="515"/>
      <c r="W261" s="515"/>
    </row>
    <row r="262" spans="19:23" ht="15.75">
      <c r="S262" s="562" t="s">
        <v>690</v>
      </c>
      <c r="T262" s="18"/>
      <c r="U262" s="516"/>
      <c r="V262" s="516"/>
      <c r="W262" s="516"/>
    </row>
    <row r="263" spans="19:23">
      <c r="S263" s="562" t="s">
        <v>687</v>
      </c>
      <c r="T263" s="18"/>
      <c r="U263" s="515"/>
      <c r="V263" s="515"/>
      <c r="W263" s="515"/>
    </row>
    <row r="264" spans="19:23" ht="15.75">
      <c r="S264" s="562" t="s">
        <v>192</v>
      </c>
      <c r="T264" s="18"/>
      <c r="U264" s="516"/>
      <c r="V264" s="516"/>
      <c r="W264" s="516"/>
    </row>
    <row r="265" spans="19:23">
      <c r="S265" s="562" t="s">
        <v>691</v>
      </c>
      <c r="T265" s="18"/>
      <c r="U265" s="515"/>
      <c r="V265" s="515"/>
      <c r="W265" s="515"/>
    </row>
    <row r="266" spans="19:23" ht="15.75">
      <c r="S266" s="562" t="s">
        <v>692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450</v>
      </c>
      <c r="T268" s="18"/>
      <c r="U268" s="516"/>
      <c r="V268" s="516"/>
      <c r="W268" s="516"/>
    </row>
    <row r="269" spans="19:23">
      <c r="S269" s="562" t="s">
        <v>191</v>
      </c>
      <c r="T269" s="18"/>
      <c r="U269" s="515"/>
      <c r="V269" s="515"/>
      <c r="W269" s="515"/>
    </row>
    <row r="270" spans="19:23" ht="15.75">
      <c r="S270" s="562" t="s">
        <v>693</v>
      </c>
      <c r="T270" s="18"/>
      <c r="U270" s="516"/>
      <c r="V270" s="516"/>
      <c r="W270" s="516"/>
    </row>
    <row r="271" spans="19:23">
      <c r="S271" s="562" t="s">
        <v>694</v>
      </c>
      <c r="T271" s="18"/>
      <c r="U271" s="515"/>
      <c r="V271" s="515"/>
      <c r="W271" s="515"/>
    </row>
    <row r="272" spans="19:23" ht="15.75">
      <c r="S272" s="562" t="s">
        <v>192</v>
      </c>
      <c r="T272" s="18"/>
      <c r="U272" s="516"/>
      <c r="V272" s="516"/>
      <c r="W272" s="516"/>
    </row>
    <row r="273" spans="19:23">
      <c r="S273" s="562" t="s">
        <v>695</v>
      </c>
      <c r="T273" s="18"/>
      <c r="U273" s="515"/>
      <c r="V273" s="515"/>
      <c r="W273" s="515"/>
    </row>
    <row r="274" spans="19:23" ht="15.75">
      <c r="S274" s="562" t="s">
        <v>696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191</v>
      </c>
      <c r="T276" s="18"/>
      <c r="U276" s="516"/>
      <c r="V276" s="516"/>
      <c r="W276" s="516"/>
    </row>
    <row r="277" spans="19:23">
      <c r="S277" s="562" t="s">
        <v>697</v>
      </c>
      <c r="T277" s="18"/>
      <c r="U277" s="515"/>
      <c r="V277" s="515"/>
      <c r="W277" s="515"/>
    </row>
    <row r="278" spans="19:23" ht="15.75">
      <c r="S278" s="562" t="s">
        <v>698</v>
      </c>
      <c r="T278" s="18"/>
      <c r="U278" s="516"/>
      <c r="V278" s="516"/>
      <c r="W278" s="516"/>
    </row>
    <row r="279" spans="19:23">
      <c r="S279" s="562" t="s">
        <v>451</v>
      </c>
      <c r="T279" s="18"/>
      <c r="U279" s="515"/>
      <c r="V279" s="515"/>
      <c r="W279" s="515"/>
    </row>
    <row r="280" spans="19:23" ht="15.75">
      <c r="S280" s="562" t="s">
        <v>192</v>
      </c>
      <c r="T280" s="18"/>
      <c r="U280" s="516"/>
      <c r="V280" s="516"/>
      <c r="W280" s="516"/>
    </row>
    <row r="281" spans="19:23">
      <c r="S281" s="562" t="s">
        <v>699</v>
      </c>
      <c r="T281" s="18"/>
      <c r="U281" s="515"/>
      <c r="V281" s="515"/>
      <c r="W281" s="515"/>
    </row>
    <row r="282" spans="19:23" ht="15.75">
      <c r="S282" s="562" t="s">
        <v>414</v>
      </c>
      <c r="T282" s="18"/>
      <c r="U282" s="516"/>
      <c r="V282" s="516"/>
      <c r="W282" s="516"/>
    </row>
    <row r="283" spans="19:23">
      <c r="S283" s="562" t="s">
        <v>191</v>
      </c>
      <c r="T283" s="18"/>
      <c r="U283" s="515"/>
      <c r="V283" s="515"/>
      <c r="W283" s="515"/>
    </row>
    <row r="284" spans="19:23" ht="15.75">
      <c r="S284" s="562" t="s">
        <v>700</v>
      </c>
      <c r="T284" s="18"/>
      <c r="U284" s="516"/>
      <c r="V284" s="516"/>
      <c r="W284" s="516"/>
    </row>
    <row r="285" spans="19:23">
      <c r="S285" s="562" t="s">
        <v>701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192</v>
      </c>
      <c r="T287" s="18"/>
      <c r="U287" s="515"/>
      <c r="V287" s="515"/>
      <c r="W287" s="515"/>
    </row>
    <row r="288" spans="19:23" ht="15.75">
      <c r="S288" s="562" t="s">
        <v>702</v>
      </c>
      <c r="T288" s="18"/>
      <c r="U288" s="516"/>
      <c r="V288" s="516"/>
      <c r="W288" s="516"/>
    </row>
    <row r="289" spans="19:23">
      <c r="S289" s="562" t="s">
        <v>416</v>
      </c>
      <c r="T289" s="18"/>
      <c r="U289" s="515"/>
      <c r="V289" s="515"/>
      <c r="W289" s="515"/>
    </row>
    <row r="290" spans="19:23" ht="15.75">
      <c r="S290" s="562" t="s">
        <v>191</v>
      </c>
      <c r="T290" s="18"/>
      <c r="U290" s="516"/>
      <c r="V290" s="516"/>
      <c r="W290" s="516"/>
    </row>
    <row r="291" spans="19:23">
      <c r="S291" s="562" t="s">
        <v>403</v>
      </c>
      <c r="T291" s="18"/>
      <c r="U291" s="515"/>
      <c r="V291" s="515"/>
      <c r="W291" s="515"/>
    </row>
    <row r="292" spans="19:23" ht="15.75">
      <c r="S292" s="562" t="s">
        <v>687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452</v>
      </c>
      <c r="T294" s="18"/>
      <c r="U294" s="516"/>
      <c r="V294" s="516"/>
      <c r="W294" s="516"/>
    </row>
    <row r="295" spans="19:23">
      <c r="S295" s="562" t="s">
        <v>192</v>
      </c>
      <c r="T295" s="18"/>
      <c r="U295" s="515"/>
      <c r="V295" s="515"/>
      <c r="W295" s="515"/>
    </row>
    <row r="296" spans="19:23" ht="15.75">
      <c r="S296" s="562" t="s">
        <v>703</v>
      </c>
      <c r="T296" s="18"/>
      <c r="U296" s="516"/>
      <c r="V296" s="516"/>
      <c r="W296" s="516"/>
    </row>
    <row r="297" spans="19:23">
      <c r="S297" s="562" t="s">
        <v>417</v>
      </c>
      <c r="T297" s="18"/>
      <c r="U297" s="515"/>
      <c r="V297" s="515"/>
      <c r="W297" s="515"/>
    </row>
    <row r="298" spans="19:23" ht="15.75">
      <c r="S298" s="562" t="s">
        <v>191</v>
      </c>
      <c r="T298" s="18"/>
      <c r="U298" s="516"/>
      <c r="V298" s="516"/>
      <c r="W298" s="516"/>
    </row>
    <row r="299" spans="19:23">
      <c r="S299" s="562" t="s">
        <v>704</v>
      </c>
      <c r="T299" s="18"/>
      <c r="U299" s="515"/>
      <c r="V299" s="515"/>
      <c r="W299" s="515"/>
    </row>
    <row r="300" spans="19:23" ht="15.75">
      <c r="S300" s="562" t="s">
        <v>705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192</v>
      </c>
      <c r="T302" s="18"/>
      <c r="U302" s="516"/>
      <c r="V302" s="516"/>
      <c r="W302" s="516"/>
    </row>
    <row r="303" spans="19:23">
      <c r="S303" s="562" t="s">
        <v>415</v>
      </c>
      <c r="T303" s="18"/>
      <c r="U303" s="515"/>
      <c r="V303" s="515"/>
      <c r="W303" s="515"/>
    </row>
    <row r="304" spans="19:23" ht="15.75">
      <c r="S304" s="562" t="s">
        <v>706</v>
      </c>
      <c r="T304" s="18"/>
      <c r="U304" s="516"/>
      <c r="V304" s="516"/>
      <c r="W304" s="516"/>
    </row>
    <row r="305" spans="19:23">
      <c r="S305" s="562" t="s">
        <v>191</v>
      </c>
      <c r="T305" s="18"/>
      <c r="U305" s="515"/>
      <c r="V305" s="515"/>
      <c r="W305" s="515"/>
    </row>
    <row r="306" spans="19:23" ht="15.75">
      <c r="S306" s="562" t="s">
        <v>707</v>
      </c>
      <c r="T306" s="18"/>
      <c r="U306" s="516"/>
      <c r="V306" s="516"/>
      <c r="W306" s="516"/>
    </row>
    <row r="307" spans="19:23">
      <c r="S307" s="562" t="s">
        <v>708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453</v>
      </c>
      <c r="T309" s="18"/>
      <c r="U309" s="515"/>
      <c r="V309" s="515"/>
      <c r="W309" s="515"/>
    </row>
    <row r="310" spans="19:23" ht="15.75">
      <c r="S310" s="562" t="s">
        <v>192</v>
      </c>
      <c r="T310" s="18"/>
      <c r="U310" s="516"/>
      <c r="V310" s="516"/>
      <c r="W310" s="516"/>
    </row>
    <row r="311" spans="19:23">
      <c r="S311" s="562" t="s">
        <v>709</v>
      </c>
      <c r="T311" s="18"/>
      <c r="U311" s="515"/>
      <c r="V311" s="515"/>
      <c r="W311" s="515"/>
    </row>
    <row r="312" spans="19:23" ht="15.75">
      <c r="S312" s="562" t="s">
        <v>420</v>
      </c>
      <c r="T312" s="18"/>
      <c r="U312" s="516"/>
      <c r="V312" s="516"/>
      <c r="W312" s="516"/>
    </row>
    <row r="313" spans="19:23">
      <c r="S313" s="562" t="s">
        <v>191</v>
      </c>
      <c r="T313" s="18"/>
      <c r="U313" s="515"/>
      <c r="V313" s="515"/>
      <c r="W313" s="515"/>
    </row>
    <row r="314" spans="19:23" ht="15.75">
      <c r="S314" s="562" t="s">
        <v>710</v>
      </c>
      <c r="T314" s="18"/>
      <c r="U314" s="516"/>
      <c r="V314" s="516"/>
      <c r="W314" s="516"/>
    </row>
    <row r="315" spans="19:23">
      <c r="S315" s="562" t="s">
        <v>404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192</v>
      </c>
      <c r="T317" s="18"/>
      <c r="U317" s="515"/>
      <c r="V317" s="515"/>
      <c r="W317" s="515"/>
    </row>
    <row r="318" spans="19:23" ht="15.75">
      <c r="S318" s="562" t="s">
        <v>711</v>
      </c>
      <c r="T318" s="18"/>
      <c r="U318" s="516"/>
      <c r="V318" s="516"/>
      <c r="W318" s="516"/>
    </row>
    <row r="319" spans="19:23">
      <c r="S319" s="562" t="s">
        <v>712</v>
      </c>
      <c r="T319" s="18"/>
      <c r="U319" s="515"/>
      <c r="V319" s="515"/>
      <c r="W319" s="515"/>
    </row>
    <row r="320" spans="19:23" ht="15.75">
      <c r="S320" s="562" t="s">
        <v>191</v>
      </c>
      <c r="T320" s="18"/>
      <c r="U320" s="516"/>
      <c r="V320" s="516"/>
      <c r="W320" s="516"/>
    </row>
    <row r="321" spans="19:23">
      <c r="S321" s="562" t="s">
        <v>713</v>
      </c>
      <c r="T321" s="18"/>
      <c r="U321" s="515"/>
      <c r="V321" s="515"/>
      <c r="W321" s="515"/>
    </row>
    <row r="322" spans="19:23" ht="15.75">
      <c r="S322" s="562" t="s">
        <v>714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454</v>
      </c>
      <c r="T324" s="18"/>
      <c r="U324" s="516"/>
      <c r="V324" s="516"/>
      <c r="W324" s="516"/>
    </row>
    <row r="325" spans="19:23">
      <c r="S325" s="562" t="s">
        <v>192</v>
      </c>
      <c r="T325" s="18"/>
      <c r="U325" s="515"/>
      <c r="V325" s="515"/>
      <c r="W325" s="515"/>
    </row>
    <row r="326" spans="19:23" ht="15.75">
      <c r="S326" s="562" t="s">
        <v>715</v>
      </c>
      <c r="T326" s="18"/>
      <c r="U326" s="516"/>
      <c r="V326" s="516"/>
      <c r="W326" s="516"/>
    </row>
    <row r="327" spans="19:23">
      <c r="S327" s="562" t="s">
        <v>716</v>
      </c>
      <c r="T327" s="18"/>
      <c r="U327" s="515"/>
      <c r="V327" s="515"/>
      <c r="W327" s="515"/>
    </row>
    <row r="328" spans="19:23" ht="15.75">
      <c r="S328" s="562" t="s">
        <v>191</v>
      </c>
      <c r="T328" s="18"/>
      <c r="U328" s="516"/>
      <c r="V328" s="516"/>
      <c r="W328" s="516"/>
    </row>
    <row r="329" spans="19:23">
      <c r="S329" s="562" t="s">
        <v>717</v>
      </c>
      <c r="T329" s="18"/>
      <c r="U329" s="515"/>
      <c r="V329" s="515"/>
      <c r="W329" s="515"/>
    </row>
    <row r="330" spans="19:23" ht="15.75">
      <c r="S330" s="562" t="s">
        <v>718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192</v>
      </c>
      <c r="T332" s="18"/>
      <c r="U332" s="516"/>
      <c r="V332" s="516"/>
      <c r="W332" s="516"/>
    </row>
    <row r="333" spans="19:23">
      <c r="S333" s="562" t="s">
        <v>621</v>
      </c>
      <c r="T333" s="18"/>
      <c r="U333" s="515"/>
      <c r="V333" s="515"/>
      <c r="W333" s="515"/>
    </row>
    <row r="334" spans="19:23" ht="15.75">
      <c r="S334" s="562" t="s">
        <v>719</v>
      </c>
      <c r="T334" s="18"/>
      <c r="U334" s="516"/>
      <c r="V334" s="516"/>
      <c r="W334" s="516"/>
    </row>
    <row r="335" spans="19:23">
      <c r="S335" s="562" t="s">
        <v>191</v>
      </c>
      <c r="T335" s="18"/>
      <c r="U335" s="515"/>
      <c r="V335" s="515"/>
      <c r="W335" s="515"/>
    </row>
    <row r="336" spans="19:23" ht="15.75">
      <c r="S336" s="562" t="s">
        <v>720</v>
      </c>
      <c r="T336" s="18"/>
      <c r="U336" s="516"/>
      <c r="V336" s="516"/>
      <c r="W336" s="516"/>
    </row>
    <row r="337" spans="19:23">
      <c r="S337" s="562" t="s">
        <v>721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455</v>
      </c>
      <c r="T339" s="18"/>
      <c r="U339" s="515"/>
      <c r="V339" s="515"/>
      <c r="W339" s="515"/>
    </row>
    <row r="340" spans="19:23" ht="15.75">
      <c r="S340" s="562" t="s">
        <v>192</v>
      </c>
      <c r="T340" s="18"/>
      <c r="U340" s="516"/>
      <c r="V340" s="516"/>
      <c r="W340" s="516"/>
    </row>
    <row r="341" spans="19:23">
      <c r="S341" s="562" t="s">
        <v>722</v>
      </c>
      <c r="T341" s="18"/>
      <c r="U341" s="515"/>
      <c r="V341" s="515"/>
      <c r="W341" s="515"/>
    </row>
    <row r="342" spans="19:23" ht="15.75">
      <c r="S342" s="562" t="s">
        <v>723</v>
      </c>
      <c r="T342" s="18"/>
      <c r="U342" s="516"/>
      <c r="V342" s="516"/>
      <c r="W342" s="516"/>
    </row>
    <row r="343" spans="19:23">
      <c r="S343" s="562" t="s">
        <v>191</v>
      </c>
      <c r="T343" s="18"/>
      <c r="U343" s="515"/>
      <c r="V343" s="515"/>
      <c r="W343" s="515"/>
    </row>
    <row r="344" spans="19:23" ht="15.75">
      <c r="S344" s="562" t="s">
        <v>724</v>
      </c>
      <c r="T344" s="18"/>
      <c r="U344" s="516"/>
      <c r="V344" s="516"/>
      <c r="W344" s="516"/>
    </row>
    <row r="345" spans="19:23">
      <c r="S345" s="562" t="s">
        <v>725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192</v>
      </c>
      <c r="T347" s="18"/>
      <c r="U347" s="515"/>
      <c r="V347" s="515"/>
      <c r="W347" s="515"/>
    </row>
    <row r="348" spans="19:23" ht="15.75">
      <c r="S348" s="562" t="s">
        <v>726</v>
      </c>
      <c r="T348" s="18"/>
      <c r="U348" s="516"/>
      <c r="V348" s="516"/>
      <c r="W348" s="516"/>
    </row>
    <row r="349" spans="19:23">
      <c r="S349" s="562" t="s">
        <v>727</v>
      </c>
      <c r="T349" s="18"/>
      <c r="U349" s="515"/>
      <c r="V349" s="515"/>
      <c r="W349" s="515"/>
    </row>
    <row r="350" spans="19:23" ht="15.75">
      <c r="S350" s="562" t="s">
        <v>191</v>
      </c>
      <c r="T350" s="18"/>
      <c r="U350" s="516"/>
      <c r="V350" s="516"/>
      <c r="W350" s="516"/>
    </row>
    <row r="351" spans="19:23">
      <c r="S351" s="562" t="s">
        <v>728</v>
      </c>
      <c r="T351" s="18"/>
      <c r="U351" s="515"/>
      <c r="V351" s="515"/>
      <c r="W351" s="515"/>
    </row>
    <row r="352" spans="19:23" ht="15.75">
      <c r="S352" s="562" t="s">
        <v>729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456</v>
      </c>
      <c r="T354" s="18"/>
      <c r="U354" s="516"/>
      <c r="V354" s="516"/>
      <c r="W354" s="516"/>
    </row>
    <row r="355" spans="19:23">
      <c r="S355" s="562" t="s">
        <v>192</v>
      </c>
      <c r="T355" s="18"/>
      <c r="U355" s="515"/>
      <c r="V355" s="515"/>
      <c r="W355" s="515"/>
    </row>
    <row r="356" spans="19:23" ht="15.75">
      <c r="S356" s="562" t="s">
        <v>405</v>
      </c>
      <c r="T356" s="18"/>
      <c r="U356" s="516"/>
      <c r="V356" s="516"/>
      <c r="W356" s="516"/>
    </row>
    <row r="357" spans="19:23">
      <c r="S357" s="562" t="s">
        <v>388</v>
      </c>
      <c r="T357" s="18"/>
      <c r="U357" s="515"/>
      <c r="V357" s="515"/>
      <c r="W357" s="515"/>
    </row>
    <row r="358" spans="19:23" ht="15.75">
      <c r="S358" s="562" t="s">
        <v>191</v>
      </c>
      <c r="T358" s="18"/>
      <c r="U358" s="516"/>
      <c r="V358" s="516"/>
      <c r="W358" s="516"/>
    </row>
    <row r="359" spans="19:23">
      <c r="S359" s="562" t="s">
        <v>730</v>
      </c>
      <c r="T359" s="18"/>
      <c r="U359" s="515"/>
      <c r="V359" s="515"/>
      <c r="W359" s="515"/>
    </row>
    <row r="360" spans="19:23" ht="15.75">
      <c r="S360" s="562" t="s">
        <v>731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192</v>
      </c>
      <c r="T362" s="18"/>
      <c r="U362" s="516"/>
      <c r="V362" s="516"/>
      <c r="W362" s="516"/>
    </row>
    <row r="363" spans="19:23">
      <c r="S363" s="562" t="s">
        <v>732</v>
      </c>
      <c r="T363" s="18"/>
      <c r="U363" s="515"/>
      <c r="V363" s="515"/>
      <c r="W363" s="515"/>
    </row>
    <row r="364" spans="19:23" ht="15.75">
      <c r="S364" s="562" t="s">
        <v>426</v>
      </c>
      <c r="T364" s="18"/>
      <c r="U364" s="516"/>
      <c r="V364" s="516"/>
      <c r="W364" s="516"/>
    </row>
    <row r="365" spans="19:23">
      <c r="S365" s="562" t="s">
        <v>191</v>
      </c>
      <c r="T365" s="18"/>
      <c r="U365" s="515"/>
      <c r="V365" s="515"/>
      <c r="W365" s="515"/>
    </row>
    <row r="366" spans="19:23" ht="15.75">
      <c r="S366" s="562" t="s">
        <v>733</v>
      </c>
      <c r="T366" s="18"/>
      <c r="U366" s="516"/>
      <c r="V366" s="516"/>
      <c r="W366" s="516"/>
    </row>
    <row r="367" spans="19:23">
      <c r="S367" s="562" t="s">
        <v>396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457</v>
      </c>
      <c r="T369" s="18"/>
      <c r="U369" s="515"/>
      <c r="V369" s="515"/>
      <c r="W369" s="515"/>
    </row>
    <row r="370" spans="19:23" ht="15.75">
      <c r="S370" s="562" t="s">
        <v>192</v>
      </c>
      <c r="T370" s="18"/>
      <c r="U370" s="516"/>
      <c r="V370" s="516"/>
      <c r="W370" s="516"/>
    </row>
    <row r="371" spans="19:23">
      <c r="S371" s="562" t="s">
        <v>734</v>
      </c>
      <c r="T371" s="18"/>
      <c r="U371" s="515"/>
      <c r="V371" s="515"/>
      <c r="W371" s="515"/>
    </row>
    <row r="372" spans="19:23" ht="15.75">
      <c r="S372" s="562" t="s">
        <v>633</v>
      </c>
      <c r="T372" s="18"/>
      <c r="U372" s="516"/>
      <c r="V372" s="516"/>
      <c r="W372" s="516"/>
    </row>
    <row r="373" spans="19:23">
      <c r="S373" s="562" t="s">
        <v>191</v>
      </c>
      <c r="T373" s="18"/>
      <c r="U373" s="515"/>
      <c r="V373" s="515"/>
      <c r="W373" s="515"/>
    </row>
    <row r="374" spans="19:23" ht="15.75">
      <c r="S374" s="562" t="s">
        <v>735</v>
      </c>
      <c r="T374" s="18"/>
      <c r="U374" s="516"/>
      <c r="V374" s="516"/>
      <c r="W374" s="516"/>
    </row>
    <row r="375" spans="19:23">
      <c r="S375" s="562" t="s">
        <v>736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192</v>
      </c>
      <c r="T377" s="18"/>
      <c r="U377" s="515"/>
      <c r="V377" s="515"/>
      <c r="W377" s="515"/>
    </row>
    <row r="378" spans="19:23" ht="15.75">
      <c r="S378" s="562" t="s">
        <v>690</v>
      </c>
      <c r="T378" s="18"/>
      <c r="U378" s="516"/>
      <c r="V378" s="516"/>
      <c r="W378" s="516"/>
    </row>
    <row r="379" spans="19:23">
      <c r="S379" s="562" t="s">
        <v>737</v>
      </c>
      <c r="T379" s="18"/>
      <c r="U379" s="515"/>
      <c r="V379" s="515"/>
      <c r="W379" s="515"/>
    </row>
    <row r="380" spans="19:23" ht="15.75">
      <c r="S380" s="562" t="s">
        <v>191</v>
      </c>
      <c r="T380" s="18"/>
      <c r="U380" s="516"/>
      <c r="V380" s="516"/>
      <c r="W380" s="516"/>
    </row>
    <row r="381" spans="19:23">
      <c r="S381" s="562" t="s">
        <v>738</v>
      </c>
      <c r="T381" s="18"/>
      <c r="U381" s="515"/>
      <c r="V381" s="515"/>
      <c r="W381" s="515"/>
    </row>
    <row r="382" spans="19:23" ht="15.75">
      <c r="S382" s="562" t="s">
        <v>739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458</v>
      </c>
      <c r="T384" s="18"/>
      <c r="U384" s="516"/>
      <c r="V384" s="516"/>
      <c r="W384" s="516"/>
    </row>
    <row r="385" spans="19:23">
      <c r="S385" s="562" t="s">
        <v>192</v>
      </c>
      <c r="T385" s="18"/>
      <c r="U385" s="515"/>
      <c r="V385" s="515"/>
      <c r="W385" s="515"/>
    </row>
    <row r="386" spans="19:23" ht="15.75">
      <c r="S386" s="562" t="s">
        <v>740</v>
      </c>
      <c r="T386" s="18"/>
      <c r="U386" s="516"/>
      <c r="V386" s="516"/>
      <c r="W386" s="516"/>
    </row>
    <row r="387" spans="19:23">
      <c r="S387" s="562" t="s">
        <v>741</v>
      </c>
      <c r="T387" s="18"/>
      <c r="U387" s="515"/>
      <c r="V387" s="515"/>
      <c r="W387" s="515"/>
    </row>
    <row r="388" spans="19:23" ht="15.75">
      <c r="S388" s="562" t="s">
        <v>191</v>
      </c>
      <c r="T388" s="18"/>
      <c r="U388" s="516"/>
      <c r="V388" s="516"/>
      <c r="W388" s="516"/>
    </row>
    <row r="389" spans="19:23">
      <c r="S389" s="562" t="s">
        <v>742</v>
      </c>
      <c r="T389" s="18"/>
      <c r="U389" s="515"/>
      <c r="V389" s="515"/>
      <c r="W389" s="515"/>
    </row>
    <row r="390" spans="19:23" ht="15.75">
      <c r="S390" s="562" t="s">
        <v>739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192</v>
      </c>
      <c r="T392" s="18"/>
      <c r="U392" s="516"/>
      <c r="V392" s="516"/>
      <c r="W392" s="516"/>
    </row>
    <row r="393" spans="19:23">
      <c r="S393" s="562" t="s">
        <v>743</v>
      </c>
      <c r="T393" s="18"/>
      <c r="U393" s="515"/>
      <c r="V393" s="515"/>
      <c r="W393" s="515"/>
    </row>
    <row r="394" spans="19:23" ht="15.75">
      <c r="S394" s="562" t="s">
        <v>744</v>
      </c>
      <c r="T394" s="18"/>
      <c r="U394" s="516"/>
      <c r="V394" s="516"/>
      <c r="W394" s="516"/>
    </row>
    <row r="395" spans="19:23">
      <c r="S395" s="562" t="s">
        <v>191</v>
      </c>
      <c r="T395" s="18"/>
      <c r="U395" s="515"/>
      <c r="V395" s="515"/>
      <c r="W395" s="515"/>
    </row>
    <row r="396" spans="19:23" ht="15.75">
      <c r="S396" s="562" t="s">
        <v>745</v>
      </c>
      <c r="T396" s="18"/>
      <c r="U396" s="516"/>
      <c r="V396" s="516"/>
      <c r="W396" s="516"/>
    </row>
    <row r="397" spans="19:23">
      <c r="S397" s="562" t="s">
        <v>746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459</v>
      </c>
      <c r="T399" s="18"/>
      <c r="U399" s="515"/>
      <c r="V399" s="515"/>
      <c r="W399" s="515"/>
    </row>
    <row r="400" spans="19:23" ht="15.75">
      <c r="S400" s="562" t="s">
        <v>192</v>
      </c>
      <c r="T400" s="18"/>
      <c r="U400" s="516"/>
      <c r="V400" s="516"/>
      <c r="W400" s="516"/>
    </row>
    <row r="401" spans="19:23">
      <c r="S401" s="562" t="s">
        <v>747</v>
      </c>
      <c r="T401" s="18"/>
      <c r="U401" s="515"/>
      <c r="V401" s="515"/>
      <c r="W401" s="515"/>
    </row>
    <row r="402" spans="19:23" ht="15.75">
      <c r="S402" s="562" t="s">
        <v>426</v>
      </c>
      <c r="T402" s="18"/>
      <c r="U402" s="516"/>
      <c r="V402" s="516"/>
      <c r="W402" s="516"/>
    </row>
    <row r="403" spans="19:23">
      <c r="S403" s="562" t="s">
        <v>191</v>
      </c>
      <c r="T403" s="18"/>
      <c r="U403" s="515"/>
      <c r="V403" s="515"/>
      <c r="W403" s="515"/>
    </row>
    <row r="404" spans="19:23" ht="15.75">
      <c r="S404" s="562" t="s">
        <v>748</v>
      </c>
      <c r="T404" s="18"/>
      <c r="U404" s="516"/>
      <c r="V404" s="516"/>
      <c r="W404" s="516"/>
    </row>
    <row r="405" spans="19:23">
      <c r="S405" s="562" t="s">
        <v>410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192</v>
      </c>
      <c r="T407" s="18"/>
      <c r="U407" s="515"/>
      <c r="V407" s="515"/>
      <c r="W407" s="515"/>
    </row>
    <row r="408" spans="19:23" ht="15.75">
      <c r="S408" s="562" t="s">
        <v>749</v>
      </c>
      <c r="T408" s="18"/>
      <c r="U408" s="516"/>
      <c r="V408" s="516"/>
      <c r="W408" s="516"/>
    </row>
    <row r="409" spans="19:23">
      <c r="S409" s="562" t="s">
        <v>633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460</v>
      </c>
      <c r="T411" s="18"/>
      <c r="U411" s="515"/>
      <c r="V411" s="515"/>
      <c r="W411" s="515"/>
    </row>
    <row r="412" spans="19:23" ht="15.75">
      <c r="S412" s="562" t="s">
        <v>191</v>
      </c>
      <c r="T412" s="18"/>
      <c r="U412" s="516"/>
      <c r="V412" s="516"/>
      <c r="W412" s="516"/>
    </row>
    <row r="413" spans="19:23">
      <c r="S413" s="562" t="s">
        <v>750</v>
      </c>
      <c r="T413" s="18"/>
      <c r="U413" s="515"/>
      <c r="V413" s="515"/>
      <c r="W413" s="515"/>
    </row>
    <row r="414" spans="19:23" ht="15.75">
      <c r="S414" s="562" t="s">
        <v>736</v>
      </c>
      <c r="T414" s="18"/>
      <c r="U414" s="516"/>
      <c r="V414" s="516"/>
      <c r="W414" s="516"/>
    </row>
    <row r="415" spans="19:23">
      <c r="S415" s="562" t="s">
        <v>192</v>
      </c>
      <c r="T415" s="18"/>
      <c r="U415" s="515"/>
      <c r="V415" s="515"/>
      <c r="W415" s="515"/>
    </row>
    <row r="416" spans="19:23" ht="15.75">
      <c r="S416" s="562" t="s">
        <v>751</v>
      </c>
      <c r="T416" s="18"/>
      <c r="U416" s="516"/>
      <c r="V416" s="516"/>
      <c r="W416" s="516"/>
    </row>
    <row r="417" spans="19:23">
      <c r="S417" s="562" t="s">
        <v>752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191</v>
      </c>
      <c r="T419" s="18"/>
      <c r="U419" s="515"/>
      <c r="V419" s="515"/>
      <c r="W419" s="515"/>
    </row>
    <row r="420" spans="19:23" ht="15.75">
      <c r="S420" s="562" t="s">
        <v>390</v>
      </c>
      <c r="T420" s="18"/>
      <c r="U420" s="516"/>
      <c r="V420" s="516"/>
      <c r="W420" s="516"/>
    </row>
    <row r="421" spans="19:23">
      <c r="S421" s="562" t="s">
        <v>411</v>
      </c>
      <c r="T421" s="18"/>
      <c r="U421" s="515"/>
      <c r="V421" s="515"/>
      <c r="W421" s="515"/>
    </row>
    <row r="422" spans="19:23" ht="15.75">
      <c r="S422" s="562" t="s">
        <v>192</v>
      </c>
      <c r="T422" s="18"/>
      <c r="U422" s="516"/>
      <c r="V422" s="516"/>
      <c r="W422" s="516"/>
    </row>
    <row r="423" spans="19:23">
      <c r="S423" s="562" t="s">
        <v>753</v>
      </c>
      <c r="T423" s="18"/>
      <c r="U423" s="515"/>
      <c r="V423" s="515"/>
      <c r="W423" s="515"/>
    </row>
    <row r="424" spans="19:23" ht="15.75">
      <c r="S424" s="562" t="s">
        <v>657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461</v>
      </c>
      <c r="T426" s="18"/>
      <c r="U426" s="516"/>
      <c r="V426" s="516"/>
      <c r="W426" s="516"/>
    </row>
    <row r="427" spans="19:23">
      <c r="S427" s="562" t="s">
        <v>191</v>
      </c>
      <c r="T427" s="18"/>
      <c r="U427" s="515"/>
      <c r="V427" s="515"/>
      <c r="W427" s="515"/>
    </row>
    <row r="428" spans="19:23" ht="15.75">
      <c r="S428" s="562" t="s">
        <v>754</v>
      </c>
      <c r="T428" s="18"/>
      <c r="U428" s="516"/>
      <c r="V428" s="516"/>
      <c r="W428" s="516"/>
    </row>
    <row r="429" spans="19:23">
      <c r="S429" s="562" t="s">
        <v>755</v>
      </c>
      <c r="T429" s="18"/>
      <c r="U429" s="515"/>
      <c r="V429" s="515"/>
      <c r="W429" s="515"/>
    </row>
    <row r="430" spans="19:23" ht="15.75">
      <c r="S430" s="562" t="s">
        <v>192</v>
      </c>
      <c r="T430" s="18"/>
      <c r="U430" s="516"/>
      <c r="V430" s="516"/>
      <c r="W430" s="516"/>
    </row>
    <row r="431" spans="19:23">
      <c r="S431" s="562" t="s">
        <v>756</v>
      </c>
      <c r="T431" s="18"/>
      <c r="U431" s="515"/>
      <c r="V431" s="515"/>
      <c r="W431" s="515"/>
    </row>
    <row r="432" spans="19:23" ht="15.75">
      <c r="S432" s="562" t="s">
        <v>757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191</v>
      </c>
      <c r="T434" s="18"/>
      <c r="U434" s="516"/>
      <c r="V434" s="516"/>
      <c r="W434" s="516"/>
    </row>
    <row r="435" spans="19:23">
      <c r="S435" s="562" t="s">
        <v>758</v>
      </c>
      <c r="T435" s="18"/>
      <c r="U435" s="515"/>
      <c r="V435" s="515"/>
      <c r="W435" s="515"/>
    </row>
    <row r="436" spans="19:23" ht="15.75">
      <c r="S436" s="562" t="s">
        <v>759</v>
      </c>
      <c r="T436" s="18"/>
      <c r="U436" s="516"/>
      <c r="V436" s="516"/>
      <c r="W436" s="516"/>
    </row>
    <row r="437" spans="19:23">
      <c r="S437" s="562" t="s">
        <v>192</v>
      </c>
      <c r="T437" s="18"/>
      <c r="U437" s="515"/>
      <c r="V437" s="515"/>
      <c r="W437" s="515"/>
    </row>
    <row r="438" spans="19:23" ht="15.75">
      <c r="S438" s="562" t="s">
        <v>760</v>
      </c>
      <c r="T438" s="18"/>
      <c r="U438" s="516"/>
      <c r="V438" s="516"/>
      <c r="W438" s="516"/>
    </row>
    <row r="439" spans="19:23">
      <c r="S439" s="562" t="s">
        <v>421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462</v>
      </c>
      <c r="T441" s="18"/>
      <c r="U441" s="515"/>
      <c r="V441" s="515"/>
      <c r="W441" s="515"/>
    </row>
    <row r="442" spans="19:23" ht="15.75">
      <c r="S442" s="562" t="s">
        <v>191</v>
      </c>
      <c r="T442" s="18"/>
      <c r="U442" s="516"/>
      <c r="V442" s="516"/>
      <c r="W442" s="516"/>
    </row>
    <row r="443" spans="19:23">
      <c r="S443" s="562" t="s">
        <v>761</v>
      </c>
      <c r="T443" s="18"/>
      <c r="U443" s="515"/>
      <c r="V443" s="515"/>
      <c r="W443" s="515"/>
    </row>
    <row r="444" spans="19:23" ht="15.75">
      <c r="S444" s="562" t="s">
        <v>721</v>
      </c>
      <c r="T444" s="18"/>
      <c r="U444" s="516"/>
      <c r="V444" s="516"/>
      <c r="W444" s="516"/>
    </row>
    <row r="445" spans="19:23">
      <c r="S445" s="562" t="s">
        <v>192</v>
      </c>
      <c r="T445" s="18"/>
      <c r="U445" s="515"/>
      <c r="V445" s="515"/>
      <c r="W445" s="515"/>
    </row>
    <row r="446" spans="19:23" ht="15.75">
      <c r="S446" s="562" t="s">
        <v>614</v>
      </c>
      <c r="T446" s="18"/>
      <c r="U446" s="516"/>
      <c r="V446" s="516"/>
      <c r="W446" s="516"/>
    </row>
    <row r="447" spans="19:23">
      <c r="S447" s="562" t="s">
        <v>406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191</v>
      </c>
      <c r="T449" s="18"/>
      <c r="U449" s="515"/>
      <c r="V449" s="515"/>
      <c r="W449" s="515"/>
    </row>
    <row r="450" spans="19:23" ht="15.75">
      <c r="S450" s="562" t="s">
        <v>762</v>
      </c>
      <c r="T450" s="18"/>
      <c r="U450" s="516"/>
      <c r="V450" s="516"/>
      <c r="W450" s="516"/>
    </row>
    <row r="451" spans="19:23">
      <c r="S451" s="562" t="s">
        <v>763</v>
      </c>
      <c r="T451" s="18"/>
      <c r="U451" s="515"/>
      <c r="V451" s="515"/>
      <c r="W451" s="515"/>
    </row>
    <row r="452" spans="19:23" ht="15.75">
      <c r="S452" s="562" t="s">
        <v>192</v>
      </c>
      <c r="T452" s="18"/>
      <c r="U452" s="516"/>
      <c r="V452" s="516"/>
      <c r="W452" s="516"/>
    </row>
    <row r="453" spans="19:23">
      <c r="S453" s="562" t="s">
        <v>764</v>
      </c>
      <c r="T453" s="18"/>
      <c r="U453" s="515"/>
      <c r="V453" s="515"/>
      <c r="W453" s="515"/>
    </row>
    <row r="454" spans="19:23" ht="15.75">
      <c r="S454" s="562" t="s">
        <v>765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opLeftCell="A13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46318.463085069445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2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206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2026-10-23T09:06:54Z</dcterms:modified>
</cp:coreProperties>
</file>