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ThisWorkbook" defaultThemeVersion="124226"/>
  <bookViews>
    <workbookView xWindow="-15" yWindow="6330" windowWidth="28830" windowHeight="6375" tabRatio="491" activeTab="1"/>
  </bookViews>
  <sheets>
    <sheet name="Relevés" sheetId="114" r:id="rId1"/>
    <sheet name="Août_2024" sheetId="83" r:id="rId2"/>
    <sheet name="Heures et Jours" sheetId="96" r:id="rId3"/>
    <sheet name="Mini-Maxi" sheetId="89" r:id="rId4"/>
    <sheet name="Console" sheetId="115" r:id="rId5"/>
    <sheet name="Graphiques" sheetId="106" r:id="rId6"/>
    <sheet name="Marées 2024" sheetId="116" r:id="rId7"/>
    <sheet name="Couleurs" sheetId="117" r:id="rId8"/>
  </sheet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5" i="114" l="1"/>
  <c r="I7" i="115"/>
  <c r="P67" i="83" l="1"/>
  <c r="J67" i="83"/>
  <c r="AC3" i="83" l="1"/>
  <c r="V755" i="114" l="1"/>
  <c r="V756" i="114"/>
  <c r="V757" i="114"/>
  <c r="V758" i="114"/>
  <c r="V759" i="114"/>
  <c r="V760" i="114"/>
  <c r="V761" i="114"/>
  <c r="V762" i="114"/>
  <c r="V763" i="114"/>
  <c r="V764" i="114"/>
  <c r="V765" i="114"/>
  <c r="V766" i="114"/>
  <c r="V767" i="114"/>
  <c r="V768" i="114"/>
  <c r="V769" i="114"/>
  <c r="V770" i="114"/>
  <c r="V771" i="114"/>
  <c r="V772" i="114"/>
  <c r="V773" i="114"/>
  <c r="V774" i="114"/>
  <c r="V775" i="114"/>
  <c r="V776" i="114"/>
  <c r="V777" i="114"/>
  <c r="V778" i="114"/>
  <c r="V779" i="114"/>
  <c r="V780" i="114"/>
  <c r="V781" i="114"/>
  <c r="V782" i="114"/>
  <c r="V783" i="114"/>
  <c r="V784" i="114"/>
  <c r="V785" i="114"/>
  <c r="V786" i="114"/>
  <c r="V787" i="114"/>
  <c r="V788" i="114"/>
  <c r="V789" i="114"/>
  <c r="V790" i="114"/>
  <c r="V791" i="114"/>
  <c r="V792" i="114"/>
  <c r="V793" i="114"/>
  <c r="V794" i="114"/>
  <c r="V795" i="114"/>
  <c r="V796" i="114"/>
  <c r="V797" i="114"/>
  <c r="V798" i="114"/>
  <c r="V799" i="114"/>
  <c r="V800" i="114"/>
  <c r="V801" i="114"/>
  <c r="V802" i="114"/>
  <c r="V803" i="114"/>
  <c r="V804" i="114"/>
  <c r="V805" i="114"/>
  <c r="V806" i="114"/>
  <c r="V807" i="114"/>
  <c r="V808" i="114"/>
  <c r="V809" i="114"/>
  <c r="V810" i="114"/>
  <c r="V811" i="114"/>
  <c r="V812" i="114"/>
  <c r="V813" i="114"/>
  <c r="V814" i="114"/>
  <c r="V815" i="114"/>
  <c r="V816" i="114"/>
  <c r="V817" i="114"/>
  <c r="V818" i="114"/>
  <c r="V819" i="114"/>
  <c r="V820" i="114"/>
  <c r="V821" i="114"/>
  <c r="V822" i="114"/>
  <c r="V823" i="114"/>
  <c r="V824" i="114"/>
  <c r="V825" i="114"/>
  <c r="V826" i="114"/>
  <c r="V827" i="114"/>
  <c r="V828" i="114"/>
  <c r="V829" i="114"/>
  <c r="V830" i="114"/>
  <c r="V831" i="114"/>
  <c r="V832" i="114"/>
  <c r="V833" i="114"/>
  <c r="V834" i="114"/>
  <c r="V835" i="114"/>
  <c r="V836" i="114"/>
  <c r="V837" i="114"/>
  <c r="V838" i="114"/>
  <c r="V839" i="114"/>
  <c r="V840" i="114"/>
  <c r="V841" i="114"/>
  <c r="V842" i="114"/>
  <c r="V843" i="114"/>
  <c r="V844" i="114"/>
  <c r="V845" i="114"/>
  <c r="V846" i="114"/>
  <c r="V847" i="114"/>
  <c r="V848" i="114"/>
  <c r="V849" i="114"/>
  <c r="V850" i="114"/>
  <c r="V851" i="114"/>
  <c r="V852" i="114"/>
  <c r="V853" i="114"/>
  <c r="V854" i="114"/>
  <c r="V855" i="114"/>
  <c r="V856" i="114"/>
  <c r="V857" i="114"/>
  <c r="V858" i="114"/>
  <c r="V859" i="114"/>
  <c r="V860" i="114"/>
  <c r="V861" i="114"/>
  <c r="V862" i="114"/>
  <c r="V863" i="114"/>
  <c r="V864" i="114"/>
  <c r="V865" i="114"/>
  <c r="V866" i="114"/>
  <c r="V867" i="114"/>
  <c r="V868" i="114"/>
  <c r="V869" i="114"/>
  <c r="V870" i="114"/>
  <c r="V871" i="114"/>
  <c r="V872" i="114"/>
  <c r="V873" i="114"/>
  <c r="V874" i="114"/>
  <c r="V875" i="114"/>
  <c r="V876" i="114"/>
  <c r="V877" i="114"/>
  <c r="V878" i="114"/>
  <c r="V879" i="114"/>
  <c r="V880" i="114"/>
  <c r="V881" i="114"/>
  <c r="V882" i="114"/>
  <c r="V883" i="114"/>
  <c r="V884" i="114"/>
  <c r="V885" i="114"/>
  <c r="V886" i="114"/>
  <c r="V887" i="114"/>
  <c r="V888" i="114"/>
  <c r="V889" i="114"/>
  <c r="V890" i="114"/>
  <c r="V891" i="114"/>
  <c r="V892" i="114"/>
  <c r="V893" i="114"/>
  <c r="V894" i="114"/>
  <c r="V895" i="114"/>
  <c r="V896" i="114"/>
  <c r="V897" i="114"/>
  <c r="V898" i="114"/>
  <c r="V899" i="114"/>
  <c r="V900" i="114"/>
  <c r="V901" i="114"/>
  <c r="V902" i="114"/>
  <c r="V903" i="114"/>
  <c r="V904" i="114"/>
  <c r="V905" i="114"/>
  <c r="V906" i="114"/>
  <c r="V907" i="114"/>
  <c r="V908" i="114"/>
  <c r="V909" i="114"/>
  <c r="V910" i="114"/>
  <c r="V911" i="114"/>
  <c r="V912" i="114"/>
  <c r="V913" i="114"/>
  <c r="V914" i="114"/>
  <c r="V915" i="114"/>
  <c r="V916" i="114"/>
  <c r="V917" i="114"/>
  <c r="V918" i="114"/>
  <c r="V919" i="114"/>
  <c r="V920" i="114"/>
  <c r="V921" i="114"/>
  <c r="V922" i="114"/>
  <c r="V923" i="114"/>
  <c r="V924" i="114"/>
  <c r="V925" i="114"/>
  <c r="V926" i="114"/>
  <c r="V927" i="114"/>
  <c r="V928" i="114"/>
  <c r="V929" i="114"/>
  <c r="V930" i="114"/>
  <c r="V931" i="114"/>
  <c r="V932" i="114"/>
  <c r="V933" i="114"/>
  <c r="V934" i="114"/>
  <c r="V935" i="114"/>
  <c r="V936" i="114"/>
  <c r="V937" i="114"/>
  <c r="V938" i="114"/>
  <c r="V939" i="114"/>
  <c r="V940" i="114"/>
  <c r="V941" i="114"/>
  <c r="V942" i="114"/>
  <c r="V943" i="114"/>
  <c r="V944" i="114"/>
  <c r="V945" i="114"/>
  <c r="V946" i="114"/>
  <c r="V947" i="114"/>
  <c r="V948" i="114"/>
  <c r="V949" i="114"/>
  <c r="V950" i="114"/>
  <c r="V951" i="114"/>
  <c r="V952" i="114"/>
  <c r="V953" i="114"/>
  <c r="V954" i="114"/>
  <c r="V955" i="114"/>
  <c r="V956" i="114"/>
  <c r="V957" i="114"/>
  <c r="V958" i="114"/>
  <c r="V959" i="114"/>
  <c r="V960" i="114"/>
  <c r="V961" i="114"/>
  <c r="V962" i="114"/>
  <c r="V963" i="114"/>
  <c r="V964" i="114"/>
  <c r="V965" i="114"/>
  <c r="V966" i="114"/>
  <c r="V967" i="114"/>
  <c r="V968" i="114"/>
  <c r="V969" i="114"/>
  <c r="V970" i="114"/>
  <c r="V971" i="114"/>
  <c r="V972" i="114"/>
  <c r="V973" i="114"/>
  <c r="V974" i="114"/>
  <c r="V975" i="114"/>
  <c r="V976" i="114"/>
  <c r="V977" i="114"/>
  <c r="V978" i="114"/>
  <c r="V979" i="114"/>
  <c r="V980" i="114"/>
  <c r="V981" i="114"/>
  <c r="V982" i="114"/>
  <c r="V983" i="114"/>
  <c r="V984" i="114"/>
  <c r="V985" i="114"/>
  <c r="V986" i="114"/>
  <c r="V987" i="114"/>
  <c r="V988" i="114"/>
  <c r="V989" i="114"/>
  <c r="V990" i="114"/>
  <c r="V991" i="114"/>
  <c r="V992" i="114"/>
  <c r="V993" i="114"/>
  <c r="V994" i="114"/>
  <c r="V995" i="114"/>
  <c r="V996" i="114"/>
  <c r="V997" i="114"/>
  <c r="V998" i="114"/>
  <c r="V999" i="114"/>
  <c r="V1000" i="114"/>
  <c r="V1001" i="114"/>
  <c r="V1002" i="114"/>
  <c r="V1003" i="114"/>
  <c r="V1004" i="114"/>
  <c r="V1005" i="114"/>
  <c r="V1006" i="114"/>
  <c r="V1007" i="114"/>
  <c r="V1008" i="114"/>
  <c r="V1009" i="114"/>
  <c r="V1010" i="114"/>
  <c r="V1011" i="114"/>
  <c r="V1012" i="114"/>
  <c r="V1013" i="114"/>
  <c r="V1014" i="114"/>
  <c r="V1015" i="114"/>
  <c r="V1016" i="114"/>
  <c r="V1017" i="114"/>
  <c r="V1018" i="114"/>
  <c r="V1019" i="114"/>
  <c r="V1020" i="114"/>
  <c r="V1021" i="114"/>
  <c r="V1022" i="114"/>
  <c r="V1023" i="114"/>
  <c r="V1024" i="114"/>
  <c r="V1025" i="114"/>
  <c r="V1026" i="114"/>
  <c r="V1027" i="114"/>
  <c r="V1028" i="114"/>
  <c r="V1029" i="114"/>
  <c r="V1030" i="114"/>
  <c r="V1031" i="114"/>
  <c r="V1032" i="114"/>
  <c r="V1033" i="114"/>
  <c r="V1034" i="114"/>
  <c r="V1035" i="114"/>
  <c r="V1036" i="114"/>
  <c r="V1037" i="114"/>
  <c r="V1038" i="114"/>
  <c r="V1039" i="114"/>
  <c r="V1040" i="114"/>
  <c r="V1041" i="114"/>
  <c r="V1042" i="114"/>
  <c r="V1043" i="114"/>
  <c r="V1044" i="114"/>
  <c r="V1045" i="114"/>
  <c r="V1046" i="114"/>
  <c r="V1047" i="114"/>
  <c r="V1048" i="114"/>
  <c r="V1049" i="114"/>
  <c r="V1050" i="114"/>
  <c r="V1051" i="114"/>
  <c r="V1052" i="114"/>
  <c r="V1053" i="114"/>
  <c r="V1054" i="114"/>
  <c r="V1055" i="114"/>
  <c r="V1056" i="114"/>
  <c r="V1057" i="114"/>
  <c r="V1058" i="114"/>
  <c r="V1059" i="114"/>
  <c r="V1060" i="114"/>
  <c r="V1061" i="114"/>
  <c r="V1062" i="114"/>
  <c r="V1063" i="114"/>
  <c r="V1064" i="114"/>
  <c r="V1065" i="114"/>
  <c r="V1066" i="114"/>
  <c r="V1067" i="114"/>
  <c r="V1068" i="114"/>
  <c r="V1069" i="114"/>
  <c r="V1070" i="114"/>
  <c r="V1071" i="114"/>
  <c r="V1072" i="114"/>
  <c r="V1073" i="114"/>
  <c r="V1074" i="114"/>
  <c r="V1075" i="114"/>
  <c r="V1076" i="114"/>
  <c r="V1077" i="114"/>
  <c r="V1078" i="114"/>
  <c r="V1079" i="114"/>
  <c r="V1080" i="114"/>
  <c r="V1081" i="114"/>
  <c r="V1082" i="114"/>
  <c r="V1083" i="114"/>
  <c r="V1084" i="114"/>
  <c r="V1085" i="114"/>
  <c r="V1086" i="114"/>
  <c r="V1087" i="114"/>
  <c r="V1088" i="114"/>
  <c r="V1089" i="114"/>
  <c r="V1090" i="114"/>
  <c r="V1091" i="114"/>
  <c r="V1092" i="114"/>
  <c r="V1093" i="114"/>
  <c r="V1094" i="114"/>
  <c r="V1095" i="114"/>
  <c r="V1096" i="114"/>
  <c r="V1097" i="114"/>
  <c r="V1098" i="114"/>
  <c r="V1099" i="114"/>
  <c r="V1100" i="114"/>
  <c r="V1101" i="114"/>
  <c r="V1102" i="114"/>
  <c r="V1103" i="114"/>
  <c r="V1104" i="114"/>
  <c r="V1105" i="114"/>
  <c r="V1106" i="114"/>
  <c r="V1107" i="114"/>
  <c r="V1108" i="114"/>
  <c r="V1109" i="114"/>
  <c r="V1110" i="114"/>
  <c r="V1111" i="114"/>
  <c r="V1112" i="114"/>
  <c r="V1113" i="114"/>
  <c r="V1114" i="114"/>
  <c r="V1115" i="114"/>
  <c r="V1116" i="114"/>
  <c r="V1117" i="114"/>
  <c r="V1118" i="114"/>
  <c r="V1119" i="114"/>
  <c r="V1120" i="114"/>
  <c r="V1121" i="114"/>
  <c r="V1122" i="114"/>
  <c r="V1123" i="114"/>
  <c r="V1124" i="114"/>
  <c r="V1125" i="114"/>
  <c r="V1126" i="114"/>
  <c r="V1127" i="114"/>
  <c r="V1128" i="114"/>
  <c r="V1129" i="114"/>
  <c r="V1130" i="114"/>
  <c r="V1131" i="114"/>
  <c r="V1132" i="114"/>
  <c r="V1133" i="114"/>
  <c r="V1134" i="114"/>
  <c r="V1135" i="114"/>
  <c r="V1136" i="114"/>
  <c r="V1137" i="114"/>
  <c r="V1138" i="114"/>
  <c r="V1139" i="114"/>
  <c r="V1140" i="114"/>
  <c r="V1141" i="114"/>
  <c r="V1142" i="114"/>
  <c r="V1143" i="114"/>
  <c r="V1144" i="114"/>
  <c r="V1145" i="114"/>
  <c r="V1146" i="114"/>
  <c r="V1147" i="114"/>
  <c r="V1148" i="114"/>
  <c r="V1149" i="114"/>
  <c r="V1150" i="114"/>
  <c r="V1151" i="114"/>
  <c r="V1152" i="114"/>
  <c r="V1153" i="114"/>
  <c r="V1154" i="114"/>
  <c r="V1155" i="114"/>
  <c r="V1156" i="114"/>
  <c r="V1157" i="114"/>
  <c r="V1158" i="114"/>
  <c r="V1159" i="114"/>
  <c r="V1160" i="114"/>
  <c r="V1161" i="114"/>
  <c r="V1162" i="114"/>
  <c r="V1163" i="114"/>
  <c r="V1164" i="114"/>
  <c r="V1165" i="114"/>
  <c r="V1166" i="114"/>
  <c r="V1167" i="114"/>
  <c r="V1168" i="114"/>
  <c r="V1169" i="114"/>
  <c r="V1170" i="114"/>
  <c r="V1171" i="114"/>
  <c r="V1172" i="114"/>
  <c r="V1173" i="114"/>
  <c r="V1174" i="114"/>
  <c r="V1175" i="114"/>
  <c r="V1176" i="114"/>
  <c r="V1177" i="114"/>
  <c r="V1178" i="114"/>
  <c r="V1179" i="114"/>
  <c r="V1180" i="114"/>
  <c r="V1181" i="114"/>
  <c r="V1182" i="114"/>
  <c r="V1183" i="114"/>
  <c r="V1184" i="114"/>
  <c r="V1185" i="114"/>
  <c r="V1186" i="114"/>
  <c r="V1187" i="114"/>
  <c r="V1188" i="114"/>
  <c r="V1189" i="114"/>
  <c r="V1190" i="114"/>
  <c r="V1191" i="114"/>
  <c r="V1192" i="114"/>
  <c r="V1193" i="114"/>
  <c r="V1194" i="114"/>
  <c r="V1195" i="114"/>
  <c r="V1196" i="114"/>
  <c r="V1197" i="114"/>
  <c r="V1198" i="114"/>
  <c r="V1199" i="114"/>
  <c r="V1200" i="114"/>
  <c r="V1201" i="114"/>
  <c r="V1202" i="114"/>
  <c r="V1203" i="114"/>
  <c r="V1204" i="114"/>
  <c r="V1205" i="114"/>
  <c r="V1206" i="114"/>
  <c r="V1207" i="114"/>
  <c r="V1208" i="114"/>
  <c r="V1209" i="114"/>
  <c r="V1210" i="114"/>
  <c r="V1211" i="114"/>
  <c r="V1212" i="114"/>
  <c r="V1213" i="114"/>
  <c r="V1214" i="114"/>
  <c r="V1215" i="114"/>
  <c r="V1216" i="114"/>
  <c r="V1217" i="114"/>
  <c r="V1218" i="114"/>
  <c r="V1219" i="114"/>
  <c r="V1220" i="114"/>
  <c r="V1221" i="114"/>
  <c r="V1222" i="114"/>
  <c r="V1223" i="114"/>
  <c r="V1224" i="114"/>
  <c r="V1225" i="114"/>
  <c r="V1226" i="114"/>
  <c r="V1227" i="114"/>
  <c r="V1228" i="114"/>
  <c r="V1229" i="114"/>
  <c r="V1230" i="114"/>
  <c r="V1231" i="114"/>
  <c r="V1232" i="114"/>
  <c r="V1233" i="114"/>
  <c r="V1234" i="114"/>
  <c r="V1235" i="114"/>
  <c r="V1236" i="114"/>
  <c r="V1237" i="114"/>
  <c r="V1238" i="114"/>
  <c r="V1239" i="114"/>
  <c r="V1240" i="114"/>
  <c r="V1241" i="114"/>
  <c r="V1242" i="114"/>
  <c r="V1243" i="114"/>
  <c r="V1244" i="114"/>
  <c r="V1245" i="114"/>
  <c r="V1246" i="114"/>
  <c r="V1247" i="114"/>
  <c r="V1248" i="114"/>
  <c r="V1249" i="114"/>
  <c r="V1250" i="114"/>
  <c r="V1251" i="114"/>
  <c r="V1252" i="114"/>
  <c r="V1253" i="114"/>
  <c r="V1254" i="114"/>
  <c r="V1255" i="114"/>
  <c r="V1256" i="114"/>
  <c r="V1257" i="114"/>
  <c r="V1258" i="114"/>
  <c r="V1259" i="114"/>
  <c r="V1260" i="114"/>
  <c r="V1261" i="114"/>
  <c r="V1262" i="114"/>
  <c r="V1263" i="114"/>
  <c r="V1264" i="114"/>
  <c r="V1265" i="114"/>
  <c r="V1266" i="114"/>
  <c r="V1267" i="114"/>
  <c r="V1268" i="114"/>
  <c r="V1269" i="114"/>
  <c r="V1270" i="114"/>
  <c r="V1271" i="114"/>
  <c r="V1272" i="114"/>
  <c r="V1273" i="114"/>
  <c r="V1274" i="114"/>
  <c r="V1275" i="114"/>
  <c r="V1276" i="114"/>
  <c r="V1277" i="114"/>
  <c r="V1278" i="114"/>
  <c r="V1279" i="114"/>
  <c r="V1280" i="114"/>
  <c r="V1281" i="114"/>
  <c r="V1282" i="114"/>
  <c r="V1283" i="114"/>
  <c r="V1284" i="114"/>
  <c r="V1285" i="114"/>
  <c r="V1286" i="114"/>
  <c r="V1287" i="114"/>
  <c r="V1288" i="114"/>
  <c r="V1289" i="114"/>
  <c r="V1290" i="114"/>
  <c r="V1291" i="114"/>
  <c r="V1292" i="114"/>
  <c r="V1293" i="114"/>
  <c r="V1294" i="114"/>
  <c r="V1295" i="114"/>
  <c r="V1296" i="114"/>
  <c r="V1297" i="114"/>
  <c r="V1298" i="114"/>
  <c r="V1299" i="114"/>
  <c r="V1300" i="114"/>
  <c r="V1301" i="114"/>
  <c r="V1302" i="114"/>
  <c r="V1303" i="114"/>
  <c r="V1304" i="114"/>
  <c r="V1305" i="114"/>
  <c r="V1306" i="114"/>
  <c r="V1307" i="114"/>
  <c r="V1308" i="114"/>
  <c r="V1309" i="114"/>
  <c r="V1310" i="114"/>
  <c r="V1311" i="114"/>
  <c r="V1312" i="114"/>
  <c r="V1313" i="114"/>
  <c r="V1314" i="114"/>
  <c r="V1315" i="114"/>
  <c r="V1316" i="114"/>
  <c r="V1317" i="114"/>
  <c r="V1318" i="114"/>
  <c r="V1319" i="114"/>
  <c r="V1320" i="114"/>
  <c r="V1321" i="114"/>
  <c r="V1322" i="114"/>
  <c r="V1323" i="114"/>
  <c r="V1324" i="114"/>
  <c r="V1325" i="114"/>
  <c r="V1326" i="114"/>
  <c r="V1327" i="114"/>
  <c r="V1328" i="114"/>
  <c r="V1329" i="114"/>
  <c r="V1330" i="114"/>
  <c r="V1331" i="114"/>
  <c r="V1332" i="114"/>
  <c r="V1333" i="114"/>
  <c r="V1334" i="114"/>
  <c r="V1335" i="114"/>
  <c r="V1336" i="114"/>
  <c r="V1337" i="114"/>
  <c r="V1338" i="114"/>
  <c r="V1339" i="114"/>
  <c r="V1340" i="114"/>
  <c r="V1341" i="114"/>
  <c r="V1342" i="114"/>
  <c r="V1343" i="114"/>
  <c r="V1344" i="114"/>
  <c r="V1345" i="114"/>
  <c r="V1346" i="114"/>
  <c r="V1347" i="114"/>
  <c r="V1348" i="114"/>
  <c r="V1349" i="114"/>
  <c r="V1350" i="114"/>
  <c r="V1351" i="114"/>
  <c r="V1352" i="114"/>
  <c r="V1353" i="114"/>
  <c r="V1354" i="114"/>
  <c r="V1355" i="114"/>
  <c r="V1356" i="114"/>
  <c r="V1357" i="114"/>
  <c r="V1358" i="114"/>
  <c r="V1359" i="114"/>
  <c r="V1360" i="114"/>
  <c r="V1361" i="114"/>
  <c r="V1362" i="114"/>
  <c r="V1363" i="114"/>
  <c r="V1364" i="114"/>
  <c r="V1365" i="114"/>
  <c r="V1366" i="114"/>
  <c r="V1367" i="114"/>
  <c r="V1368" i="114"/>
  <c r="V1369" i="114"/>
  <c r="V1370" i="114"/>
  <c r="V1371" i="114"/>
  <c r="V1372" i="114"/>
  <c r="V1373" i="114"/>
  <c r="V1374" i="114"/>
  <c r="V1375" i="114"/>
  <c r="V1376" i="114"/>
  <c r="V1377" i="114"/>
  <c r="V1378" i="114"/>
  <c r="V1379" i="114"/>
  <c r="V1380" i="114"/>
  <c r="V1381" i="114"/>
  <c r="V1382" i="114"/>
  <c r="V1383" i="114"/>
  <c r="V1384" i="114"/>
  <c r="V1385" i="114"/>
  <c r="V1386" i="114"/>
  <c r="V1387" i="114"/>
  <c r="V1388" i="114"/>
  <c r="V1389" i="114"/>
  <c r="V1390" i="114"/>
  <c r="V1391" i="114"/>
  <c r="V1392" i="114"/>
  <c r="V1393" i="114"/>
  <c r="V1394" i="114"/>
  <c r="V1395" i="114"/>
  <c r="V1396" i="114"/>
  <c r="V1397" i="114"/>
  <c r="V1398" i="114"/>
  <c r="V1399" i="114"/>
  <c r="V1400" i="114"/>
  <c r="V1401" i="114"/>
  <c r="V1402" i="114"/>
  <c r="V1403" i="114"/>
  <c r="V1404" i="114"/>
  <c r="V1405" i="114"/>
  <c r="V1406" i="114"/>
  <c r="V1407" i="114"/>
  <c r="V1408" i="114"/>
  <c r="V1409" i="114"/>
  <c r="V1410" i="114"/>
  <c r="V1411" i="114"/>
  <c r="V1412" i="114"/>
  <c r="V1413" i="114"/>
  <c r="V1414" i="114"/>
  <c r="V1415" i="114"/>
  <c r="V1416" i="114"/>
  <c r="V1417" i="114"/>
  <c r="V1418" i="114"/>
  <c r="V1419" i="114"/>
  <c r="V1420" i="114"/>
  <c r="V1421" i="114"/>
  <c r="V1422" i="114"/>
  <c r="V1423" i="114"/>
  <c r="V1424" i="114"/>
  <c r="V1425" i="114"/>
  <c r="V1426" i="114"/>
  <c r="V1427" i="114"/>
  <c r="V1428" i="114"/>
  <c r="V1429" i="114"/>
  <c r="V1430" i="114"/>
  <c r="V1431" i="114"/>
  <c r="V1432" i="114"/>
  <c r="V1433" i="114"/>
  <c r="V1434" i="114"/>
  <c r="V1435" i="114"/>
  <c r="V1436" i="114"/>
  <c r="V1437" i="114"/>
  <c r="V1438" i="114"/>
  <c r="V1439" i="114"/>
  <c r="V1440" i="114"/>
  <c r="V1441" i="114"/>
  <c r="V1442" i="114"/>
  <c r="V1443" i="114"/>
  <c r="V1444" i="114"/>
  <c r="V1445" i="114"/>
  <c r="V1446" i="114"/>
  <c r="V1447" i="114"/>
  <c r="V1448" i="114"/>
  <c r="V754" i="114"/>
  <c r="V12" i="114"/>
  <c r="V13" i="114"/>
  <c r="V14" i="114"/>
  <c r="V15" i="114"/>
  <c r="V16" i="114"/>
  <c r="V17" i="114"/>
  <c r="V18" i="114"/>
  <c r="V19" i="114"/>
  <c r="V20" i="114"/>
  <c r="V21" i="114"/>
  <c r="V22" i="114"/>
  <c r="V23" i="114"/>
  <c r="V24" i="114"/>
  <c r="V25" i="114"/>
  <c r="V26" i="114"/>
  <c r="V27" i="114"/>
  <c r="V28" i="114"/>
  <c r="V29" i="114"/>
  <c r="V30" i="114"/>
  <c r="V31" i="114"/>
  <c r="V32" i="114"/>
  <c r="V33" i="114"/>
  <c r="V34" i="114"/>
  <c r="V35" i="114"/>
  <c r="V36" i="114"/>
  <c r="V37" i="114"/>
  <c r="V38" i="114"/>
  <c r="V39" i="114"/>
  <c r="V40" i="114"/>
  <c r="V41" i="114"/>
  <c r="V42" i="114"/>
  <c r="V43" i="114"/>
  <c r="V44" i="114"/>
  <c r="V45" i="114"/>
  <c r="V46" i="114"/>
  <c r="V47" i="114"/>
  <c r="V48" i="114"/>
  <c r="V49" i="114"/>
  <c r="V50" i="114"/>
  <c r="V51" i="114"/>
  <c r="V52" i="114"/>
  <c r="V53" i="114"/>
  <c r="V54" i="114"/>
  <c r="V55" i="114"/>
  <c r="V56" i="114"/>
  <c r="V57" i="114"/>
  <c r="V58" i="114"/>
  <c r="V59" i="114"/>
  <c r="V60" i="114"/>
  <c r="V61" i="114"/>
  <c r="V62" i="114"/>
  <c r="V63" i="114"/>
  <c r="V64" i="114"/>
  <c r="V65" i="114"/>
  <c r="V66" i="114"/>
  <c r="V67" i="114"/>
  <c r="V68" i="114"/>
  <c r="V69" i="114"/>
  <c r="V70" i="114"/>
  <c r="V71" i="114"/>
  <c r="V72" i="114"/>
  <c r="V73" i="114"/>
  <c r="V74" i="114"/>
  <c r="V75" i="114"/>
  <c r="V76" i="114"/>
  <c r="V77" i="114"/>
  <c r="V78" i="114"/>
  <c r="V79" i="114"/>
  <c r="V80" i="114"/>
  <c r="V81" i="114"/>
  <c r="V82" i="114"/>
  <c r="V83" i="114"/>
  <c r="V84" i="114"/>
  <c r="V85" i="114"/>
  <c r="V86" i="114"/>
  <c r="V87" i="114"/>
  <c r="V88" i="114"/>
  <c r="V89" i="114"/>
  <c r="V90" i="114"/>
  <c r="V91" i="114"/>
  <c r="V92" i="114"/>
  <c r="V93" i="114"/>
  <c r="V94" i="114"/>
  <c r="V95" i="114"/>
  <c r="V96" i="114"/>
  <c r="V97" i="114"/>
  <c r="V98" i="114"/>
  <c r="V99" i="114"/>
  <c r="V100" i="114"/>
  <c r="V101" i="114"/>
  <c r="V102" i="114"/>
  <c r="V103" i="114"/>
  <c r="V104" i="114"/>
  <c r="V105" i="114"/>
  <c r="V106" i="114"/>
  <c r="V107" i="114"/>
  <c r="V108" i="114"/>
  <c r="V109" i="114"/>
  <c r="V110" i="114"/>
  <c r="V111" i="114"/>
  <c r="V112" i="114"/>
  <c r="V113" i="114"/>
  <c r="V114" i="114"/>
  <c r="V115" i="114"/>
  <c r="V116" i="114"/>
  <c r="V117" i="114"/>
  <c r="V118" i="114"/>
  <c r="V119" i="114"/>
  <c r="V120" i="114"/>
  <c r="V121" i="114"/>
  <c r="V122" i="114"/>
  <c r="V123" i="114"/>
  <c r="V124" i="114"/>
  <c r="V125" i="114"/>
  <c r="V126" i="114"/>
  <c r="V127" i="114"/>
  <c r="V128" i="114"/>
  <c r="V129" i="114"/>
  <c r="V130" i="114"/>
  <c r="V131" i="114"/>
  <c r="V132" i="114"/>
  <c r="V133" i="114"/>
  <c r="V134" i="114"/>
  <c r="V135" i="114"/>
  <c r="V136" i="114"/>
  <c r="V137" i="114"/>
  <c r="V138" i="114"/>
  <c r="V139" i="114"/>
  <c r="V140" i="114"/>
  <c r="V141" i="114"/>
  <c r="V142" i="114"/>
  <c r="V143" i="114"/>
  <c r="V144" i="114"/>
  <c r="V145" i="114"/>
  <c r="V146" i="114"/>
  <c r="V147" i="114"/>
  <c r="V148" i="114"/>
  <c r="V149" i="114"/>
  <c r="V150" i="114"/>
  <c r="V151" i="114"/>
  <c r="V152" i="114"/>
  <c r="V153" i="114"/>
  <c r="V154" i="114"/>
  <c r="V155" i="114"/>
  <c r="V156" i="114"/>
  <c r="V157" i="114"/>
  <c r="V158" i="114"/>
  <c r="V159" i="114"/>
  <c r="V160" i="114"/>
  <c r="V161" i="114"/>
  <c r="V162" i="114"/>
  <c r="V163" i="114"/>
  <c r="V164" i="114"/>
  <c r="V165" i="114"/>
  <c r="V166" i="114"/>
  <c r="V167" i="114"/>
  <c r="V168" i="114"/>
  <c r="V169" i="114"/>
  <c r="V170" i="114"/>
  <c r="V171" i="114"/>
  <c r="V172" i="114"/>
  <c r="V173" i="114"/>
  <c r="V174" i="114"/>
  <c r="V175" i="114"/>
  <c r="V176" i="114"/>
  <c r="V177" i="114"/>
  <c r="V178" i="114"/>
  <c r="V179" i="114"/>
  <c r="V180" i="114"/>
  <c r="V181" i="114"/>
  <c r="V182" i="114"/>
  <c r="V183" i="114"/>
  <c r="V184" i="114"/>
  <c r="V185" i="114"/>
  <c r="V186" i="114"/>
  <c r="V187" i="114"/>
  <c r="V188" i="114"/>
  <c r="V189" i="114"/>
  <c r="V190" i="114"/>
  <c r="V191" i="114"/>
  <c r="V192" i="114"/>
  <c r="V193" i="114"/>
  <c r="V194" i="114"/>
  <c r="V195" i="114"/>
  <c r="V196" i="114"/>
  <c r="V197" i="114"/>
  <c r="V198" i="114"/>
  <c r="V199" i="114"/>
  <c r="V200" i="114"/>
  <c r="V201" i="114"/>
  <c r="V202" i="114"/>
  <c r="V203" i="114"/>
  <c r="V204" i="114"/>
  <c r="V205" i="114"/>
  <c r="V206" i="114"/>
  <c r="V207" i="114"/>
  <c r="V208" i="114"/>
  <c r="V209" i="114"/>
  <c r="V210" i="114"/>
  <c r="V211" i="114"/>
  <c r="V212" i="114"/>
  <c r="V213" i="114"/>
  <c r="V214" i="114"/>
  <c r="V215" i="114"/>
  <c r="V216" i="114"/>
  <c r="V217" i="114"/>
  <c r="V218" i="114"/>
  <c r="V219" i="114"/>
  <c r="V220" i="114"/>
  <c r="V221" i="114"/>
  <c r="V222" i="114"/>
  <c r="V223" i="114"/>
  <c r="V224" i="114"/>
  <c r="V225" i="114"/>
  <c r="V226" i="114"/>
  <c r="V227" i="114"/>
  <c r="V228" i="114"/>
  <c r="V229" i="114"/>
  <c r="V230" i="114"/>
  <c r="V231" i="114"/>
  <c r="V232" i="114"/>
  <c r="V233" i="114"/>
  <c r="V234" i="114"/>
  <c r="V235" i="114"/>
  <c r="V236" i="114"/>
  <c r="V237" i="114"/>
  <c r="V238" i="114"/>
  <c r="V239" i="114"/>
  <c r="V240" i="114"/>
  <c r="V241" i="114"/>
  <c r="V242" i="114"/>
  <c r="V243" i="114"/>
  <c r="V244" i="114"/>
  <c r="V245" i="114"/>
  <c r="V246" i="114"/>
  <c r="V247" i="114"/>
  <c r="V248" i="114"/>
  <c r="V249" i="114"/>
  <c r="V250" i="114"/>
  <c r="V251" i="114"/>
  <c r="V252" i="114"/>
  <c r="V253" i="114"/>
  <c r="V254" i="114"/>
  <c r="V255" i="114"/>
  <c r="V256" i="114"/>
  <c r="V257" i="114"/>
  <c r="V258" i="114"/>
  <c r="V259" i="114"/>
  <c r="V260" i="114"/>
  <c r="V261" i="114"/>
  <c r="V262" i="114"/>
  <c r="V263" i="114"/>
  <c r="V264" i="114"/>
  <c r="V265" i="114"/>
  <c r="V266" i="114"/>
  <c r="V267" i="114"/>
  <c r="V268" i="114"/>
  <c r="V269" i="114"/>
  <c r="V270" i="114"/>
  <c r="V271" i="114"/>
  <c r="V272" i="114"/>
  <c r="V273" i="114"/>
  <c r="V274" i="114"/>
  <c r="V275" i="114"/>
  <c r="V276" i="114"/>
  <c r="V277" i="114"/>
  <c r="V278" i="114"/>
  <c r="V279" i="114"/>
  <c r="V280" i="114"/>
  <c r="V281" i="114"/>
  <c r="V282" i="114"/>
  <c r="V283" i="114"/>
  <c r="V284" i="114"/>
  <c r="V285" i="114"/>
  <c r="V286" i="114"/>
  <c r="V287" i="114"/>
  <c r="V288" i="114"/>
  <c r="V289" i="114"/>
  <c r="V290" i="114"/>
  <c r="V291" i="114"/>
  <c r="V292" i="114"/>
  <c r="V293" i="114"/>
  <c r="V294" i="114"/>
  <c r="V295" i="114"/>
  <c r="V296" i="114"/>
  <c r="V297" i="114"/>
  <c r="V298" i="114"/>
  <c r="V299" i="114"/>
  <c r="V300" i="114"/>
  <c r="V301" i="114"/>
  <c r="V302" i="114"/>
  <c r="V303" i="114"/>
  <c r="V304" i="114"/>
  <c r="V305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V358" i="114"/>
  <c r="V359" i="114"/>
  <c r="V360" i="114"/>
  <c r="V361" i="114"/>
  <c r="V362" i="114"/>
  <c r="V363" i="114"/>
  <c r="V364" i="114"/>
  <c r="V365" i="114"/>
  <c r="V366" i="114"/>
  <c r="V367" i="114"/>
  <c r="V368" i="114"/>
  <c r="V369" i="114"/>
  <c r="V370" i="114"/>
  <c r="V371" i="114"/>
  <c r="V372" i="114"/>
  <c r="V373" i="114"/>
  <c r="V374" i="114"/>
  <c r="V375" i="114"/>
  <c r="V376" i="114"/>
  <c r="V377" i="114"/>
  <c r="V378" i="114"/>
  <c r="V379" i="114"/>
  <c r="V380" i="114"/>
  <c r="V381" i="114"/>
  <c r="V382" i="114"/>
  <c r="V383" i="114"/>
  <c r="V384" i="114"/>
  <c r="V385" i="114"/>
  <c r="V386" i="114"/>
  <c r="V387" i="114"/>
  <c r="V388" i="114"/>
  <c r="V389" i="114"/>
  <c r="V390" i="114"/>
  <c r="V391" i="114"/>
  <c r="V392" i="114"/>
  <c r="V393" i="114"/>
  <c r="V394" i="114"/>
  <c r="V395" i="114"/>
  <c r="V396" i="114"/>
  <c r="V397" i="114"/>
  <c r="V398" i="114"/>
  <c r="V399" i="114"/>
  <c r="V400" i="114"/>
  <c r="V401" i="114"/>
  <c r="V402" i="114"/>
  <c r="V403" i="114"/>
  <c r="V404" i="114"/>
  <c r="V405" i="114"/>
  <c r="V406" i="114"/>
  <c r="V407" i="114"/>
  <c r="V408" i="114"/>
  <c r="V409" i="114"/>
  <c r="V410" i="114"/>
  <c r="V411" i="114"/>
  <c r="V412" i="114"/>
  <c r="V413" i="114"/>
  <c r="V414" i="114"/>
  <c r="V415" i="114"/>
  <c r="V416" i="114"/>
  <c r="V417" i="114"/>
  <c r="V418" i="114"/>
  <c r="V419" i="114"/>
  <c r="V420" i="114"/>
  <c r="V421" i="114"/>
  <c r="V422" i="114"/>
  <c r="V423" i="114"/>
  <c r="V424" i="114"/>
  <c r="V425" i="114"/>
  <c r="V426" i="114"/>
  <c r="V427" i="114"/>
  <c r="V428" i="114"/>
  <c r="V429" i="114"/>
  <c r="V430" i="114"/>
  <c r="V431" i="114"/>
  <c r="V432" i="114"/>
  <c r="V433" i="114"/>
  <c r="V434" i="114"/>
  <c r="V435" i="114"/>
  <c r="V436" i="114"/>
  <c r="V437" i="114"/>
  <c r="V438" i="114"/>
  <c r="V439" i="114"/>
  <c r="V440" i="114"/>
  <c r="V441" i="114"/>
  <c r="V442" i="114"/>
  <c r="V443" i="114"/>
  <c r="V444" i="114"/>
  <c r="V445" i="114"/>
  <c r="V446" i="114"/>
  <c r="V447" i="114"/>
  <c r="V448" i="114"/>
  <c r="V449" i="114"/>
  <c r="V450" i="114"/>
  <c r="V451" i="114"/>
  <c r="V452" i="114"/>
  <c r="V453" i="114"/>
  <c r="V454" i="114"/>
  <c r="V455" i="114"/>
  <c r="V456" i="114"/>
  <c r="V457" i="114"/>
  <c r="V458" i="114"/>
  <c r="V459" i="114"/>
  <c r="V460" i="114"/>
  <c r="V461" i="114"/>
  <c r="V462" i="114"/>
  <c r="V463" i="114"/>
  <c r="V464" i="114"/>
  <c r="V465" i="114"/>
  <c r="V466" i="114"/>
  <c r="V467" i="114"/>
  <c r="V468" i="114"/>
  <c r="V469" i="114"/>
  <c r="V470" i="114"/>
  <c r="V471" i="114"/>
  <c r="V472" i="114"/>
  <c r="V473" i="114"/>
  <c r="V474" i="114"/>
  <c r="V475" i="114"/>
  <c r="V476" i="114"/>
  <c r="V477" i="114"/>
  <c r="V478" i="114"/>
  <c r="V479" i="114"/>
  <c r="V480" i="114"/>
  <c r="V481" i="114"/>
  <c r="V482" i="114"/>
  <c r="V483" i="114"/>
  <c r="V484" i="114"/>
  <c r="V485" i="114"/>
  <c r="V486" i="114"/>
  <c r="V487" i="114"/>
  <c r="V488" i="114"/>
  <c r="V489" i="114"/>
  <c r="V490" i="114"/>
  <c r="V491" i="114"/>
  <c r="V492" i="114"/>
  <c r="V493" i="114"/>
  <c r="V494" i="114"/>
  <c r="V495" i="114"/>
  <c r="V496" i="114"/>
  <c r="V497" i="114"/>
  <c r="V498" i="114"/>
  <c r="V499" i="114"/>
  <c r="V500" i="114"/>
  <c r="V501" i="114"/>
  <c r="V502" i="114"/>
  <c r="V503" i="114"/>
  <c r="V504" i="114"/>
  <c r="V505" i="114"/>
  <c r="V506" i="114"/>
  <c r="V507" i="114"/>
  <c r="V508" i="114"/>
  <c r="V509" i="114"/>
  <c r="V510" i="114"/>
  <c r="V511" i="114"/>
  <c r="V512" i="114"/>
  <c r="V513" i="114"/>
  <c r="V514" i="114"/>
  <c r="V515" i="114"/>
  <c r="V516" i="114"/>
  <c r="V517" i="114"/>
  <c r="V518" i="114"/>
  <c r="V519" i="114"/>
  <c r="V520" i="114"/>
  <c r="V521" i="114"/>
  <c r="V522" i="114"/>
  <c r="V523" i="114"/>
  <c r="V524" i="114"/>
  <c r="V525" i="114"/>
  <c r="V526" i="114"/>
  <c r="V527" i="114"/>
  <c r="V528" i="114"/>
  <c r="V529" i="114"/>
  <c r="V530" i="114"/>
  <c r="V531" i="114"/>
  <c r="V532" i="114"/>
  <c r="V533" i="114"/>
  <c r="V534" i="114"/>
  <c r="V535" i="114"/>
  <c r="V536" i="114"/>
  <c r="V537" i="114"/>
  <c r="V538" i="114"/>
  <c r="V539" i="114"/>
  <c r="V540" i="114"/>
  <c r="V541" i="114"/>
  <c r="V542" i="114"/>
  <c r="V543" i="114"/>
  <c r="V544" i="114"/>
  <c r="V545" i="114"/>
  <c r="V546" i="114"/>
  <c r="V547" i="114"/>
  <c r="V548" i="114"/>
  <c r="V549" i="114"/>
  <c r="V550" i="114"/>
  <c r="V551" i="114"/>
  <c r="V552" i="114"/>
  <c r="V553" i="114"/>
  <c r="V554" i="114"/>
  <c r="V555" i="114"/>
  <c r="V556" i="114"/>
  <c r="V557" i="114"/>
  <c r="V558" i="114"/>
  <c r="V559" i="114"/>
  <c r="V560" i="114"/>
  <c r="V561" i="114"/>
  <c r="V562" i="114"/>
  <c r="V563" i="114"/>
  <c r="V564" i="114"/>
  <c r="V565" i="114"/>
  <c r="V566" i="114"/>
  <c r="V567" i="114"/>
  <c r="V568" i="114"/>
  <c r="V569" i="114"/>
  <c r="V570" i="114"/>
  <c r="V571" i="114"/>
  <c r="V572" i="114"/>
  <c r="V573" i="114"/>
  <c r="V574" i="114"/>
  <c r="V575" i="114"/>
  <c r="V576" i="114"/>
  <c r="V577" i="114"/>
  <c r="V578" i="114"/>
  <c r="V579" i="114"/>
  <c r="V580" i="114"/>
  <c r="V581" i="114"/>
  <c r="V582" i="114"/>
  <c r="V583" i="114"/>
  <c r="V584" i="114"/>
  <c r="V585" i="114"/>
  <c r="V586" i="114"/>
  <c r="V587" i="114"/>
  <c r="V588" i="114"/>
  <c r="V589" i="114"/>
  <c r="V590" i="114"/>
  <c r="V591" i="114"/>
  <c r="V592" i="114"/>
  <c r="V593" i="114"/>
  <c r="V594" i="114"/>
  <c r="V595" i="114"/>
  <c r="V596" i="114"/>
  <c r="V597" i="114"/>
  <c r="V598" i="114"/>
  <c r="V599" i="114"/>
  <c r="V600" i="114"/>
  <c r="V601" i="114"/>
  <c r="V602" i="114"/>
  <c r="V603" i="114"/>
  <c r="V604" i="114"/>
  <c r="V605" i="114"/>
  <c r="V606" i="114"/>
  <c r="V607" i="114"/>
  <c r="V608" i="114"/>
  <c r="V609" i="114"/>
  <c r="V610" i="114"/>
  <c r="V611" i="114"/>
  <c r="V612" i="114"/>
  <c r="V613" i="114"/>
  <c r="V614" i="114"/>
  <c r="V615" i="114"/>
  <c r="V616" i="114"/>
  <c r="V617" i="114"/>
  <c r="V618" i="114"/>
  <c r="V619" i="114"/>
  <c r="V620" i="114"/>
  <c r="V621" i="114"/>
  <c r="V622" i="114"/>
  <c r="V623" i="114"/>
  <c r="V624" i="114"/>
  <c r="V625" i="114"/>
  <c r="V626" i="114"/>
  <c r="V627" i="114"/>
  <c r="V628" i="114"/>
  <c r="V629" i="114"/>
  <c r="V630" i="114"/>
  <c r="V631" i="114"/>
  <c r="V632" i="114"/>
  <c r="V633" i="114"/>
  <c r="V634" i="114"/>
  <c r="V635" i="114"/>
  <c r="V636" i="114"/>
  <c r="V637" i="114"/>
  <c r="V638" i="114"/>
  <c r="V639" i="114"/>
  <c r="V640" i="114"/>
  <c r="V641" i="114"/>
  <c r="V642" i="114"/>
  <c r="V643" i="114"/>
  <c r="V644" i="114"/>
  <c r="V645" i="114"/>
  <c r="V646" i="114"/>
  <c r="V647" i="114"/>
  <c r="V648" i="114"/>
  <c r="V649" i="114"/>
  <c r="V650" i="114"/>
  <c r="V651" i="114"/>
  <c r="V652" i="114"/>
  <c r="V653" i="114"/>
  <c r="V654" i="114"/>
  <c r="V655" i="114"/>
  <c r="V656" i="114"/>
  <c r="V657" i="114"/>
  <c r="V658" i="114"/>
  <c r="V659" i="114"/>
  <c r="V660" i="114"/>
  <c r="V661" i="114"/>
  <c r="V662" i="114"/>
  <c r="V663" i="114"/>
  <c r="V664" i="114"/>
  <c r="V665" i="114"/>
  <c r="V666" i="114"/>
  <c r="V667" i="114"/>
  <c r="V668" i="114"/>
  <c r="V669" i="114"/>
  <c r="V670" i="114"/>
  <c r="V671" i="114"/>
  <c r="V672" i="114"/>
  <c r="V673" i="114"/>
  <c r="V674" i="114"/>
  <c r="V675" i="114"/>
  <c r="V676" i="114"/>
  <c r="V677" i="114"/>
  <c r="V678" i="114"/>
  <c r="V679" i="114"/>
  <c r="V680" i="114"/>
  <c r="V681" i="114"/>
  <c r="V682" i="114"/>
  <c r="V683" i="114"/>
  <c r="V684" i="114"/>
  <c r="V685" i="114"/>
  <c r="V686" i="114"/>
  <c r="V687" i="114"/>
  <c r="V688" i="114"/>
  <c r="V689" i="114"/>
  <c r="V690" i="114"/>
  <c r="V691" i="114"/>
  <c r="V692" i="114"/>
  <c r="V693" i="114"/>
  <c r="V694" i="114"/>
  <c r="V695" i="114"/>
  <c r="V696" i="114"/>
  <c r="V697" i="114"/>
  <c r="V698" i="114"/>
  <c r="V699" i="114"/>
  <c r="V700" i="114"/>
  <c r="V701" i="114"/>
  <c r="V702" i="114"/>
  <c r="V703" i="114"/>
  <c r="V704" i="114"/>
  <c r="V705" i="114"/>
  <c r="V706" i="114"/>
  <c r="V707" i="114"/>
  <c r="V708" i="114"/>
  <c r="V709" i="114"/>
  <c r="V710" i="114"/>
  <c r="V711" i="114"/>
  <c r="V712" i="114"/>
  <c r="V713" i="114"/>
  <c r="V714" i="114"/>
  <c r="V715" i="114"/>
  <c r="V716" i="114"/>
  <c r="V717" i="114"/>
  <c r="V718" i="114"/>
  <c r="V719" i="114"/>
  <c r="V720" i="114"/>
  <c r="V721" i="114"/>
  <c r="V722" i="114"/>
  <c r="V723" i="114"/>
  <c r="V724" i="114"/>
  <c r="V725" i="114"/>
  <c r="V726" i="114"/>
  <c r="V727" i="114"/>
  <c r="V728" i="114"/>
  <c r="V729" i="114"/>
  <c r="V730" i="114"/>
  <c r="V731" i="114"/>
  <c r="V732" i="114"/>
  <c r="V733" i="114"/>
  <c r="V734" i="114"/>
  <c r="V735" i="114"/>
  <c r="V736" i="114"/>
  <c r="V737" i="114"/>
  <c r="V738" i="114"/>
  <c r="V739" i="114"/>
  <c r="V740" i="114"/>
  <c r="V741" i="114"/>
  <c r="V742" i="114"/>
  <c r="V743" i="114"/>
  <c r="V744" i="114"/>
  <c r="V745" i="114"/>
  <c r="V746" i="114"/>
  <c r="V747" i="114"/>
  <c r="V748" i="114"/>
  <c r="V749" i="114"/>
  <c r="V750" i="114"/>
  <c r="V751" i="114"/>
  <c r="V752" i="114"/>
  <c r="V753" i="114"/>
  <c r="V10" i="114"/>
  <c r="U5" i="114" l="1"/>
  <c r="U4" i="114"/>
  <c r="W4" i="114"/>
  <c r="W5" i="114"/>
  <c r="BP90" i="83" l="1"/>
  <c r="BN90" i="83"/>
  <c r="BL90" i="83"/>
  <c r="BJ90" i="83"/>
  <c r="L7" i="83" l="1"/>
  <c r="BI90" i="83" s="1"/>
  <c r="D67" i="83"/>
  <c r="D69" i="83" s="1"/>
  <c r="D71" i="83" s="1"/>
  <c r="P71" i="83"/>
  <c r="J71" i="83"/>
  <c r="P69" i="83"/>
  <c r="J69" i="83"/>
  <c r="Y67" i="83"/>
  <c r="C67" i="83" l="1"/>
  <c r="AX67" i="83" s="1"/>
  <c r="C71" i="83"/>
  <c r="AH71" i="83"/>
  <c r="BE71" i="83"/>
  <c r="AY71" i="83"/>
  <c r="Y71" i="83"/>
  <c r="AY67" i="83"/>
  <c r="Y69" i="83"/>
  <c r="BE67" i="83"/>
  <c r="AH69" i="83"/>
  <c r="C69" i="83"/>
  <c r="AY69" i="83"/>
  <c r="BE69" i="83"/>
  <c r="AH67" i="83"/>
  <c r="P11" i="83"/>
  <c r="J11" i="83"/>
  <c r="BF67" i="83" l="1"/>
  <c r="X67" i="83"/>
  <c r="AG67" i="83"/>
  <c r="X69" i="83"/>
  <c r="BF69" i="83"/>
  <c r="AX69" i="83"/>
  <c r="AG69" i="83"/>
  <c r="BF71" i="83"/>
  <c r="AG71" i="83"/>
  <c r="AX71" i="83"/>
  <c r="X71" i="83"/>
  <c r="B37" i="115"/>
  <c r="B33" i="115" l="1"/>
  <c r="E36" i="115" l="1"/>
  <c r="AA17" i="114" l="1"/>
  <c r="AA16" i="114" l="1"/>
  <c r="AA15" i="114" l="1"/>
  <c r="Q5" i="114" l="1"/>
  <c r="S5" i="114" s="1"/>
  <c r="N5" i="114" l="1"/>
  <c r="P5" i="114" s="1"/>
  <c r="K5" i="114"/>
  <c r="M5" i="114" s="1"/>
  <c r="E5" i="114"/>
  <c r="G5" i="114" s="1"/>
  <c r="B5" i="114"/>
  <c r="D5" i="114" s="1"/>
  <c r="H5" i="114"/>
  <c r="J5" i="114" s="1"/>
  <c r="V9" i="114" l="1"/>
  <c r="AA6" i="114" s="1"/>
  <c r="T473" i="114" l="1"/>
  <c r="T474" i="114"/>
  <c r="T475" i="114"/>
  <c r="T476" i="114"/>
  <c r="T477" i="114"/>
  <c r="T478" i="114"/>
  <c r="T479" i="114"/>
  <c r="T480" i="114"/>
  <c r="T481" i="114"/>
  <c r="T482" i="114"/>
  <c r="T483" i="114"/>
  <c r="T484" i="114"/>
  <c r="T485" i="114"/>
  <c r="T486" i="114"/>
  <c r="T487" i="114"/>
  <c r="T488" i="114"/>
  <c r="T489" i="114"/>
  <c r="T490" i="114"/>
  <c r="T491" i="114"/>
  <c r="T492" i="114"/>
  <c r="T493" i="114"/>
  <c r="T494" i="114"/>
  <c r="T495" i="114"/>
  <c r="T496" i="114"/>
  <c r="T497" i="114"/>
  <c r="T498" i="114"/>
  <c r="T499" i="114"/>
  <c r="T500" i="114"/>
  <c r="T501" i="114"/>
  <c r="T502" i="114"/>
  <c r="T503" i="114"/>
  <c r="T504" i="114"/>
  <c r="T505" i="114"/>
  <c r="T506" i="114"/>
  <c r="T507" i="114"/>
  <c r="T508" i="114"/>
  <c r="T509" i="114"/>
  <c r="T510" i="114"/>
  <c r="T511" i="114"/>
  <c r="T512" i="114"/>
  <c r="T513" i="114"/>
  <c r="T514" i="114"/>
  <c r="T515" i="114"/>
  <c r="T516" i="114"/>
  <c r="T517" i="114"/>
  <c r="T518" i="114"/>
  <c r="T519" i="114"/>
  <c r="T520" i="114"/>
  <c r="T521" i="114"/>
  <c r="T522" i="114"/>
  <c r="T523" i="114"/>
  <c r="T524" i="114"/>
  <c r="T525" i="114"/>
  <c r="T526" i="114"/>
  <c r="T527" i="114"/>
  <c r="T528" i="114"/>
  <c r="T529" i="114"/>
  <c r="T530" i="114"/>
  <c r="T531" i="114"/>
  <c r="T532" i="114"/>
  <c r="T533" i="114"/>
  <c r="T534" i="114"/>
  <c r="T535" i="114"/>
  <c r="T536" i="114"/>
  <c r="T537" i="114"/>
  <c r="T538" i="114"/>
  <c r="T539" i="114"/>
  <c r="T540" i="114"/>
  <c r="T541" i="114"/>
  <c r="T542" i="114"/>
  <c r="T543" i="114"/>
  <c r="T544" i="114"/>
  <c r="T545" i="114"/>
  <c r="T546" i="114"/>
  <c r="T547" i="114"/>
  <c r="T548" i="114"/>
  <c r="T549" i="114"/>
  <c r="T550" i="114"/>
  <c r="T551" i="114"/>
  <c r="T552" i="114"/>
  <c r="T553" i="114"/>
  <c r="T554" i="114"/>
  <c r="T555" i="114"/>
  <c r="T556" i="114"/>
  <c r="T557" i="114"/>
  <c r="T558" i="114"/>
  <c r="T559" i="114"/>
  <c r="T560" i="114"/>
  <c r="T561" i="114"/>
  <c r="T562" i="114"/>
  <c r="T563" i="114"/>
  <c r="T564" i="114"/>
  <c r="T565" i="114"/>
  <c r="T566" i="114"/>
  <c r="T567" i="114"/>
  <c r="T568" i="114"/>
  <c r="T569" i="114"/>
  <c r="T570" i="114"/>
  <c r="T571" i="114"/>
  <c r="T572" i="114"/>
  <c r="T573" i="114"/>
  <c r="T574" i="114"/>
  <c r="T575" i="114"/>
  <c r="T576" i="114"/>
  <c r="T577" i="114"/>
  <c r="T578" i="114"/>
  <c r="T579" i="114"/>
  <c r="T580" i="114"/>
  <c r="T581" i="114"/>
  <c r="T582" i="114"/>
  <c r="T583" i="114"/>
  <c r="T584" i="114"/>
  <c r="T585" i="114"/>
  <c r="T586" i="114"/>
  <c r="T587" i="114"/>
  <c r="T588" i="114"/>
  <c r="T589" i="114"/>
  <c r="T590" i="114"/>
  <c r="T591" i="114"/>
  <c r="T592" i="114"/>
  <c r="T593" i="114"/>
  <c r="T594" i="114"/>
  <c r="T595" i="114"/>
  <c r="T596" i="114"/>
  <c r="T597" i="114"/>
  <c r="T598" i="114"/>
  <c r="T599" i="114"/>
  <c r="T600" i="114"/>
  <c r="T601" i="114"/>
  <c r="T602" i="114"/>
  <c r="T603" i="114"/>
  <c r="T604" i="114"/>
  <c r="T605" i="114"/>
  <c r="T606" i="114"/>
  <c r="T607" i="114"/>
  <c r="T608" i="114"/>
  <c r="T609" i="114"/>
  <c r="T610" i="114"/>
  <c r="T611" i="114"/>
  <c r="T612" i="114"/>
  <c r="T613" i="114"/>
  <c r="T614" i="114"/>
  <c r="T615" i="114"/>
  <c r="T616" i="114"/>
  <c r="T617" i="114"/>
  <c r="T618" i="114"/>
  <c r="T619" i="114"/>
  <c r="T620" i="114"/>
  <c r="T621" i="114"/>
  <c r="T622" i="114"/>
  <c r="T623" i="114"/>
  <c r="T624" i="114"/>
  <c r="T625" i="114"/>
  <c r="T626" i="114"/>
  <c r="T627" i="114"/>
  <c r="T628" i="114"/>
  <c r="T629" i="114"/>
  <c r="T630" i="114"/>
  <c r="T631" i="114"/>
  <c r="T632" i="114"/>
  <c r="T633" i="114"/>
  <c r="T634" i="114"/>
  <c r="T635" i="114"/>
  <c r="T636" i="114"/>
  <c r="T637" i="114"/>
  <c r="T638" i="114"/>
  <c r="T639" i="114"/>
  <c r="T640" i="114"/>
  <c r="T641" i="114"/>
  <c r="T642" i="114"/>
  <c r="T643" i="114"/>
  <c r="T644" i="114"/>
  <c r="T645" i="114"/>
  <c r="T646" i="114"/>
  <c r="T647" i="114"/>
  <c r="T648" i="114"/>
  <c r="T649" i="114"/>
  <c r="T650" i="114"/>
  <c r="T651" i="114"/>
  <c r="T652" i="114"/>
  <c r="T653" i="114"/>
  <c r="T654" i="114"/>
  <c r="T655" i="114"/>
  <c r="T656" i="114"/>
  <c r="T657" i="114"/>
  <c r="T658" i="114"/>
  <c r="T659" i="114"/>
  <c r="T660" i="114"/>
  <c r="T661" i="114"/>
  <c r="T662" i="114"/>
  <c r="T663" i="114"/>
  <c r="T664" i="114"/>
  <c r="T665" i="114"/>
  <c r="T666" i="114"/>
  <c r="T667" i="114"/>
  <c r="T668" i="114"/>
  <c r="T669" i="114"/>
  <c r="T670" i="114"/>
  <c r="T671" i="114"/>
  <c r="T672" i="114"/>
  <c r="T673" i="114"/>
  <c r="T674" i="114"/>
  <c r="T675" i="114"/>
  <c r="T676" i="114"/>
  <c r="T677" i="114"/>
  <c r="T678" i="114"/>
  <c r="T679" i="114"/>
  <c r="T680" i="114"/>
  <c r="T681" i="114"/>
  <c r="T682" i="114"/>
  <c r="T683" i="114"/>
  <c r="T684" i="114"/>
  <c r="T685" i="114"/>
  <c r="T686" i="114"/>
  <c r="T687" i="114"/>
  <c r="T688" i="114"/>
  <c r="T689" i="114"/>
  <c r="T690" i="114"/>
  <c r="T691" i="114"/>
  <c r="T692" i="114"/>
  <c r="T693" i="114"/>
  <c r="T694" i="114"/>
  <c r="T695" i="114"/>
  <c r="T696" i="114"/>
  <c r="T697" i="114"/>
  <c r="T698" i="114"/>
  <c r="T699" i="114"/>
  <c r="T700" i="114"/>
  <c r="T701" i="114"/>
  <c r="T702" i="114"/>
  <c r="T703" i="114"/>
  <c r="T704" i="114"/>
  <c r="T705" i="114"/>
  <c r="T706" i="114"/>
  <c r="T707" i="114"/>
  <c r="T708" i="114"/>
  <c r="T709" i="114"/>
  <c r="T710" i="114"/>
  <c r="T711" i="114"/>
  <c r="T712" i="114"/>
  <c r="T713" i="114"/>
  <c r="T714" i="114"/>
  <c r="T715" i="114"/>
  <c r="T716" i="114"/>
  <c r="T717" i="114"/>
  <c r="T718" i="114"/>
  <c r="T719" i="114"/>
  <c r="T720" i="114"/>
  <c r="T721" i="114"/>
  <c r="T722" i="114"/>
  <c r="T723" i="114"/>
  <c r="T724" i="114"/>
  <c r="T725" i="114"/>
  <c r="T726" i="114"/>
  <c r="T727" i="114"/>
  <c r="T728" i="114"/>
  <c r="T729" i="114"/>
  <c r="T730" i="114"/>
  <c r="T731" i="114"/>
  <c r="T732" i="114"/>
  <c r="T733" i="114"/>
  <c r="T734" i="114"/>
  <c r="T735" i="114"/>
  <c r="T736" i="114"/>
  <c r="T737" i="114"/>
  <c r="T738" i="114"/>
  <c r="T739" i="114"/>
  <c r="T740" i="114"/>
  <c r="T741" i="114"/>
  <c r="T742" i="114"/>
  <c r="T743" i="114"/>
  <c r="T744" i="114"/>
  <c r="T745" i="114"/>
  <c r="T746" i="114"/>
  <c r="T747" i="114"/>
  <c r="T748" i="114"/>
  <c r="T749" i="114"/>
  <c r="T750" i="114"/>
  <c r="T751" i="114"/>
  <c r="T752" i="114"/>
  <c r="T753" i="114"/>
  <c r="T754" i="114"/>
  <c r="T755" i="114"/>
  <c r="T756" i="114"/>
  <c r="T757" i="114"/>
  <c r="T758" i="114"/>
  <c r="T759" i="114"/>
  <c r="T760" i="114"/>
  <c r="T761" i="114"/>
  <c r="T762" i="114"/>
  <c r="T763" i="114"/>
  <c r="T764" i="114"/>
  <c r="T765" i="114"/>
  <c r="T766" i="114"/>
  <c r="T767" i="114"/>
  <c r="T768" i="114"/>
  <c r="T769" i="114"/>
  <c r="T770" i="114"/>
  <c r="T771" i="114"/>
  <c r="T772" i="114"/>
  <c r="T773" i="114"/>
  <c r="T774" i="114"/>
  <c r="T775" i="114"/>
  <c r="T776" i="114"/>
  <c r="T777" i="114"/>
  <c r="T778" i="114"/>
  <c r="T779" i="114"/>
  <c r="T780" i="114"/>
  <c r="T781" i="114"/>
  <c r="T782" i="114"/>
  <c r="T783" i="114"/>
  <c r="T784" i="114"/>
  <c r="T785" i="114"/>
  <c r="T786" i="114"/>
  <c r="T787" i="114"/>
  <c r="T788" i="114"/>
  <c r="T789" i="114"/>
  <c r="T790" i="114"/>
  <c r="T791" i="114"/>
  <c r="T792" i="114"/>
  <c r="T793" i="114"/>
  <c r="T794" i="114"/>
  <c r="T795" i="114"/>
  <c r="T796" i="114"/>
  <c r="T797" i="114"/>
  <c r="T798" i="114"/>
  <c r="T799" i="114"/>
  <c r="T800" i="114"/>
  <c r="T801" i="114"/>
  <c r="T802" i="114"/>
  <c r="T803" i="114"/>
  <c r="T804" i="114"/>
  <c r="T805" i="114"/>
  <c r="T806" i="114"/>
  <c r="T807" i="114"/>
  <c r="T808" i="114"/>
  <c r="T809" i="114"/>
  <c r="T810" i="114"/>
  <c r="T811" i="114"/>
  <c r="T812" i="114"/>
  <c r="T813" i="114"/>
  <c r="T814" i="114"/>
  <c r="T815" i="114"/>
  <c r="T816" i="114"/>
  <c r="T817" i="114"/>
  <c r="T818" i="114"/>
  <c r="T819" i="114"/>
  <c r="T820" i="114"/>
  <c r="T821" i="114"/>
  <c r="T822" i="114"/>
  <c r="T823" i="114"/>
  <c r="T824" i="114"/>
  <c r="T825" i="114"/>
  <c r="T826" i="114"/>
  <c r="T827" i="114"/>
  <c r="T828" i="114"/>
  <c r="T829" i="114"/>
  <c r="T830" i="114"/>
  <c r="T831" i="114"/>
  <c r="T832" i="114"/>
  <c r="T833" i="114"/>
  <c r="T834" i="114"/>
  <c r="T835" i="114"/>
  <c r="T836" i="114"/>
  <c r="T837" i="114"/>
  <c r="T838" i="114"/>
  <c r="T839" i="114"/>
  <c r="T840" i="114"/>
  <c r="T841" i="114"/>
  <c r="T842" i="114"/>
  <c r="T843" i="114"/>
  <c r="T844" i="114"/>
  <c r="T845" i="114"/>
  <c r="T846" i="114"/>
  <c r="T847" i="114"/>
  <c r="T848" i="114"/>
  <c r="T849" i="114"/>
  <c r="T850" i="114"/>
  <c r="T851" i="114"/>
  <c r="T852" i="114"/>
  <c r="T853" i="114"/>
  <c r="T854" i="114"/>
  <c r="T855" i="114"/>
  <c r="T856" i="114"/>
  <c r="T857" i="114"/>
  <c r="T858" i="114"/>
  <c r="T859" i="114"/>
  <c r="T860" i="114"/>
  <c r="T861" i="114"/>
  <c r="T862" i="114"/>
  <c r="T863" i="114"/>
  <c r="T864" i="114"/>
  <c r="T865" i="114"/>
  <c r="T866" i="114"/>
  <c r="T867" i="114"/>
  <c r="T868" i="114"/>
  <c r="T869" i="114"/>
  <c r="T870" i="114"/>
  <c r="T871" i="114"/>
  <c r="T872" i="114"/>
  <c r="T873" i="114"/>
  <c r="T874" i="114"/>
  <c r="T875" i="114"/>
  <c r="T876" i="114"/>
  <c r="T877" i="114"/>
  <c r="T878" i="114"/>
  <c r="T879" i="114"/>
  <c r="T880" i="114"/>
  <c r="T881" i="114"/>
  <c r="T882" i="114"/>
  <c r="T883" i="114"/>
  <c r="T884" i="114"/>
  <c r="T885" i="114"/>
  <c r="T886" i="114"/>
  <c r="T887" i="114"/>
  <c r="T888" i="114"/>
  <c r="T889" i="114"/>
  <c r="T890" i="114"/>
  <c r="T891" i="114"/>
  <c r="T892" i="114"/>
  <c r="T893" i="114"/>
  <c r="T894" i="114"/>
  <c r="T895" i="114"/>
  <c r="T896" i="114"/>
  <c r="T897" i="114"/>
  <c r="T898" i="114"/>
  <c r="T899" i="114"/>
  <c r="T900" i="114"/>
  <c r="T901" i="114"/>
  <c r="T902" i="114"/>
  <c r="T903" i="114"/>
  <c r="T904" i="114"/>
  <c r="T905" i="114"/>
  <c r="T906" i="114"/>
  <c r="T907" i="114"/>
  <c r="T908" i="114"/>
  <c r="T909" i="114"/>
  <c r="T910" i="114"/>
  <c r="T911" i="114"/>
  <c r="T912" i="114"/>
  <c r="T913" i="114"/>
  <c r="T914" i="114"/>
  <c r="T915" i="114"/>
  <c r="T916" i="114"/>
  <c r="T917" i="114"/>
  <c r="T918" i="114"/>
  <c r="T919" i="114"/>
  <c r="T920" i="114"/>
  <c r="T921" i="114"/>
  <c r="T922" i="114"/>
  <c r="T923" i="114"/>
  <c r="T924" i="114"/>
  <c r="T925" i="114"/>
  <c r="T926" i="114"/>
  <c r="T927" i="114"/>
  <c r="T928" i="114"/>
  <c r="T929" i="114"/>
  <c r="T930" i="114"/>
  <c r="T931" i="114"/>
  <c r="T932" i="114"/>
  <c r="T933" i="114"/>
  <c r="T934" i="114"/>
  <c r="T935" i="114"/>
  <c r="T936" i="114"/>
  <c r="T937" i="114"/>
  <c r="T938" i="114"/>
  <c r="T939" i="114"/>
  <c r="T940" i="114"/>
  <c r="T941" i="114"/>
  <c r="T942" i="114"/>
  <c r="T943" i="114"/>
  <c r="T944" i="114"/>
  <c r="T945" i="114"/>
  <c r="T946" i="114"/>
  <c r="T947" i="114"/>
  <c r="T948" i="114"/>
  <c r="T949" i="114"/>
  <c r="T950" i="114"/>
  <c r="T951" i="114"/>
  <c r="T952" i="114"/>
  <c r="T953" i="114"/>
  <c r="T954" i="114"/>
  <c r="T955" i="114"/>
  <c r="T956" i="114"/>
  <c r="T957" i="114"/>
  <c r="T958" i="114"/>
  <c r="T959" i="114"/>
  <c r="T960" i="114"/>
  <c r="T961" i="114"/>
  <c r="T962" i="114"/>
  <c r="T963" i="114"/>
  <c r="T964" i="114"/>
  <c r="T965" i="114"/>
  <c r="T966" i="114"/>
  <c r="T967" i="114"/>
  <c r="T968" i="114"/>
  <c r="T969" i="114"/>
  <c r="T970" i="114"/>
  <c r="T971" i="114"/>
  <c r="T972" i="114"/>
  <c r="T973" i="114"/>
  <c r="T974" i="114"/>
  <c r="T975" i="114"/>
  <c r="T976" i="114"/>
  <c r="T977" i="114"/>
  <c r="T978" i="114"/>
  <c r="T979" i="114"/>
  <c r="T980" i="114"/>
  <c r="T981" i="114"/>
  <c r="T982" i="114"/>
  <c r="T983" i="114"/>
  <c r="T984" i="114"/>
  <c r="T985" i="114"/>
  <c r="T986" i="114"/>
  <c r="T987" i="114"/>
  <c r="T988" i="114"/>
  <c r="T989" i="114"/>
  <c r="T990" i="114"/>
  <c r="T991" i="114"/>
  <c r="T992" i="114"/>
  <c r="T993" i="114"/>
  <c r="T994" i="114"/>
  <c r="T995" i="114"/>
  <c r="T996" i="114"/>
  <c r="T997" i="114"/>
  <c r="T998" i="114"/>
  <c r="T999" i="114"/>
  <c r="T1000" i="114"/>
  <c r="T1001" i="114"/>
  <c r="T1002" i="114"/>
  <c r="T1003" i="114"/>
  <c r="T1004" i="114"/>
  <c r="T1005" i="114"/>
  <c r="T1006" i="114"/>
  <c r="T1007" i="114"/>
  <c r="T1008" i="114"/>
  <c r="T1009" i="114"/>
  <c r="T1010" i="114"/>
  <c r="T1011" i="114"/>
  <c r="T1012" i="114"/>
  <c r="T1013" i="114"/>
  <c r="T1014" i="114"/>
  <c r="T1015" i="114"/>
  <c r="T1016" i="114"/>
  <c r="T1017" i="114"/>
  <c r="T1018" i="114"/>
  <c r="T1019" i="114"/>
  <c r="T1020" i="114"/>
  <c r="T1021" i="114"/>
  <c r="T1022" i="114"/>
  <c r="T1023" i="114"/>
  <c r="T1024" i="114"/>
  <c r="T1025" i="114"/>
  <c r="T1026" i="114"/>
  <c r="T1027" i="114"/>
  <c r="T1028" i="114"/>
  <c r="T1029" i="114"/>
  <c r="T1030" i="114"/>
  <c r="T1031" i="114"/>
  <c r="T1032" i="114"/>
  <c r="T1033" i="114"/>
  <c r="T1034" i="114"/>
  <c r="T1035" i="114"/>
  <c r="T1036" i="114"/>
  <c r="T1037" i="114"/>
  <c r="T1038" i="114"/>
  <c r="T1039" i="114"/>
  <c r="T1040" i="114"/>
  <c r="T1041" i="114"/>
  <c r="T1042" i="114"/>
  <c r="T1043" i="114"/>
  <c r="T1044" i="114"/>
  <c r="T1045" i="114"/>
  <c r="T1046" i="114"/>
  <c r="T1047" i="114"/>
  <c r="T1048" i="114"/>
  <c r="T1049" i="114"/>
  <c r="T1050" i="114"/>
  <c r="T1051" i="114"/>
  <c r="T1052" i="114"/>
  <c r="T1053" i="114"/>
  <c r="T1054" i="114"/>
  <c r="T1055" i="114"/>
  <c r="T1056" i="114"/>
  <c r="T1057" i="114"/>
  <c r="T1058" i="114"/>
  <c r="T1059" i="114"/>
  <c r="T1060" i="114"/>
  <c r="T1061" i="114"/>
  <c r="T1062" i="114"/>
  <c r="T1063" i="114"/>
  <c r="T1064" i="114"/>
  <c r="T1065" i="114"/>
  <c r="T1066" i="114"/>
  <c r="T1067" i="114"/>
  <c r="T1068" i="114"/>
  <c r="T1069" i="114"/>
  <c r="T1070" i="114"/>
  <c r="T1071" i="114"/>
  <c r="T1072" i="114"/>
  <c r="T1073" i="114"/>
  <c r="T1074" i="114"/>
  <c r="T1075" i="114"/>
  <c r="T1076" i="114"/>
  <c r="T1077" i="114"/>
  <c r="T1078" i="114"/>
  <c r="T1079" i="114"/>
  <c r="T1080" i="114"/>
  <c r="T1081" i="114"/>
  <c r="T1082" i="114"/>
  <c r="T1083" i="114"/>
  <c r="T1084" i="114"/>
  <c r="T1085" i="114"/>
  <c r="T1086" i="114"/>
  <c r="T1087" i="114"/>
  <c r="T1088" i="114"/>
  <c r="T1089" i="114"/>
  <c r="T1090" i="114"/>
  <c r="T1091" i="114"/>
  <c r="T1092" i="114"/>
  <c r="T1093" i="114"/>
  <c r="T1094" i="114"/>
  <c r="T1095" i="114"/>
  <c r="T1096" i="114"/>
  <c r="T1097" i="114"/>
  <c r="T1098" i="114"/>
  <c r="T1099" i="114"/>
  <c r="T1100" i="114"/>
  <c r="T1101" i="114"/>
  <c r="T1102" i="114"/>
  <c r="T1103" i="114"/>
  <c r="T1104" i="114"/>
  <c r="T1105" i="114"/>
  <c r="T1106" i="114"/>
  <c r="T1107" i="114"/>
  <c r="T1108" i="114"/>
  <c r="T1109" i="114"/>
  <c r="T1110" i="114"/>
  <c r="T1111" i="114"/>
  <c r="T1112" i="114"/>
  <c r="T1113" i="114"/>
  <c r="T1114" i="114"/>
  <c r="T1115" i="114"/>
  <c r="T1116" i="114"/>
  <c r="T1117" i="114"/>
  <c r="T1118" i="114"/>
  <c r="T1119" i="114"/>
  <c r="T1120" i="114"/>
  <c r="T1121" i="114"/>
  <c r="T1122" i="114"/>
  <c r="T1123" i="114"/>
  <c r="T1124" i="114"/>
  <c r="T1125" i="114"/>
  <c r="T1126" i="114"/>
  <c r="T1127" i="114"/>
  <c r="T1128" i="114"/>
  <c r="T1129" i="114"/>
  <c r="T1130" i="114"/>
  <c r="T1131" i="114"/>
  <c r="T1132" i="114"/>
  <c r="T1133" i="114"/>
  <c r="T1134" i="114"/>
  <c r="T1135" i="114"/>
  <c r="T1136" i="114"/>
  <c r="T1137" i="114"/>
  <c r="T1138" i="114"/>
  <c r="T1139" i="114"/>
  <c r="T1140" i="114"/>
  <c r="T1141" i="114"/>
  <c r="T1142" i="114"/>
  <c r="T1143" i="114"/>
  <c r="T1144" i="114"/>
  <c r="T1145" i="114"/>
  <c r="T1146" i="114"/>
  <c r="T1147" i="114"/>
  <c r="T1148" i="114"/>
  <c r="T1149" i="114"/>
  <c r="T1150" i="114"/>
  <c r="T1151" i="114"/>
  <c r="T1152" i="114"/>
  <c r="T1153" i="114"/>
  <c r="T1154" i="114"/>
  <c r="T1155" i="114"/>
  <c r="T1156" i="114"/>
  <c r="T1157" i="114"/>
  <c r="T1158" i="114"/>
  <c r="T1159" i="114"/>
  <c r="T1160" i="114"/>
  <c r="T1161" i="114"/>
  <c r="T1162" i="114"/>
  <c r="T1163" i="114"/>
  <c r="T1164" i="114"/>
  <c r="T1165" i="114"/>
  <c r="T1166" i="114"/>
  <c r="T1167" i="114"/>
  <c r="T1168" i="114"/>
  <c r="T1169" i="114"/>
  <c r="T1170" i="114"/>
  <c r="T1171" i="114"/>
  <c r="T1172" i="114"/>
  <c r="T1173" i="114"/>
  <c r="T1174" i="114"/>
  <c r="T1175" i="114"/>
  <c r="T1176" i="114"/>
  <c r="T1177" i="114"/>
  <c r="T1178" i="114"/>
  <c r="T1179" i="114"/>
  <c r="T1180" i="114"/>
  <c r="T1181" i="114"/>
  <c r="T1182" i="114"/>
  <c r="T1183" i="114"/>
  <c r="T1184" i="114"/>
  <c r="T1185" i="114"/>
  <c r="T1186" i="114"/>
  <c r="T1187" i="114"/>
  <c r="T1188" i="114"/>
  <c r="T1189" i="114"/>
  <c r="T1190" i="114"/>
  <c r="T1191" i="114"/>
  <c r="T1192" i="114"/>
  <c r="T1193" i="114"/>
  <c r="T1194" i="114"/>
  <c r="T1195" i="114"/>
  <c r="T1196" i="114"/>
  <c r="T1197" i="114"/>
  <c r="T1198" i="114"/>
  <c r="T1199" i="114"/>
  <c r="T1200" i="114"/>
  <c r="T1201" i="114"/>
  <c r="T1202" i="114"/>
  <c r="T1203" i="114"/>
  <c r="T1204" i="114"/>
  <c r="T1205" i="114"/>
  <c r="T1206" i="114"/>
  <c r="T1207" i="114"/>
  <c r="T1208" i="114"/>
  <c r="T1209" i="114"/>
  <c r="T1210" i="114"/>
  <c r="T1211" i="114"/>
  <c r="T1212" i="114"/>
  <c r="T1213" i="114"/>
  <c r="T1214" i="114"/>
  <c r="T1215" i="114"/>
  <c r="T1216" i="114"/>
  <c r="T1217" i="114"/>
  <c r="T1218" i="114"/>
  <c r="T1219" i="114"/>
  <c r="T1220" i="114"/>
  <c r="T1221" i="114"/>
  <c r="T1222" i="114"/>
  <c r="T1223" i="114"/>
  <c r="T1224" i="114"/>
  <c r="T1225" i="114"/>
  <c r="T1226" i="114"/>
  <c r="T1227" i="114"/>
  <c r="T1228" i="114"/>
  <c r="T1229" i="114"/>
  <c r="T1230" i="114"/>
  <c r="T1231" i="114"/>
  <c r="T1232" i="114"/>
  <c r="T1233" i="114"/>
  <c r="T1234" i="114"/>
  <c r="T1235" i="114"/>
  <c r="T1236" i="114"/>
  <c r="T1237" i="114"/>
  <c r="T1238" i="114"/>
  <c r="T1239" i="114"/>
  <c r="T1240" i="114"/>
  <c r="T1241" i="114"/>
  <c r="T1242" i="114"/>
  <c r="T1243" i="114"/>
  <c r="T1244" i="114"/>
  <c r="T1245" i="114"/>
  <c r="T1246" i="114"/>
  <c r="T1247" i="114"/>
  <c r="T1248" i="114"/>
  <c r="T1249" i="114"/>
  <c r="T1250" i="114"/>
  <c r="T1251" i="114"/>
  <c r="T1252" i="114"/>
  <c r="T1253" i="114"/>
  <c r="T1254" i="114"/>
  <c r="T1255" i="114"/>
  <c r="T1256" i="114"/>
  <c r="T1257" i="114"/>
  <c r="T1258" i="114"/>
  <c r="T1259" i="114"/>
  <c r="T1260" i="114"/>
  <c r="T1261" i="114"/>
  <c r="T1262" i="114"/>
  <c r="T1263" i="114"/>
  <c r="T1264" i="114"/>
  <c r="T1265" i="114"/>
  <c r="T1266" i="114"/>
  <c r="T1267" i="114"/>
  <c r="T1268" i="114"/>
  <c r="T1269" i="114"/>
  <c r="T1270" i="114"/>
  <c r="T1271" i="114"/>
  <c r="T1272" i="114"/>
  <c r="T1273" i="114"/>
  <c r="T1274" i="114"/>
  <c r="T1275" i="114"/>
  <c r="T1276" i="114"/>
  <c r="T1277" i="114"/>
  <c r="T1278" i="114"/>
  <c r="T1279" i="114"/>
  <c r="T1280" i="114"/>
  <c r="T1281" i="114"/>
  <c r="T1282" i="114"/>
  <c r="T1283" i="114"/>
  <c r="T1284" i="114"/>
  <c r="T1285" i="114"/>
  <c r="T1286" i="114"/>
  <c r="T1287" i="114"/>
  <c r="T1288" i="114"/>
  <c r="T1289" i="114"/>
  <c r="T1290" i="114"/>
  <c r="T1291" i="114"/>
  <c r="T1292" i="114"/>
  <c r="T1293" i="114"/>
  <c r="T1294" i="114"/>
  <c r="T1295" i="114"/>
  <c r="T1296" i="114"/>
  <c r="T1297" i="114"/>
  <c r="T1298" i="114"/>
  <c r="T1299" i="114"/>
  <c r="T1300" i="114"/>
  <c r="T1301" i="114"/>
  <c r="T1302" i="114"/>
  <c r="T1303" i="114"/>
  <c r="T1304" i="114"/>
  <c r="T1305" i="114"/>
  <c r="T1306" i="114"/>
  <c r="T1307" i="114"/>
  <c r="T1308" i="114"/>
  <c r="T1309" i="114"/>
  <c r="T1310" i="114"/>
  <c r="T1311" i="114"/>
  <c r="T1312" i="114"/>
  <c r="T1313" i="114"/>
  <c r="T1314" i="114"/>
  <c r="T1315" i="114"/>
  <c r="T1316" i="114"/>
  <c r="T1317" i="114"/>
  <c r="T1318" i="114"/>
  <c r="T1319" i="114"/>
  <c r="T1320" i="114"/>
  <c r="T1321" i="114"/>
  <c r="T1322" i="114"/>
  <c r="T1323" i="114"/>
  <c r="T1324" i="114"/>
  <c r="T1325" i="114"/>
  <c r="T1326" i="114"/>
  <c r="T1327" i="114"/>
  <c r="T1328" i="114"/>
  <c r="T1329" i="114"/>
  <c r="T1330" i="114"/>
  <c r="T1331" i="114"/>
  <c r="T1332" i="114"/>
  <c r="T1333" i="114"/>
  <c r="T472" i="114"/>
  <c r="U472" i="114" l="1"/>
  <c r="W472" i="114"/>
  <c r="U1318" i="114"/>
  <c r="W1318" i="114"/>
  <c r="U1270" i="114"/>
  <c r="W1270" i="114"/>
  <c r="U1222" i="114"/>
  <c r="W1222" i="114"/>
  <c r="U1182" i="114"/>
  <c r="W1182" i="114"/>
  <c r="U1158" i="114"/>
  <c r="W1158" i="114"/>
  <c r="U1118" i="114"/>
  <c r="W1118" i="114"/>
  <c r="U1094" i="114"/>
  <c r="W1094" i="114"/>
  <c r="U1046" i="114"/>
  <c r="W1046" i="114"/>
  <c r="U998" i="114"/>
  <c r="W998" i="114"/>
  <c r="U974" i="114"/>
  <c r="W974" i="114"/>
  <c r="U910" i="114"/>
  <c r="W910" i="114"/>
  <c r="U870" i="114"/>
  <c r="W870" i="114"/>
  <c r="U830" i="114"/>
  <c r="W830" i="114"/>
  <c r="U790" i="114"/>
  <c r="W790" i="114"/>
  <c r="U726" i="114"/>
  <c r="W726" i="114"/>
  <c r="U670" i="114"/>
  <c r="W670" i="114"/>
  <c r="U638" i="114"/>
  <c r="W638" i="114"/>
  <c r="U494" i="114"/>
  <c r="W494" i="114"/>
  <c r="U1324" i="114"/>
  <c r="W1324" i="114"/>
  <c r="U1329" i="114"/>
  <c r="W1329" i="114"/>
  <c r="U1321" i="114"/>
  <c r="W1321" i="114"/>
  <c r="U1313" i="114"/>
  <c r="W1313" i="114"/>
  <c r="U1305" i="114"/>
  <c r="W1305" i="114"/>
  <c r="U1297" i="114"/>
  <c r="W1297" i="114"/>
  <c r="U1289" i="114"/>
  <c r="W1289" i="114"/>
  <c r="U1281" i="114"/>
  <c r="W1281" i="114"/>
  <c r="U1273" i="114"/>
  <c r="W1273" i="114"/>
  <c r="U1265" i="114"/>
  <c r="W1265" i="114"/>
  <c r="U1257" i="114"/>
  <c r="W1257" i="114"/>
  <c r="U1249" i="114"/>
  <c r="W1249" i="114"/>
  <c r="U1241" i="114"/>
  <c r="W1241" i="114"/>
  <c r="U1233" i="114"/>
  <c r="W1233" i="114"/>
  <c r="U1225" i="114"/>
  <c r="W1225" i="114"/>
  <c r="U1217" i="114"/>
  <c r="W1217" i="114"/>
  <c r="U1209" i="114"/>
  <c r="W1209" i="114"/>
  <c r="U1201" i="114"/>
  <c r="W1201" i="114"/>
  <c r="U1193" i="114"/>
  <c r="W1193" i="114"/>
  <c r="U1185" i="114"/>
  <c r="W1185" i="114"/>
  <c r="U1177" i="114"/>
  <c r="W1177" i="114"/>
  <c r="U1169" i="114"/>
  <c r="W1169" i="114"/>
  <c r="U1161" i="114"/>
  <c r="W1161" i="114"/>
  <c r="U1153" i="114"/>
  <c r="W1153" i="114"/>
  <c r="U1145" i="114"/>
  <c r="W1145" i="114"/>
  <c r="U1137" i="114"/>
  <c r="W1137" i="114"/>
  <c r="U1129" i="114"/>
  <c r="W1129" i="114"/>
  <c r="U1121" i="114"/>
  <c r="W1121" i="114"/>
  <c r="U1113" i="114"/>
  <c r="W1113" i="114"/>
  <c r="U1105" i="114"/>
  <c r="W1105" i="114"/>
  <c r="U1097" i="114"/>
  <c r="W1097" i="114"/>
  <c r="U1089" i="114"/>
  <c r="W1089" i="114"/>
  <c r="U1081" i="114"/>
  <c r="W1081" i="114"/>
  <c r="U1073" i="114"/>
  <c r="W1073" i="114"/>
  <c r="U1065" i="114"/>
  <c r="W1065" i="114"/>
  <c r="U1057" i="114"/>
  <c r="W1057" i="114"/>
  <c r="U1049" i="114"/>
  <c r="W1049" i="114"/>
  <c r="U1041" i="114"/>
  <c r="W1041" i="114"/>
  <c r="U1033" i="114"/>
  <c r="W1033" i="114"/>
  <c r="U1025" i="114"/>
  <c r="W1025" i="114"/>
  <c r="U1328" i="114"/>
  <c r="W1328" i="114"/>
  <c r="U1320" i="114"/>
  <c r="W1320" i="114"/>
  <c r="U1312" i="114"/>
  <c r="W1312" i="114"/>
  <c r="U1304" i="114"/>
  <c r="W1304" i="114"/>
  <c r="U1296" i="114"/>
  <c r="W1296" i="114"/>
  <c r="U1288" i="114"/>
  <c r="W1288" i="114"/>
  <c r="U1280" i="114"/>
  <c r="W1280" i="114"/>
  <c r="U1272" i="114"/>
  <c r="W1272" i="114"/>
  <c r="U1264" i="114"/>
  <c r="W1264" i="114"/>
  <c r="U1256" i="114"/>
  <c r="W1256" i="114"/>
  <c r="U1248" i="114"/>
  <c r="W1248" i="114"/>
  <c r="U1240" i="114"/>
  <c r="W1240" i="114"/>
  <c r="U1232" i="114"/>
  <c r="W1232" i="114"/>
  <c r="U1224" i="114"/>
  <c r="W1224" i="114"/>
  <c r="U1216" i="114"/>
  <c r="W1216" i="114"/>
  <c r="U1208" i="114"/>
  <c r="W1208" i="114"/>
  <c r="U1200" i="114"/>
  <c r="W1200" i="114"/>
  <c r="U1192" i="114"/>
  <c r="W1192" i="114"/>
  <c r="U1184" i="114"/>
  <c r="W1184" i="114"/>
  <c r="U1176" i="114"/>
  <c r="W1176" i="114"/>
  <c r="U1168" i="114"/>
  <c r="W1168" i="114"/>
  <c r="U1160" i="114"/>
  <c r="W1160" i="114"/>
  <c r="U1152" i="114"/>
  <c r="W1152" i="114"/>
  <c r="U1144" i="114"/>
  <c r="W1144" i="114"/>
  <c r="U1136" i="114"/>
  <c r="W1136" i="114"/>
  <c r="U1128" i="114"/>
  <c r="W1128" i="114"/>
  <c r="U1120" i="114"/>
  <c r="W1120" i="114"/>
  <c r="U1112" i="114"/>
  <c r="W1112" i="114"/>
  <c r="U1104" i="114"/>
  <c r="W1104" i="114"/>
  <c r="U1096" i="114"/>
  <c r="W1096" i="114"/>
  <c r="U1088" i="114"/>
  <c r="W1088" i="114"/>
  <c r="U1080" i="114"/>
  <c r="W1080" i="114"/>
  <c r="U1072" i="114"/>
  <c r="W1072" i="114"/>
  <c r="U1064" i="114"/>
  <c r="W1064" i="114"/>
  <c r="U1056" i="114"/>
  <c r="W1056" i="114"/>
  <c r="U1048" i="114"/>
  <c r="W1048" i="114"/>
  <c r="U1040" i="114"/>
  <c r="W1040" i="114"/>
  <c r="U1032" i="114"/>
  <c r="W1032" i="114"/>
  <c r="U1024" i="114"/>
  <c r="W1024" i="114"/>
  <c r="U1016" i="114"/>
  <c r="W1016" i="114"/>
  <c r="U1008" i="114"/>
  <c r="W1008" i="114"/>
  <c r="U1000" i="114"/>
  <c r="W1000" i="114"/>
  <c r="U992" i="114"/>
  <c r="W992" i="114"/>
  <c r="U984" i="114"/>
  <c r="W984" i="114"/>
  <c r="U976" i="114"/>
  <c r="W976" i="114"/>
  <c r="U968" i="114"/>
  <c r="W968" i="114"/>
  <c r="U960" i="114"/>
  <c r="W960" i="114"/>
  <c r="U952" i="114"/>
  <c r="W952" i="114"/>
  <c r="U944" i="114"/>
  <c r="W944" i="114"/>
  <c r="U936" i="114"/>
  <c r="W936" i="114"/>
  <c r="U928" i="114"/>
  <c r="W928" i="114"/>
  <c r="U920" i="114"/>
  <c r="W920" i="114"/>
  <c r="U912" i="114"/>
  <c r="W912" i="114"/>
  <c r="U904" i="114"/>
  <c r="W904" i="114"/>
  <c r="U896" i="114"/>
  <c r="W896" i="114"/>
  <c r="U888" i="114"/>
  <c r="W888" i="114"/>
  <c r="U880" i="114"/>
  <c r="W880" i="114"/>
  <c r="U872" i="114"/>
  <c r="W872" i="114"/>
  <c r="U864" i="114"/>
  <c r="W864" i="114"/>
  <c r="U856" i="114"/>
  <c r="W856" i="114"/>
  <c r="U848" i="114"/>
  <c r="W848" i="114"/>
  <c r="U840" i="114"/>
  <c r="W840" i="114"/>
  <c r="U832" i="114"/>
  <c r="W832" i="114"/>
  <c r="U824" i="114"/>
  <c r="W824" i="114"/>
  <c r="U816" i="114"/>
  <c r="W816" i="114"/>
  <c r="U808" i="114"/>
  <c r="W808" i="114"/>
  <c r="U800" i="114"/>
  <c r="W800" i="114"/>
  <c r="U792" i="114"/>
  <c r="W792" i="114"/>
  <c r="U784" i="114"/>
  <c r="W784" i="114"/>
  <c r="U776" i="114"/>
  <c r="W776" i="114"/>
  <c r="U768" i="114"/>
  <c r="W768" i="114"/>
  <c r="U760" i="114"/>
  <c r="W760" i="114"/>
  <c r="U752" i="114"/>
  <c r="W752" i="114"/>
  <c r="U744" i="114"/>
  <c r="W744" i="114"/>
  <c r="U736" i="114"/>
  <c r="W736" i="114"/>
  <c r="U728" i="114"/>
  <c r="W728" i="114"/>
  <c r="U720" i="114"/>
  <c r="W720" i="114"/>
  <c r="U712" i="114"/>
  <c r="W712" i="114"/>
  <c r="U704" i="114"/>
  <c r="W704" i="114"/>
  <c r="U696" i="114"/>
  <c r="W696" i="114"/>
  <c r="U688" i="114"/>
  <c r="W688" i="114"/>
  <c r="U680" i="114"/>
  <c r="W680" i="114"/>
  <c r="U672" i="114"/>
  <c r="W672" i="114"/>
  <c r="U664" i="114"/>
  <c r="W664" i="114"/>
  <c r="U656" i="114"/>
  <c r="W656" i="114"/>
  <c r="U648" i="114"/>
  <c r="W648" i="114"/>
  <c r="U640" i="114"/>
  <c r="W640" i="114"/>
  <c r="U632" i="114"/>
  <c r="W632" i="114"/>
  <c r="U624" i="114"/>
  <c r="W624" i="114"/>
  <c r="U616" i="114"/>
  <c r="W616" i="114"/>
  <c r="U608" i="114"/>
  <c r="W608" i="114"/>
  <c r="U600" i="114"/>
  <c r="W600" i="114"/>
  <c r="U592" i="114"/>
  <c r="W592" i="114"/>
  <c r="U584" i="114"/>
  <c r="W584" i="114"/>
  <c r="U576" i="114"/>
  <c r="W576" i="114"/>
  <c r="U568" i="114"/>
  <c r="W568" i="114"/>
  <c r="U560" i="114"/>
  <c r="W560" i="114"/>
  <c r="U552" i="114"/>
  <c r="W552" i="114"/>
  <c r="U544" i="114"/>
  <c r="W544" i="114"/>
  <c r="U536" i="114"/>
  <c r="W536" i="114"/>
  <c r="U528" i="114"/>
  <c r="W528" i="114"/>
  <c r="U520" i="114"/>
  <c r="W520" i="114"/>
  <c r="U512" i="114"/>
  <c r="W512" i="114"/>
  <c r="U504" i="114"/>
  <c r="W504" i="114"/>
  <c r="U496" i="114"/>
  <c r="W496" i="114"/>
  <c r="U488" i="114"/>
  <c r="W488" i="114"/>
  <c r="U480" i="114"/>
  <c r="W480" i="114"/>
  <c r="U1302" i="114"/>
  <c r="W1302" i="114"/>
  <c r="U1262" i="114"/>
  <c r="W1262" i="114"/>
  <c r="U1230" i="114"/>
  <c r="W1230" i="114"/>
  <c r="U1190" i="114"/>
  <c r="W1190" i="114"/>
  <c r="U1166" i="114"/>
  <c r="W1166" i="114"/>
  <c r="U1134" i="114"/>
  <c r="W1134" i="114"/>
  <c r="U1102" i="114"/>
  <c r="W1102" i="114"/>
  <c r="U1086" i="114"/>
  <c r="W1086" i="114"/>
  <c r="U1038" i="114"/>
  <c r="W1038" i="114"/>
  <c r="U982" i="114"/>
  <c r="W982" i="114"/>
  <c r="U942" i="114"/>
  <c r="W942" i="114"/>
  <c r="U926" i="114"/>
  <c r="W926" i="114"/>
  <c r="U886" i="114"/>
  <c r="W886" i="114"/>
  <c r="U822" i="114"/>
  <c r="W822" i="114"/>
  <c r="U782" i="114"/>
  <c r="W782" i="114"/>
  <c r="U734" i="114"/>
  <c r="W734" i="114"/>
  <c r="U686" i="114"/>
  <c r="W686" i="114"/>
  <c r="U614" i="114"/>
  <c r="W614" i="114"/>
  <c r="U518" i="114"/>
  <c r="W518" i="114"/>
  <c r="U1327" i="114"/>
  <c r="W1327" i="114"/>
  <c r="U1319" i="114"/>
  <c r="W1319" i="114"/>
  <c r="U1311" i="114"/>
  <c r="W1311" i="114"/>
  <c r="U1303" i="114"/>
  <c r="W1303" i="114"/>
  <c r="U1295" i="114"/>
  <c r="W1295" i="114"/>
  <c r="U1287" i="114"/>
  <c r="W1287" i="114"/>
  <c r="U1279" i="114"/>
  <c r="W1279" i="114"/>
  <c r="U1271" i="114"/>
  <c r="W1271" i="114"/>
  <c r="U1263" i="114"/>
  <c r="W1263" i="114"/>
  <c r="U1255" i="114"/>
  <c r="W1255" i="114"/>
  <c r="U1247" i="114"/>
  <c r="W1247" i="114"/>
  <c r="U1239" i="114"/>
  <c r="W1239" i="114"/>
  <c r="U1231" i="114"/>
  <c r="W1231" i="114"/>
  <c r="U1223" i="114"/>
  <c r="W1223" i="114"/>
  <c r="U1215" i="114"/>
  <c r="W1215" i="114"/>
  <c r="U1207" i="114"/>
  <c r="W1207" i="114"/>
  <c r="U1199" i="114"/>
  <c r="W1199" i="114"/>
  <c r="U1191" i="114"/>
  <c r="W1191" i="114"/>
  <c r="U1183" i="114"/>
  <c r="W1183" i="114"/>
  <c r="U1175" i="114"/>
  <c r="W1175" i="114"/>
  <c r="U1167" i="114"/>
  <c r="W1167" i="114"/>
  <c r="U1159" i="114"/>
  <c r="W1159" i="114"/>
  <c r="U1151" i="114"/>
  <c r="W1151" i="114"/>
  <c r="U1143" i="114"/>
  <c r="W1143" i="114"/>
  <c r="U1135" i="114"/>
  <c r="W1135" i="114"/>
  <c r="U1127" i="114"/>
  <c r="W1127" i="114"/>
  <c r="U1119" i="114"/>
  <c r="W1119" i="114"/>
  <c r="U1111" i="114"/>
  <c r="W1111" i="114"/>
  <c r="U1103" i="114"/>
  <c r="W1103" i="114"/>
  <c r="U1095" i="114"/>
  <c r="W1095" i="114"/>
  <c r="U1087" i="114"/>
  <c r="W1087" i="114"/>
  <c r="U1079" i="114"/>
  <c r="W1079" i="114"/>
  <c r="U1071" i="114"/>
  <c r="W1071" i="114"/>
  <c r="U1063" i="114"/>
  <c r="W1063" i="114"/>
  <c r="U1055" i="114"/>
  <c r="W1055" i="114"/>
  <c r="U1047" i="114"/>
  <c r="W1047" i="114"/>
  <c r="U1039" i="114"/>
  <c r="W1039" i="114"/>
  <c r="U1031" i="114"/>
  <c r="W1031" i="114"/>
  <c r="U1023" i="114"/>
  <c r="W1023" i="114"/>
  <c r="U1015" i="114"/>
  <c r="W1015" i="114"/>
  <c r="U1007" i="114"/>
  <c r="W1007" i="114"/>
  <c r="U999" i="114"/>
  <c r="W999" i="114"/>
  <c r="U991" i="114"/>
  <c r="W991" i="114"/>
  <c r="U983" i="114"/>
  <c r="W983" i="114"/>
  <c r="U975" i="114"/>
  <c r="W975" i="114"/>
  <c r="U967" i="114"/>
  <c r="W967" i="114"/>
  <c r="U959" i="114"/>
  <c r="W959" i="114"/>
  <c r="U951" i="114"/>
  <c r="W951" i="114"/>
  <c r="U943" i="114"/>
  <c r="W943" i="114"/>
  <c r="U935" i="114"/>
  <c r="W935" i="114"/>
  <c r="U927" i="114"/>
  <c r="W927" i="114"/>
  <c r="U919" i="114"/>
  <c r="W919" i="114"/>
  <c r="U911" i="114"/>
  <c r="W911" i="114"/>
  <c r="U903" i="114"/>
  <c r="W903" i="114"/>
  <c r="U895" i="114"/>
  <c r="W895" i="114"/>
  <c r="U887" i="114"/>
  <c r="W887" i="114"/>
  <c r="U879" i="114"/>
  <c r="W879" i="114"/>
  <c r="U871" i="114"/>
  <c r="W871" i="114"/>
  <c r="U863" i="114"/>
  <c r="W863" i="114"/>
  <c r="U855" i="114"/>
  <c r="W855" i="114"/>
  <c r="U847" i="114"/>
  <c r="W847" i="114"/>
  <c r="U839" i="114"/>
  <c r="W839" i="114"/>
  <c r="U831" i="114"/>
  <c r="W831" i="114"/>
  <c r="U823" i="114"/>
  <c r="W823" i="114"/>
  <c r="U815" i="114"/>
  <c r="W815" i="114"/>
  <c r="U807" i="114"/>
  <c r="W807" i="114"/>
  <c r="U799" i="114"/>
  <c r="W799" i="114"/>
  <c r="U791" i="114"/>
  <c r="W791" i="114"/>
  <c r="U783" i="114"/>
  <c r="W783" i="114"/>
  <c r="U775" i="114"/>
  <c r="W775" i="114"/>
  <c r="U767" i="114"/>
  <c r="W767" i="114"/>
  <c r="U759" i="114"/>
  <c r="W759" i="114"/>
  <c r="U751" i="114"/>
  <c r="W751" i="114"/>
  <c r="U743" i="114"/>
  <c r="W743" i="114"/>
  <c r="U735" i="114"/>
  <c r="W735" i="114"/>
  <c r="U727" i="114"/>
  <c r="W727" i="114"/>
  <c r="U719" i="114"/>
  <c r="W719" i="114"/>
  <c r="U711" i="114"/>
  <c r="W711" i="114"/>
  <c r="U703" i="114"/>
  <c r="W703" i="114"/>
  <c r="U695" i="114"/>
  <c r="W695" i="114"/>
  <c r="U687" i="114"/>
  <c r="W687" i="114"/>
  <c r="U679" i="114"/>
  <c r="W679" i="114"/>
  <c r="U671" i="114"/>
  <c r="W671" i="114"/>
  <c r="U663" i="114"/>
  <c r="W663" i="114"/>
  <c r="U655" i="114"/>
  <c r="W655" i="114"/>
  <c r="U647" i="114"/>
  <c r="W647" i="114"/>
  <c r="U639" i="114"/>
  <c r="W639" i="114"/>
  <c r="U631" i="114"/>
  <c r="W631" i="114"/>
  <c r="U623" i="114"/>
  <c r="W623" i="114"/>
  <c r="U615" i="114"/>
  <c r="W615" i="114"/>
  <c r="U607" i="114"/>
  <c r="W607" i="114"/>
  <c r="U599" i="114"/>
  <c r="W599" i="114"/>
  <c r="U591" i="114"/>
  <c r="W591" i="114"/>
  <c r="U583" i="114"/>
  <c r="W583" i="114"/>
  <c r="U575" i="114"/>
  <c r="W575" i="114"/>
  <c r="U567" i="114"/>
  <c r="W567" i="114"/>
  <c r="U559" i="114"/>
  <c r="W559" i="114"/>
  <c r="U551" i="114"/>
  <c r="W551" i="114"/>
  <c r="U543" i="114"/>
  <c r="W543" i="114"/>
  <c r="U535" i="114"/>
  <c r="W535" i="114"/>
  <c r="U527" i="114"/>
  <c r="W527" i="114"/>
  <c r="U519" i="114"/>
  <c r="W519" i="114"/>
  <c r="U511" i="114"/>
  <c r="W511" i="114"/>
  <c r="U503" i="114"/>
  <c r="W503" i="114"/>
  <c r="U495" i="114"/>
  <c r="W495" i="114"/>
  <c r="U487" i="114"/>
  <c r="W487" i="114"/>
  <c r="U479" i="114"/>
  <c r="W479" i="114"/>
  <c r="U1310" i="114"/>
  <c r="W1310" i="114"/>
  <c r="U1214" i="114"/>
  <c r="W1214" i="114"/>
  <c r="U1126" i="114"/>
  <c r="W1126" i="114"/>
  <c r="U1022" i="114"/>
  <c r="W1022" i="114"/>
  <c r="U934" i="114"/>
  <c r="W934" i="114"/>
  <c r="U854" i="114"/>
  <c r="W854" i="114"/>
  <c r="U774" i="114"/>
  <c r="W774" i="114"/>
  <c r="U678" i="114"/>
  <c r="W678" i="114"/>
  <c r="U574" i="114"/>
  <c r="W574" i="114"/>
  <c r="U478" i="114"/>
  <c r="W478" i="114"/>
  <c r="U1294" i="114"/>
  <c r="W1294" i="114"/>
  <c r="U1254" i="114"/>
  <c r="W1254" i="114"/>
  <c r="U1198" i="114"/>
  <c r="W1198" i="114"/>
  <c r="U1142" i="114"/>
  <c r="W1142" i="114"/>
  <c r="U1062" i="114"/>
  <c r="W1062" i="114"/>
  <c r="U1006" i="114"/>
  <c r="W1006" i="114"/>
  <c r="U950" i="114"/>
  <c r="W950" i="114"/>
  <c r="U894" i="114"/>
  <c r="W894" i="114"/>
  <c r="U846" i="114"/>
  <c r="W846" i="114"/>
  <c r="U806" i="114"/>
  <c r="W806" i="114"/>
  <c r="U766" i="114"/>
  <c r="W766" i="114"/>
  <c r="U742" i="114"/>
  <c r="W742" i="114"/>
  <c r="U694" i="114"/>
  <c r="W694" i="114"/>
  <c r="U646" i="114"/>
  <c r="W646" i="114"/>
  <c r="U606" i="114"/>
  <c r="W606" i="114"/>
  <c r="U590" i="114"/>
  <c r="W590" i="114"/>
  <c r="U566" i="114"/>
  <c r="W566" i="114"/>
  <c r="U550" i="114"/>
  <c r="W550" i="114"/>
  <c r="U534" i="114"/>
  <c r="W534" i="114"/>
  <c r="U486" i="114"/>
  <c r="W486" i="114"/>
  <c r="U1333" i="114"/>
  <c r="W1333" i="114"/>
  <c r="U1325" i="114"/>
  <c r="W1325" i="114"/>
  <c r="U1317" i="114"/>
  <c r="W1317" i="114"/>
  <c r="U1309" i="114"/>
  <c r="W1309" i="114"/>
  <c r="U1301" i="114"/>
  <c r="W1301" i="114"/>
  <c r="U1293" i="114"/>
  <c r="W1293" i="114"/>
  <c r="U1285" i="114"/>
  <c r="W1285" i="114"/>
  <c r="U1277" i="114"/>
  <c r="W1277" i="114"/>
  <c r="U1269" i="114"/>
  <c r="W1269" i="114"/>
  <c r="U1261" i="114"/>
  <c r="W1261" i="114"/>
  <c r="U1253" i="114"/>
  <c r="W1253" i="114"/>
  <c r="U1245" i="114"/>
  <c r="W1245" i="114"/>
  <c r="U1237" i="114"/>
  <c r="W1237" i="114"/>
  <c r="U1229" i="114"/>
  <c r="W1229" i="114"/>
  <c r="U1221" i="114"/>
  <c r="W1221" i="114"/>
  <c r="U1213" i="114"/>
  <c r="W1213" i="114"/>
  <c r="U1205" i="114"/>
  <c r="W1205" i="114"/>
  <c r="U1197" i="114"/>
  <c r="W1197" i="114"/>
  <c r="U1189" i="114"/>
  <c r="W1189" i="114"/>
  <c r="U1181" i="114"/>
  <c r="W1181" i="114"/>
  <c r="U1173" i="114"/>
  <c r="W1173" i="114"/>
  <c r="U1165" i="114"/>
  <c r="W1165" i="114"/>
  <c r="U1157" i="114"/>
  <c r="W1157" i="114"/>
  <c r="U1149" i="114"/>
  <c r="W1149" i="114"/>
  <c r="U1141" i="114"/>
  <c r="W1141" i="114"/>
  <c r="U1133" i="114"/>
  <c r="W1133" i="114"/>
  <c r="U1125" i="114"/>
  <c r="W1125" i="114"/>
  <c r="U1117" i="114"/>
  <c r="W1117" i="114"/>
  <c r="U1109" i="114"/>
  <c r="W1109" i="114"/>
  <c r="U1101" i="114"/>
  <c r="W1101" i="114"/>
  <c r="U1093" i="114"/>
  <c r="W1093" i="114"/>
  <c r="U1085" i="114"/>
  <c r="W1085" i="114"/>
  <c r="U1077" i="114"/>
  <c r="W1077" i="114"/>
  <c r="U1069" i="114"/>
  <c r="W1069" i="114"/>
  <c r="U1061" i="114"/>
  <c r="W1061" i="114"/>
  <c r="U1053" i="114"/>
  <c r="W1053" i="114"/>
  <c r="U1045" i="114"/>
  <c r="W1045" i="114"/>
  <c r="U1037" i="114"/>
  <c r="W1037" i="114"/>
  <c r="U1029" i="114"/>
  <c r="W1029" i="114"/>
  <c r="U1021" i="114"/>
  <c r="W1021" i="114"/>
  <c r="U1013" i="114"/>
  <c r="W1013" i="114"/>
  <c r="U1005" i="114"/>
  <c r="W1005" i="114"/>
  <c r="U997" i="114"/>
  <c r="W997" i="114"/>
  <c r="U989" i="114"/>
  <c r="W989" i="114"/>
  <c r="U981" i="114"/>
  <c r="W981" i="114"/>
  <c r="U973" i="114"/>
  <c r="W973" i="114"/>
  <c r="U965" i="114"/>
  <c r="W965" i="114"/>
  <c r="U957" i="114"/>
  <c r="W957" i="114"/>
  <c r="U949" i="114"/>
  <c r="W949" i="114"/>
  <c r="U941" i="114"/>
  <c r="W941" i="114"/>
  <c r="U933" i="114"/>
  <c r="W933" i="114"/>
  <c r="U925" i="114"/>
  <c r="W925" i="114"/>
  <c r="U917" i="114"/>
  <c r="W917" i="114"/>
  <c r="U909" i="114"/>
  <c r="W909" i="114"/>
  <c r="U901" i="114"/>
  <c r="W901" i="114"/>
  <c r="U893" i="114"/>
  <c r="W893" i="114"/>
  <c r="U885" i="114"/>
  <c r="W885" i="114"/>
  <c r="U877" i="114"/>
  <c r="W877" i="114"/>
  <c r="U869" i="114"/>
  <c r="W869" i="114"/>
  <c r="U861" i="114"/>
  <c r="W861" i="114"/>
  <c r="U853" i="114"/>
  <c r="W853" i="114"/>
  <c r="U845" i="114"/>
  <c r="W845" i="114"/>
  <c r="U837" i="114"/>
  <c r="W837" i="114"/>
  <c r="U829" i="114"/>
  <c r="W829" i="114"/>
  <c r="U821" i="114"/>
  <c r="W821" i="114"/>
  <c r="U813" i="114"/>
  <c r="W813" i="114"/>
  <c r="U805" i="114"/>
  <c r="W805" i="114"/>
  <c r="U797" i="114"/>
  <c r="W797" i="114"/>
  <c r="U789" i="114"/>
  <c r="W789" i="114"/>
  <c r="U781" i="114"/>
  <c r="W781" i="114"/>
  <c r="U773" i="114"/>
  <c r="W773" i="114"/>
  <c r="U765" i="114"/>
  <c r="W765" i="114"/>
  <c r="U757" i="114"/>
  <c r="W757" i="114"/>
  <c r="U749" i="114"/>
  <c r="W749" i="114"/>
  <c r="U741" i="114"/>
  <c r="W741" i="114"/>
  <c r="U733" i="114"/>
  <c r="W733" i="114"/>
  <c r="U725" i="114"/>
  <c r="W725" i="114"/>
  <c r="U717" i="114"/>
  <c r="W717" i="114"/>
  <c r="U709" i="114"/>
  <c r="W709" i="114"/>
  <c r="U701" i="114"/>
  <c r="W701" i="114"/>
  <c r="U693" i="114"/>
  <c r="W693" i="114"/>
  <c r="U685" i="114"/>
  <c r="W685" i="114"/>
  <c r="U677" i="114"/>
  <c r="W677" i="114"/>
  <c r="U669" i="114"/>
  <c r="W669" i="114"/>
  <c r="U661" i="114"/>
  <c r="W661" i="114"/>
  <c r="U653" i="114"/>
  <c r="W653" i="114"/>
  <c r="U645" i="114"/>
  <c r="W645" i="114"/>
  <c r="U637" i="114"/>
  <c r="W637" i="114"/>
  <c r="U629" i="114"/>
  <c r="W629" i="114"/>
  <c r="U621" i="114"/>
  <c r="W621" i="114"/>
  <c r="U613" i="114"/>
  <c r="W613" i="114"/>
  <c r="U605" i="114"/>
  <c r="W605" i="114"/>
  <c r="U597" i="114"/>
  <c r="W597" i="114"/>
  <c r="U589" i="114"/>
  <c r="W589" i="114"/>
  <c r="U581" i="114"/>
  <c r="W581" i="114"/>
  <c r="U573" i="114"/>
  <c r="W573" i="114"/>
  <c r="U565" i="114"/>
  <c r="W565" i="114"/>
  <c r="U557" i="114"/>
  <c r="W557" i="114"/>
  <c r="U549" i="114"/>
  <c r="W549" i="114"/>
  <c r="U541" i="114"/>
  <c r="W541" i="114"/>
  <c r="U533" i="114"/>
  <c r="W533" i="114"/>
  <c r="U525" i="114"/>
  <c r="W525" i="114"/>
  <c r="U517" i="114"/>
  <c r="W517" i="114"/>
  <c r="U509" i="114"/>
  <c r="W509" i="114"/>
  <c r="U501" i="114"/>
  <c r="W501" i="114"/>
  <c r="U493" i="114"/>
  <c r="W493" i="114"/>
  <c r="U485" i="114"/>
  <c r="W485" i="114"/>
  <c r="U477" i="114"/>
  <c r="W477" i="114"/>
  <c r="U1286" i="114"/>
  <c r="W1286" i="114"/>
  <c r="U1246" i="114"/>
  <c r="W1246" i="114"/>
  <c r="U1206" i="114"/>
  <c r="W1206" i="114"/>
  <c r="U1150" i="114"/>
  <c r="W1150" i="114"/>
  <c r="U1070" i="114"/>
  <c r="W1070" i="114"/>
  <c r="U1014" i="114"/>
  <c r="W1014" i="114"/>
  <c r="U958" i="114"/>
  <c r="W958" i="114"/>
  <c r="U902" i="114"/>
  <c r="W902" i="114"/>
  <c r="U862" i="114"/>
  <c r="W862" i="114"/>
  <c r="U814" i="114"/>
  <c r="W814" i="114"/>
  <c r="U758" i="114"/>
  <c r="W758" i="114"/>
  <c r="U718" i="114"/>
  <c r="W718" i="114"/>
  <c r="U702" i="114"/>
  <c r="W702" i="114"/>
  <c r="U654" i="114"/>
  <c r="W654" i="114"/>
  <c r="U630" i="114"/>
  <c r="W630" i="114"/>
  <c r="U598" i="114"/>
  <c r="W598" i="114"/>
  <c r="U582" i="114"/>
  <c r="W582" i="114"/>
  <c r="U558" i="114"/>
  <c r="W558" i="114"/>
  <c r="U542" i="114"/>
  <c r="W542" i="114"/>
  <c r="U526" i="114"/>
  <c r="W526" i="114"/>
  <c r="U510" i="114"/>
  <c r="W510" i="114"/>
  <c r="U1332" i="114"/>
  <c r="W1332" i="114"/>
  <c r="U1308" i="114"/>
  <c r="W1308" i="114"/>
  <c r="U1300" i="114"/>
  <c r="W1300" i="114"/>
  <c r="U1292" i="114"/>
  <c r="W1292" i="114"/>
  <c r="U1284" i="114"/>
  <c r="W1284" i="114"/>
  <c r="U1276" i="114"/>
  <c r="W1276" i="114"/>
  <c r="U1268" i="114"/>
  <c r="W1268" i="114"/>
  <c r="U1260" i="114"/>
  <c r="W1260" i="114"/>
  <c r="U1252" i="114"/>
  <c r="W1252" i="114"/>
  <c r="U1244" i="114"/>
  <c r="W1244" i="114"/>
  <c r="U1236" i="114"/>
  <c r="W1236" i="114"/>
  <c r="U1228" i="114"/>
  <c r="W1228" i="114"/>
  <c r="U1220" i="114"/>
  <c r="W1220" i="114"/>
  <c r="U1212" i="114"/>
  <c r="W1212" i="114"/>
  <c r="U1204" i="114"/>
  <c r="W1204" i="114"/>
  <c r="U1196" i="114"/>
  <c r="W1196" i="114"/>
  <c r="U1188" i="114"/>
  <c r="W1188" i="114"/>
  <c r="U1180" i="114"/>
  <c r="W1180" i="114"/>
  <c r="U1172" i="114"/>
  <c r="W1172" i="114"/>
  <c r="U1164" i="114"/>
  <c r="W1164" i="114"/>
  <c r="U1156" i="114"/>
  <c r="W1156" i="114"/>
  <c r="U1148" i="114"/>
  <c r="W1148" i="114"/>
  <c r="U1140" i="114"/>
  <c r="W1140" i="114"/>
  <c r="U1132" i="114"/>
  <c r="W1132" i="114"/>
  <c r="U1124" i="114"/>
  <c r="W1124" i="114"/>
  <c r="U1116" i="114"/>
  <c r="W1116" i="114"/>
  <c r="U1108" i="114"/>
  <c r="W1108" i="114"/>
  <c r="U1100" i="114"/>
  <c r="W1100" i="114"/>
  <c r="U1092" i="114"/>
  <c r="W1092" i="114"/>
  <c r="U1084" i="114"/>
  <c r="W1084" i="114"/>
  <c r="U1076" i="114"/>
  <c r="W1076" i="114"/>
  <c r="U1068" i="114"/>
  <c r="W1068" i="114"/>
  <c r="U1060" i="114"/>
  <c r="W1060" i="114"/>
  <c r="U1052" i="114"/>
  <c r="W1052" i="114"/>
  <c r="U1044" i="114"/>
  <c r="W1044" i="114"/>
  <c r="U1036" i="114"/>
  <c r="W1036" i="114"/>
  <c r="U1028" i="114"/>
  <c r="W1028" i="114"/>
  <c r="U1020" i="114"/>
  <c r="W1020" i="114"/>
  <c r="U1012" i="114"/>
  <c r="W1012" i="114"/>
  <c r="U1004" i="114"/>
  <c r="W1004" i="114"/>
  <c r="U996" i="114"/>
  <c r="W996" i="114"/>
  <c r="U988" i="114"/>
  <c r="W988" i="114"/>
  <c r="U980" i="114"/>
  <c r="W980" i="114"/>
  <c r="U972" i="114"/>
  <c r="W972" i="114"/>
  <c r="U964" i="114"/>
  <c r="W964" i="114"/>
  <c r="U956" i="114"/>
  <c r="W956" i="114"/>
  <c r="U948" i="114"/>
  <c r="W948" i="114"/>
  <c r="U940" i="114"/>
  <c r="W940" i="114"/>
  <c r="U932" i="114"/>
  <c r="W932" i="114"/>
  <c r="U924" i="114"/>
  <c r="W924" i="114"/>
  <c r="U916" i="114"/>
  <c r="W916" i="114"/>
  <c r="U908" i="114"/>
  <c r="W908" i="114"/>
  <c r="U900" i="114"/>
  <c r="W900" i="114"/>
  <c r="U892" i="114"/>
  <c r="W892" i="114"/>
  <c r="U884" i="114"/>
  <c r="W884" i="114"/>
  <c r="U876" i="114"/>
  <c r="W876" i="114"/>
  <c r="U868" i="114"/>
  <c r="W868" i="114"/>
  <c r="U860" i="114"/>
  <c r="W860" i="114"/>
  <c r="U852" i="114"/>
  <c r="W852" i="114"/>
  <c r="U844" i="114"/>
  <c r="W844" i="114"/>
  <c r="U836" i="114"/>
  <c r="W836" i="114"/>
  <c r="U828" i="114"/>
  <c r="W828" i="114"/>
  <c r="U820" i="114"/>
  <c r="W820" i="114"/>
  <c r="U812" i="114"/>
  <c r="W812" i="114"/>
  <c r="U804" i="114"/>
  <c r="W804" i="114"/>
  <c r="U796" i="114"/>
  <c r="W796" i="114"/>
  <c r="U788" i="114"/>
  <c r="W788" i="114"/>
  <c r="U780" i="114"/>
  <c r="W780" i="114"/>
  <c r="U772" i="114"/>
  <c r="W772" i="114"/>
  <c r="U764" i="114"/>
  <c r="W764" i="114"/>
  <c r="U756" i="114"/>
  <c r="W756" i="114"/>
  <c r="U748" i="114"/>
  <c r="W748" i="114"/>
  <c r="U740" i="114"/>
  <c r="W740" i="114"/>
  <c r="U732" i="114"/>
  <c r="W732" i="114"/>
  <c r="U724" i="114"/>
  <c r="W724" i="114"/>
  <c r="U716" i="114"/>
  <c r="W716" i="114"/>
  <c r="U708" i="114"/>
  <c r="W708" i="114"/>
  <c r="U700" i="114"/>
  <c r="W700" i="114"/>
  <c r="U692" i="114"/>
  <c r="W692" i="114"/>
  <c r="U684" i="114"/>
  <c r="W684" i="114"/>
  <c r="U676" i="114"/>
  <c r="W676" i="114"/>
  <c r="U668" i="114"/>
  <c r="W668" i="114"/>
  <c r="U660" i="114"/>
  <c r="W660" i="114"/>
  <c r="U652" i="114"/>
  <c r="W652" i="114"/>
  <c r="U644" i="114"/>
  <c r="W644" i="114"/>
  <c r="U636" i="114"/>
  <c r="W636" i="114"/>
  <c r="U628" i="114"/>
  <c r="W628" i="114"/>
  <c r="U620" i="114"/>
  <c r="W620" i="114"/>
  <c r="U612" i="114"/>
  <c r="W612" i="114"/>
  <c r="U604" i="114"/>
  <c r="W604" i="114"/>
  <c r="U596" i="114"/>
  <c r="W596" i="114"/>
  <c r="U588" i="114"/>
  <c r="W588" i="114"/>
  <c r="U580" i="114"/>
  <c r="W580" i="114"/>
  <c r="U572" i="114"/>
  <c r="W572" i="114"/>
  <c r="U564" i="114"/>
  <c r="W564" i="114"/>
  <c r="U556" i="114"/>
  <c r="W556" i="114"/>
  <c r="U548" i="114"/>
  <c r="W548" i="114"/>
  <c r="U540" i="114"/>
  <c r="W540" i="114"/>
  <c r="U532" i="114"/>
  <c r="W532" i="114"/>
  <c r="U524" i="114"/>
  <c r="W524" i="114"/>
  <c r="U516" i="114"/>
  <c r="W516" i="114"/>
  <c r="U508" i="114"/>
  <c r="W508" i="114"/>
  <c r="U500" i="114"/>
  <c r="W500" i="114"/>
  <c r="U492" i="114"/>
  <c r="W492" i="114"/>
  <c r="U484" i="114"/>
  <c r="W484" i="114"/>
  <c r="U476" i="114"/>
  <c r="W476" i="114"/>
  <c r="U955" i="114"/>
  <c r="W955" i="114"/>
  <c r="U923" i="114"/>
  <c r="W923" i="114"/>
  <c r="U899" i="114"/>
  <c r="W899" i="114"/>
  <c r="U875" i="114"/>
  <c r="W875" i="114"/>
  <c r="U851" i="114"/>
  <c r="W851" i="114"/>
  <c r="U827" i="114"/>
  <c r="W827" i="114"/>
  <c r="U795" i="114"/>
  <c r="W795" i="114"/>
  <c r="U763" i="114"/>
  <c r="W763" i="114"/>
  <c r="U739" i="114"/>
  <c r="W739" i="114"/>
  <c r="U715" i="114"/>
  <c r="W715" i="114"/>
  <c r="U691" i="114"/>
  <c r="W691" i="114"/>
  <c r="U667" i="114"/>
  <c r="W667" i="114"/>
  <c r="U651" i="114"/>
  <c r="W651" i="114"/>
  <c r="U643" i="114"/>
  <c r="W643" i="114"/>
  <c r="U635" i="114"/>
  <c r="W635" i="114"/>
  <c r="U627" i="114"/>
  <c r="W627" i="114"/>
  <c r="U619" i="114"/>
  <c r="W619" i="114"/>
  <c r="U611" i="114"/>
  <c r="W611" i="114"/>
  <c r="U595" i="114"/>
  <c r="W595" i="114"/>
  <c r="U587" i="114"/>
  <c r="W587" i="114"/>
  <c r="U579" i="114"/>
  <c r="W579" i="114"/>
  <c r="U571" i="114"/>
  <c r="W571" i="114"/>
  <c r="U563" i="114"/>
  <c r="W563" i="114"/>
  <c r="U555" i="114"/>
  <c r="W555" i="114"/>
  <c r="U547" i="114"/>
  <c r="W547" i="114"/>
  <c r="U539" i="114"/>
  <c r="W539" i="114"/>
  <c r="U531" i="114"/>
  <c r="W531" i="114"/>
  <c r="U523" i="114"/>
  <c r="W523" i="114"/>
  <c r="U515" i="114"/>
  <c r="W515" i="114"/>
  <c r="U507" i="114"/>
  <c r="W507" i="114"/>
  <c r="U499" i="114"/>
  <c r="W499" i="114"/>
  <c r="U491" i="114"/>
  <c r="W491" i="114"/>
  <c r="U483" i="114"/>
  <c r="W483" i="114"/>
  <c r="U475" i="114"/>
  <c r="W475" i="114"/>
  <c r="U1326" i="114"/>
  <c r="W1326" i="114"/>
  <c r="U1278" i="114"/>
  <c r="W1278" i="114"/>
  <c r="U1238" i="114"/>
  <c r="W1238" i="114"/>
  <c r="U1174" i="114"/>
  <c r="W1174" i="114"/>
  <c r="U1110" i="114"/>
  <c r="W1110" i="114"/>
  <c r="U1078" i="114"/>
  <c r="W1078" i="114"/>
  <c r="U1054" i="114"/>
  <c r="W1054" i="114"/>
  <c r="U1030" i="114"/>
  <c r="W1030" i="114"/>
  <c r="U990" i="114"/>
  <c r="W990" i="114"/>
  <c r="U966" i="114"/>
  <c r="W966" i="114"/>
  <c r="U918" i="114"/>
  <c r="W918" i="114"/>
  <c r="U878" i="114"/>
  <c r="W878" i="114"/>
  <c r="U838" i="114"/>
  <c r="W838" i="114"/>
  <c r="U798" i="114"/>
  <c r="W798" i="114"/>
  <c r="U750" i="114"/>
  <c r="W750" i="114"/>
  <c r="U710" i="114"/>
  <c r="W710" i="114"/>
  <c r="U662" i="114"/>
  <c r="W662" i="114"/>
  <c r="U622" i="114"/>
  <c r="W622" i="114"/>
  <c r="U502" i="114"/>
  <c r="W502" i="114"/>
  <c r="U1316" i="114"/>
  <c r="W1316" i="114"/>
  <c r="U1331" i="114"/>
  <c r="W1331" i="114"/>
  <c r="U1323" i="114"/>
  <c r="W1323" i="114"/>
  <c r="U1315" i="114"/>
  <c r="W1315" i="114"/>
  <c r="U1307" i="114"/>
  <c r="W1307" i="114"/>
  <c r="U1299" i="114"/>
  <c r="W1299" i="114"/>
  <c r="U1291" i="114"/>
  <c r="W1291" i="114"/>
  <c r="U1283" i="114"/>
  <c r="W1283" i="114"/>
  <c r="U1275" i="114"/>
  <c r="W1275" i="114"/>
  <c r="U1267" i="114"/>
  <c r="W1267" i="114"/>
  <c r="U1259" i="114"/>
  <c r="W1259" i="114"/>
  <c r="U1251" i="114"/>
  <c r="W1251" i="114"/>
  <c r="U1243" i="114"/>
  <c r="W1243" i="114"/>
  <c r="U1235" i="114"/>
  <c r="W1235" i="114"/>
  <c r="U1227" i="114"/>
  <c r="W1227" i="114"/>
  <c r="U1219" i="114"/>
  <c r="W1219" i="114"/>
  <c r="U1211" i="114"/>
  <c r="W1211" i="114"/>
  <c r="U1203" i="114"/>
  <c r="W1203" i="114"/>
  <c r="U1195" i="114"/>
  <c r="W1195" i="114"/>
  <c r="U1187" i="114"/>
  <c r="W1187" i="114"/>
  <c r="U1179" i="114"/>
  <c r="W1179" i="114"/>
  <c r="U1171" i="114"/>
  <c r="W1171" i="114"/>
  <c r="U1163" i="114"/>
  <c r="W1163" i="114"/>
  <c r="U1155" i="114"/>
  <c r="W1155" i="114"/>
  <c r="U1147" i="114"/>
  <c r="W1147" i="114"/>
  <c r="U1139" i="114"/>
  <c r="W1139" i="114"/>
  <c r="U1131" i="114"/>
  <c r="W1131" i="114"/>
  <c r="U1123" i="114"/>
  <c r="W1123" i="114"/>
  <c r="U1115" i="114"/>
  <c r="W1115" i="114"/>
  <c r="U1107" i="114"/>
  <c r="W1107" i="114"/>
  <c r="U1099" i="114"/>
  <c r="W1099" i="114"/>
  <c r="U1091" i="114"/>
  <c r="W1091" i="114"/>
  <c r="U1083" i="114"/>
  <c r="W1083" i="114"/>
  <c r="U1075" i="114"/>
  <c r="W1075" i="114"/>
  <c r="U1067" i="114"/>
  <c r="W1067" i="114"/>
  <c r="U1059" i="114"/>
  <c r="W1059" i="114"/>
  <c r="U1051" i="114"/>
  <c r="W1051" i="114"/>
  <c r="U1043" i="114"/>
  <c r="W1043" i="114"/>
  <c r="U1035" i="114"/>
  <c r="W1035" i="114"/>
  <c r="U1027" i="114"/>
  <c r="W1027" i="114"/>
  <c r="U1019" i="114"/>
  <c r="W1019" i="114"/>
  <c r="U1011" i="114"/>
  <c r="W1011" i="114"/>
  <c r="U1003" i="114"/>
  <c r="W1003" i="114"/>
  <c r="U995" i="114"/>
  <c r="W995" i="114"/>
  <c r="U987" i="114"/>
  <c r="W987" i="114"/>
  <c r="U979" i="114"/>
  <c r="W979" i="114"/>
  <c r="U971" i="114"/>
  <c r="W971" i="114"/>
  <c r="U963" i="114"/>
  <c r="W963" i="114"/>
  <c r="U947" i="114"/>
  <c r="W947" i="114"/>
  <c r="U939" i="114"/>
  <c r="W939" i="114"/>
  <c r="U931" i="114"/>
  <c r="W931" i="114"/>
  <c r="U915" i="114"/>
  <c r="W915" i="114"/>
  <c r="U907" i="114"/>
  <c r="W907" i="114"/>
  <c r="U891" i="114"/>
  <c r="W891" i="114"/>
  <c r="U883" i="114"/>
  <c r="W883" i="114"/>
  <c r="U867" i="114"/>
  <c r="W867" i="114"/>
  <c r="U859" i="114"/>
  <c r="W859" i="114"/>
  <c r="U843" i="114"/>
  <c r="W843" i="114"/>
  <c r="U835" i="114"/>
  <c r="W835" i="114"/>
  <c r="U819" i="114"/>
  <c r="W819" i="114"/>
  <c r="U811" i="114"/>
  <c r="W811" i="114"/>
  <c r="U803" i="114"/>
  <c r="W803" i="114"/>
  <c r="U787" i="114"/>
  <c r="W787" i="114"/>
  <c r="U779" i="114"/>
  <c r="W779" i="114"/>
  <c r="U771" i="114"/>
  <c r="W771" i="114"/>
  <c r="U755" i="114"/>
  <c r="W755" i="114"/>
  <c r="U747" i="114"/>
  <c r="W747" i="114"/>
  <c r="U731" i="114"/>
  <c r="W731" i="114"/>
  <c r="U723" i="114"/>
  <c r="W723" i="114"/>
  <c r="U707" i="114"/>
  <c r="W707" i="114"/>
  <c r="U699" i="114"/>
  <c r="W699" i="114"/>
  <c r="U683" i="114"/>
  <c r="W683" i="114"/>
  <c r="U675" i="114"/>
  <c r="W675" i="114"/>
  <c r="U659" i="114"/>
  <c r="W659" i="114"/>
  <c r="U603" i="114"/>
  <c r="W603" i="114"/>
  <c r="U1330" i="114"/>
  <c r="W1330" i="114"/>
  <c r="U1322" i="114"/>
  <c r="W1322" i="114"/>
  <c r="U1314" i="114"/>
  <c r="W1314" i="114"/>
  <c r="U1306" i="114"/>
  <c r="W1306" i="114"/>
  <c r="U1298" i="114"/>
  <c r="W1298" i="114"/>
  <c r="U1290" i="114"/>
  <c r="W1290" i="114"/>
  <c r="U1282" i="114"/>
  <c r="W1282" i="114"/>
  <c r="U1274" i="114"/>
  <c r="W1274" i="114"/>
  <c r="U1266" i="114"/>
  <c r="W1266" i="114"/>
  <c r="U1258" i="114"/>
  <c r="W1258" i="114"/>
  <c r="U1250" i="114"/>
  <c r="W1250" i="114"/>
  <c r="U1242" i="114"/>
  <c r="W1242" i="114"/>
  <c r="U1234" i="114"/>
  <c r="W1234" i="114"/>
  <c r="U1226" i="114"/>
  <c r="W1226" i="114"/>
  <c r="U1218" i="114"/>
  <c r="W1218" i="114"/>
  <c r="U1210" i="114"/>
  <c r="W1210" i="114"/>
  <c r="U1202" i="114"/>
  <c r="W1202" i="114"/>
  <c r="U1194" i="114"/>
  <c r="W1194" i="114"/>
  <c r="U1186" i="114"/>
  <c r="W1186" i="114"/>
  <c r="U1178" i="114"/>
  <c r="W1178" i="114"/>
  <c r="U1170" i="114"/>
  <c r="W1170" i="114"/>
  <c r="U1162" i="114"/>
  <c r="W1162" i="114"/>
  <c r="U1154" i="114"/>
  <c r="W1154" i="114"/>
  <c r="U1146" i="114"/>
  <c r="W1146" i="114"/>
  <c r="U1138" i="114"/>
  <c r="W1138" i="114"/>
  <c r="U1130" i="114"/>
  <c r="W1130" i="114"/>
  <c r="U1122" i="114"/>
  <c r="W1122" i="114"/>
  <c r="U1114" i="114"/>
  <c r="W1114" i="114"/>
  <c r="U1106" i="114"/>
  <c r="W1106" i="114"/>
  <c r="U1098" i="114"/>
  <c r="W1098" i="114"/>
  <c r="U1090" i="114"/>
  <c r="W1090" i="114"/>
  <c r="U1082" i="114"/>
  <c r="W1082" i="114"/>
  <c r="U1074" i="114"/>
  <c r="W1074" i="114"/>
  <c r="U1066" i="114"/>
  <c r="W1066" i="114"/>
  <c r="U1058" i="114"/>
  <c r="W1058" i="114"/>
  <c r="U1050" i="114"/>
  <c r="W1050" i="114"/>
  <c r="U1042" i="114"/>
  <c r="W1042" i="114"/>
  <c r="U1034" i="114"/>
  <c r="W1034" i="114"/>
  <c r="U1026" i="114"/>
  <c r="W1026" i="114"/>
  <c r="U1018" i="114"/>
  <c r="W1018" i="114"/>
  <c r="U1010" i="114"/>
  <c r="W1010" i="114"/>
  <c r="U1002" i="114"/>
  <c r="W1002" i="114"/>
  <c r="U994" i="114"/>
  <c r="W994" i="114"/>
  <c r="U986" i="114"/>
  <c r="W986" i="114"/>
  <c r="U978" i="114"/>
  <c r="W978" i="114"/>
  <c r="U970" i="114"/>
  <c r="W970" i="114"/>
  <c r="U962" i="114"/>
  <c r="W962" i="114"/>
  <c r="U954" i="114"/>
  <c r="W954" i="114"/>
  <c r="U946" i="114"/>
  <c r="W946" i="114"/>
  <c r="U938" i="114"/>
  <c r="W938" i="114"/>
  <c r="U930" i="114"/>
  <c r="W930" i="114"/>
  <c r="U922" i="114"/>
  <c r="W922" i="114"/>
  <c r="U914" i="114"/>
  <c r="W914" i="114"/>
  <c r="U906" i="114"/>
  <c r="W906" i="114"/>
  <c r="U898" i="114"/>
  <c r="W898" i="114"/>
  <c r="U890" i="114"/>
  <c r="W890" i="114"/>
  <c r="U882" i="114"/>
  <c r="W882" i="114"/>
  <c r="U874" i="114"/>
  <c r="W874" i="114"/>
  <c r="U866" i="114"/>
  <c r="W866" i="114"/>
  <c r="U858" i="114"/>
  <c r="W858" i="114"/>
  <c r="U850" i="114"/>
  <c r="W850" i="114"/>
  <c r="U842" i="114"/>
  <c r="W842" i="114"/>
  <c r="U834" i="114"/>
  <c r="W834" i="114"/>
  <c r="U826" i="114"/>
  <c r="W826" i="114"/>
  <c r="U818" i="114"/>
  <c r="W818" i="114"/>
  <c r="U810" i="114"/>
  <c r="W810" i="114"/>
  <c r="U802" i="114"/>
  <c r="W802" i="114"/>
  <c r="U794" i="114"/>
  <c r="W794" i="114"/>
  <c r="U786" i="114"/>
  <c r="W786" i="114"/>
  <c r="U778" i="114"/>
  <c r="W778" i="114"/>
  <c r="U770" i="114"/>
  <c r="W770" i="114"/>
  <c r="U762" i="114"/>
  <c r="W762" i="114"/>
  <c r="U754" i="114"/>
  <c r="W754" i="114"/>
  <c r="U746" i="114"/>
  <c r="W746" i="114"/>
  <c r="U738" i="114"/>
  <c r="W738" i="114"/>
  <c r="U730" i="114"/>
  <c r="W730" i="114"/>
  <c r="U722" i="114"/>
  <c r="W722" i="114"/>
  <c r="U714" i="114"/>
  <c r="W714" i="114"/>
  <c r="U706" i="114"/>
  <c r="W706" i="114"/>
  <c r="U698" i="114"/>
  <c r="W698" i="114"/>
  <c r="U690" i="114"/>
  <c r="W690" i="114"/>
  <c r="U682" i="114"/>
  <c r="W682" i="114"/>
  <c r="U674" i="114"/>
  <c r="W674" i="114"/>
  <c r="U666" i="114"/>
  <c r="W666" i="114"/>
  <c r="U658" i="114"/>
  <c r="W658" i="114"/>
  <c r="U650" i="114"/>
  <c r="W650" i="114"/>
  <c r="U642" i="114"/>
  <c r="W642" i="114"/>
  <c r="U634" i="114"/>
  <c r="W634" i="114"/>
  <c r="U626" i="114"/>
  <c r="W626" i="114"/>
  <c r="U618" i="114"/>
  <c r="W618" i="114"/>
  <c r="U610" i="114"/>
  <c r="W610" i="114"/>
  <c r="U602" i="114"/>
  <c r="W602" i="114"/>
  <c r="U594" i="114"/>
  <c r="W594" i="114"/>
  <c r="U586" i="114"/>
  <c r="W586" i="114"/>
  <c r="U578" i="114"/>
  <c r="W578" i="114"/>
  <c r="U570" i="114"/>
  <c r="W570" i="114"/>
  <c r="U562" i="114"/>
  <c r="W562" i="114"/>
  <c r="U554" i="114"/>
  <c r="W554" i="114"/>
  <c r="U546" i="114"/>
  <c r="W546" i="114"/>
  <c r="U538" i="114"/>
  <c r="W538" i="114"/>
  <c r="U530" i="114"/>
  <c r="W530" i="114"/>
  <c r="U522" i="114"/>
  <c r="W522" i="114"/>
  <c r="U514" i="114"/>
  <c r="W514" i="114"/>
  <c r="U506" i="114"/>
  <c r="W506" i="114"/>
  <c r="U498" i="114"/>
  <c r="W498" i="114"/>
  <c r="U490" i="114"/>
  <c r="W490" i="114"/>
  <c r="U482" i="114"/>
  <c r="W482" i="114"/>
  <c r="U474" i="114"/>
  <c r="W474" i="114"/>
  <c r="U1017" i="114"/>
  <c r="W1017" i="114"/>
  <c r="U1009" i="114"/>
  <c r="W1009" i="114"/>
  <c r="U1001" i="114"/>
  <c r="W1001" i="114"/>
  <c r="U993" i="114"/>
  <c r="W993" i="114"/>
  <c r="U985" i="114"/>
  <c r="W985" i="114"/>
  <c r="U977" i="114"/>
  <c r="W977" i="114"/>
  <c r="U969" i="114"/>
  <c r="W969" i="114"/>
  <c r="U961" i="114"/>
  <c r="W961" i="114"/>
  <c r="U953" i="114"/>
  <c r="W953" i="114"/>
  <c r="U945" i="114"/>
  <c r="W945" i="114"/>
  <c r="U937" i="114"/>
  <c r="W937" i="114"/>
  <c r="U929" i="114"/>
  <c r="W929" i="114"/>
  <c r="U921" i="114"/>
  <c r="W921" i="114"/>
  <c r="U913" i="114"/>
  <c r="W913" i="114"/>
  <c r="U905" i="114"/>
  <c r="W905" i="114"/>
  <c r="U897" i="114"/>
  <c r="W897" i="114"/>
  <c r="U889" i="114"/>
  <c r="W889" i="114"/>
  <c r="U881" i="114"/>
  <c r="W881" i="114"/>
  <c r="U873" i="114"/>
  <c r="W873" i="114"/>
  <c r="U865" i="114"/>
  <c r="W865" i="114"/>
  <c r="U857" i="114"/>
  <c r="W857" i="114"/>
  <c r="U849" i="114"/>
  <c r="W849" i="114"/>
  <c r="U841" i="114"/>
  <c r="W841" i="114"/>
  <c r="U833" i="114"/>
  <c r="W833" i="114"/>
  <c r="U825" i="114"/>
  <c r="W825" i="114"/>
  <c r="U817" i="114"/>
  <c r="W817" i="114"/>
  <c r="U809" i="114"/>
  <c r="W809" i="114"/>
  <c r="U801" i="114"/>
  <c r="W801" i="114"/>
  <c r="U793" i="114"/>
  <c r="W793" i="114"/>
  <c r="U785" i="114"/>
  <c r="W785" i="114"/>
  <c r="U777" i="114"/>
  <c r="W777" i="114"/>
  <c r="U769" i="114"/>
  <c r="W769" i="114"/>
  <c r="U761" i="114"/>
  <c r="W761" i="114"/>
  <c r="U753" i="114"/>
  <c r="W753" i="114"/>
  <c r="U745" i="114"/>
  <c r="W745" i="114"/>
  <c r="U737" i="114"/>
  <c r="W737" i="114"/>
  <c r="U729" i="114"/>
  <c r="W729" i="114"/>
  <c r="U721" i="114"/>
  <c r="W721" i="114"/>
  <c r="U713" i="114"/>
  <c r="W713" i="114"/>
  <c r="U705" i="114"/>
  <c r="W705" i="114"/>
  <c r="U697" i="114"/>
  <c r="W697" i="114"/>
  <c r="U689" i="114"/>
  <c r="W689" i="114"/>
  <c r="U681" i="114"/>
  <c r="W681" i="114"/>
  <c r="U673" i="114"/>
  <c r="W673" i="114"/>
  <c r="U665" i="114"/>
  <c r="W665" i="114"/>
  <c r="U657" i="114"/>
  <c r="W657" i="114"/>
  <c r="U649" i="114"/>
  <c r="W649" i="114"/>
  <c r="U641" i="114"/>
  <c r="W641" i="114"/>
  <c r="U633" i="114"/>
  <c r="W633" i="114"/>
  <c r="U625" i="114"/>
  <c r="W625" i="114"/>
  <c r="U617" i="114"/>
  <c r="W617" i="114"/>
  <c r="U609" i="114"/>
  <c r="W609" i="114"/>
  <c r="U601" i="114"/>
  <c r="W601" i="114"/>
  <c r="U593" i="114"/>
  <c r="W593" i="114"/>
  <c r="U585" i="114"/>
  <c r="W585" i="114"/>
  <c r="U577" i="114"/>
  <c r="W577" i="114"/>
  <c r="U569" i="114"/>
  <c r="W569" i="114"/>
  <c r="U561" i="114"/>
  <c r="W561" i="114"/>
  <c r="U553" i="114"/>
  <c r="W553" i="114"/>
  <c r="U545" i="114"/>
  <c r="W545" i="114"/>
  <c r="U537" i="114"/>
  <c r="W537" i="114"/>
  <c r="U529" i="114"/>
  <c r="W529" i="114"/>
  <c r="U521" i="114"/>
  <c r="W521" i="114"/>
  <c r="U513" i="114"/>
  <c r="W513" i="114"/>
  <c r="U505" i="114"/>
  <c r="W505" i="114"/>
  <c r="U497" i="114"/>
  <c r="W497" i="114"/>
  <c r="U489" i="114"/>
  <c r="W489" i="114"/>
  <c r="U481" i="114"/>
  <c r="W481" i="114"/>
  <c r="U473" i="114"/>
  <c r="W473" i="114"/>
  <c r="AA14" i="114" l="1"/>
  <c r="AA12" i="114" l="1"/>
  <c r="AA13" i="114"/>
  <c r="P65" i="83" l="1"/>
  <c r="J65" i="83"/>
  <c r="P63" i="83"/>
  <c r="J63" i="83"/>
  <c r="P61" i="83"/>
  <c r="J61" i="83"/>
  <c r="R1" i="114" l="1"/>
  <c r="I8" i="115" l="1"/>
  <c r="Q4" i="114"/>
  <c r="AA9" i="83" l="1"/>
  <c r="BM90" i="83" s="1"/>
  <c r="R7" i="83"/>
  <c r="BK90" i="83" s="1"/>
  <c r="P59" i="83"/>
  <c r="J59" i="83"/>
  <c r="P57" i="83"/>
  <c r="J57" i="83"/>
  <c r="V1450" i="114" l="1"/>
  <c r="AJ5" i="83"/>
  <c r="BO90" i="83" l="1"/>
  <c r="AL1" i="83"/>
  <c r="P55" i="83"/>
  <c r="J55" i="83"/>
  <c r="P53" i="83"/>
  <c r="J53" i="83"/>
  <c r="P51" i="83"/>
  <c r="J51" i="83"/>
  <c r="BO79" i="83" l="1"/>
  <c r="BO78" i="83"/>
  <c r="I6" i="115"/>
  <c r="I23" i="115" l="1"/>
  <c r="T446" i="114" l="1"/>
  <c r="T447" i="114"/>
  <c r="T448" i="114"/>
  <c r="T449" i="114"/>
  <c r="T450" i="114"/>
  <c r="T451" i="114"/>
  <c r="T452" i="114"/>
  <c r="T453" i="114"/>
  <c r="T454" i="114"/>
  <c r="T455" i="114"/>
  <c r="T456" i="114"/>
  <c r="T457" i="114"/>
  <c r="T458" i="114"/>
  <c r="T459" i="114"/>
  <c r="T460" i="114"/>
  <c r="T461" i="114"/>
  <c r="T462" i="114"/>
  <c r="T463" i="114"/>
  <c r="T428" i="114"/>
  <c r="T429" i="114"/>
  <c r="T430" i="114"/>
  <c r="T431" i="114"/>
  <c r="T432" i="114"/>
  <c r="T433" i="114"/>
  <c r="T434" i="114"/>
  <c r="T435" i="114"/>
  <c r="T436" i="114"/>
  <c r="T437" i="114"/>
  <c r="T438" i="114"/>
  <c r="T439" i="114"/>
  <c r="T440" i="114"/>
  <c r="T441" i="114"/>
  <c r="T442" i="114"/>
  <c r="T443" i="114"/>
  <c r="T444" i="114"/>
  <c r="T445" i="114"/>
  <c r="U441" i="114" l="1"/>
  <c r="W441" i="114"/>
  <c r="U433" i="114"/>
  <c r="W433" i="114"/>
  <c r="U461" i="114"/>
  <c r="W461" i="114"/>
  <c r="U453" i="114"/>
  <c r="W453" i="114"/>
  <c r="U444" i="114"/>
  <c r="W444" i="114"/>
  <c r="U440" i="114"/>
  <c r="W440" i="114"/>
  <c r="U432" i="114"/>
  <c r="W432" i="114"/>
  <c r="U460" i="114"/>
  <c r="W460" i="114"/>
  <c r="U452" i="114"/>
  <c r="W452" i="114"/>
  <c r="U436" i="114"/>
  <c r="W436" i="114"/>
  <c r="U456" i="114"/>
  <c r="W456" i="114"/>
  <c r="U439" i="114"/>
  <c r="W439" i="114"/>
  <c r="U431" i="114"/>
  <c r="W431" i="114"/>
  <c r="U459" i="114"/>
  <c r="W459" i="114"/>
  <c r="U451" i="114"/>
  <c r="W451" i="114"/>
  <c r="U438" i="114"/>
  <c r="W438" i="114"/>
  <c r="U430" i="114"/>
  <c r="W430" i="114"/>
  <c r="U458" i="114"/>
  <c r="W458" i="114"/>
  <c r="U450" i="114"/>
  <c r="W450" i="114"/>
  <c r="U445" i="114"/>
  <c r="W445" i="114"/>
  <c r="U437" i="114"/>
  <c r="W437" i="114"/>
  <c r="U429" i="114"/>
  <c r="W429" i="114"/>
  <c r="U457" i="114"/>
  <c r="W457" i="114"/>
  <c r="U449" i="114"/>
  <c r="W449" i="114"/>
  <c r="U448" i="114"/>
  <c r="W448" i="114"/>
  <c r="U443" i="114"/>
  <c r="W443" i="114"/>
  <c r="U447" i="114"/>
  <c r="W447" i="114"/>
  <c r="U428" i="114"/>
  <c r="W428" i="114"/>
  <c r="U435" i="114"/>
  <c r="W435" i="114"/>
  <c r="U463" i="114"/>
  <c r="W463" i="114"/>
  <c r="U455" i="114"/>
  <c r="W455" i="114"/>
  <c r="U442" i="114"/>
  <c r="W442" i="114"/>
  <c r="U434" i="114"/>
  <c r="W434" i="114"/>
  <c r="U462" i="114"/>
  <c r="W462" i="114"/>
  <c r="U454" i="114"/>
  <c r="W454" i="114"/>
  <c r="U446" i="114"/>
  <c r="W446" i="114"/>
  <c r="AJ1" i="83"/>
  <c r="I2" i="115" l="1"/>
  <c r="AH21" i="114" l="1"/>
  <c r="AH22" i="114" s="1"/>
  <c r="AH23" i="114" s="1"/>
  <c r="AH24" i="114" s="1"/>
  <c r="AH25" i="114" s="1"/>
  <c r="AH26" i="114" s="1"/>
  <c r="I1" i="115" l="1"/>
  <c r="AC2" i="83" l="1"/>
  <c r="I15" i="115" l="1" a="1"/>
  <c r="I15" i="115" s="1"/>
  <c r="I14" i="115" l="1"/>
  <c r="T471" i="114" l="1"/>
  <c r="T470" i="114"/>
  <c r="T469" i="114"/>
  <c r="T468" i="114"/>
  <c r="T467" i="114"/>
  <c r="T466" i="114"/>
  <c r="T465" i="114"/>
  <c r="T464" i="114"/>
  <c r="T427" i="114"/>
  <c r="T426" i="114"/>
  <c r="T425" i="114"/>
  <c r="T424" i="114"/>
  <c r="T423" i="114"/>
  <c r="T422" i="114"/>
  <c r="T421" i="114"/>
  <c r="T420" i="114"/>
  <c r="T419" i="114"/>
  <c r="T418" i="114"/>
  <c r="T417" i="114"/>
  <c r="T416" i="114"/>
  <c r="T415" i="114"/>
  <c r="T414" i="114"/>
  <c r="T413" i="114"/>
  <c r="T412" i="114"/>
  <c r="T411" i="114"/>
  <c r="T410" i="114"/>
  <c r="T409" i="114"/>
  <c r="T408" i="114"/>
  <c r="T407" i="114"/>
  <c r="T406" i="114"/>
  <c r="T405" i="114"/>
  <c r="T404" i="114"/>
  <c r="T403" i="114"/>
  <c r="T402" i="114"/>
  <c r="T401" i="114"/>
  <c r="T400" i="114"/>
  <c r="T399" i="114"/>
  <c r="T398" i="114"/>
  <c r="T397" i="114"/>
  <c r="T396" i="114"/>
  <c r="T395" i="114"/>
  <c r="T394" i="114"/>
  <c r="T393" i="114"/>
  <c r="T392" i="114"/>
  <c r="T391" i="114"/>
  <c r="T390" i="114"/>
  <c r="T389" i="114"/>
  <c r="T388" i="114"/>
  <c r="T387" i="114"/>
  <c r="T386" i="114"/>
  <c r="T385" i="114"/>
  <c r="T384" i="114"/>
  <c r="T383" i="114"/>
  <c r="T382" i="114"/>
  <c r="T381" i="114"/>
  <c r="T380" i="114"/>
  <c r="T379" i="114"/>
  <c r="T378" i="114"/>
  <c r="T377" i="114"/>
  <c r="T376" i="114"/>
  <c r="T375" i="114"/>
  <c r="T374" i="114"/>
  <c r="T373" i="114"/>
  <c r="T372" i="114"/>
  <c r="T371" i="114"/>
  <c r="T370" i="114"/>
  <c r="T369" i="114"/>
  <c r="U371" i="114" l="1"/>
  <c r="W371" i="114"/>
  <c r="U419" i="114"/>
  <c r="W419" i="114"/>
  <c r="U372" i="114"/>
  <c r="W372" i="114"/>
  <c r="U380" i="114"/>
  <c r="W380" i="114"/>
  <c r="U388" i="114"/>
  <c r="W388" i="114"/>
  <c r="U396" i="114"/>
  <c r="W396" i="114"/>
  <c r="U404" i="114"/>
  <c r="W404" i="114"/>
  <c r="U412" i="114"/>
  <c r="W412" i="114"/>
  <c r="U420" i="114"/>
  <c r="W420" i="114"/>
  <c r="U464" i="114"/>
  <c r="W464" i="114"/>
  <c r="U395" i="114"/>
  <c r="W395" i="114"/>
  <c r="U427" i="114"/>
  <c r="W427" i="114"/>
  <c r="U373" i="114"/>
  <c r="W373" i="114"/>
  <c r="U381" i="114"/>
  <c r="W381" i="114"/>
  <c r="U389" i="114"/>
  <c r="W389" i="114"/>
  <c r="U397" i="114"/>
  <c r="W397" i="114"/>
  <c r="U405" i="114"/>
  <c r="W405" i="114"/>
  <c r="U413" i="114"/>
  <c r="W413" i="114"/>
  <c r="U421" i="114"/>
  <c r="W421" i="114"/>
  <c r="U465" i="114"/>
  <c r="W465" i="114"/>
  <c r="U406" i="114"/>
  <c r="W406" i="114"/>
  <c r="U403" i="114"/>
  <c r="W403" i="114"/>
  <c r="U407" i="114"/>
  <c r="W407" i="114"/>
  <c r="U379" i="114"/>
  <c r="W379" i="114"/>
  <c r="U411" i="114"/>
  <c r="W411" i="114"/>
  <c r="U374" i="114"/>
  <c r="W374" i="114"/>
  <c r="U382" i="114"/>
  <c r="W382" i="114"/>
  <c r="U390" i="114"/>
  <c r="W390" i="114"/>
  <c r="U398" i="114"/>
  <c r="W398" i="114"/>
  <c r="U414" i="114"/>
  <c r="W414" i="114"/>
  <c r="U422" i="114"/>
  <c r="W422" i="114"/>
  <c r="U466" i="114"/>
  <c r="W466" i="114"/>
  <c r="U375" i="114"/>
  <c r="W375" i="114"/>
  <c r="U383" i="114"/>
  <c r="W383" i="114"/>
  <c r="U391" i="114"/>
  <c r="W391" i="114"/>
  <c r="U399" i="114"/>
  <c r="W399" i="114"/>
  <c r="U415" i="114"/>
  <c r="W415" i="114"/>
  <c r="U423" i="114"/>
  <c r="W423" i="114"/>
  <c r="U467" i="114"/>
  <c r="W467" i="114"/>
  <c r="U376" i="114"/>
  <c r="W376" i="114"/>
  <c r="U384" i="114"/>
  <c r="W384" i="114"/>
  <c r="U392" i="114"/>
  <c r="W392" i="114"/>
  <c r="U400" i="114"/>
  <c r="W400" i="114"/>
  <c r="U408" i="114"/>
  <c r="W408" i="114"/>
  <c r="U416" i="114"/>
  <c r="W416" i="114"/>
  <c r="U424" i="114"/>
  <c r="W424" i="114"/>
  <c r="U468" i="114"/>
  <c r="W468" i="114"/>
  <c r="U369" i="114"/>
  <c r="W369" i="114"/>
  <c r="U377" i="114"/>
  <c r="W377" i="114"/>
  <c r="U385" i="114"/>
  <c r="W385" i="114"/>
  <c r="U393" i="114"/>
  <c r="W393" i="114"/>
  <c r="U401" i="114"/>
  <c r="W401" i="114"/>
  <c r="U409" i="114"/>
  <c r="W409" i="114"/>
  <c r="U417" i="114"/>
  <c r="W417" i="114"/>
  <c r="U425" i="114"/>
  <c r="W425" i="114"/>
  <c r="U469" i="114"/>
  <c r="W469" i="114"/>
  <c r="U387" i="114"/>
  <c r="W387" i="114"/>
  <c r="U370" i="114"/>
  <c r="W370" i="114"/>
  <c r="U378" i="114"/>
  <c r="W378" i="114"/>
  <c r="U386" i="114"/>
  <c r="W386" i="114"/>
  <c r="U394" i="114"/>
  <c r="W394" i="114"/>
  <c r="U402" i="114"/>
  <c r="W402" i="114"/>
  <c r="U410" i="114"/>
  <c r="W410" i="114"/>
  <c r="U418" i="114"/>
  <c r="W418" i="114"/>
  <c r="U426" i="114"/>
  <c r="W426" i="114"/>
  <c r="U470" i="114"/>
  <c r="W470" i="114"/>
  <c r="U471" i="114"/>
  <c r="W471" i="114"/>
  <c r="AL5" i="83"/>
  <c r="B48" i="96" s="1"/>
  <c r="W1450" i="114" l="1"/>
  <c r="BA9" i="83"/>
  <c r="BQ90" i="83" s="1"/>
  <c r="AT5" i="83"/>
  <c r="AR5" i="83"/>
  <c r="AP5" i="83"/>
  <c r="AN5" i="83"/>
  <c r="N9" i="83" l="1"/>
  <c r="AL9" i="83"/>
  <c r="AJ9" i="83"/>
  <c r="T9" i="83" l="1"/>
  <c r="A14" i="89" l="1"/>
  <c r="C32" i="115" l="1"/>
  <c r="C2" i="116"/>
  <c r="J45" i="83" l="1"/>
  <c r="J43" i="83"/>
  <c r="P45" i="83"/>
  <c r="E3" i="116"/>
  <c r="D3" i="116"/>
  <c r="E2" i="116"/>
  <c r="D2" i="116"/>
  <c r="C3" i="116"/>
  <c r="B4" i="116" l="1"/>
  <c r="B11" i="89" l="1"/>
  <c r="P49" i="83" l="1"/>
  <c r="J49" i="83"/>
  <c r="P47" i="83"/>
  <c r="J47" i="83"/>
  <c r="P43" i="83" l="1"/>
  <c r="P41" i="83"/>
  <c r="J41" i="83"/>
  <c r="P39" i="83"/>
  <c r="J39" i="83"/>
  <c r="H6" i="115" l="1"/>
  <c r="P37" i="83" l="1"/>
  <c r="J37" i="83"/>
  <c r="P35" i="83"/>
  <c r="J35" i="83"/>
  <c r="AG6" i="114" l="1"/>
  <c r="Y5" i="114"/>
  <c r="J33" i="83" l="1"/>
  <c r="J31" i="83"/>
  <c r="J29" i="83"/>
  <c r="P33" i="83"/>
  <c r="P31" i="83"/>
  <c r="P29" i="83"/>
  <c r="P27" i="83"/>
  <c r="P25" i="83"/>
  <c r="P23" i="83"/>
  <c r="P21" i="83"/>
  <c r="P19" i="83"/>
  <c r="P17" i="83"/>
  <c r="P15" i="83"/>
  <c r="P13" i="83"/>
  <c r="J27" i="83"/>
  <c r="J25" i="83"/>
  <c r="J23" i="83"/>
  <c r="J21" i="83"/>
  <c r="J19" i="83"/>
  <c r="J17" i="83"/>
  <c r="J15" i="83"/>
  <c r="J13" i="83"/>
  <c r="E2" i="89" l="1"/>
  <c r="AE6" i="114" l="1"/>
  <c r="AF5" i="114" s="1"/>
  <c r="AC6" i="114"/>
  <c r="AH27" i="114"/>
  <c r="AH28" i="114" s="1"/>
  <c r="AH29" i="114" s="1"/>
  <c r="AH30" i="114" s="1"/>
  <c r="AH31" i="114" s="1"/>
  <c r="AH32" i="114" s="1"/>
  <c r="AH33" i="114" s="1"/>
  <c r="AB5" i="114" l="1"/>
  <c r="I13" i="115"/>
  <c r="I5" i="115"/>
  <c r="I12" i="115" l="1"/>
  <c r="A1" i="96"/>
  <c r="C50" i="96"/>
  <c r="C51" i="96"/>
  <c r="BM81" i="83" l="1"/>
  <c r="X9" i="83" s="1"/>
  <c r="F7" i="83"/>
  <c r="H9" i="83" s="1"/>
  <c r="BQ79" i="83" l="1"/>
  <c r="BQ81" i="83"/>
  <c r="I16" i="89"/>
  <c r="F26" i="89"/>
  <c r="H7" i="83"/>
  <c r="AG9" i="83" l="1"/>
  <c r="I3" i="115" s="1"/>
  <c r="BP94" i="83" l="1"/>
  <c r="BN94" i="83"/>
  <c r="BL94" i="83"/>
  <c r="BJ94" i="83"/>
  <c r="AH4" i="114" l="1"/>
  <c r="I9" i="115" l="1"/>
  <c r="I10" i="115" s="1"/>
  <c r="AI4" i="114"/>
  <c r="AI3" i="114"/>
  <c r="AH3" i="114"/>
  <c r="BA5" i="83" s="1"/>
  <c r="BK81" i="83" l="1"/>
  <c r="R5" i="83" l="1"/>
  <c r="T5" i="83"/>
  <c r="AY9" i="83" l="1"/>
  <c r="AX7" i="83" l="1"/>
  <c r="I17" i="89" l="1"/>
  <c r="D1" i="106"/>
  <c r="AG7" i="83"/>
  <c r="B21" i="96"/>
  <c r="AA5" i="83"/>
  <c r="C56" i="96"/>
  <c r="F32" i="96" s="1"/>
  <c r="F33" i="96" s="1"/>
  <c r="C59" i="96"/>
  <c r="G53" i="96" s="1"/>
  <c r="G54" i="96" s="1"/>
  <c r="C58" i="96"/>
  <c r="F11" i="96" s="1"/>
  <c r="F12" i="96" s="1"/>
  <c r="C57" i="96"/>
  <c r="X5" i="83"/>
  <c r="AX3" i="83"/>
  <c r="A1" i="89"/>
  <c r="I3" i="89"/>
  <c r="I5" i="89" s="1"/>
  <c r="B14" i="89"/>
  <c r="AG3" i="83"/>
  <c r="E9" i="89"/>
  <c r="A31" i="96" l="1"/>
  <c r="A32" i="96" s="1"/>
  <c r="A11" i="96"/>
  <c r="A12" i="96" s="1"/>
  <c r="C48" i="96"/>
  <c r="D31" i="96" s="1"/>
  <c r="D32" i="96" s="1"/>
  <c r="I7" i="89"/>
  <c r="I9" i="89" s="1"/>
  <c r="I11" i="89" s="1"/>
  <c r="B12" i="89"/>
  <c r="E7" i="89"/>
  <c r="A16" i="89"/>
  <c r="A9" i="89"/>
  <c r="A17" i="89"/>
  <c r="A11" i="89" l="1"/>
  <c r="A12" i="89" s="1"/>
  <c r="BO81" i="83"/>
  <c r="E11" i="89" l="1"/>
  <c r="D13" i="83" l="1"/>
  <c r="BE11" i="83"/>
  <c r="C11" i="83"/>
  <c r="AH11" i="83"/>
  <c r="AY11" i="83"/>
  <c r="Y11" i="83"/>
  <c r="AG11" i="83" l="1"/>
  <c r="X11" i="83"/>
  <c r="BF11" i="83"/>
  <c r="AX11" i="83"/>
  <c r="Y13" i="83"/>
  <c r="AY13" i="83"/>
  <c r="C13" i="83"/>
  <c r="AH13" i="83"/>
  <c r="D15" i="83"/>
  <c r="BE13" i="83"/>
  <c r="BE15" i="83" l="1"/>
  <c r="Y15" i="83"/>
  <c r="D17" i="83"/>
  <c r="AY15" i="83"/>
  <c r="C15" i="83"/>
  <c r="AH15" i="83"/>
  <c r="AG13" i="83"/>
  <c r="X13" i="83"/>
  <c r="AX13" i="83"/>
  <c r="BF13" i="83"/>
  <c r="AG15" i="83" l="1"/>
  <c r="BF15" i="83"/>
  <c r="AX15" i="83"/>
  <c r="X15" i="83"/>
  <c r="AH17" i="83"/>
  <c r="C17" i="83"/>
  <c r="BE17" i="83"/>
  <c r="AY17" i="83"/>
  <c r="Y17" i="83"/>
  <c r="N7" i="83" s="1"/>
  <c r="D19" i="83"/>
  <c r="X17" i="83" l="1"/>
  <c r="AX17" i="83"/>
  <c r="AG17" i="83"/>
  <c r="BF17" i="83"/>
  <c r="D21" i="83"/>
  <c r="AY19" i="83"/>
  <c r="AH19" i="83"/>
  <c r="BE19" i="83"/>
  <c r="Y19" i="83"/>
  <c r="C19" i="83"/>
  <c r="X19" i="83" l="1"/>
  <c r="BF19" i="83"/>
  <c r="AG19" i="83"/>
  <c r="AX19" i="83"/>
  <c r="Y21" i="83"/>
  <c r="C21" i="83"/>
  <c r="AH21" i="83"/>
  <c r="D23" i="83"/>
  <c r="D25" i="83" s="1"/>
  <c r="AY21" i="83"/>
  <c r="AJ7" i="83" s="1"/>
  <c r="BE21" i="83"/>
  <c r="D27" i="83" l="1"/>
  <c r="D29" i="83" s="1"/>
  <c r="C25" i="83"/>
  <c r="BE25" i="83"/>
  <c r="Y25" i="83"/>
  <c r="AH25" i="83"/>
  <c r="AY25" i="83"/>
  <c r="AX21" i="83"/>
  <c r="X21" i="83"/>
  <c r="BF21" i="83"/>
  <c r="AG21" i="83"/>
  <c r="AH23" i="83"/>
  <c r="BE23" i="83"/>
  <c r="C23" i="83"/>
  <c r="AY23" i="83"/>
  <c r="Y23" i="83"/>
  <c r="G21" i="89" l="1"/>
  <c r="D31" i="83"/>
  <c r="AY29" i="83"/>
  <c r="C29" i="83"/>
  <c r="BE29" i="83"/>
  <c r="BA7" i="83" s="1"/>
  <c r="Y29" i="83"/>
  <c r="AH29" i="83"/>
  <c r="BF25" i="83"/>
  <c r="AX25" i="83"/>
  <c r="AG25" i="83"/>
  <c r="X25" i="83"/>
  <c r="C27" i="83"/>
  <c r="AY27" i="83"/>
  <c r="AH27" i="83"/>
  <c r="Y27" i="83"/>
  <c r="BE27" i="83"/>
  <c r="BF23" i="83"/>
  <c r="AX23" i="83"/>
  <c r="AG23" i="83"/>
  <c r="X23" i="83"/>
  <c r="X29" i="83" l="1"/>
  <c r="BF29" i="83"/>
  <c r="AX29" i="83"/>
  <c r="AG29" i="83"/>
  <c r="BE31" i="83"/>
  <c r="C31" i="83"/>
  <c r="AY31" i="83"/>
  <c r="AH31" i="83"/>
  <c r="D33" i="83"/>
  <c r="D35" i="83" s="1"/>
  <c r="Y31" i="83"/>
  <c r="BF27" i="83"/>
  <c r="AX27" i="83"/>
  <c r="AG27" i="83"/>
  <c r="X27" i="83"/>
  <c r="AH35" i="83" l="1"/>
  <c r="Y35" i="83"/>
  <c r="D37" i="83"/>
  <c r="D39" i="83" s="1"/>
  <c r="C35" i="83"/>
  <c r="AY35" i="83"/>
  <c r="BE35" i="83"/>
  <c r="BE33" i="83"/>
  <c r="C33" i="83"/>
  <c r="AY33" i="83"/>
  <c r="AH33" i="83"/>
  <c r="Y33" i="83"/>
  <c r="BF31" i="83"/>
  <c r="AX31" i="83"/>
  <c r="AG31" i="83"/>
  <c r="X31" i="83"/>
  <c r="D11" i="96"/>
  <c r="D12" i="96" s="1"/>
  <c r="AH39" i="83" l="1"/>
  <c r="C39" i="83"/>
  <c r="AY39" i="83"/>
  <c r="Y39" i="83"/>
  <c r="D41" i="83"/>
  <c r="BE39" i="83"/>
  <c r="AG35" i="83"/>
  <c r="AX35" i="83"/>
  <c r="X35" i="83"/>
  <c r="BF35" i="83"/>
  <c r="BE37" i="83"/>
  <c r="AY37" i="83"/>
  <c r="Y37" i="83"/>
  <c r="AH37" i="83"/>
  <c r="C37" i="83"/>
  <c r="AX33" i="83"/>
  <c r="AG33" i="83"/>
  <c r="X33" i="83"/>
  <c r="BF33" i="83"/>
  <c r="C41" i="83" l="1"/>
  <c r="D43" i="83"/>
  <c r="D45" i="83" s="1"/>
  <c r="AH41" i="83"/>
  <c r="Y41" i="83"/>
  <c r="BE41" i="83"/>
  <c r="AY41" i="83"/>
  <c r="BF39" i="83"/>
  <c r="AG39" i="83"/>
  <c r="X39" i="83"/>
  <c r="AX39" i="83"/>
  <c r="BF37" i="83"/>
  <c r="AX37" i="83"/>
  <c r="AG37" i="83"/>
  <c r="X37" i="83"/>
  <c r="D47" i="83" l="1"/>
  <c r="Y45" i="83"/>
  <c r="AH45" i="83"/>
  <c r="AC9" i="83" s="1"/>
  <c r="BE45" i="83"/>
  <c r="C45" i="83"/>
  <c r="AY45" i="83"/>
  <c r="AL7" i="83" s="1"/>
  <c r="BE43" i="83"/>
  <c r="AY43" i="83"/>
  <c r="Y43" i="83"/>
  <c r="C43" i="83"/>
  <c r="AH43" i="83"/>
  <c r="X41" i="83"/>
  <c r="BF41" i="83"/>
  <c r="AX41" i="83"/>
  <c r="AG41" i="83"/>
  <c r="X45" i="83" l="1"/>
  <c r="AX45" i="83"/>
  <c r="AG45" i="83"/>
  <c r="BF45" i="83"/>
  <c r="C47" i="83"/>
  <c r="BE47" i="83"/>
  <c r="AY47" i="83"/>
  <c r="Y47" i="83"/>
  <c r="D49" i="83"/>
  <c r="D51" i="83" s="1"/>
  <c r="AH47" i="83"/>
  <c r="BF43" i="83"/>
  <c r="X43" i="83"/>
  <c r="AX43" i="83"/>
  <c r="AG43" i="83"/>
  <c r="BI81" i="83"/>
  <c r="N5" i="83" s="1"/>
  <c r="AY51" i="83" l="1"/>
  <c r="Y51" i="83"/>
  <c r="BE51" i="83"/>
  <c r="AH51" i="83"/>
  <c r="D53" i="83"/>
  <c r="C51" i="83"/>
  <c r="BF47" i="83"/>
  <c r="AX47" i="83"/>
  <c r="AG47" i="83"/>
  <c r="X47" i="83"/>
  <c r="AH49" i="83"/>
  <c r="C49" i="83"/>
  <c r="Y49" i="83"/>
  <c r="AY49" i="83"/>
  <c r="BE49" i="83"/>
  <c r="L5" i="83"/>
  <c r="X51" i="83" l="1"/>
  <c r="AG51" i="83"/>
  <c r="AX51" i="83"/>
  <c r="BF51" i="83"/>
  <c r="AH53" i="83"/>
  <c r="C53" i="83"/>
  <c r="BE53" i="83"/>
  <c r="AY53" i="83"/>
  <c r="Y53" i="83"/>
  <c r="D55" i="83"/>
  <c r="D57" i="83" s="1"/>
  <c r="AG49" i="83"/>
  <c r="X49" i="83"/>
  <c r="BF49" i="83"/>
  <c r="AX49" i="83"/>
  <c r="BE57" i="83" l="1"/>
  <c r="Y57" i="83"/>
  <c r="D59" i="83"/>
  <c r="D61" i="83" s="1"/>
  <c r="AH57" i="83"/>
  <c r="C57" i="83"/>
  <c r="AY57" i="83"/>
  <c r="X53" i="83"/>
  <c r="BF53" i="83"/>
  <c r="AX53" i="83"/>
  <c r="AG53" i="83"/>
  <c r="BE55" i="83"/>
  <c r="C55" i="83"/>
  <c r="Y55" i="83"/>
  <c r="AY55" i="83"/>
  <c r="AH55" i="83"/>
  <c r="BE61" i="83" l="1"/>
  <c r="D63" i="83"/>
  <c r="AH61" i="83"/>
  <c r="C61" i="83"/>
  <c r="Y61" i="83"/>
  <c r="T7" i="83" s="1"/>
  <c r="H21" i="89" s="1"/>
  <c r="AY61" i="83"/>
  <c r="BF57" i="83"/>
  <c r="AX57" i="83"/>
  <c r="AG57" i="83"/>
  <c r="X57" i="83"/>
  <c r="Y59" i="83"/>
  <c r="C59" i="83"/>
  <c r="AH59" i="83"/>
  <c r="AY59" i="83"/>
  <c r="BE59" i="83"/>
  <c r="AX55" i="83"/>
  <c r="AG55" i="83"/>
  <c r="X55" i="83"/>
  <c r="BF55" i="83"/>
  <c r="AG61" i="83" l="1"/>
  <c r="BF61" i="83"/>
  <c r="X61" i="83"/>
  <c r="AX61" i="83"/>
  <c r="BE63" i="83"/>
  <c r="Y63" i="83"/>
  <c r="D65" i="83"/>
  <c r="AH63" i="83"/>
  <c r="C63" i="83"/>
  <c r="AY63" i="83"/>
  <c r="AX59" i="83"/>
  <c r="AG59" i="83"/>
  <c r="X59" i="83"/>
  <c r="BF59" i="83"/>
  <c r="C65" i="83" l="1"/>
  <c r="AH65" i="83"/>
  <c r="Y65" i="83"/>
  <c r="BE65" i="83"/>
  <c r="AY65" i="83"/>
  <c r="BF63" i="83"/>
  <c r="AX63" i="83"/>
  <c r="X63" i="83"/>
  <c r="AG63" i="83"/>
  <c r="AX65" i="83" l="1"/>
  <c r="AG65" i="83"/>
  <c r="X65" i="83"/>
  <c r="BF65" i="83"/>
</calcChain>
</file>

<file path=xl/comments1.xml><?xml version="1.0" encoding="utf-8"?>
<comments xmlns="http://schemas.openxmlformats.org/spreadsheetml/2006/main">
  <authors>
    <author>Guy85</author>
  </authors>
  <commentList>
    <comment ref="AP37" authorId="0">
      <text>
        <r>
          <rPr>
            <b/>
            <sz val="8"/>
            <color indexed="81"/>
            <rFont val="Arial"/>
            <family val="2"/>
          </rPr>
          <t xml:space="preserve">il a plu:
de 07h27 à 10h13
</t>
        </r>
      </text>
    </comment>
    <comment ref="AP43" authorId="0">
      <text>
        <r>
          <rPr>
            <b/>
            <sz val="8"/>
            <color indexed="81"/>
            <rFont val="Arial"/>
            <family val="2"/>
          </rPr>
          <t xml:space="preserve">il a plu:
de 07h27 à 11h59
</t>
        </r>
      </text>
    </comment>
    <comment ref="AP55" authorId="0">
      <text>
        <r>
          <rPr>
            <b/>
            <sz val="8"/>
            <color indexed="81"/>
            <rFont val="Arial"/>
            <family val="2"/>
          </rPr>
          <t xml:space="preserve">il a plu:
de 08h09 à 09h58
</t>
        </r>
      </text>
    </comment>
    <comment ref="AR57" authorId="0">
      <text>
        <r>
          <rPr>
            <b/>
            <sz val="8"/>
            <color indexed="81"/>
            <rFont val="Arial"/>
            <family val="2"/>
          </rPr>
          <t xml:space="preserve">il a plu:
de 14h14 à 15h08
</t>
        </r>
      </text>
    </comment>
    <comment ref="AR67" authorId="0">
      <text>
        <r>
          <rPr>
            <b/>
            <sz val="8"/>
            <color indexed="81"/>
            <rFont val="Arial"/>
            <family val="2"/>
          </rPr>
          <t xml:space="preserve">il a plu:
de 14h59 à 15h58
</t>
        </r>
      </text>
    </comment>
    <comment ref="AP69" authorId="0">
      <text>
        <r>
          <rPr>
            <b/>
            <sz val="8"/>
            <color indexed="81"/>
            <rFont val="Arial"/>
            <family val="2"/>
          </rPr>
          <t xml:space="preserve">il a plu:
de 07h14 à 07h19
</t>
        </r>
      </text>
    </comment>
  </commentList>
</comments>
</file>

<file path=xl/sharedStrings.xml><?xml version="1.0" encoding="utf-8"?>
<sst xmlns="http://schemas.openxmlformats.org/spreadsheetml/2006/main" count="3364" uniqueCount="256">
  <si>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</si>
  <si>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</si>
  <si>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</si>
  <si>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</si>
  <si>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</si>
  <si>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</si>
  <si>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</si>
  <si>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</si>
  <si>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</si>
  <si>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</si>
  <si>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</si>
  <si>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</si>
  <si>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</si>
  <si>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</si>
  <si>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</si>
  <si>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</si>
  <si>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</si>
  <si>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</si>
  <si>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 xml:space="preserve">__40   </t>
  </si>
  <si>
    <t>Mois</t>
  </si>
  <si>
    <t xml:space="preserve">__200    </t>
  </si>
  <si>
    <t xml:space="preserve">__180    </t>
  </si>
  <si>
    <t xml:space="preserve">__160    </t>
  </si>
  <si>
    <t xml:space="preserve">__140    </t>
  </si>
  <si>
    <t xml:space="preserve">__120    </t>
  </si>
  <si>
    <t xml:space="preserve">__100    </t>
  </si>
  <si>
    <t xml:space="preserve">__80   </t>
  </si>
  <si>
    <t xml:space="preserve">__60   </t>
  </si>
  <si>
    <t xml:space="preserve">_20 </t>
  </si>
  <si>
    <t>Températures Mini et Maxi</t>
  </si>
  <si>
    <t>W</t>
  </si>
  <si>
    <t>Heures de pluie</t>
  </si>
  <si>
    <t>Vitesse du vent</t>
  </si>
  <si>
    <t>Heures de soleil</t>
  </si>
  <si>
    <t>H de soleil</t>
  </si>
  <si>
    <t>Nb de jours plus grand que 50km/h</t>
  </si>
  <si>
    <t>Nb de jours plus petit que 20km/h</t>
  </si>
  <si>
    <t>Nb de jours entre 20 et 50 km/h</t>
  </si>
  <si>
    <t>Total</t>
  </si>
  <si>
    <t>Vent fort au-dessus de</t>
  </si>
  <si>
    <t>50km/h</t>
  </si>
  <si>
    <t>Nb d'heures  &lt; 1.1 km/h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</si>
  <si>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</si>
  <si>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</si>
  <si>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</si>
  <si>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</si>
  <si>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</si>
  <si>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</si>
  <si>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</si>
  <si>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</si>
  <si>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</si>
  <si>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</si>
  <si>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</si>
  <si>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</si>
  <si>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</si>
  <si>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</si>
  <si>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</si>
  <si>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</si>
  <si>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Nb</t>
  </si>
  <si>
    <t>Jours de soleil + de 4h</t>
  </si>
  <si>
    <t>Mise à jour</t>
  </si>
  <si>
    <t>Températures</t>
  </si>
  <si>
    <t>Temps de précipitations par 1/4 de journée</t>
  </si>
  <si>
    <t>Température ressentie</t>
  </si>
  <si>
    <t>Température mini</t>
  </si>
  <si>
    <t>Pluie Maxi Jour et total mois</t>
  </si>
  <si>
    <t>Semaine</t>
  </si>
  <si>
    <t>Année</t>
  </si>
  <si>
    <t>La Rochelle</t>
  </si>
  <si>
    <t>le</t>
  </si>
  <si>
    <t>Fin</t>
  </si>
  <si>
    <t>Jours de pluie</t>
  </si>
  <si>
    <t>https://www.wunderground.com/dashboard/pws/ILATRA6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</si>
  <si>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</si>
  <si>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</si>
  <si>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</si>
  <si>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</si>
  <si>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</si>
  <si>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</si>
  <si>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</si>
  <si>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</si>
  <si>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</si>
  <si>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</si>
  <si>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</si>
  <si>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</si>
  <si>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</si>
  <si>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</si>
  <si>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</si>
  <si>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</si>
  <si>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</si>
  <si>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</si>
  <si>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</si>
  <si>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</si>
  <si>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</si>
  <si>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</si>
  <si>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</si>
  <si>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</si>
  <si>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</si>
  <si>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</si>
  <si>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</si>
  <si>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</si>
  <si>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Vues</t>
  </si>
  <si>
    <t>Mai</t>
  </si>
  <si>
    <t>Juin</t>
  </si>
  <si>
    <t>²</t>
  </si>
  <si>
    <t>Heures Pluie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</si>
  <si>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</si>
  <si>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</si>
  <si>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</si>
  <si>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</si>
  <si>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</si>
  <si>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</si>
  <si>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</si>
  <si>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Site</t>
  </si>
  <si>
    <t>http://meteofloralies.free.fr</t>
  </si>
  <si>
    <t>Uv</t>
  </si>
  <si>
    <t>Variation</t>
  </si>
  <si>
    <t>R</t>
  </si>
  <si>
    <t>BA</t>
  </si>
  <si>
    <t>L</t>
  </si>
  <si>
    <t>Vent Maxi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</si>
  <si>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</si>
  <si>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</si>
  <si>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</si>
  <si>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</si>
  <si>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</si>
  <si>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</si>
  <si>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</si>
  <si>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</si>
  <si>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</si>
  <si>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</si>
  <si>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</si>
  <si>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</si>
  <si>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=W1450</t>
  </si>
  <si>
    <t>=W1450/60/24</t>
  </si>
  <si>
    <t>9h</t>
  </si>
  <si>
    <t>10h</t>
  </si>
  <si>
    <t>11h</t>
  </si>
  <si>
    <t>12h</t>
  </si>
  <si>
    <t>13h</t>
  </si>
  <si>
    <t>14h</t>
  </si>
  <si>
    <t xml:space="preserve">                                                                                                                                                                                                               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</si>
  <si>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</si>
  <si>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</si>
  <si>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</si>
  <si>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</si>
  <si>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</si>
  <si>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</si>
  <si>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</si>
  <si>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</si>
  <si>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</si>
  <si>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Jours de pluie + de 4mm</t>
  </si>
  <si>
    <t xml:space="preserve">                                                                                                                                                                                                                                Pression :</t>
  </si>
  <si>
    <t>Rosée</t>
  </si>
  <si>
    <r>
      <t xml:space="preserve">               </t>
    </r>
    <r>
      <rPr>
        <sz val="12"/>
        <color indexed="9"/>
        <rFont val="Calibri"/>
        <family val="2"/>
      </rPr>
      <t xml:space="preserve">            Températures                              Humidité de l'air                                                                                   Vitesse du vent                        Chaleur solaire = T°+2° </t>
    </r>
  </si>
  <si>
    <t>Lux</t>
  </si>
  <si>
    <t>Ý</t>
  </si>
  <si>
    <t>Matin</t>
  </si>
  <si>
    <t>Basse</t>
  </si>
  <si>
    <t>Haute</t>
  </si>
  <si>
    <t>Soir</t>
  </si>
  <si>
    <t>Coefficient</t>
  </si>
  <si>
    <t>Coef</t>
  </si>
  <si>
    <t>Pré</t>
  </si>
  <si>
    <t>https://www.meteoetradar.com/meteo/la-tranche-sur-mer/4114427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</si>
  <si>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</si>
  <si>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</si>
  <si>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</si>
  <si>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</si>
  <si>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</si>
  <si>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</si>
  <si>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</si>
  <si>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</si>
  <si>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</si>
  <si>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</si>
  <si>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</si>
  <si>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>&lt;  0°</t>
  </si>
  <si>
    <t>&lt; 5</t>
  </si>
  <si>
    <t>&lt; 10</t>
  </si>
  <si>
    <t>&lt;  15</t>
  </si>
  <si>
    <t>&lt;  20</t>
  </si>
  <si>
    <t>&lt;  25</t>
  </si>
  <si>
    <t>&lt;  30</t>
  </si>
  <si>
    <t>&lt;  35</t>
  </si>
  <si>
    <t>&lt;  40</t>
  </si>
  <si>
    <t>&lt;  45</t>
  </si>
  <si>
    <t>&lt;  50</t>
  </si>
  <si>
    <t>Coéficient de marées</t>
  </si>
  <si>
    <t>0-10</t>
  </si>
  <si>
    <t>11-20</t>
  </si>
  <si>
    <t>21-30</t>
  </si>
  <si>
    <t>31-40</t>
  </si>
  <si>
    <t>41-50</t>
  </si>
  <si>
    <t>51-60</t>
  </si>
  <si>
    <t>61-70</t>
  </si>
  <si>
    <t>71-80</t>
  </si>
  <si>
    <t>81-90</t>
  </si>
  <si>
    <t>91-100</t>
  </si>
  <si>
    <t>&gt;100</t>
  </si>
  <si>
    <t>25-30</t>
  </si>
  <si>
    <t>&gt; 100</t>
  </si>
  <si>
    <t>Si ce n'est pas possible en dégradé, c'est aussi bien en uni</t>
  </si>
  <si>
    <t>En dessous, se sont les couleurs que fait la station</t>
  </si>
  <si>
    <t>0 Soleil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</si>
  <si>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Maxi</t>
  </si>
  <si>
    <t xml:space="preserve">                       Dernière mise à jour le :</t>
  </si>
  <si>
    <t xml:space="preserve">                                              Dernière mise à jour le :</t>
  </si>
  <si>
    <t>Avril</t>
  </si>
  <si>
    <t>Bouée</t>
  </si>
  <si>
    <t>Font texte</t>
  </si>
  <si>
    <t>Relevés Q4</t>
  </si>
  <si>
    <t>Relevés [C]</t>
  </si>
  <si>
    <t>Relevés (B)</t>
  </si>
  <si>
    <t>Relevés (D)</t>
  </si>
  <si>
    <t>Point de Rosée</t>
  </si>
  <si>
    <t>T° extérieure</t>
  </si>
  <si>
    <t>Relevés H4</t>
  </si>
  <si>
    <t>Vent Relevés</t>
  </si>
  <si>
    <t>Relevés (H)</t>
  </si>
  <si>
    <t>Pression relevés</t>
  </si>
  <si>
    <t>Relevés U5</t>
  </si>
  <si>
    <t>T° Ressentie</t>
  </si>
  <si>
    <t>Rectangle</t>
  </si>
  <si>
    <t>Texte</t>
  </si>
  <si>
    <t>Relevés E</t>
  </si>
  <si>
    <t>Ctrl+MaJ+Entrée</t>
  </si>
  <si>
    <t>Cercle</t>
  </si>
  <si>
    <t>Pluie de l'année</t>
  </si>
  <si>
    <t>Mois AJ1 + AJ5</t>
  </si>
  <si>
    <t>--</t>
  </si>
  <si>
    <t xml:space="preserve">                                                        Précipitations et Humidité                         </t>
  </si>
  <si>
    <t xml:space="preserve">                       Haute             Matinée            Basse                        de l'eau                       Haute        Après-midi        Basse </t>
  </si>
  <si>
    <t>Jours</t>
  </si>
  <si>
    <t>Pluie du jour</t>
  </si>
  <si>
    <t>Juillet</t>
  </si>
  <si>
    <t>https://www.ecowitt.net/#time=1669650831269</t>
  </si>
  <si>
    <t>Or</t>
  </si>
  <si>
    <t>Ar</t>
  </si>
  <si>
    <t>Br</t>
  </si>
  <si>
    <t>Place</t>
  </si>
  <si>
    <t xml:space="preserve">                                      Jeux Olympiques 2024</t>
  </si>
  <si>
    <t>CH1</t>
  </si>
  <si>
    <t>Août_2024</t>
  </si>
  <si>
    <t>Août</t>
  </si>
  <si>
    <t>*****</t>
  </si>
  <si>
    <t>5!02</t>
  </si>
  <si>
    <t>17!44</t>
  </si>
  <si>
    <t xml:space="preserve">                  Soleil Maxi</t>
  </si>
  <si>
    <t xml:space="preserve">                   Vent maxi</t>
  </si>
  <si>
    <t>https://www.meteociel.fr/climatologie/obs_villes.php?code2=7316&amp;mois=8&amp;annee=2024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</si>
  <si>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Journée                       Mois                    Année</t>
  </si>
  <si>
    <t xml:space="preserve">      Valides Total =  64                                         5 ème place</t>
  </si>
  <si>
    <t xml:space="preserve">     Andicapés Total =                                              ème Place</t>
  </si>
  <si>
    <t xml:space="preserve">           Température ressentie        Point de rosée  =                                          </t>
  </si>
  <si>
    <r>
      <t xml:space="preserve">                                                      </t>
    </r>
    <r>
      <rPr>
        <sz val="14"/>
        <rFont val="Calibri"/>
        <family val="2"/>
      </rPr>
      <t xml:space="preserve"> </t>
    </r>
    <r>
      <rPr>
        <sz val="11"/>
        <rFont val="Calibri"/>
        <family val="2"/>
      </rPr>
      <t xml:space="preserve">Si + de 21° </t>
    </r>
    <r>
      <rPr>
        <sz val="14"/>
        <rFont val="Calibri"/>
        <family val="2"/>
      </rPr>
      <t xml:space="preserve">         </t>
    </r>
    <r>
      <rPr>
        <sz val="12"/>
        <rFont val="Calibri"/>
        <family val="2"/>
      </rPr>
      <t>possible</t>
    </r>
    <r>
      <rPr>
        <sz val="14"/>
        <color rgb="FF66FF66"/>
        <rFont val="Calibri"/>
        <family val="2"/>
      </rPr>
      <t xml:space="preserve">            Relevés du :                                                                              </t>
    </r>
    <r>
      <rPr>
        <sz val="12"/>
        <color rgb="FFFFFF00"/>
        <rFont val="Calibri"/>
        <family val="2"/>
      </rPr>
      <t>Du lever au coucher du soleil :</t>
    </r>
    <r>
      <rPr>
        <sz val="14"/>
        <color rgb="FF66FF66"/>
        <rFont val="Calibri"/>
        <family val="2"/>
      </rPr>
      <t xml:space="preserve">     </t>
    </r>
  </si>
  <si>
    <t>20240831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</si>
</sst>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General&quot; kw&quot;"/>
    <numFmt numFmtId="177" formatCode="[h]:mm"/>
    <numFmt numFmtId="178" formatCode="dddd\ dd\ "/>
    <numFmt numFmtId="179" formatCode="hh:mm&quot; h&quot;"/>
    <numFmt numFmtId="180" formatCode="General&quot; C°&quot;"/>
    <numFmt numFmtId="181" formatCode="0.00\ &quot;mm&quot;"/>
    <numFmt numFmtId="182" formatCode="[h]:mm&quot; h&quot;"/>
    <numFmt numFmtId="183" formatCode="General&quot; Jours&quot;"/>
    <numFmt numFmtId="184" formatCode="[$-40C]d\-mmm;@"/>
    <numFmt numFmtId="185" formatCode="[$-F800]dddd\,\ mmmm\ dd\,\ yyyy"/>
    <numFmt numFmtId="186" formatCode="dd/mmmm/yyyy\ hh:mm"/>
    <numFmt numFmtId="187" formatCode="dddd/mmmm/yyyy\ &quot;à&quot;\ hh:mm"/>
    <numFmt numFmtId="188" formatCode="dddd\ dd\ mmmm\ yyyy\ \à\ hh:mm"/>
    <numFmt numFmtId="189" formatCode="&quot;à&quot;\ hh&quot;h&quot;mm&quot;mn&quot;"/>
    <numFmt numFmtId="190" formatCode="dddd\ dd\ mmmm\ \à\ hh&quot;h&quot;mm&quot;mn&quot;"/>
    <numFmt numFmtId="191" formatCode="dd\-mmmm\-yyyy"/>
    <numFmt numFmtId="192" formatCode="hh&quot;h&quot;mm"/>
    <numFmt numFmtId="193" formatCode="h\ &quot;h&quot;\ mm\ "/>
    <numFmt numFmtId="194" formatCode="0&quot; &quot;%"/>
    <numFmt numFmtId="195" formatCode="0&quot; Lux&quot;"/>
    <numFmt numFmtId="196" formatCode="0.0\ &quot;hPa&quot;"/>
    <numFmt numFmtId="197" formatCode="0.0\ &quot;k/h&quot;"/>
    <numFmt numFmtId="198" formatCode="hh"/>
    <numFmt numFmtId="199" formatCode="0\ &quot;km/h&quot;"/>
    <numFmt numFmtId="200" formatCode="h:mm;@"/>
  </numFmts>
  <fonts count="12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color indexed="9"/>
      <name val="Calibri"/>
      <family val="2"/>
    </font>
    <font>
      <sz val="8"/>
      <name val="Calibri"/>
      <family val="2"/>
    </font>
    <font>
      <sz val="8"/>
      <color indexed="10"/>
      <name val="Arial"/>
      <family val="2"/>
    </font>
    <font>
      <sz val="10"/>
      <color indexed="49"/>
      <name val="Arial"/>
      <family val="2"/>
    </font>
    <font>
      <sz val="12"/>
      <color indexed="9"/>
      <name val="Arial"/>
      <family val="2"/>
    </font>
    <font>
      <b/>
      <sz val="12"/>
      <name val="Calibri"/>
      <family val="2"/>
    </font>
    <font>
      <b/>
      <sz val="12"/>
      <color indexed="9"/>
      <name val="Calibri"/>
      <family val="2"/>
    </font>
    <font>
      <sz val="8"/>
      <color indexed="9"/>
      <name val="Calibri"/>
      <family val="2"/>
    </font>
    <font>
      <b/>
      <sz val="12"/>
      <color indexed="9"/>
      <name val="Calibri"/>
      <family val="2"/>
    </font>
    <font>
      <b/>
      <sz val="10"/>
      <color indexed="32"/>
      <name val="Arial"/>
      <family val="2"/>
    </font>
    <font>
      <sz val="10"/>
      <color indexed="32"/>
      <name val="Arial"/>
      <family val="2"/>
    </font>
    <font>
      <sz val="8"/>
      <color indexed="32"/>
      <name val="Calibri"/>
      <family val="2"/>
    </font>
    <font>
      <b/>
      <sz val="12"/>
      <color indexed="32"/>
      <name val="Calibri"/>
      <family val="2"/>
    </font>
    <font>
      <sz val="11"/>
      <color indexed="32"/>
      <name val="Calibri"/>
      <family val="2"/>
    </font>
    <font>
      <sz val="12"/>
      <color indexed="32"/>
      <name val="Calibri"/>
      <family val="2"/>
    </font>
    <font>
      <sz val="10"/>
      <color indexed="32"/>
      <name val="Calibri"/>
      <family val="2"/>
    </font>
    <font>
      <sz val="10"/>
      <color indexed="32"/>
      <name val="Calibri"/>
      <family val="2"/>
    </font>
    <font>
      <b/>
      <sz val="12"/>
      <color indexed="32"/>
      <name val="Calibri"/>
      <family val="2"/>
    </font>
    <font>
      <sz val="14"/>
      <color indexed="9"/>
      <name val="Calibri"/>
      <family val="2"/>
    </font>
    <font>
      <sz val="11"/>
      <name val="Calibri"/>
      <family val="2"/>
    </font>
    <font>
      <sz val="10"/>
      <color indexed="8"/>
      <name val="Verdana"/>
      <family val="2"/>
    </font>
    <font>
      <b/>
      <sz val="12"/>
      <color indexed="13"/>
      <name val="Arial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sz val="10"/>
      <color rgb="FF000599"/>
      <name val="Arial"/>
      <family val="2"/>
    </font>
    <font>
      <b/>
      <sz val="12"/>
      <color rgb="FF000599"/>
      <name val="Arial"/>
      <family val="2"/>
    </font>
    <font>
      <sz val="8"/>
      <color rgb="FF000599"/>
      <name val="Calibri"/>
      <family val="2"/>
    </font>
    <font>
      <b/>
      <sz val="8"/>
      <color rgb="FF000599"/>
      <name val="Calibri"/>
      <family val="2"/>
    </font>
    <font>
      <sz val="11"/>
      <color rgb="FF000599"/>
      <name val="Calibri"/>
      <family val="2"/>
    </font>
    <font>
      <b/>
      <sz val="12"/>
      <color rgb="FF000599"/>
      <name val="Calibri"/>
      <family val="2"/>
    </font>
    <font>
      <sz val="14"/>
      <color rgb="FF000599"/>
      <name val="Calibri"/>
      <family val="2"/>
    </font>
    <font>
      <sz val="12"/>
      <color rgb="FF000599"/>
      <name val="Calibri"/>
      <family val="2"/>
    </font>
    <font>
      <sz val="10"/>
      <color rgb="FF003399"/>
      <name val="Arial"/>
      <family val="2"/>
    </font>
    <font>
      <sz val="11"/>
      <color rgb="FF003399"/>
      <name val="Calibri"/>
      <family val="2"/>
    </font>
    <font>
      <sz val="8"/>
      <color rgb="FF003399"/>
      <name val="Calibri"/>
      <family val="2"/>
    </font>
    <font>
      <b/>
      <sz val="10"/>
      <color rgb="FF003399"/>
      <name val="Calibri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2"/>
      <color indexed="9"/>
      <name val="Calibri"/>
      <family val="2"/>
    </font>
    <font>
      <sz val="16"/>
      <color theme="1"/>
      <name val="Calibri"/>
      <family val="2"/>
      <scheme val="minor"/>
    </font>
    <font>
      <sz val="10"/>
      <color indexed="63"/>
      <name val="Arial"/>
      <family val="2"/>
    </font>
    <font>
      <sz val="12"/>
      <color rgb="FFFFFF00"/>
      <name val="Calibri"/>
      <family val="2"/>
    </font>
    <font>
      <sz val="14"/>
      <color rgb="FF66FF66"/>
      <name val="Calibri"/>
      <family val="2"/>
    </font>
    <font>
      <sz val="12"/>
      <color theme="0"/>
      <name val="Calibri"/>
      <family val="2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b/>
      <sz val="12"/>
      <color rgb="FF003399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color rgb="FF00FF00"/>
      <name val="Calibri"/>
      <family val="2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theme="0"/>
      <name val="Calibri"/>
      <family val="2"/>
    </font>
    <font>
      <sz val="11"/>
      <color theme="1"/>
      <name val="Webdings"/>
      <family val="1"/>
      <charset val="2"/>
    </font>
    <font>
      <sz val="11"/>
      <name val="Webdings"/>
      <family val="1"/>
      <charset val="2"/>
    </font>
    <font>
      <sz val="11"/>
      <color rgb="FF303030"/>
      <name val="Arial"/>
      <family val="2"/>
    </font>
    <font>
      <sz val="11"/>
      <color theme="0"/>
      <name val="Arial"/>
      <family val="2"/>
    </font>
    <font>
      <sz val="12"/>
      <name val="Calibri"/>
      <family val="2"/>
    </font>
    <font>
      <sz val="11"/>
      <color rgb="FFFFFF00"/>
      <name val="Webdings"/>
      <family val="1"/>
      <charset val="2"/>
    </font>
    <font>
      <sz val="9"/>
      <color rgb="FF000000"/>
      <name val="Arial"/>
      <family val="2"/>
    </font>
    <font>
      <sz val="14"/>
      <color theme="0"/>
      <name val="Calibri"/>
      <family val="2"/>
      <scheme val="minor"/>
    </font>
    <font>
      <sz val="10"/>
      <color theme="1"/>
      <name val="Liberation Sans"/>
      <family val="2"/>
    </font>
    <font>
      <b/>
      <sz val="8"/>
      <color indexed="81"/>
      <name val="Arial"/>
      <family val="2"/>
    </font>
    <font>
      <sz val="14"/>
      <name val="Calibri"/>
      <family val="2"/>
    </font>
  </fonts>
  <fills count="8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AFA"/>
        <bgColor indexed="64"/>
      </patternFill>
    </fill>
    <fill>
      <patternFill patternType="solid">
        <fgColor rgb="FFD2E6F0"/>
        <bgColor indexed="64"/>
      </patternFill>
    </fill>
    <fill>
      <patternFill patternType="solid">
        <fgColor rgb="FFBEF0FA"/>
        <bgColor indexed="64"/>
      </patternFill>
    </fill>
    <fill>
      <patternFill patternType="solid">
        <fgColor rgb="FF8CC8DC"/>
        <bgColor indexed="64"/>
      </patternFill>
    </fill>
    <fill>
      <patternFill patternType="solid">
        <fgColor rgb="FF78AADC"/>
        <bgColor indexed="64"/>
      </patternFill>
    </fill>
    <fill>
      <patternFill patternType="solid">
        <fgColor rgb="FFE6B4B4"/>
        <bgColor indexed="64"/>
      </patternFill>
    </fill>
    <fill>
      <patternFill patternType="solid">
        <fgColor rgb="FFFABE8C"/>
        <bgColor indexed="64"/>
      </patternFill>
    </fill>
    <fill>
      <patternFill patternType="solid">
        <fgColor rgb="FFFA9646"/>
        <bgColor indexed="64"/>
      </patternFill>
    </fill>
    <fill>
      <patternFill patternType="solid">
        <fgColor rgb="FFE66E0A"/>
        <bgColor indexed="64"/>
      </patternFill>
    </fill>
    <fill>
      <patternFill patternType="solid">
        <fgColor rgb="FFFA5A5A"/>
        <bgColor indexed="64"/>
      </patternFill>
    </fill>
    <fill>
      <patternFill patternType="solid">
        <fgColor rgb="FFFA1400"/>
        <bgColor indexed="64"/>
      </patternFill>
    </fill>
    <fill>
      <patternFill patternType="solid">
        <fgColor rgb="FFB4DCE6"/>
        <bgColor indexed="64"/>
      </patternFill>
    </fill>
    <fill>
      <patternFill patternType="solid">
        <fgColor rgb="FFAAC8E6"/>
        <bgColor indexed="64"/>
      </patternFill>
    </fill>
    <fill>
      <patternFill patternType="solid">
        <fgColor rgb="FF508CD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0"/>
        <bgColor indexed="64"/>
      </patternFill>
    </fill>
  </fills>
  <borders count="9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indexed="9"/>
      </left>
      <right style="thick">
        <color indexed="9"/>
      </right>
      <top style="thick">
        <color indexed="9"/>
      </top>
      <bottom/>
      <diagonal/>
    </border>
    <border>
      <left/>
      <right style="thick">
        <color indexed="9"/>
      </right>
      <top/>
      <bottom/>
      <diagonal/>
    </border>
    <border>
      <left style="medium">
        <color theme="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49">
    <xf numFmtId="0" fontId="0" fillId="0" borderId="0"/>
    <xf numFmtId="0" fontId="56" fillId="15" borderId="0" applyNumberFormat="0" applyBorder="0" applyAlignment="0" applyProtection="0"/>
    <xf numFmtId="0" fontId="56" fillId="16" borderId="0" applyNumberFormat="0" applyBorder="0" applyAlignment="0" applyProtection="0"/>
    <xf numFmtId="0" fontId="56" fillId="17" borderId="0" applyNumberFormat="0" applyBorder="0" applyAlignment="0" applyProtection="0"/>
    <xf numFmtId="0" fontId="56" fillId="18" borderId="0" applyNumberFormat="0" applyBorder="0" applyAlignment="0" applyProtection="0"/>
    <xf numFmtId="0" fontId="56" fillId="19" borderId="0" applyNumberFormat="0" applyBorder="0" applyAlignment="0" applyProtection="0"/>
    <xf numFmtId="0" fontId="56" fillId="20" borderId="0" applyNumberFormat="0" applyBorder="0" applyAlignment="0" applyProtection="0"/>
    <xf numFmtId="0" fontId="56" fillId="21" borderId="0" applyNumberFormat="0" applyBorder="0" applyAlignment="0" applyProtection="0"/>
    <xf numFmtId="0" fontId="56" fillId="22" borderId="0" applyNumberFormat="0" applyBorder="0" applyAlignment="0" applyProtection="0"/>
    <xf numFmtId="0" fontId="56" fillId="23" borderId="0" applyNumberFormat="0" applyBorder="0" applyAlignment="0" applyProtection="0"/>
    <xf numFmtId="0" fontId="56" fillId="24" borderId="0" applyNumberFormat="0" applyBorder="0" applyAlignment="0" applyProtection="0"/>
    <xf numFmtId="0" fontId="56" fillId="25" borderId="0" applyNumberFormat="0" applyBorder="0" applyAlignment="0" applyProtection="0"/>
    <xf numFmtId="0" fontId="56" fillId="26" borderId="0" applyNumberFormat="0" applyBorder="0" applyAlignment="0" applyProtection="0"/>
    <xf numFmtId="0" fontId="57" fillId="27" borderId="0" applyNumberFormat="0" applyBorder="0" applyAlignment="0" applyProtection="0"/>
    <xf numFmtId="0" fontId="57" fillId="28" borderId="0" applyNumberFormat="0" applyBorder="0" applyAlignment="0" applyProtection="0"/>
    <xf numFmtId="0" fontId="57" fillId="29" borderId="0" applyNumberFormat="0" applyBorder="0" applyAlignment="0" applyProtection="0"/>
    <xf numFmtId="0" fontId="57" fillId="30" borderId="0" applyNumberFormat="0" applyBorder="0" applyAlignment="0" applyProtection="0"/>
    <xf numFmtId="0" fontId="57" fillId="31" borderId="0" applyNumberFormat="0" applyBorder="0" applyAlignment="0" applyProtection="0"/>
    <xf numFmtId="0" fontId="57" fillId="32" borderId="0" applyNumberFormat="0" applyBorder="0" applyAlignment="0" applyProtection="0"/>
    <xf numFmtId="0" fontId="57" fillId="33" borderId="0" applyNumberFormat="0" applyBorder="0" applyAlignment="0" applyProtection="0"/>
    <xf numFmtId="0" fontId="57" fillId="34" borderId="0" applyNumberFormat="0" applyBorder="0" applyAlignment="0" applyProtection="0"/>
    <xf numFmtId="0" fontId="57" fillId="35" borderId="0" applyNumberFormat="0" applyBorder="0" applyAlignment="0" applyProtection="0"/>
    <xf numFmtId="0" fontId="57" fillId="36" borderId="0" applyNumberFormat="0" applyBorder="0" applyAlignment="0" applyProtection="0"/>
    <xf numFmtId="0" fontId="57" fillId="37" borderId="0" applyNumberFormat="0" applyBorder="0" applyAlignment="0" applyProtection="0"/>
    <xf numFmtId="0" fontId="57" fillId="38" borderId="0" applyNumberFormat="0" applyBorder="0" applyAlignment="0" applyProtection="0"/>
    <xf numFmtId="0" fontId="58" fillId="0" borderId="0" applyNumberFormat="0" applyFill="0" applyBorder="0" applyAlignment="0" applyProtection="0"/>
    <xf numFmtId="0" fontId="59" fillId="39" borderId="50" applyNumberFormat="0" applyAlignment="0" applyProtection="0"/>
    <xf numFmtId="0" fontId="60" fillId="0" borderId="51" applyNumberFormat="0" applyFill="0" applyAlignment="0" applyProtection="0"/>
    <xf numFmtId="0" fontId="1" fillId="40" borderId="52" applyNumberFormat="0" applyFont="0" applyAlignment="0" applyProtection="0"/>
    <xf numFmtId="0" fontId="55" fillId="40" borderId="52" applyNumberFormat="0" applyFont="0" applyAlignment="0" applyProtection="0"/>
    <xf numFmtId="0" fontId="61" fillId="41" borderId="50" applyNumberFormat="0" applyAlignment="0" applyProtection="0"/>
    <xf numFmtId="0" fontId="62" fillId="42" borderId="0" applyNumberFormat="0" applyBorder="0" applyAlignment="0" applyProtection="0"/>
    <xf numFmtId="0" fontId="63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64" fillId="43" borderId="0" applyNumberFormat="0" applyBorder="0" applyAlignment="0" applyProtection="0"/>
    <xf numFmtId="0" fontId="38" fillId="0" borderId="0"/>
    <xf numFmtId="0" fontId="2" fillId="0" borderId="0"/>
    <xf numFmtId="0" fontId="56" fillId="0" borderId="0"/>
    <xf numFmtId="0" fontId="65" fillId="44" borderId="0" applyNumberFormat="0" applyBorder="0" applyAlignment="0" applyProtection="0"/>
    <xf numFmtId="0" fontId="66" fillId="39" borderId="53" applyNumberFormat="0" applyAlignment="0" applyProtection="0"/>
    <xf numFmtId="0" fontId="67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69" fillId="0" borderId="54" applyNumberFormat="0" applyFill="0" applyAlignment="0" applyProtection="0"/>
    <xf numFmtId="0" fontId="70" fillId="0" borderId="55" applyNumberFormat="0" applyFill="0" applyAlignment="0" applyProtection="0"/>
    <xf numFmtId="0" fontId="71" fillId="0" borderId="56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57" applyNumberFormat="0" applyFill="0" applyAlignment="0" applyProtection="0"/>
    <xf numFmtId="0" fontId="73" fillId="45" borderId="58" applyNumberFormat="0" applyAlignment="0" applyProtection="0"/>
    <xf numFmtId="0" fontId="2" fillId="0" borderId="0"/>
  </cellStyleXfs>
  <cellXfs count="718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0" fontId="2" fillId="0" borderId="0" xfId="0" applyNumberFormat="1" applyFont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10" fillId="0" borderId="0" xfId="0" applyFont="1"/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8" fillId="0" borderId="20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18" fillId="0" borderId="0" xfId="0" applyNumberFormat="1" applyFont="1" applyAlignment="1">
      <alignment horizontal="center"/>
    </xf>
    <xf numFmtId="49" fontId="18" fillId="0" borderId="20" xfId="0" applyNumberFormat="1" applyFont="1" applyBorder="1" applyAlignment="1">
      <alignment horizontal="center"/>
    </xf>
    <xf numFmtId="49" fontId="18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177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8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84" fontId="0" fillId="0" borderId="16" xfId="0" applyNumberFormat="1" applyBorder="1"/>
    <xf numFmtId="0" fontId="0" fillId="0" borderId="0" xfId="0" applyAlignment="1">
      <alignment vertical="center"/>
    </xf>
    <xf numFmtId="0" fontId="0" fillId="0" borderId="0" xfId="0" applyAlignment="1">
      <alignment horizontal="center" vertical="top"/>
    </xf>
    <xf numFmtId="0" fontId="7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6" borderId="0" xfId="0" applyFont="1" applyFill="1"/>
    <xf numFmtId="177" fontId="17" fillId="6" borderId="0" xfId="0" applyNumberFormat="1" applyFont="1" applyFill="1" applyAlignment="1">
      <alignment horizontal="center"/>
    </xf>
    <xf numFmtId="0" fontId="0" fillId="6" borderId="0" xfId="0" applyFill="1"/>
    <xf numFmtId="0" fontId="10" fillId="6" borderId="0" xfId="0" applyFont="1" applyFill="1"/>
    <xf numFmtId="177" fontId="2" fillId="0" borderId="0" xfId="0" applyNumberFormat="1" applyFont="1" applyAlignment="1">
      <alignment horizontal="center"/>
    </xf>
    <xf numFmtId="173" fontId="22" fillId="0" borderId="0" xfId="0" applyNumberFormat="1" applyFont="1" applyAlignment="1">
      <alignment horizontal="right" vertical="center"/>
    </xf>
    <xf numFmtId="0" fontId="16" fillId="0" borderId="0" xfId="0" applyFont="1" applyAlignment="1">
      <alignment horizontal="right" vertical="center"/>
    </xf>
    <xf numFmtId="164" fontId="16" fillId="0" borderId="0" xfId="0" applyNumberFormat="1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0" fontId="0" fillId="0" borderId="29" xfId="0" applyBorder="1"/>
    <xf numFmtId="1" fontId="0" fillId="0" borderId="29" xfId="0" applyNumberFormat="1" applyBorder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8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20" fontId="5" fillId="0" borderId="0" xfId="0" applyNumberFormat="1" applyFont="1" applyAlignment="1">
      <alignment horizont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182" fontId="0" fillId="0" borderId="0" xfId="0" applyNumberFormat="1"/>
    <xf numFmtId="0" fontId="0" fillId="0" borderId="30" xfId="0" applyBorder="1"/>
    <xf numFmtId="165" fontId="2" fillId="5" borderId="0" xfId="0" applyNumberFormat="1" applyFont="1" applyFill="1"/>
    <xf numFmtId="0" fontId="26" fillId="0" borderId="0" xfId="0" applyFont="1"/>
    <xf numFmtId="0" fontId="10" fillId="0" borderId="0" xfId="0" applyFont="1" applyAlignment="1">
      <alignment horizontal="center"/>
    </xf>
    <xf numFmtId="2" fontId="8" fillId="0" borderId="0" xfId="0" applyNumberFormat="1" applyFont="1" applyAlignment="1">
      <alignment horizontal="center"/>
    </xf>
    <xf numFmtId="2" fontId="8" fillId="0" borderId="25" xfId="0" applyNumberFormat="1" applyFont="1" applyBorder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20" fillId="0" borderId="0" xfId="0" applyFont="1" applyAlignment="1">
      <alignment horizontal="center" vertical="center"/>
    </xf>
    <xf numFmtId="179" fontId="24" fillId="0" borderId="0" xfId="0" applyNumberFormat="1" applyFont="1"/>
    <xf numFmtId="20" fontId="16" fillId="0" borderId="0" xfId="0" applyNumberFormat="1" applyFont="1"/>
    <xf numFmtId="0" fontId="13" fillId="0" borderId="0" xfId="0" applyFont="1"/>
    <xf numFmtId="176" fontId="16" fillId="0" borderId="0" xfId="0" applyNumberFormat="1" applyFont="1"/>
    <xf numFmtId="0" fontId="63" fillId="0" borderId="0" xfId="32"/>
    <xf numFmtId="165" fontId="4" fillId="9" borderId="10" xfId="0" applyNumberFormat="1" applyFont="1" applyFill="1" applyBorder="1" applyAlignment="1">
      <alignment horizontal="center" vertical="center"/>
    </xf>
    <xf numFmtId="165" fontId="6" fillId="7" borderId="2" xfId="0" applyNumberFormat="1" applyFont="1" applyFill="1" applyBorder="1" applyAlignment="1">
      <alignment horizontal="center" vertical="center"/>
    </xf>
    <xf numFmtId="0" fontId="63" fillId="0" borderId="0" xfId="32" applyAlignment="1" applyProtection="1"/>
    <xf numFmtId="0" fontId="2" fillId="0" borderId="31" xfId="0" applyFont="1" applyBorder="1" applyAlignment="1">
      <alignment horizontal="center"/>
    </xf>
    <xf numFmtId="0" fontId="0" fillId="0" borderId="31" xfId="0" applyBorder="1"/>
    <xf numFmtId="170" fontId="0" fillId="0" borderId="0" xfId="0" applyNumberFormat="1" applyAlignment="1">
      <alignment horizontal="center"/>
    </xf>
    <xf numFmtId="0" fontId="0" fillId="0" borderId="32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39" fillId="0" borderId="26" xfId="0" applyFont="1" applyBorder="1" applyAlignment="1">
      <alignment horizontal="center" vertical="center"/>
    </xf>
    <xf numFmtId="0" fontId="18" fillId="0" borderId="26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0" xfId="0" applyFont="1" applyAlignment="1">
      <alignment horizontal="center" vertical="center"/>
    </xf>
    <xf numFmtId="0" fontId="18" fillId="0" borderId="26" xfId="0" applyFont="1" applyBorder="1" applyAlignment="1">
      <alignment horizontal="center" vertical="center"/>
    </xf>
    <xf numFmtId="0" fontId="39" fillId="0" borderId="26" xfId="0" applyFont="1" applyBorder="1" applyAlignment="1">
      <alignment vertical="center"/>
    </xf>
    <xf numFmtId="0" fontId="18" fillId="0" borderId="26" xfId="0" applyFont="1" applyBorder="1" applyAlignment="1">
      <alignment horizontal="center"/>
    </xf>
    <xf numFmtId="0" fontId="39" fillId="0" borderId="26" xfId="0" applyFont="1" applyBorder="1"/>
    <xf numFmtId="0" fontId="12" fillId="0" borderId="0" xfId="0" applyFont="1" applyAlignment="1">
      <alignment horizontal="centerContinuous"/>
    </xf>
    <xf numFmtId="0" fontId="12" fillId="0" borderId="0" xfId="0" applyFont="1" applyAlignment="1">
      <alignment horizontal="center"/>
    </xf>
    <xf numFmtId="20" fontId="18" fillId="0" borderId="0" xfId="0" applyNumberFormat="1" applyFont="1" applyAlignment="1">
      <alignment horizontal="center" vertical="center"/>
    </xf>
    <xf numFmtId="20" fontId="18" fillId="0" borderId="26" xfId="0" applyNumberFormat="1" applyFont="1" applyBorder="1" applyAlignment="1">
      <alignment vertical="center"/>
    </xf>
    <xf numFmtId="20" fontId="39" fillId="0" borderId="26" xfId="0" applyNumberFormat="1" applyFont="1" applyBorder="1" applyAlignment="1">
      <alignment horizontal="center" vertical="center"/>
    </xf>
    <xf numFmtId="170" fontId="2" fillId="0" borderId="0" xfId="0" applyNumberFormat="1" applyFont="1" applyAlignment="1">
      <alignment horizontal="left"/>
    </xf>
    <xf numFmtId="182" fontId="0" fillId="0" borderId="0" xfId="0" applyNumberFormat="1" applyAlignment="1">
      <alignment horizontal="left"/>
    </xf>
    <xf numFmtId="170" fontId="5" fillId="0" borderId="1" xfId="0" applyNumberFormat="1" applyFont="1" applyBorder="1" applyAlignment="1">
      <alignment horizontal="center"/>
    </xf>
    <xf numFmtId="20" fontId="0" fillId="0" borderId="0" xfId="0" applyNumberFormat="1" applyAlignment="1">
      <alignment horizontal="left"/>
    </xf>
    <xf numFmtId="0" fontId="0" fillId="5" borderId="33" xfId="0" applyFill="1" applyBorder="1"/>
    <xf numFmtId="0" fontId="0" fillId="5" borderId="6" xfId="0" applyFill="1" applyBorder="1" applyAlignment="1">
      <alignment horizontal="left" indent="1"/>
    </xf>
    <xf numFmtId="1" fontId="41" fillId="5" borderId="34" xfId="0" applyNumberFormat="1" applyFont="1" applyFill="1" applyBorder="1" applyAlignment="1">
      <alignment horizontal="center" vertical="center"/>
    </xf>
    <xf numFmtId="164" fontId="41" fillId="5" borderId="6" xfId="0" applyNumberFormat="1" applyFont="1" applyFill="1" applyBorder="1" applyAlignment="1">
      <alignment horizontal="center" vertical="center"/>
    </xf>
    <xf numFmtId="164" fontId="41" fillId="5" borderId="34" xfId="0" applyNumberFormat="1" applyFont="1" applyFill="1" applyBorder="1" applyAlignment="1">
      <alignment horizontal="center" vertical="center"/>
    </xf>
    <xf numFmtId="0" fontId="0" fillId="5" borderId="36" xfId="0" applyFill="1" applyBorder="1"/>
    <xf numFmtId="0" fontId="0" fillId="5" borderId="37" xfId="0" applyFill="1" applyBorder="1"/>
    <xf numFmtId="0" fontId="0" fillId="5" borderId="28" xfId="0" applyFill="1" applyBorder="1"/>
    <xf numFmtId="0" fontId="0" fillId="5" borderId="7" xfId="0" applyFill="1" applyBorder="1"/>
    <xf numFmtId="0" fontId="41" fillId="5" borderId="0" xfId="0" applyFont="1" applyFill="1" applyAlignment="1">
      <alignment horizontal="left" indent="1"/>
    </xf>
    <xf numFmtId="0" fontId="41" fillId="5" borderId="0" xfId="0" applyFont="1" applyFill="1"/>
    <xf numFmtId="165" fontId="41" fillId="5" borderId="0" xfId="0" applyNumberFormat="1" applyFont="1" applyFill="1"/>
    <xf numFmtId="173" fontId="41" fillId="5" borderId="0" xfId="0" applyNumberFormat="1" applyFont="1" applyFill="1"/>
    <xf numFmtId="172" fontId="41" fillId="5" borderId="0" xfId="0" applyNumberFormat="1" applyFont="1" applyFill="1"/>
    <xf numFmtId="0" fontId="41" fillId="0" borderId="0" xfId="0" applyFont="1"/>
    <xf numFmtId="164" fontId="43" fillId="5" borderId="8" xfId="0" applyNumberFormat="1" applyFont="1" applyFill="1" applyBorder="1" applyAlignment="1">
      <alignment horizontal="center"/>
    </xf>
    <xf numFmtId="164" fontId="43" fillId="5" borderId="0" xfId="0" applyNumberFormat="1" applyFont="1" applyFill="1" applyAlignment="1">
      <alignment horizontal="center" vertical="center"/>
    </xf>
    <xf numFmtId="0" fontId="41" fillId="5" borderId="0" xfId="0" applyFont="1" applyFill="1" applyAlignment="1">
      <alignment horizontal="center"/>
    </xf>
    <xf numFmtId="178" fontId="41" fillId="0" borderId="38" xfId="0" quotePrefix="1" applyNumberFormat="1" applyFont="1" applyBorder="1" applyAlignment="1">
      <alignment horizontal="center"/>
    </xf>
    <xf numFmtId="165" fontId="44" fillId="5" borderId="0" xfId="0" applyNumberFormat="1" applyFont="1" applyFill="1" applyAlignment="1">
      <alignment horizontal="center"/>
    </xf>
    <xf numFmtId="0" fontId="42" fillId="5" borderId="0" xfId="0" applyFont="1" applyFill="1" applyAlignment="1">
      <alignment horizontal="center"/>
    </xf>
    <xf numFmtId="172" fontId="41" fillId="0" borderId="41" xfId="0" applyNumberFormat="1" applyFont="1" applyBorder="1" applyAlignment="1">
      <alignment horizontal="center" vertical="center"/>
    </xf>
    <xf numFmtId="165" fontId="41" fillId="5" borderId="41" xfId="0" applyNumberFormat="1" applyFont="1" applyFill="1" applyBorder="1" applyAlignment="1">
      <alignment horizontal="center" vertical="center"/>
    </xf>
    <xf numFmtId="172" fontId="41" fillId="5" borderId="41" xfId="0" applyNumberFormat="1" applyFont="1" applyFill="1" applyBorder="1" applyAlignment="1">
      <alignment horizontal="center" vertical="center"/>
    </xf>
    <xf numFmtId="0" fontId="0" fillId="5" borderId="34" xfId="0" applyFill="1" applyBorder="1"/>
    <xf numFmtId="164" fontId="3" fillId="5" borderId="34" xfId="0" applyNumberFormat="1" applyFont="1" applyFill="1" applyBorder="1" applyAlignment="1">
      <alignment horizontal="centerContinuous"/>
    </xf>
    <xf numFmtId="166" fontId="3" fillId="5" borderId="34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45" fillId="5" borderId="0" xfId="0" applyNumberFormat="1" applyFont="1" applyFill="1" applyAlignment="1">
      <alignment horizontal="center"/>
    </xf>
    <xf numFmtId="166" fontId="45" fillId="5" borderId="0" xfId="0" applyNumberFormat="1" applyFont="1" applyFill="1" applyAlignment="1">
      <alignment horizontal="center"/>
    </xf>
    <xf numFmtId="167" fontId="45" fillId="13" borderId="41" xfId="0" applyNumberFormat="1" applyFont="1" applyFill="1" applyBorder="1" applyAlignment="1">
      <alignment horizontal="center"/>
    </xf>
    <xf numFmtId="178" fontId="10" fillId="13" borderId="41" xfId="0" quotePrefix="1" applyNumberFormat="1" applyFont="1" applyFill="1" applyBorder="1" applyAlignment="1">
      <alignment horizontal="center"/>
    </xf>
    <xf numFmtId="0" fontId="2" fillId="5" borderId="42" xfId="0" applyFont="1" applyFill="1" applyBorder="1" applyAlignment="1">
      <alignment horizontal="left" vertical="center" indent="1"/>
    </xf>
    <xf numFmtId="171" fontId="2" fillId="5" borderId="43" xfId="0" applyNumberFormat="1" applyFont="1" applyFill="1" applyBorder="1" applyAlignment="1">
      <alignment horizontal="center" vertical="center"/>
    </xf>
    <xf numFmtId="167" fontId="2" fillId="5" borderId="41" xfId="0" applyNumberFormat="1" applyFont="1" applyFill="1" applyBorder="1" applyAlignment="1">
      <alignment horizontal="center" vertical="center"/>
    </xf>
    <xf numFmtId="172" fontId="2" fillId="5" borderId="41" xfId="0" applyNumberFormat="1" applyFont="1" applyFill="1" applyBorder="1" applyAlignment="1">
      <alignment horizontal="center" vertical="center"/>
    </xf>
    <xf numFmtId="49" fontId="4" fillId="0" borderId="40" xfId="0" applyNumberFormat="1" applyFont="1" applyBorder="1" applyAlignment="1">
      <alignment horizontal="centerContinuous"/>
    </xf>
    <xf numFmtId="14" fontId="4" fillId="0" borderId="38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1" xfId="0" applyFont="1" applyFill="1" applyBorder="1" applyAlignment="1">
      <alignment horizontal="center" vertical="center"/>
    </xf>
    <xf numFmtId="0" fontId="0" fillId="5" borderId="37" xfId="0" applyFill="1" applyBorder="1" applyAlignment="1">
      <alignment vertical="center"/>
    </xf>
    <xf numFmtId="164" fontId="46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8" xfId="0" applyNumberFormat="1" applyFont="1" applyBorder="1" applyAlignment="1">
      <alignment horizontal="centerContinuous"/>
    </xf>
    <xf numFmtId="14" fontId="6" fillId="0" borderId="39" xfId="0" applyNumberFormat="1" applyFont="1" applyBorder="1" applyAlignment="1">
      <alignment horizontal="centerContinuous"/>
    </xf>
    <xf numFmtId="168" fontId="4" fillId="0" borderId="41" xfId="0" applyNumberFormat="1" applyFont="1" applyBorder="1" applyAlignment="1">
      <alignment horizontal="center"/>
    </xf>
    <xf numFmtId="170" fontId="11" fillId="0" borderId="41" xfId="0" applyNumberFormat="1" applyFont="1" applyBorder="1" applyAlignment="1">
      <alignment horizontal="center"/>
    </xf>
    <xf numFmtId="170" fontId="2" fillId="0" borderId="41" xfId="0" applyNumberFormat="1" applyFont="1" applyBorder="1" applyAlignment="1">
      <alignment horizontal="center"/>
    </xf>
    <xf numFmtId="170" fontId="4" fillId="0" borderId="41" xfId="0" applyNumberFormat="1" applyFont="1" applyBorder="1" applyAlignment="1">
      <alignment horizontal="center"/>
    </xf>
    <xf numFmtId="0" fontId="47" fillId="5" borderId="37" xfId="0" applyFont="1" applyFill="1" applyBorder="1" applyAlignment="1">
      <alignment horizontal="center" vertic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8" fontId="45" fillId="14" borderId="41" xfId="0" quotePrefix="1" applyNumberFormat="1" applyFont="1" applyFill="1" applyBorder="1" applyAlignment="1">
      <alignment horizontal="center"/>
    </xf>
    <xf numFmtId="178" fontId="2" fillId="10" borderId="41" xfId="0" quotePrefix="1" applyNumberFormat="1" applyFont="1" applyFill="1" applyBorder="1" applyAlignment="1">
      <alignment horizontal="center"/>
    </xf>
    <xf numFmtId="16" fontId="45" fillId="5" borderId="0" xfId="0" quotePrefix="1" applyNumberFormat="1" applyFont="1" applyFill="1" applyAlignment="1">
      <alignment horizontal="center"/>
    </xf>
    <xf numFmtId="168" fontId="45" fillId="13" borderId="41" xfId="0" applyNumberFormat="1" applyFont="1" applyFill="1" applyBorder="1" applyAlignment="1">
      <alignment horizontal="center"/>
    </xf>
    <xf numFmtId="170" fontId="45" fillId="13" borderId="41" xfId="0" applyNumberFormat="1" applyFont="1" applyFill="1" applyBorder="1" applyAlignment="1">
      <alignment horizontal="center"/>
    </xf>
    <xf numFmtId="170" fontId="45" fillId="13" borderId="38" xfId="0" applyNumberFormat="1" applyFont="1" applyFill="1" applyBorder="1" applyAlignment="1">
      <alignment horizontal="center"/>
    </xf>
    <xf numFmtId="168" fontId="2" fillId="5" borderId="41" xfId="0" applyNumberFormat="1" applyFont="1" applyFill="1" applyBorder="1" applyAlignment="1">
      <alignment horizontal="center" vertical="center"/>
    </xf>
    <xf numFmtId="0" fontId="0" fillId="10" borderId="48" xfId="0" applyFill="1" applyBorder="1" applyAlignment="1">
      <alignment horizontal="center"/>
    </xf>
    <xf numFmtId="0" fontId="40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35" fillId="0" borderId="24" xfId="0" applyFont="1" applyBorder="1" applyAlignment="1">
      <alignment horizontal="center"/>
    </xf>
    <xf numFmtId="165" fontId="52" fillId="3" borderId="24" xfId="0" applyNumberFormat="1" applyFont="1" applyFill="1" applyBorder="1" applyAlignment="1">
      <alignment horizontal="center" vertical="center"/>
    </xf>
    <xf numFmtId="0" fontId="35" fillId="0" borderId="48" xfId="0" applyFont="1" applyBorder="1" applyAlignment="1">
      <alignment horizontal="center"/>
    </xf>
    <xf numFmtId="165" fontId="52" fillId="13" borderId="24" xfId="0" applyNumberFormat="1" applyFont="1" applyFill="1" applyBorder="1" applyAlignment="1">
      <alignment horizontal="center" vertical="center"/>
    </xf>
    <xf numFmtId="0" fontId="35" fillId="6" borderId="48" xfId="0" applyFont="1" applyFill="1" applyBorder="1" applyAlignment="1">
      <alignment horizontal="center"/>
    </xf>
    <xf numFmtId="168" fontId="52" fillId="14" borderId="24" xfId="0" applyNumberFormat="1" applyFont="1" applyFill="1" applyBorder="1" applyAlignment="1">
      <alignment horizontal="center" vertical="center"/>
    </xf>
    <xf numFmtId="170" fontId="53" fillId="10" borderId="24" xfId="0" applyNumberFormat="1" applyFont="1" applyFill="1" applyBorder="1" applyAlignment="1">
      <alignment horizontal="center" vertical="center"/>
    </xf>
    <xf numFmtId="0" fontId="35" fillId="0" borderId="31" xfId="0" applyFont="1" applyBorder="1"/>
    <xf numFmtId="180" fontId="35" fillId="0" borderId="31" xfId="0" applyNumberFormat="1" applyFont="1" applyBorder="1" applyAlignment="1">
      <alignment horizontal="center"/>
    </xf>
    <xf numFmtId="167" fontId="35" fillId="0" borderId="31" xfId="0" applyNumberFormat="1" applyFont="1" applyBorder="1" applyAlignment="1">
      <alignment horizontal="center"/>
    </xf>
    <xf numFmtId="181" fontId="35" fillId="6" borderId="31" xfId="0" applyNumberFormat="1" applyFont="1" applyFill="1" applyBorder="1" applyAlignment="1">
      <alignment horizontal="center"/>
    </xf>
    <xf numFmtId="165" fontId="0" fillId="0" borderId="31" xfId="0" applyNumberFormat="1" applyBorder="1" applyAlignment="1">
      <alignment horizontal="center"/>
    </xf>
    <xf numFmtId="167" fontId="0" fillId="0" borderId="31" xfId="0" applyNumberFormat="1" applyBorder="1" applyAlignment="1">
      <alignment horizontal="center"/>
    </xf>
    <xf numFmtId="170" fontId="0" fillId="0" borderId="31" xfId="0" applyNumberFormat="1" applyBorder="1" applyAlignment="1">
      <alignment horizontal="center"/>
    </xf>
    <xf numFmtId="167" fontId="4" fillId="0" borderId="2" xfId="0" applyNumberFormat="1" applyFont="1" applyBorder="1" applyAlignment="1">
      <alignment horizontal="center"/>
    </xf>
    <xf numFmtId="0" fontId="35" fillId="10" borderId="0" xfId="0" applyFont="1" applyFill="1"/>
    <xf numFmtId="49" fontId="13" fillId="13" borderId="49" xfId="0" quotePrefix="1" applyNumberFormat="1" applyFont="1" applyFill="1" applyBorder="1" applyAlignment="1">
      <alignment horizontal="left" vertical="center"/>
    </xf>
    <xf numFmtId="0" fontId="13" fillId="13" borderId="0" xfId="0" applyFont="1" applyFill="1" applyAlignment="1">
      <alignment vertical="center"/>
    </xf>
    <xf numFmtId="0" fontId="13" fillId="13" borderId="0" xfId="0" applyFont="1" applyFill="1" applyAlignment="1">
      <alignment horizontal="center" vertical="center"/>
    </xf>
    <xf numFmtId="20" fontId="13" fillId="13" borderId="0" xfId="0" applyNumberFormat="1" applyFont="1" applyFill="1" applyAlignment="1">
      <alignment horizontal="center"/>
    </xf>
    <xf numFmtId="0" fontId="13" fillId="13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41" fillId="11" borderId="41" xfId="0" applyNumberFormat="1" applyFont="1" applyFill="1" applyBorder="1" applyAlignment="1">
      <alignment horizontal="center"/>
    </xf>
    <xf numFmtId="164" fontId="41" fillId="11" borderId="41" xfId="0" applyNumberFormat="1" applyFont="1" applyFill="1" applyBorder="1" applyAlignment="1">
      <alignment horizontal="center"/>
    </xf>
    <xf numFmtId="2" fontId="0" fillId="47" borderId="3" xfId="0" applyNumberFormat="1" applyFill="1" applyBorder="1" applyAlignment="1">
      <alignment horizontal="centerContinuous"/>
    </xf>
    <xf numFmtId="2" fontId="0" fillId="47" borderId="17" xfId="0" applyNumberFormat="1" applyFill="1" applyBorder="1" applyAlignment="1">
      <alignment horizontal="center"/>
    </xf>
    <xf numFmtId="2" fontId="0" fillId="47" borderId="9" xfId="0" applyNumberFormat="1" applyFill="1" applyBorder="1" applyAlignment="1">
      <alignment horizontal="centerContinuous"/>
    </xf>
    <xf numFmtId="2" fontId="4" fillId="47" borderId="23" xfId="0" applyNumberFormat="1" applyFont="1" applyFill="1" applyBorder="1" applyAlignment="1">
      <alignment horizontal="center"/>
    </xf>
    <xf numFmtId="2" fontId="4" fillId="47" borderId="22" xfId="0" applyNumberFormat="1" applyFont="1" applyFill="1" applyBorder="1" applyAlignment="1">
      <alignment horizontal="center"/>
    </xf>
    <xf numFmtId="2" fontId="8" fillId="47" borderId="10" xfId="0" applyNumberFormat="1" applyFont="1" applyFill="1" applyBorder="1" applyAlignment="1">
      <alignment horizontal="center"/>
    </xf>
    <xf numFmtId="2" fontId="8" fillId="47" borderId="21" xfId="0" applyNumberFormat="1" applyFont="1" applyFill="1" applyBorder="1" applyAlignment="1">
      <alignment horizontal="center"/>
    </xf>
    <xf numFmtId="2" fontId="4" fillId="48" borderId="3" xfId="0" applyNumberFormat="1" applyFont="1" applyFill="1" applyBorder="1" applyAlignment="1">
      <alignment horizontal="center"/>
    </xf>
    <xf numFmtId="0" fontId="4" fillId="48" borderId="23" xfId="0" applyFont="1" applyFill="1" applyBorder="1" applyAlignment="1">
      <alignment horizontal="center"/>
    </xf>
    <xf numFmtId="164" fontId="4" fillId="48" borderId="25" xfId="0" applyNumberFormat="1" applyFont="1" applyFill="1" applyBorder="1" applyAlignment="1">
      <alignment horizontal="center"/>
    </xf>
    <xf numFmtId="0" fontId="0" fillId="48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9" borderId="3" xfId="0" applyNumberFormat="1" applyFont="1" applyFill="1" applyBorder="1" applyAlignment="1">
      <alignment horizontal="centerContinuous" vertical="center"/>
    </xf>
    <xf numFmtId="2" fontId="6" fillId="49" borderId="25" xfId="0" applyNumberFormat="1" applyFont="1" applyFill="1" applyBorder="1" applyAlignment="1">
      <alignment horizontal="center" vertical="center"/>
    </xf>
    <xf numFmtId="2" fontId="6" fillId="49" borderId="1" xfId="0" applyNumberFormat="1" applyFont="1" applyFill="1" applyBorder="1" applyAlignment="1">
      <alignment horizontal="center" vertical="center"/>
    </xf>
    <xf numFmtId="173" fontId="6" fillId="49" borderId="1" xfId="0" applyNumberFormat="1" applyFont="1" applyFill="1" applyBorder="1" applyAlignment="1">
      <alignment horizontal="center" vertical="center"/>
    </xf>
    <xf numFmtId="2" fontId="6" fillId="49" borderId="21" xfId="0" applyNumberFormat="1" applyFont="1" applyFill="1" applyBorder="1" applyAlignment="1">
      <alignment horizontal="center" vertical="center"/>
    </xf>
    <xf numFmtId="2" fontId="10" fillId="49" borderId="9" xfId="0" applyNumberFormat="1" applyFont="1" applyFill="1" applyBorder="1" applyAlignment="1">
      <alignment horizontal="centerContinuous" vertical="center"/>
    </xf>
    <xf numFmtId="2" fontId="14" fillId="49" borderId="26" xfId="0" applyNumberFormat="1" applyFont="1" applyFill="1" applyBorder="1" applyAlignment="1">
      <alignment horizontal="center" vertical="center"/>
    </xf>
    <xf numFmtId="2" fontId="0" fillId="49" borderId="0" xfId="0" applyNumberFormat="1" applyFill="1" applyAlignment="1">
      <alignment horizontal="center" vertical="center"/>
    </xf>
    <xf numFmtId="20" fontId="14" fillId="49" borderId="0" xfId="0" applyNumberFormat="1" applyFont="1" applyFill="1" applyAlignment="1">
      <alignment horizontal="center" vertical="center"/>
    </xf>
    <xf numFmtId="2" fontId="2" fillId="49" borderId="17" xfId="0" applyNumberFormat="1" applyFont="1" applyFill="1" applyBorder="1" applyAlignment="1">
      <alignment horizontal="centerContinuous" vertical="center"/>
    </xf>
    <xf numFmtId="2" fontId="4" fillId="49" borderId="21" xfId="0" applyNumberFormat="1" applyFont="1" applyFill="1" applyBorder="1" applyAlignment="1">
      <alignment horizontal="center" vertical="center"/>
    </xf>
    <xf numFmtId="2" fontId="4" fillId="49" borderId="2" xfId="0" applyNumberFormat="1" applyFont="1" applyFill="1" applyBorder="1" applyAlignment="1">
      <alignment horizontal="center" vertical="center"/>
    </xf>
    <xf numFmtId="173" fontId="4" fillId="49" borderId="2" xfId="0" applyNumberFormat="1" applyFont="1" applyFill="1" applyBorder="1" applyAlignment="1">
      <alignment horizontal="center" vertical="center"/>
    </xf>
    <xf numFmtId="2" fontId="2" fillId="49" borderId="9" xfId="0" applyNumberFormat="1" applyFont="1" applyFill="1" applyBorder="1" applyAlignment="1">
      <alignment horizontal="centerContinuous" vertical="center"/>
    </xf>
    <xf numFmtId="2" fontId="11" fillId="49" borderId="22" xfId="0" applyNumberFormat="1" applyFont="1" applyFill="1" applyBorder="1" applyAlignment="1">
      <alignment horizontal="center" vertical="center"/>
    </xf>
    <xf numFmtId="2" fontId="11" fillId="49" borderId="10" xfId="0" applyNumberFormat="1" applyFont="1" applyFill="1" applyBorder="1" applyAlignment="1">
      <alignment horizontal="center" vertical="center"/>
    </xf>
    <xf numFmtId="20" fontId="11" fillId="49" borderId="10" xfId="0" applyNumberFormat="1" applyFont="1" applyFill="1" applyBorder="1" applyAlignment="1">
      <alignment horizontal="center" vertical="center"/>
    </xf>
    <xf numFmtId="2" fontId="0" fillId="49" borderId="17" xfId="0" applyNumberFormat="1" applyFill="1" applyBorder="1" applyAlignment="1">
      <alignment horizontal="centerContinuous" vertical="center"/>
    </xf>
    <xf numFmtId="0" fontId="63" fillId="0" borderId="0" xfId="32" applyAlignment="1">
      <alignment horizontal="center"/>
    </xf>
    <xf numFmtId="174" fontId="63" fillId="0" borderId="0" xfId="32" applyNumberFormat="1" applyAlignment="1">
      <alignment horizontal="center" vertical="top"/>
    </xf>
    <xf numFmtId="0" fontId="2" fillId="47" borderId="3" xfId="0" applyFont="1" applyFill="1" applyBorder="1" applyAlignment="1">
      <alignment horizontal="centerContinuous" vertical="center"/>
    </xf>
    <xf numFmtId="2" fontId="0" fillId="47" borderId="17" xfId="0" applyNumberFormat="1" applyFill="1" applyBorder="1" applyAlignment="1">
      <alignment horizontal="centerContinuous"/>
    </xf>
    <xf numFmtId="0" fontId="0" fillId="47" borderId="17" xfId="0" applyFill="1" applyBorder="1" applyAlignment="1">
      <alignment horizontal="centerContinuous" vertical="top"/>
    </xf>
    <xf numFmtId="0" fontId="2" fillId="47" borderId="17" xfId="0" applyFont="1" applyFill="1" applyBorder="1" applyAlignment="1">
      <alignment horizontal="centerContinuous" vertical="center"/>
    </xf>
    <xf numFmtId="0" fontId="0" fillId="47" borderId="9" xfId="0" applyFill="1" applyBorder="1" applyAlignment="1">
      <alignment horizontal="centerContinuous" vertical="top"/>
    </xf>
    <xf numFmtId="20" fontId="5" fillId="47" borderId="13" xfId="0" applyNumberFormat="1" applyFont="1" applyFill="1" applyBorder="1" applyAlignment="1">
      <alignment horizontal="centerContinuous"/>
    </xf>
    <xf numFmtId="20" fontId="2" fillId="47" borderId="11" xfId="0" applyNumberFormat="1" applyFont="1" applyFill="1" applyBorder="1" applyAlignment="1">
      <alignment horizontal="center"/>
    </xf>
    <xf numFmtId="20" fontId="2" fillId="47" borderId="12" xfId="0" applyNumberFormat="1" applyFont="1" applyFill="1" applyBorder="1" applyAlignment="1">
      <alignment horizontal="center"/>
    </xf>
    <xf numFmtId="190" fontId="41" fillId="51" borderId="38" xfId="0" applyNumberFormat="1" applyFont="1" applyFill="1" applyBorder="1" applyAlignment="1">
      <alignment horizontal="centerContinuous" vertical="center"/>
    </xf>
    <xf numFmtId="0" fontId="0" fillId="51" borderId="0" xfId="0" applyFill="1" applyAlignment="1">
      <alignment horizontal="centerContinuous"/>
    </xf>
    <xf numFmtId="164" fontId="41" fillId="51" borderId="40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9" fontId="2" fillId="10" borderId="47" xfId="0" applyNumberFormat="1" applyFont="1" applyFill="1" applyBorder="1" applyAlignment="1">
      <alignment horizontal="center" vertical="center"/>
    </xf>
    <xf numFmtId="192" fontId="11" fillId="9" borderId="10" xfId="0" applyNumberFormat="1" applyFont="1" applyFill="1" applyBorder="1" applyAlignment="1">
      <alignment horizontal="center"/>
    </xf>
    <xf numFmtId="2" fontId="15" fillId="52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5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79" fillId="7" borderId="0" xfId="0" applyFont="1" applyFill="1" applyAlignment="1">
      <alignment horizontal="center"/>
    </xf>
    <xf numFmtId="0" fontId="76" fillId="0" borderId="0" xfId="0" applyFont="1"/>
    <xf numFmtId="0" fontId="76" fillId="12" borderId="0" xfId="0" applyFont="1" applyFill="1"/>
    <xf numFmtId="0" fontId="81" fillId="7" borderId="0" xfId="0" applyFont="1" applyFill="1" applyAlignment="1">
      <alignment horizontal="center"/>
    </xf>
    <xf numFmtId="0" fontId="78" fillId="7" borderId="0" xfId="0" applyFont="1" applyFill="1" applyAlignment="1">
      <alignment horizontal="center"/>
    </xf>
    <xf numFmtId="178" fontId="83" fillId="7" borderId="0" xfId="0" applyNumberFormat="1" applyFont="1" applyFill="1" applyAlignment="1" applyProtection="1">
      <alignment horizontal="left" vertical="top" indent="3"/>
      <protection locked="0"/>
    </xf>
    <xf numFmtId="0" fontId="76" fillId="7" borderId="0" xfId="0" applyFont="1" applyFill="1"/>
    <xf numFmtId="178" fontId="76" fillId="0" borderId="0" xfId="0" applyNumberFormat="1" applyFont="1" applyAlignment="1">
      <alignment horizontal="center" vertical="center"/>
    </xf>
    <xf numFmtId="0" fontId="84" fillId="0" borderId="0" xfId="0" applyFont="1"/>
    <xf numFmtId="0" fontId="76" fillId="53" borderId="0" xfId="0" applyFont="1" applyFill="1"/>
    <xf numFmtId="0" fontId="84" fillId="53" borderId="0" xfId="0" applyFont="1" applyFill="1"/>
    <xf numFmtId="0" fontId="82" fillId="53" borderId="0" xfId="0" applyFont="1" applyFill="1" applyAlignment="1">
      <alignment horizontal="left" vertical="center" indent="15"/>
    </xf>
    <xf numFmtId="0" fontId="80" fillId="53" borderId="0" xfId="0" applyFont="1" applyFill="1"/>
    <xf numFmtId="0" fontId="76" fillId="53" borderId="0" xfId="0" applyFont="1" applyFill="1" applyAlignment="1">
      <alignment horizontal="right"/>
    </xf>
    <xf numFmtId="180" fontId="76" fillId="53" borderId="0" xfId="0" applyNumberFormat="1" applyFont="1" applyFill="1"/>
    <xf numFmtId="0" fontId="10" fillId="53" borderId="0" xfId="0" applyFont="1" applyFill="1" applyAlignment="1">
      <alignment horizontal="left" indent="9"/>
    </xf>
    <xf numFmtId="0" fontId="10" fillId="53" borderId="0" xfId="0" applyFont="1" applyFill="1"/>
    <xf numFmtId="0" fontId="26" fillId="53" borderId="0" xfId="0" applyFont="1" applyFill="1"/>
    <xf numFmtId="0" fontId="10" fillId="53" borderId="0" xfId="0" applyFont="1" applyFill="1" applyAlignment="1">
      <alignment horizontal="left" indent="10"/>
    </xf>
    <xf numFmtId="0" fontId="2" fillId="53" borderId="0" xfId="0" applyFont="1" applyFill="1"/>
    <xf numFmtId="0" fontId="27" fillId="53" borderId="0" xfId="0" applyFont="1" applyFill="1"/>
    <xf numFmtId="0" fontId="0" fillId="53" borderId="0" xfId="0" applyFill="1"/>
    <xf numFmtId="183" fontId="28" fillId="53" borderId="0" xfId="0" applyNumberFormat="1" applyFont="1" applyFill="1"/>
    <xf numFmtId="0" fontId="10" fillId="53" borderId="0" xfId="0" applyFont="1" applyFill="1" applyAlignment="1">
      <alignment horizontal="left" indent="12"/>
    </xf>
    <xf numFmtId="177" fontId="27" fillId="53" borderId="0" xfId="0" applyNumberFormat="1" applyFont="1" applyFill="1" applyAlignment="1">
      <alignment horizontal="center"/>
    </xf>
    <xf numFmtId="20" fontId="27" fillId="53" borderId="0" xfId="0" applyNumberFormat="1" applyFont="1" applyFill="1" applyAlignment="1">
      <alignment horizontal="center"/>
    </xf>
    <xf numFmtId="170" fontId="28" fillId="53" borderId="0" xfId="0" applyNumberFormat="1" applyFont="1" applyFill="1" applyAlignment="1">
      <alignment horizontal="center"/>
    </xf>
    <xf numFmtId="0" fontId="51" fillId="53" borderId="0" xfId="0" applyFont="1" applyFill="1" applyAlignment="1">
      <alignment horizontal="center"/>
    </xf>
    <xf numFmtId="0" fontId="50" fillId="53" borderId="0" xfId="0" applyFont="1" applyFill="1" applyAlignment="1">
      <alignment horizontal="center"/>
    </xf>
    <xf numFmtId="187" fontId="0" fillId="53" borderId="0" xfId="0" applyNumberFormat="1" applyFill="1"/>
    <xf numFmtId="0" fontId="17" fillId="0" borderId="0" xfId="0" applyFont="1"/>
    <xf numFmtId="183" fontId="21" fillId="0" borderId="0" xfId="0" applyNumberFormat="1" applyFont="1"/>
    <xf numFmtId="49" fontId="25" fillId="53" borderId="0" xfId="0" applyNumberFormat="1" applyFont="1" applyFill="1" applyAlignment="1">
      <alignment vertical="center"/>
    </xf>
    <xf numFmtId="0" fontId="19" fillId="53" borderId="0" xfId="0" applyFont="1" applyFill="1"/>
    <xf numFmtId="173" fontId="33" fillId="53" borderId="0" xfId="0" applyNumberFormat="1" applyFont="1" applyFill="1" applyAlignment="1">
      <alignment horizontal="right" vertical="center"/>
    </xf>
    <xf numFmtId="0" fontId="76" fillId="53" borderId="60" xfId="0" applyFont="1" applyFill="1" applyBorder="1" applyAlignment="1">
      <alignment horizontal="centerContinuous"/>
    </xf>
    <xf numFmtId="0" fontId="84" fillId="53" borderId="61" xfId="0" applyFont="1" applyFill="1" applyBorder="1"/>
    <xf numFmtId="0" fontId="84" fillId="53" borderId="62" xfId="0" applyFont="1" applyFill="1" applyBorder="1"/>
    <xf numFmtId="0" fontId="86" fillId="53" borderId="62" xfId="0" applyFont="1" applyFill="1" applyBorder="1"/>
    <xf numFmtId="0" fontId="85" fillId="53" borderId="62" xfId="0" applyFont="1" applyFill="1" applyBorder="1" applyAlignment="1">
      <alignment horizontal="center" vertical="center"/>
    </xf>
    <xf numFmtId="0" fontId="84" fillId="53" borderId="63" xfId="0" applyFont="1" applyFill="1" applyBorder="1"/>
    <xf numFmtId="0" fontId="76" fillId="53" borderId="64" xfId="0" applyFont="1" applyFill="1" applyBorder="1"/>
    <xf numFmtId="0" fontId="76" fillId="53" borderId="66" xfId="0" applyFont="1" applyFill="1" applyBorder="1"/>
    <xf numFmtId="0" fontId="2" fillId="53" borderId="60" xfId="0" applyFont="1" applyFill="1" applyBorder="1"/>
    <xf numFmtId="0" fontId="26" fillId="53" borderId="60" xfId="0" applyFont="1" applyFill="1" applyBorder="1"/>
    <xf numFmtId="0" fontId="84" fillId="53" borderId="65" xfId="0" applyFont="1" applyFill="1" applyBorder="1"/>
    <xf numFmtId="0" fontId="84" fillId="53" borderId="59" xfId="0" applyFont="1" applyFill="1" applyBorder="1"/>
    <xf numFmtId="0" fontId="84" fillId="53" borderId="62" xfId="0" applyFont="1" applyFill="1" applyBorder="1" applyAlignment="1">
      <alignment horizontal="center"/>
    </xf>
    <xf numFmtId="0" fontId="86" fillId="53" borderId="62" xfId="0" applyFont="1" applyFill="1" applyBorder="1" applyAlignment="1">
      <alignment horizontal="center"/>
    </xf>
    <xf numFmtId="0" fontId="86" fillId="53" borderId="59" xfId="0" applyFont="1" applyFill="1" applyBorder="1" applyAlignment="1">
      <alignment horizontal="left"/>
    </xf>
    <xf numFmtId="183" fontId="88" fillId="53" borderId="62" xfId="0" applyNumberFormat="1" applyFont="1" applyFill="1" applyBorder="1" applyAlignment="1">
      <alignment horizontal="center"/>
    </xf>
    <xf numFmtId="183" fontId="88" fillId="53" borderId="59" xfId="0" applyNumberFormat="1" applyFont="1" applyFill="1" applyBorder="1" applyAlignment="1">
      <alignment horizontal="left"/>
    </xf>
    <xf numFmtId="0" fontId="84" fillId="53" borderId="59" xfId="0" applyFont="1" applyFill="1" applyBorder="1" applyAlignment="1">
      <alignment horizontal="left"/>
    </xf>
    <xf numFmtId="0" fontId="26" fillId="53" borderId="59" xfId="0" applyFont="1" applyFill="1" applyBorder="1"/>
    <xf numFmtId="20" fontId="86" fillId="53" borderId="62" xfId="0" applyNumberFormat="1" applyFont="1" applyFill="1" applyBorder="1" applyAlignment="1">
      <alignment horizontal="center"/>
    </xf>
    <xf numFmtId="0" fontId="85" fillId="53" borderId="59" xfId="0" applyFont="1" applyFill="1" applyBorder="1"/>
    <xf numFmtId="177" fontId="86" fillId="53" borderId="59" xfId="0" applyNumberFormat="1" applyFont="1" applyFill="1" applyBorder="1" applyAlignment="1">
      <alignment horizontal="center"/>
    </xf>
    <xf numFmtId="170" fontId="88" fillId="53" borderId="62" xfId="0" applyNumberFormat="1" applyFont="1" applyFill="1" applyBorder="1" applyAlignment="1">
      <alignment horizontal="center"/>
    </xf>
    <xf numFmtId="20" fontId="86" fillId="53" borderId="59" xfId="0" applyNumberFormat="1" applyFont="1" applyFill="1" applyBorder="1" applyAlignment="1">
      <alignment horizontal="center"/>
    </xf>
    <xf numFmtId="170" fontId="87" fillId="53" borderId="59" xfId="0" applyNumberFormat="1" applyFont="1" applyFill="1" applyBorder="1" applyAlignment="1">
      <alignment horizontal="center"/>
    </xf>
    <xf numFmtId="0" fontId="26" fillId="53" borderId="63" xfId="0" applyFont="1" applyFill="1" applyBorder="1"/>
    <xf numFmtId="0" fontId="2" fillId="53" borderId="64" xfId="0" applyFont="1" applyFill="1" applyBorder="1"/>
    <xf numFmtId="0" fontId="26" fillId="53" borderId="66" xfId="0" applyFont="1" applyFill="1" applyBorder="1"/>
    <xf numFmtId="49" fontId="25" fillId="53" borderId="0" xfId="0" applyNumberFormat="1" applyFont="1" applyFill="1" applyAlignment="1">
      <alignment horizontal="left" vertical="center"/>
    </xf>
    <xf numFmtId="0" fontId="10" fillId="53" borderId="0" xfId="0" applyFont="1" applyFill="1" applyAlignment="1">
      <alignment horizontal="left" indent="13"/>
    </xf>
    <xf numFmtId="0" fontId="10" fillId="53" borderId="0" xfId="0" applyFont="1" applyFill="1" applyAlignment="1">
      <alignment horizontal="left" indent="15"/>
    </xf>
    <xf numFmtId="0" fontId="0" fillId="53" borderId="61" xfId="0" applyFill="1" applyBorder="1"/>
    <xf numFmtId="0" fontId="0" fillId="53" borderId="60" xfId="0" applyFill="1" applyBorder="1"/>
    <xf numFmtId="0" fontId="48" fillId="53" borderId="65" xfId="0" applyFont="1" applyFill="1" applyBorder="1"/>
    <xf numFmtId="0" fontId="0" fillId="53" borderId="62" xfId="0" applyFill="1" applyBorder="1"/>
    <xf numFmtId="0" fontId="49" fillId="53" borderId="59" xfId="0" applyFont="1" applyFill="1" applyBorder="1" applyAlignment="1">
      <alignment horizontal="center" vertical="center"/>
    </xf>
    <xf numFmtId="0" fontId="0" fillId="53" borderId="59" xfId="0" applyFill="1" applyBorder="1"/>
    <xf numFmtId="187" fontId="0" fillId="53" borderId="59" xfId="0" applyNumberFormat="1" applyFill="1" applyBorder="1"/>
    <xf numFmtId="188" fontId="36" fillId="53" borderId="59" xfId="0" applyNumberFormat="1" applyFont="1" applyFill="1" applyBorder="1" applyAlignment="1">
      <alignment horizontal="left"/>
    </xf>
    <xf numFmtId="186" fontId="35" fillId="53" borderId="59" xfId="0" applyNumberFormat="1" applyFont="1" applyFill="1" applyBorder="1" applyAlignment="1">
      <alignment horizontal="left"/>
    </xf>
    <xf numFmtId="188" fontId="0" fillId="53" borderId="59" xfId="0" applyNumberFormat="1" applyFill="1" applyBorder="1" applyAlignment="1">
      <alignment horizontal="left"/>
    </xf>
    <xf numFmtId="0" fontId="0" fillId="53" borderId="63" xfId="0" applyFill="1" applyBorder="1"/>
    <xf numFmtId="0" fontId="0" fillId="53" borderId="64" xfId="0" applyFill="1" applyBorder="1"/>
    <xf numFmtId="0" fontId="0" fillId="53" borderId="66" xfId="0" applyFill="1" applyBorder="1"/>
    <xf numFmtId="164" fontId="86" fillId="53" borderId="59" xfId="0" applyNumberFormat="1" applyFont="1" applyFill="1" applyBorder="1" applyAlignment="1">
      <alignment horizontal="right" vertical="center"/>
    </xf>
    <xf numFmtId="0" fontId="86" fillId="53" borderId="59" xfId="0" applyFont="1" applyFill="1" applyBorder="1" applyAlignment="1">
      <alignment horizontal="right" vertical="center"/>
    </xf>
    <xf numFmtId="0" fontId="86" fillId="53" borderId="59" xfId="0" applyFont="1" applyFill="1" applyBorder="1" applyAlignment="1">
      <alignment horizontal="center" vertical="center"/>
    </xf>
    <xf numFmtId="173" fontId="88" fillId="53" borderId="59" xfId="0" applyNumberFormat="1" applyFont="1" applyFill="1" applyBorder="1" applyAlignment="1">
      <alignment horizontal="right" vertical="center"/>
    </xf>
    <xf numFmtId="20" fontId="86" fillId="53" borderId="59" xfId="0" applyNumberFormat="1" applyFont="1" applyFill="1" applyBorder="1"/>
    <xf numFmtId="172" fontId="88" fillId="53" borderId="59" xfId="0" applyNumberFormat="1" applyFont="1" applyFill="1" applyBorder="1"/>
    <xf numFmtId="167" fontId="89" fillId="48" borderId="2" xfId="0" applyNumberFormat="1" applyFont="1" applyFill="1" applyBorder="1" applyAlignment="1">
      <alignment horizontal="center"/>
    </xf>
    <xf numFmtId="183" fontId="90" fillId="0" borderId="0" xfId="0" applyNumberFormat="1" applyFont="1" applyAlignment="1">
      <alignment horizontal="center"/>
    </xf>
    <xf numFmtId="165" fontId="2" fillId="5" borderId="41" xfId="0" applyNumberFormat="1" applyFont="1" applyFill="1" applyBorder="1" applyAlignment="1">
      <alignment horizontal="center" vertical="center"/>
    </xf>
    <xf numFmtId="165" fontId="10" fillId="3" borderId="41" xfId="0" applyNumberFormat="1" applyFont="1" applyFill="1" applyBorder="1" applyAlignment="1">
      <alignment horizontal="center"/>
    </xf>
    <xf numFmtId="0" fontId="90" fillId="5" borderId="0" xfId="0" applyFont="1" applyFill="1"/>
    <xf numFmtId="178" fontId="2" fillId="0" borderId="41" xfId="0" quotePrefix="1" applyNumberFormat="1" applyFont="1" applyBorder="1" applyAlignment="1">
      <alignment horizontal="center"/>
    </xf>
    <xf numFmtId="165" fontId="10" fillId="13" borderId="41" xfId="0" applyNumberFormat="1" applyFont="1" applyFill="1" applyBorder="1" applyAlignment="1">
      <alignment horizontal="center"/>
    </xf>
    <xf numFmtId="178" fontId="2" fillId="0" borderId="38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1" xfId="0" applyNumberFormat="1" applyFont="1" applyFill="1" applyBorder="1" applyAlignment="1">
      <alignment horizontal="center"/>
    </xf>
    <xf numFmtId="172" fontId="2" fillId="0" borderId="41" xfId="0" applyNumberFormat="1" applyFont="1" applyBorder="1" applyAlignment="1">
      <alignment horizontal="center" vertical="center"/>
    </xf>
    <xf numFmtId="164" fontId="10" fillId="13" borderId="41" xfId="0" applyNumberFormat="1" applyFont="1" applyFill="1" applyBorder="1" applyAlignment="1">
      <alignment horizontal="center"/>
    </xf>
    <xf numFmtId="168" fontId="9" fillId="47" borderId="2" xfId="0" quotePrefix="1" applyNumberFormat="1" applyFont="1" applyFill="1" applyBorder="1" applyAlignment="1">
      <alignment horizontal="center"/>
    </xf>
    <xf numFmtId="0" fontId="90" fillId="5" borderId="6" xfId="0" applyFont="1" applyFill="1" applyBorder="1" applyAlignment="1">
      <alignment horizontal="left" indent="1"/>
    </xf>
    <xf numFmtId="17" fontId="4" fillId="0" borderId="38" xfId="0" quotePrefix="1" applyNumberFormat="1" applyFont="1" applyBorder="1" applyAlignment="1">
      <alignment horizontal="centerContinuous"/>
    </xf>
    <xf numFmtId="49" fontId="4" fillId="0" borderId="39" xfId="0" applyNumberFormat="1" applyFont="1" applyBorder="1" applyAlignment="1">
      <alignment horizontal="centerContinuous"/>
    </xf>
    <xf numFmtId="0" fontId="90" fillId="5" borderId="7" xfId="0" applyFont="1" applyFill="1" applyBorder="1"/>
    <xf numFmtId="187" fontId="0" fillId="53" borderId="66" xfId="0" applyNumberFormat="1" applyFill="1" applyBorder="1"/>
    <xf numFmtId="0" fontId="2" fillId="0" borderId="0" xfId="36"/>
    <xf numFmtId="185" fontId="0" fillId="8" borderId="34" xfId="0" applyNumberFormat="1" applyFill="1" applyBorder="1" applyAlignment="1">
      <alignment horizontal="left"/>
    </xf>
    <xf numFmtId="0" fontId="91" fillId="0" borderId="0" xfId="0" applyFont="1" applyAlignment="1">
      <alignment horizontal="center" vertical="center"/>
    </xf>
    <xf numFmtId="0" fontId="0" fillId="8" borderId="28" xfId="0" applyFill="1" applyBorder="1"/>
    <xf numFmtId="0" fontId="2" fillId="8" borderId="68" xfId="36" applyFill="1" applyBorder="1"/>
    <xf numFmtId="0" fontId="0" fillId="0" borderId="0" xfId="0" applyAlignment="1">
      <alignment horizontal="centerContinuous" vertical="center"/>
    </xf>
    <xf numFmtId="0" fontId="13" fillId="54" borderId="49" xfId="0" applyFont="1" applyFill="1" applyBorder="1"/>
    <xf numFmtId="0" fontId="0" fillId="54" borderId="49" xfId="0" applyFill="1" applyBorder="1"/>
    <xf numFmtId="0" fontId="0" fillId="8" borderId="0" xfId="0" applyFill="1"/>
    <xf numFmtId="0" fontId="73" fillId="54" borderId="49" xfId="0" applyFont="1" applyFill="1" applyBorder="1"/>
    <xf numFmtId="0" fontId="0" fillId="8" borderId="69" xfId="0" applyFill="1" applyBorder="1"/>
    <xf numFmtId="185" fontId="0" fillId="8" borderId="0" xfId="0" applyNumberFormat="1" applyFill="1" applyAlignment="1">
      <alignment horizontal="center" vertical="center"/>
    </xf>
    <xf numFmtId="0" fontId="0" fillId="5" borderId="28" xfId="0" applyFill="1" applyBorder="1" applyAlignment="1">
      <alignment horizontal="center"/>
    </xf>
    <xf numFmtId="0" fontId="45" fillId="14" borderId="46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2" fillId="8" borderId="0" xfId="36" applyFill="1"/>
    <xf numFmtId="0" fontId="57" fillId="54" borderId="49" xfId="0" applyFont="1" applyFill="1" applyBorder="1"/>
    <xf numFmtId="0" fontId="97" fillId="57" borderId="49" xfId="0" applyFont="1" applyFill="1" applyBorder="1" applyAlignment="1">
      <alignment horizontal="left"/>
    </xf>
    <xf numFmtId="0" fontId="63" fillId="0" borderId="0" xfId="32" applyAlignment="1">
      <alignment horizontal="left"/>
    </xf>
    <xf numFmtId="0" fontId="0" fillId="54" borderId="49" xfId="0" quotePrefix="1" applyFill="1" applyBorder="1"/>
    <xf numFmtId="16" fontId="0" fillId="0" borderId="0" xfId="0" applyNumberFormat="1" applyAlignment="1">
      <alignment horizontal="center"/>
    </xf>
    <xf numFmtId="195" fontId="98" fillId="0" borderId="24" xfId="0" quotePrefix="1" applyNumberFormat="1" applyFont="1" applyBorder="1" applyAlignment="1">
      <alignment horizontal="center"/>
    </xf>
    <xf numFmtId="0" fontId="51" fillId="53" borderId="0" xfId="0" applyFont="1" applyFill="1" applyAlignment="1">
      <alignment horizontal="left"/>
    </xf>
    <xf numFmtId="168" fontId="57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99" fillId="5" borderId="8" xfId="32" applyNumberFormat="1" applyFont="1" applyFill="1" applyBorder="1" applyAlignment="1" applyProtection="1">
      <alignment horizontal="centerContinuous"/>
    </xf>
    <xf numFmtId="1" fontId="99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1" xfId="48" applyNumberFormat="1" applyBorder="1" applyAlignment="1">
      <alignment horizontal="center"/>
    </xf>
    <xf numFmtId="172" fontId="2" fillId="5" borderId="0" xfId="48" applyNumberFormat="1" applyFill="1"/>
    <xf numFmtId="172" fontId="100" fillId="5" borderId="41" xfId="48" applyNumberFormat="1" applyFont="1" applyFill="1" applyBorder="1" applyAlignment="1">
      <alignment horizontal="center" vertical="center"/>
    </xf>
    <xf numFmtId="172" fontId="101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3" borderId="0" xfId="0" applyNumberFormat="1" applyFont="1" applyFill="1" applyAlignment="1">
      <alignment horizontal="center"/>
    </xf>
    <xf numFmtId="0" fontId="98" fillId="0" borderId="24" xfId="0" quotePrefix="1" applyFont="1" applyBorder="1" applyAlignment="1">
      <alignment horizontal="center"/>
    </xf>
    <xf numFmtId="0" fontId="0" fillId="0" borderId="71" xfId="0" applyBorder="1"/>
    <xf numFmtId="188" fontId="77" fillId="53" borderId="0" xfId="0" applyNumberFormat="1" applyFont="1" applyFill="1" applyAlignment="1">
      <alignment horizontal="left" vertical="center" indent="5"/>
    </xf>
    <xf numFmtId="0" fontId="84" fillId="53" borderId="0" xfId="0" applyFont="1" applyFill="1" applyAlignment="1">
      <alignment horizontal="centerContinuous"/>
    </xf>
    <xf numFmtId="0" fontId="84" fillId="8" borderId="0" xfId="0" applyFont="1" applyFill="1"/>
    <xf numFmtId="0" fontId="84" fillId="53" borderId="0" xfId="0" quotePrefix="1" applyFont="1" applyFill="1"/>
    <xf numFmtId="178" fontId="84" fillId="53" borderId="0" xfId="0" applyNumberFormat="1" applyFont="1" applyFill="1" applyAlignment="1">
      <alignment horizontal="right" vertical="center"/>
    </xf>
    <xf numFmtId="1" fontId="102" fillId="53" borderId="0" xfId="0" applyNumberFormat="1" applyFont="1" applyFill="1" applyAlignment="1">
      <alignment horizontal="right"/>
    </xf>
    <xf numFmtId="167" fontId="88" fillId="53" borderId="0" xfId="0" applyNumberFormat="1" applyFont="1" applyFill="1" applyAlignment="1">
      <alignment horizontal="right"/>
    </xf>
    <xf numFmtId="188" fontId="103" fillId="53" borderId="0" xfId="0" applyNumberFormat="1" applyFont="1" applyFill="1" applyAlignment="1">
      <alignment horizontal="left" vertical="center" indent="5"/>
    </xf>
    <xf numFmtId="0" fontId="84" fillId="53" borderId="64" xfId="0" applyFont="1" applyFill="1" applyBorder="1"/>
    <xf numFmtId="0" fontId="0" fillId="0" borderId="0" xfId="0" applyAlignment="1">
      <alignment horizontal="right"/>
    </xf>
    <xf numFmtId="0" fontId="63" fillId="0" borderId="0" xfId="32" applyAlignment="1"/>
    <xf numFmtId="0" fontId="0" fillId="0" borderId="73" xfId="0" applyBorder="1"/>
    <xf numFmtId="0" fontId="0" fillId="59" borderId="24" xfId="0" applyFill="1" applyBorder="1"/>
    <xf numFmtId="0" fontId="0" fillId="0" borderId="0" xfId="0" quotePrefix="1" applyAlignment="1">
      <alignment horizontal="center"/>
    </xf>
    <xf numFmtId="188" fontId="37" fillId="53" borderId="60" xfId="0" applyNumberFormat="1" applyFont="1" applyFill="1" applyBorder="1"/>
    <xf numFmtId="188" fontId="37" fillId="53" borderId="65" xfId="0" applyNumberFormat="1" applyFont="1" applyFill="1" applyBorder="1"/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49" borderId="40" xfId="0" applyFill="1" applyBorder="1" applyAlignment="1">
      <alignment horizontal="center" vertical="center"/>
    </xf>
    <xf numFmtId="178" fontId="45" fillId="60" borderId="41" xfId="0" quotePrefix="1" applyNumberFormat="1" applyFont="1" applyFill="1" applyBorder="1" applyAlignment="1">
      <alignment horizontal="center"/>
    </xf>
    <xf numFmtId="168" fontId="104" fillId="60" borderId="35" xfId="0" applyNumberFormat="1" applyFont="1" applyFill="1" applyBorder="1" applyAlignment="1">
      <alignment horizontal="center" vertical="center"/>
    </xf>
    <xf numFmtId="181" fontId="107" fillId="60" borderId="35" xfId="0" applyNumberFormat="1" applyFont="1" applyFill="1" applyBorder="1" applyAlignment="1">
      <alignment horizontal="center" vertical="center"/>
    </xf>
    <xf numFmtId="170" fontId="2" fillId="61" borderId="39" xfId="0" applyNumberFormat="1" applyFont="1" applyFill="1" applyBorder="1" applyAlignment="1">
      <alignment horizontal="center"/>
    </xf>
    <xf numFmtId="169" fontId="10" fillId="13" borderId="44" xfId="0" applyNumberFormat="1" applyFont="1" applyFill="1" applyBorder="1" applyAlignment="1">
      <alignment horizontal="center" vertical="center"/>
    </xf>
    <xf numFmtId="169" fontId="104" fillId="13" borderId="45" xfId="0" applyNumberFormat="1" applyFont="1" applyFill="1" applyBorder="1" applyAlignment="1">
      <alignment horizontal="left" vertical="center"/>
    </xf>
    <xf numFmtId="190" fontId="2" fillId="51" borderId="40" xfId="0" applyNumberFormat="1" applyFont="1" applyFill="1" applyBorder="1" applyAlignment="1">
      <alignment vertical="center"/>
    </xf>
    <xf numFmtId="165" fontId="0" fillId="0" borderId="0" xfId="0" applyNumberFormat="1"/>
    <xf numFmtId="0" fontId="108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165" fontId="57" fillId="58" borderId="31" xfId="0" applyNumberFormat="1" applyFont="1" applyFill="1" applyBorder="1" applyAlignment="1">
      <alignment horizontal="center"/>
    </xf>
    <xf numFmtId="0" fontId="0" fillId="59" borderId="48" xfId="0" applyFill="1" applyBorder="1"/>
    <xf numFmtId="0" fontId="0" fillId="59" borderId="75" xfId="0" applyFill="1" applyBorder="1"/>
    <xf numFmtId="172" fontId="88" fillId="0" borderId="59" xfId="0" applyNumberFormat="1" applyFont="1" applyBorder="1" applyAlignment="1">
      <alignment horizontal="left"/>
    </xf>
    <xf numFmtId="0" fontId="106" fillId="53" borderId="0" xfId="0" applyFont="1" applyFill="1"/>
    <xf numFmtId="0" fontId="26" fillId="53" borderId="62" xfId="0" applyFont="1" applyFill="1" applyBorder="1"/>
    <xf numFmtId="0" fontId="18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9" xfId="0" applyFill="1" applyBorder="1"/>
    <xf numFmtId="20" fontId="5" fillId="47" borderId="13" xfId="0" applyNumberFormat="1" applyFont="1" applyFill="1" applyBorder="1" applyAlignment="1">
      <alignment horizontal="center"/>
    </xf>
    <xf numFmtId="20" fontId="5" fillId="47" borderId="23" xfId="0" applyNumberFormat="1" applyFont="1" applyFill="1" applyBorder="1" applyAlignment="1">
      <alignment horizontal="center"/>
    </xf>
    <xf numFmtId="0" fontId="96" fillId="54" borderId="49" xfId="0" applyFont="1" applyFill="1" applyBorder="1" applyAlignment="1">
      <alignment horizontal="left"/>
    </xf>
    <xf numFmtId="185" fontId="110" fillId="57" borderId="49" xfId="0" applyNumberFormat="1" applyFont="1" applyFill="1" applyBorder="1" applyAlignment="1">
      <alignment horizontal="left" vertic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7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9" xfId="0" applyFill="1" applyBorder="1" applyAlignment="1">
      <alignment horizontal="right"/>
    </xf>
    <xf numFmtId="0" fontId="0" fillId="2" borderId="79" xfId="0" quotePrefix="1" applyFill="1" applyBorder="1" applyAlignment="1">
      <alignment horizontal="right"/>
    </xf>
    <xf numFmtId="0" fontId="0" fillId="62" borderId="0" xfId="0" applyFill="1"/>
    <xf numFmtId="0" fontId="0" fillId="62" borderId="0" xfId="0" applyFill="1" applyAlignment="1">
      <alignment horizontal="right"/>
    </xf>
    <xf numFmtId="0" fontId="0" fillId="62" borderId="0" xfId="0" quotePrefix="1" applyFill="1" applyAlignment="1">
      <alignment horizontal="right"/>
    </xf>
    <xf numFmtId="0" fontId="0" fillId="56" borderId="0" xfId="0" applyFill="1"/>
    <xf numFmtId="0" fontId="0" fillId="56" borderId="0" xfId="0" applyFill="1" applyAlignment="1">
      <alignment horizontal="right"/>
    </xf>
    <xf numFmtId="0" fontId="0" fillId="56" borderId="0" xfId="0" quotePrefix="1" applyFill="1" applyAlignment="1">
      <alignment horizontal="right"/>
    </xf>
    <xf numFmtId="16" fontId="111" fillId="62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6" xfId="0" applyBorder="1" applyAlignment="1">
      <alignment horizontal="center"/>
    </xf>
    <xf numFmtId="20" fontId="109" fillId="54" borderId="67" xfId="0" applyNumberFormat="1" applyFont="1" applyFill="1" applyBorder="1" applyAlignment="1">
      <alignment horizontal="left" vertical="center"/>
    </xf>
    <xf numFmtId="167" fontId="6" fillId="0" borderId="39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90" fontId="7" fillId="51" borderId="40" xfId="0" applyNumberFormat="1" applyFont="1" applyFill="1" applyBorder="1" applyAlignment="1">
      <alignment vertical="center"/>
    </xf>
    <xf numFmtId="0" fontId="57" fillId="0" borderId="0" xfId="0" applyFont="1"/>
    <xf numFmtId="1" fontId="43" fillId="5" borderId="0" xfId="0" applyNumberFormat="1" applyFont="1" applyFill="1" applyAlignment="1">
      <alignment horizontal="center"/>
    </xf>
    <xf numFmtId="165" fontId="52" fillId="63" borderId="81" xfId="0" applyNumberFormat="1" applyFont="1" applyFill="1" applyBorder="1" applyAlignment="1">
      <alignment horizontal="center" vertical="center"/>
    </xf>
    <xf numFmtId="178" fontId="104" fillId="63" borderId="83" xfId="0" quotePrefix="1" applyNumberFormat="1" applyFont="1" applyFill="1" applyBorder="1" applyAlignment="1">
      <alignment horizontal="center"/>
    </xf>
    <xf numFmtId="190" fontId="2" fillId="63" borderId="82" xfId="0" applyNumberFormat="1" applyFont="1" applyFill="1" applyBorder="1" applyAlignment="1">
      <alignment vertical="center"/>
    </xf>
    <xf numFmtId="164" fontId="43" fillId="5" borderId="0" xfId="0" applyNumberFormat="1" applyFont="1" applyFill="1" applyAlignment="1">
      <alignment horizontal="center"/>
    </xf>
    <xf numFmtId="165" fontId="52" fillId="64" borderId="84" xfId="0" applyNumberFormat="1" applyFont="1" applyFill="1" applyBorder="1" applyAlignment="1">
      <alignment horizontal="center" vertical="center"/>
    </xf>
    <xf numFmtId="190" fontId="2" fillId="64" borderId="85" xfId="0" applyNumberFormat="1" applyFont="1" applyFill="1" applyBorder="1" applyAlignment="1">
      <alignment vertical="center"/>
    </xf>
    <xf numFmtId="178" fontId="104" fillId="64" borderId="86" xfId="0" quotePrefix="1" applyNumberFormat="1" applyFont="1" applyFill="1" applyBorder="1" applyAlignment="1">
      <alignment horizontal="center"/>
    </xf>
    <xf numFmtId="197" fontId="52" fillId="13" borderId="24" xfId="0" applyNumberFormat="1" applyFont="1" applyFill="1" applyBorder="1" applyAlignment="1">
      <alignment horizontal="center" vertical="center"/>
    </xf>
    <xf numFmtId="46" fontId="0" fillId="0" borderId="0" xfId="0" applyNumberFormat="1"/>
    <xf numFmtId="0" fontId="90" fillId="0" borderId="24" xfId="0" applyFont="1" applyBorder="1" applyAlignment="1">
      <alignment horizontal="center" vertical="center"/>
    </xf>
    <xf numFmtId="0" fontId="0" fillId="0" borderId="72" xfId="0" applyBorder="1" applyAlignment="1">
      <alignment horizontal="center"/>
    </xf>
    <xf numFmtId="0" fontId="115" fillId="0" borderId="0" xfId="0" applyFont="1"/>
    <xf numFmtId="0" fontId="116" fillId="0" borderId="0" xfId="0" applyFont="1"/>
    <xf numFmtId="0" fontId="0" fillId="0" borderId="71" xfId="0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1" borderId="0" xfId="0" applyNumberFormat="1" applyFill="1" applyAlignment="1">
      <alignment horizontal="center"/>
    </xf>
    <xf numFmtId="20" fontId="0" fillId="51" borderId="79" xfId="0" applyNumberFormat="1" applyFill="1" applyBorder="1" applyAlignment="1">
      <alignment horizontal="center"/>
    </xf>
    <xf numFmtId="20" fontId="0" fillId="65" borderId="0" xfId="0" applyNumberFormat="1" applyFill="1" applyAlignment="1">
      <alignment horizontal="center"/>
    </xf>
    <xf numFmtId="20" fontId="0" fillId="65" borderId="79" xfId="0" applyNumberFormat="1" applyFill="1" applyBorder="1" applyAlignment="1">
      <alignment horizontal="center"/>
    </xf>
    <xf numFmtId="0" fontId="0" fillId="51" borderId="24" xfId="0" applyFill="1" applyBorder="1" applyAlignment="1">
      <alignment horizontal="center"/>
    </xf>
    <xf numFmtId="0" fontId="0" fillId="65" borderId="24" xfId="0" applyFill="1" applyBorder="1" applyAlignment="1">
      <alignment horizontal="center"/>
    </xf>
    <xf numFmtId="0" fontId="117" fillId="61" borderId="24" xfId="0" applyFont="1" applyFill="1" applyBorder="1" applyAlignment="1">
      <alignment horizontal="center"/>
    </xf>
    <xf numFmtId="0" fontId="118" fillId="57" borderId="87" xfId="0" applyFont="1" applyFill="1" applyBorder="1" applyAlignment="1">
      <alignment horizontal="right"/>
    </xf>
    <xf numFmtId="0" fontId="118" fillId="57" borderId="66" xfId="0" applyFont="1" applyFill="1" applyBorder="1" applyAlignment="1">
      <alignment horizontal="right"/>
    </xf>
    <xf numFmtId="0" fontId="0" fillId="8" borderId="59" xfId="0" applyFill="1" applyBorder="1"/>
    <xf numFmtId="0" fontId="0" fillId="0" borderId="38" xfId="0" applyBorder="1" applyAlignment="1">
      <alignment horizontal="centerContinuous"/>
    </xf>
    <xf numFmtId="0" fontId="30" fillId="53" borderId="0" xfId="0" applyFont="1" applyFill="1" applyAlignment="1">
      <alignment horizontal="center" vertical="center"/>
    </xf>
    <xf numFmtId="0" fontId="31" fillId="53" borderId="0" xfId="0" applyFont="1" applyFill="1" applyAlignment="1">
      <alignment horizontal="center"/>
    </xf>
    <xf numFmtId="0" fontId="31" fillId="53" borderId="0" xfId="0" applyFont="1" applyFill="1" applyAlignment="1">
      <alignment horizontal="center" vertical="center"/>
    </xf>
    <xf numFmtId="0" fontId="30" fillId="53" borderId="0" xfId="0" applyFont="1" applyFill="1" applyAlignment="1">
      <alignment horizontal="center"/>
    </xf>
    <xf numFmtId="0" fontId="32" fillId="53" borderId="0" xfId="0" applyFont="1" applyFill="1" applyAlignment="1">
      <alignment horizontal="center"/>
    </xf>
    <xf numFmtId="181" fontId="26" fillId="53" borderId="59" xfId="0" applyNumberFormat="1" applyFont="1" applyFill="1" applyBorder="1"/>
    <xf numFmtId="198" fontId="0" fillId="0" borderId="0" xfId="0" applyNumberFormat="1"/>
    <xf numFmtId="192" fontId="84" fillId="52" borderId="10" xfId="0" applyNumberFormat="1" applyFont="1" applyFill="1" applyBorder="1" applyAlignment="1">
      <alignment horizontal="center"/>
    </xf>
    <xf numFmtId="0" fontId="0" fillId="66" borderId="24" xfId="0" applyFill="1" applyBorder="1" applyAlignment="1">
      <alignment horizontal="center"/>
    </xf>
    <xf numFmtId="0" fontId="0" fillId="66" borderId="18" xfId="0" applyFill="1" applyBorder="1" applyAlignment="1">
      <alignment horizontal="center"/>
    </xf>
    <xf numFmtId="20" fontId="0" fillId="66" borderId="24" xfId="0" applyNumberFormat="1" applyFill="1" applyBorder="1" applyAlignment="1">
      <alignment horizontal="center"/>
    </xf>
    <xf numFmtId="1" fontId="0" fillId="66" borderId="24" xfId="0" applyNumberFormat="1" applyFill="1" applyBorder="1" applyAlignment="1">
      <alignment horizontal="center"/>
    </xf>
    <xf numFmtId="0" fontId="0" fillId="66" borderId="32" xfId="0" applyFill="1" applyBorder="1" applyAlignment="1">
      <alignment horizontal="center"/>
    </xf>
    <xf numFmtId="167" fontId="57" fillId="4" borderId="0" xfId="0" applyNumberFormat="1" applyFont="1" applyFill="1" applyAlignment="1">
      <alignment horizontal="right"/>
    </xf>
    <xf numFmtId="167" fontId="57" fillId="4" borderId="0" xfId="0" applyNumberFormat="1" applyFont="1" applyFill="1" applyAlignment="1">
      <alignment horizontal="right" vertical="center"/>
    </xf>
    <xf numFmtId="0" fontId="57" fillId="4" borderId="0" xfId="0" applyFont="1" applyFill="1"/>
    <xf numFmtId="0" fontId="57" fillId="4" borderId="0" xfId="0" applyFont="1" applyFill="1" applyAlignment="1">
      <alignment vertical="top"/>
    </xf>
    <xf numFmtId="0" fontId="57" fillId="4" borderId="0" xfId="0" applyFont="1" applyFill="1" applyAlignment="1">
      <alignment vertical="center"/>
    </xf>
    <xf numFmtId="20" fontId="0" fillId="8" borderId="33" xfId="0" applyNumberFormat="1" applyFill="1" applyBorder="1"/>
    <xf numFmtId="49" fontId="0" fillId="0" borderId="18" xfId="0" applyNumberFormat="1" applyBorder="1"/>
    <xf numFmtId="0" fontId="0" fillId="0" borderId="0" xfId="0" applyFill="1"/>
    <xf numFmtId="46" fontId="0" fillId="0" borderId="0" xfId="0" applyNumberFormat="1" applyFill="1"/>
    <xf numFmtId="0" fontId="0" fillId="53" borderId="0" xfId="0" applyFill="1" applyBorder="1"/>
    <xf numFmtId="0" fontId="51" fillId="53" borderId="0" xfId="0" applyFont="1" applyFill="1" applyAlignment="1">
      <alignment horizontal="center" vertical="top"/>
    </xf>
    <xf numFmtId="167" fontId="57" fillId="53" borderId="0" xfId="0" applyNumberFormat="1" applyFont="1" applyFill="1" applyAlignment="1">
      <alignment horizontal="right" vertical="top"/>
    </xf>
    <xf numFmtId="0" fontId="104" fillId="8" borderId="0" xfId="36" applyFont="1" applyFill="1" applyBorder="1" applyAlignment="1">
      <alignment horizontal="center"/>
    </xf>
    <xf numFmtId="0" fontId="2" fillId="8" borderId="0" xfId="36" applyFill="1" applyBorder="1"/>
    <xf numFmtId="165" fontId="41" fillId="55" borderId="88" xfId="36" applyNumberFormat="1" applyFont="1" applyFill="1" applyBorder="1" applyAlignment="1">
      <alignment horizontal="center"/>
    </xf>
    <xf numFmtId="0" fontId="2" fillId="8" borderId="34" xfId="36" applyFill="1" applyBorder="1"/>
    <xf numFmtId="0" fontId="90" fillId="0" borderId="0" xfId="0" applyFont="1" applyFill="1" applyBorder="1" applyAlignment="1"/>
    <xf numFmtId="0" fontId="91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Continuous" vertical="center"/>
    </xf>
    <xf numFmtId="168" fontId="0" fillId="0" borderId="0" xfId="0" applyNumberFormat="1" applyFill="1"/>
    <xf numFmtId="193" fontId="1" fillId="0" borderId="0" xfId="0" applyNumberFormat="1" applyFont="1" applyFill="1" applyBorder="1" applyAlignment="1">
      <alignment horizontal="center" vertical="center"/>
    </xf>
    <xf numFmtId="165" fontId="105" fillId="51" borderId="19" xfId="0" applyNumberFormat="1" applyFont="1" applyFill="1" applyBorder="1" applyAlignment="1">
      <alignment horizontal="center"/>
    </xf>
    <xf numFmtId="0" fontId="2" fillId="0" borderId="0" xfId="36" applyBorder="1"/>
    <xf numFmtId="0" fontId="2" fillId="0" borderId="18" xfId="36" applyBorder="1"/>
    <xf numFmtId="170" fontId="4" fillId="61" borderId="24" xfId="0" quotePrefix="1" applyNumberFormat="1" applyFont="1" applyFill="1" applyBorder="1" applyAlignment="1">
      <alignment horizontal="center"/>
    </xf>
    <xf numFmtId="0" fontId="0" fillId="0" borderId="0" xfId="0" applyBorder="1"/>
    <xf numFmtId="0" fontId="1" fillId="61" borderId="83" xfId="0" applyNumberFormat="1" applyFont="1" applyFill="1" applyBorder="1" applyAlignment="1">
      <alignment horizontal="center"/>
    </xf>
    <xf numFmtId="20" fontId="0" fillId="0" borderId="0" xfId="0" applyNumberFormat="1" applyBorder="1"/>
    <xf numFmtId="168" fontId="0" fillId="0" borderId="0" xfId="0" applyNumberFormat="1" applyBorder="1"/>
    <xf numFmtId="199" fontId="0" fillId="0" borderId="0" xfId="0" applyNumberFormat="1" applyBorder="1"/>
    <xf numFmtId="0" fontId="2" fillId="0" borderId="88" xfId="36" applyBorder="1"/>
    <xf numFmtId="169" fontId="0" fillId="0" borderId="88" xfId="0" applyNumberFormat="1" applyBorder="1" applyAlignment="1">
      <alignment horizontal="center"/>
    </xf>
    <xf numFmtId="0" fontId="2" fillId="0" borderId="88" xfId="36" applyFill="1" applyBorder="1"/>
    <xf numFmtId="167" fontId="94" fillId="67" borderId="88" xfId="0" applyNumberFormat="1" applyFont="1" applyFill="1" applyBorder="1" applyAlignment="1">
      <alignment horizontal="center"/>
    </xf>
    <xf numFmtId="0" fontId="93" fillId="0" borderId="0" xfId="0" applyFont="1" applyAlignment="1"/>
    <xf numFmtId="194" fontId="0" fillId="0" borderId="0" xfId="0" applyNumberFormat="1" applyFill="1" applyBorder="1" applyAlignment="1">
      <alignment horizontal="center"/>
    </xf>
    <xf numFmtId="193" fontId="1" fillId="0" borderId="0" xfId="0" applyNumberFormat="1" applyFont="1" applyFill="1" applyBorder="1" applyAlignment="1">
      <alignment horizontal="center"/>
    </xf>
    <xf numFmtId="165" fontId="105" fillId="0" borderId="31" xfId="0" applyNumberFormat="1" applyFont="1" applyFill="1" applyBorder="1" applyAlignment="1">
      <alignment horizontal="center"/>
    </xf>
    <xf numFmtId="0" fontId="0" fillId="0" borderId="18" xfId="0" applyBorder="1"/>
    <xf numFmtId="193" fontId="1" fillId="68" borderId="32" xfId="0" applyNumberFormat="1" applyFont="1" applyFill="1" applyBorder="1" applyAlignment="1">
      <alignment horizontal="center" vertical="center"/>
    </xf>
    <xf numFmtId="0" fontId="0" fillId="57" borderId="0" xfId="0" applyFill="1"/>
    <xf numFmtId="0" fontId="122" fillId="57" borderId="0" xfId="0" applyFont="1" applyFill="1" applyAlignment="1">
      <alignment horizontal="center"/>
    </xf>
    <xf numFmtId="0" fontId="57" fillId="57" borderId="0" xfId="0" applyFont="1" applyFill="1" applyAlignment="1">
      <alignment horizontal="center"/>
    </xf>
    <xf numFmtId="0" fontId="57" fillId="57" borderId="0" xfId="0" applyFont="1" applyFill="1"/>
    <xf numFmtId="17" fontId="0" fillId="0" borderId="0" xfId="0" quotePrefix="1" applyNumberFormat="1" applyAlignment="1">
      <alignment horizontal="center"/>
    </xf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57" borderId="0" xfId="0" applyFill="1" applyAlignment="1">
      <alignment horizontal="center"/>
    </xf>
    <xf numFmtId="0" fontId="0" fillId="70" borderId="0" xfId="0" applyFill="1" applyAlignment="1">
      <alignment horizontal="center"/>
    </xf>
    <xf numFmtId="167" fontId="94" fillId="48" borderId="88" xfId="0" applyNumberFormat="1" applyFont="1" applyFill="1" applyBorder="1" applyAlignment="1">
      <alignment horizontal="center"/>
    </xf>
    <xf numFmtId="0" fontId="54" fillId="53" borderId="60" xfId="0" applyFont="1" applyFill="1" applyBorder="1" applyAlignment="1">
      <alignment vertical="top"/>
    </xf>
    <xf numFmtId="188" fontId="0" fillId="61" borderId="0" xfId="0" applyNumberFormat="1" applyFill="1" applyAlignment="1">
      <alignment horizontal="center"/>
    </xf>
    <xf numFmtId="0" fontId="112" fillId="0" borderId="72" xfId="0" applyFont="1" applyBorder="1" applyAlignment="1">
      <alignment horizontal="left"/>
    </xf>
    <xf numFmtId="0" fontId="2" fillId="0" borderId="72" xfId="36" applyBorder="1"/>
    <xf numFmtId="0" fontId="120" fillId="57" borderId="71" xfId="0" applyFont="1" applyFill="1" applyBorder="1"/>
    <xf numFmtId="168" fontId="0" fillId="69" borderId="88" xfId="0" applyNumberFormat="1" applyFill="1" applyBorder="1" applyAlignment="1">
      <alignment horizontal="center"/>
    </xf>
    <xf numFmtId="196" fontId="57" fillId="84" borderId="31" xfId="0" applyNumberFormat="1" applyFont="1" applyFill="1" applyBorder="1" applyAlignment="1">
      <alignment horizontal="center"/>
    </xf>
    <xf numFmtId="0" fontId="0" fillId="0" borderId="89" xfId="0" applyBorder="1" applyAlignment="1">
      <alignment horizontal="left"/>
    </xf>
    <xf numFmtId="0" fontId="0" fillId="0" borderId="90" xfId="0" applyBorder="1"/>
    <xf numFmtId="0" fontId="112" fillId="0" borderId="91" xfId="0" applyFont="1" applyBorder="1" applyAlignment="1">
      <alignment horizontal="left"/>
    </xf>
    <xf numFmtId="0" fontId="112" fillId="0" borderId="74" xfId="0" applyFont="1" applyBorder="1" applyAlignment="1">
      <alignment horizontal="left"/>
    </xf>
    <xf numFmtId="0" fontId="2" fillId="0" borderId="92" xfId="36" applyBorder="1"/>
    <xf numFmtId="0" fontId="0" fillId="0" borderId="0" xfId="0" applyBorder="1" applyAlignment="1">
      <alignment horizontal="center"/>
    </xf>
    <xf numFmtId="0" fontId="113" fillId="0" borderId="88" xfId="0" quotePrefix="1" applyFont="1" applyBorder="1" applyAlignment="1">
      <alignment horizontal="center"/>
    </xf>
    <xf numFmtId="0" fontId="0" fillId="0" borderId="88" xfId="0" applyBorder="1" applyAlignment="1">
      <alignment horizontal="left"/>
    </xf>
    <xf numFmtId="0" fontId="7" fillId="0" borderId="31" xfId="0" applyFont="1" applyBorder="1" applyAlignment="1">
      <alignment horizontal="center" vertical="center"/>
    </xf>
    <xf numFmtId="172" fontId="1" fillId="61" borderId="88" xfId="0" applyNumberFormat="1" applyFont="1" applyFill="1" applyBorder="1" applyAlignment="1">
      <alignment horizontal="center"/>
    </xf>
    <xf numFmtId="1" fontId="4" fillId="61" borderId="24" xfId="0" quotePrefix="1" applyNumberFormat="1" applyFont="1" applyFill="1" applyBorder="1" applyAlignment="1">
      <alignment horizontal="center"/>
    </xf>
    <xf numFmtId="0" fontId="6" fillId="0" borderId="0" xfId="0" applyNumberFormat="1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49" fontId="18" fillId="0" borderId="82" xfId="0" applyNumberFormat="1" applyFont="1" applyBorder="1" applyAlignment="1">
      <alignment horizontal="centerContinuous" vertical="center"/>
    </xf>
    <xf numFmtId="165" fontId="6" fillId="0" borderId="82" xfId="0" applyNumberFormat="1" applyFont="1" applyFill="1" applyBorder="1" applyAlignment="1">
      <alignment horizontal="centerContinuous" vertical="center"/>
    </xf>
    <xf numFmtId="0" fontId="54" fillId="53" borderId="0" xfId="0" applyFont="1" applyFill="1" applyBorder="1" applyAlignment="1">
      <alignment vertical="top"/>
    </xf>
    <xf numFmtId="0" fontId="48" fillId="53" borderId="59" xfId="0" applyFont="1" applyFill="1" applyBorder="1"/>
    <xf numFmtId="0" fontId="0" fillId="53" borderId="65" xfId="0" applyFill="1" applyBorder="1"/>
    <xf numFmtId="185" fontId="29" fillId="53" borderId="61" xfId="0" applyNumberFormat="1" applyFont="1" applyFill="1" applyBorder="1"/>
    <xf numFmtId="185" fontId="29" fillId="53" borderId="62" xfId="0" applyNumberFormat="1" applyFont="1" applyFill="1" applyBorder="1"/>
    <xf numFmtId="200" fontId="12" fillId="0" borderId="0" xfId="0" applyNumberFormat="1" applyFont="1" applyAlignment="1">
      <alignment horizontal="center"/>
    </xf>
    <xf numFmtId="200" fontId="0" fillId="0" borderId="0" xfId="0" applyNumberFormat="1"/>
    <xf numFmtId="200" fontId="0" fillId="0" borderId="0" xfId="0" applyNumberFormat="1" applyAlignment="1">
      <alignment horizontal="center"/>
    </xf>
    <xf numFmtId="200" fontId="2" fillId="0" borderId="0" xfId="0" applyNumberFormat="1" applyFont="1"/>
    <xf numFmtId="200" fontId="7" fillId="0" borderId="0" xfId="0" applyNumberFormat="1" applyFont="1"/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1" xfId="0" applyNumberFormat="1" applyFont="1" applyBorder="1" applyAlignment="1">
      <alignment horizontal="right"/>
    </xf>
    <xf numFmtId="20" fontId="0" fillId="0" borderId="31" xfId="0" applyNumberFormat="1" applyBorder="1" applyAlignment="1">
      <alignment horizontal="right"/>
    </xf>
    <xf numFmtId="20" fontId="0" fillId="0" borderId="31" xfId="0" applyNumberFormat="1" applyBorder="1"/>
    <xf numFmtId="16" fontId="0" fillId="0" borderId="31" xfId="0" applyNumberFormat="1" applyBorder="1"/>
    <xf numFmtId="0" fontId="2" fillId="0" borderId="31" xfId="0" quotePrefix="1" applyFont="1" applyBorder="1"/>
    <xf numFmtId="0" fontId="0" fillId="0" borderId="31" xfId="0" quotePrefix="1" applyBorder="1"/>
    <xf numFmtId="0" fontId="2" fillId="0" borderId="31" xfId="0" applyFont="1" applyBorder="1"/>
    <xf numFmtId="0" fontId="0" fillId="0" borderId="32" xfId="0" applyBorder="1"/>
    <xf numFmtId="193" fontId="1" fillId="68" borderId="88" xfId="0" applyNumberFormat="1" applyFont="1" applyFill="1" applyBorder="1" applyAlignment="1">
      <alignment horizontal="center"/>
    </xf>
    <xf numFmtId="167" fontId="89" fillId="48" borderId="1" xfId="0" applyNumberFormat="1" applyFont="1" applyFill="1" applyBorder="1" applyAlignment="1">
      <alignment horizontal="center"/>
    </xf>
    <xf numFmtId="20" fontId="11" fillId="48" borderId="10" xfId="0" applyNumberFormat="1" applyFont="1" applyFill="1" applyBorder="1" applyAlignment="1">
      <alignment horizontal="center"/>
    </xf>
    <xf numFmtId="167" fontId="89" fillId="48" borderId="88" xfId="0" applyNumberFormat="1" applyFont="1" applyFill="1" applyBorder="1" applyAlignment="1">
      <alignment horizontal="center"/>
    </xf>
    <xf numFmtId="0" fontId="0" fillId="0" borderId="0" xfId="0" applyAlignment="1">
      <alignment horizontal="left" wrapText="1"/>
    </xf>
    <xf numFmtId="0" fontId="0" fillId="85" borderId="88" xfId="0" applyFill="1" applyBorder="1"/>
    <xf numFmtId="0" fontId="105" fillId="0" borderId="0" xfId="0" applyFont="1" applyAlignment="1">
      <alignment horizontal="center"/>
    </xf>
    <xf numFmtId="0" fontId="63" fillId="0" borderId="0" xfId="32" applyFill="1" applyAlignment="1" applyProtection="1"/>
    <xf numFmtId="0" fontId="0" fillId="85" borderId="0" xfId="0" applyFill="1"/>
    <xf numFmtId="192" fontId="11" fillId="48" borderId="2" xfId="0" applyNumberFormat="1" applyFont="1" applyFill="1" applyBorder="1" applyAlignment="1">
      <alignment horizontal="center"/>
    </xf>
    <xf numFmtId="0" fontId="57" fillId="54" borderId="49" xfId="0" applyFont="1" applyFill="1" applyBorder="1" applyAlignment="1">
      <alignment vertical="center"/>
    </xf>
    <xf numFmtId="0" fontId="0" fillId="0" borderId="0" xfId="0" applyFont="1" applyAlignment="1">
      <alignment horizontal="left"/>
    </xf>
    <xf numFmtId="170" fontId="0" fillId="0" borderId="0" xfId="0" applyNumberFormat="1"/>
    <xf numFmtId="188" fontId="105" fillId="0" borderId="0" xfId="0" applyNumberFormat="1" applyFont="1" applyAlignment="1">
      <alignment horizontal="left"/>
    </xf>
    <xf numFmtId="0" fontId="123" fillId="0" borderId="0" xfId="0" applyFont="1" applyAlignment="1">
      <alignment horizontal="left" vertical="center" wrapText="1"/>
    </xf>
    <xf numFmtId="0" fontId="123" fillId="0" borderId="0" xfId="0" applyFont="1" applyAlignment="1">
      <alignment horizontal="right" vertical="center" wrapText="1"/>
    </xf>
    <xf numFmtId="20" fontId="123" fillId="0" borderId="0" xfId="0" applyNumberFormat="1" applyFont="1" applyAlignment="1">
      <alignment horizontal="left" vertical="center" wrapText="1"/>
    </xf>
    <xf numFmtId="20" fontId="0" fillId="0" borderId="72" xfId="0" applyNumberFormat="1" applyBorder="1" applyAlignment="1">
      <alignment horizontal="center"/>
    </xf>
    <xf numFmtId="20" fontId="0" fillId="0" borderId="74" xfId="0" applyNumberFormat="1" applyBorder="1" applyAlignment="1">
      <alignment horizontal="center"/>
    </xf>
    <xf numFmtId="0" fontId="27" fillId="53" borderId="0" xfId="0" applyFont="1" applyFill="1" applyAlignment="1">
      <alignment horizontal="center" vertical="center" wrapText="1"/>
    </xf>
    <xf numFmtId="181" fontId="26" fillId="53" borderId="0" xfId="0" applyNumberFormat="1" applyFont="1" applyFill="1"/>
    <xf numFmtId="0" fontId="114" fillId="53" borderId="0" xfId="0" applyFont="1" applyFill="1" applyAlignment="1">
      <alignment vertical="top"/>
    </xf>
    <xf numFmtId="0" fontId="114" fillId="53" borderId="0" xfId="0" applyFont="1" applyFill="1" applyAlignment="1">
      <alignment vertical="center"/>
    </xf>
    <xf numFmtId="0" fontId="118" fillId="53" borderId="0" xfId="0" applyFont="1" applyFill="1" applyAlignment="1">
      <alignment horizontal="centerContinuous" vertical="top"/>
    </xf>
    <xf numFmtId="0" fontId="118" fillId="53" borderId="0" xfId="0" applyFont="1" applyFill="1" applyAlignment="1">
      <alignment horizontal="centerContinuous"/>
    </xf>
    <xf numFmtId="0" fontId="13" fillId="54" borderId="49" xfId="0" applyFont="1" applyFill="1" applyBorder="1" applyAlignment="1"/>
    <xf numFmtId="0" fontId="57" fillId="54" borderId="49" xfId="0" applyFont="1" applyFill="1" applyBorder="1" applyAlignment="1">
      <alignment horizontal="center" vertical="center"/>
    </xf>
    <xf numFmtId="168" fontId="35" fillId="86" borderId="24" xfId="0" applyNumberFormat="1" applyFont="1" applyFill="1" applyBorder="1" applyAlignment="1">
      <alignment horizontal="center" vertical="center"/>
    </xf>
    <xf numFmtId="0" fontId="119" fillId="54" borderId="49" xfId="0" applyFont="1" applyFill="1" applyBorder="1" applyAlignment="1">
      <alignment vertical="center"/>
    </xf>
    <xf numFmtId="0" fontId="105" fillId="0" borderId="31" xfId="0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"/>
    </xf>
    <xf numFmtId="2" fontId="2" fillId="48" borderId="17" xfId="0" applyNumberFormat="1" applyFont="1" applyFill="1" applyBorder="1" applyAlignment="1">
      <alignment horizontal="center"/>
    </xf>
    <xf numFmtId="2" fontId="2" fillId="48" borderId="9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80" xfId="0" applyBorder="1" applyAlignment="1">
      <alignment horizontal="center"/>
    </xf>
    <xf numFmtId="0" fontId="0" fillId="0" borderId="48" xfId="0" applyBorder="1" applyAlignment="1">
      <alignment horizontal="center"/>
    </xf>
    <xf numFmtId="14" fontId="4" fillId="0" borderId="38" xfId="0" applyNumberFormat="1" applyFont="1" applyBorder="1" applyAlignment="1">
      <alignment horizontal="center"/>
    </xf>
    <xf numFmtId="14" fontId="4" fillId="0" borderId="77" xfId="0" applyNumberFormat="1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190" fontId="2" fillId="50" borderId="38" xfId="0" applyNumberFormat="1" applyFont="1" applyFill="1" applyBorder="1" applyAlignment="1">
      <alignment horizontal="center"/>
    </xf>
    <xf numFmtId="190" fontId="2" fillId="50" borderId="40" xfId="0" applyNumberFormat="1" applyFont="1" applyFill="1" applyBorder="1" applyAlignment="1">
      <alignment horizontal="center"/>
    </xf>
    <xf numFmtId="190" fontId="2" fillId="50" borderId="78" xfId="0" applyNumberFormat="1" applyFont="1" applyFill="1" applyBorder="1" applyAlignment="1">
      <alignment horizontal="center"/>
    </xf>
    <xf numFmtId="191" fontId="2" fillId="46" borderId="38" xfId="0" applyNumberFormat="1" applyFont="1" applyFill="1" applyBorder="1" applyAlignment="1">
      <alignment horizontal="center"/>
    </xf>
    <xf numFmtId="191" fontId="2" fillId="46" borderId="39" xfId="0" applyNumberFormat="1" applyFont="1" applyFill="1" applyBorder="1" applyAlignment="1">
      <alignment horizontal="center"/>
    </xf>
    <xf numFmtId="0" fontId="45" fillId="14" borderId="70" xfId="0" applyFont="1" applyFill="1" applyBorder="1" applyAlignment="1">
      <alignment horizontal="center" vertical="center"/>
    </xf>
    <xf numFmtId="0" fontId="45" fillId="14" borderId="76" xfId="0" applyFont="1" applyFill="1" applyBorder="1" applyAlignment="1">
      <alignment horizontal="center" vertical="center"/>
    </xf>
    <xf numFmtId="0" fontId="45" fillId="14" borderId="46" xfId="0" applyFont="1" applyFill="1" applyBorder="1" applyAlignment="1">
      <alignment horizontal="center" vertical="center"/>
    </xf>
    <xf numFmtId="0" fontId="45" fillId="14" borderId="38" xfId="0" applyFont="1" applyFill="1" applyBorder="1" applyAlignment="1">
      <alignment horizontal="center" vertical="center"/>
    </xf>
    <xf numFmtId="0" fontId="45" fillId="14" borderId="40" xfId="0" applyFont="1" applyFill="1" applyBorder="1" applyAlignment="1">
      <alignment horizontal="center" vertical="center"/>
    </xf>
    <xf numFmtId="0" fontId="45" fillId="14" borderId="39" xfId="0" applyFont="1" applyFill="1" applyBorder="1" applyAlignment="1">
      <alignment horizontal="center" vertical="center"/>
    </xf>
    <xf numFmtId="14" fontId="6" fillId="0" borderId="38" xfId="0" applyNumberFormat="1" applyFont="1" applyBorder="1" applyAlignment="1">
      <alignment horizontal="center"/>
    </xf>
    <xf numFmtId="14" fontId="6" fillId="0" borderId="39" xfId="0" applyNumberFormat="1" applyFont="1" applyBorder="1" applyAlignment="1">
      <alignment horizontal="center"/>
    </xf>
    <xf numFmtId="14" fontId="2" fillId="50" borderId="38" xfId="0" applyNumberFormat="1" applyFont="1" applyFill="1" applyBorder="1" applyAlignment="1">
      <alignment horizontal="center"/>
    </xf>
    <xf numFmtId="14" fontId="2" fillId="50" borderId="39" xfId="0" applyNumberFormat="1" applyFont="1" applyFill="1" applyBorder="1" applyAlignment="1">
      <alignment horizontal="center"/>
    </xf>
    <xf numFmtId="178" fontId="6" fillId="0" borderId="38" xfId="0" applyNumberFormat="1" applyFont="1" applyBorder="1" applyAlignment="1">
      <alignment horizontal="center" vertical="center"/>
    </xf>
    <xf numFmtId="178" fontId="6" fillId="0" borderId="39" xfId="0" applyNumberFormat="1" applyFont="1" applyBorder="1" applyAlignment="1">
      <alignment horizontal="center" vertical="center"/>
    </xf>
    <xf numFmtId="170" fontId="2" fillId="0" borderId="0" xfId="0" applyNumberFormat="1" applyFont="1" applyAlignment="1">
      <alignment horizontal="left"/>
    </xf>
    <xf numFmtId="188" fontId="37" fillId="53" borderId="0" xfId="0" applyNumberFormat="1" applyFont="1" applyFill="1" applyAlignment="1">
      <alignment horizontal="center" vertical="center"/>
    </xf>
    <xf numFmtId="0" fontId="2" fillId="6" borderId="0" xfId="0" applyFont="1" applyFill="1" applyAlignment="1">
      <alignment horizontal="center"/>
    </xf>
    <xf numFmtId="0" fontId="34" fillId="0" borderId="0" xfId="0" applyFont="1" applyAlignment="1">
      <alignment horizontal="center" vertical="center"/>
    </xf>
    <xf numFmtId="188" fontId="37" fillId="53" borderId="60" xfId="0" applyNumberFormat="1" applyFont="1" applyFill="1" applyBorder="1" applyAlignment="1">
      <alignment horizontal="center"/>
    </xf>
  </cellXfs>
  <cellStyles count="49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" xfId="28" builtinId="10" customBuiltin="1"/>
    <cellStyle name="Commentaire 2" xfId="29"/>
    <cellStyle name="Entrée" xfId="30" builtinId="20" customBuiltin="1"/>
    <cellStyle name="Insatisfaisant" xfId="31" builtinId="27" customBuiltin="1"/>
    <cellStyle name="Lien hypertexte" xfId="32" builtinId="8"/>
    <cellStyle name="Monétaire 2" xfId="33"/>
    <cellStyle name="Neutre" xfId="34" builtinId="28" customBuiltin="1"/>
    <cellStyle name="Normal" xfId="0" builtinId="0" customBuiltin="1"/>
    <cellStyle name="Normal 18" xfId="48"/>
    <cellStyle name="Normal 2" xfId="35"/>
    <cellStyle name="Normal 627" xfId="36"/>
    <cellStyle name="Normal 631" xfId="37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04">
    <dxf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00FF00"/>
      <color rgb="FFFFFF00"/>
      <color rgb="FFFFFF66"/>
      <color rgb="FFFFCC99"/>
      <color rgb="FF3399FF"/>
      <color rgb="FF0066FF"/>
      <color rgb="FFA6A6A6"/>
      <color rgb="FFFF9900"/>
      <color rgb="FFFF3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135975439457822"/>
          <c:y val="0.13720667077052756"/>
          <c:w val="0.62246795130295607"/>
          <c:h val="0.6377360110905278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81E2-49E8-99B5-316BB92E5645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81E2-49E8-99B5-316BB92E5645}"/>
              </c:ext>
            </c:extLst>
          </c:dPt>
          <c:dPt>
            <c:idx val="2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81E2-49E8-99B5-316BB92E5645}"/>
              </c:ext>
            </c:extLst>
          </c:dPt>
          <c:val>
            <c:numRef>
              <c:f>'Heures et Jours'!$D$30:$D$32</c:f>
              <c:numCache>
                <c:formatCode>[h]\ "h"\ mm\ "mn"</c:formatCode>
                <c:ptCount val="3"/>
                <c:pt idx="0" formatCode="h:mm">
                  <c:v>0</c:v>
                </c:pt>
                <c:pt idx="1">
                  <c:v>12.595138888888886</c:v>
                </c:pt>
                <c:pt idx="2" formatCode="h:mm">
                  <c:v>9.4881944444444457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1E2-49E8-99B5-316BB92E5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757825203252084"/>
          <c:y val="0.20843402777777822"/>
          <c:w val="0.5862212059620574"/>
          <c:h val="0.5862212059620574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0447-471D-8291-9A95BCA148FF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0447-471D-8291-9A95BCA148FF}"/>
              </c:ext>
            </c:extLst>
          </c:dPt>
          <c:dPt>
            <c:idx val="2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0447-471D-8291-9A95BCA148FF}"/>
              </c:ext>
            </c:extLst>
          </c:dPt>
          <c:val>
            <c:numRef>
              <c:f>'Heures et Jours'!$D$10:$D$12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27</c:v>
                </c:pt>
                <c:pt idx="2" formatCode="General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0447-471D-8291-9A95BCA14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757825203252084"/>
          <c:y val="0.20843402777777822"/>
          <c:w val="0.5862212059620574"/>
          <c:h val="0.5862212059620574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14B9-449D-A837-982C603AFA3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14B9-449D-A837-982C603AFA30}"/>
              </c:ext>
            </c:extLst>
          </c:dPt>
          <c:dPt>
            <c:idx val="2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14B9-449D-A837-982C603AFA30}"/>
              </c:ext>
            </c:extLst>
          </c:dPt>
          <c:val>
            <c:numRef>
              <c:f>'Heures et Jours'!$G$52:$G$54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14B9-449D-A837-982C603AF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757825203252084"/>
          <c:y val="0.20843402777777822"/>
          <c:w val="0.5862212059620574"/>
          <c:h val="0.5862212059620574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7430-475A-A9C5-B9D8614A0F31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12700" cmpd="sng">
                <a:solidFill>
                  <a:schemeClr val="tx1"/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7430-475A-A9C5-B9D8614A0F31}"/>
              </c:ext>
            </c:extLst>
          </c:dPt>
          <c:dPt>
            <c:idx val="2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7430-475A-A9C5-B9D8614A0F31}"/>
              </c:ext>
            </c:extLst>
          </c:dPt>
          <c:val>
            <c:numRef>
              <c:f>'Heures et Jours'!$A$10:$A$12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1</c:v>
                </c:pt>
                <c:pt idx="2" formatCode="General">
                  <c:v>30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7430-475A-A9C5-B9D8614A0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77528449983609"/>
          <c:y val="2.1273400168200458E-2"/>
          <c:w val="0.4178803511630026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Août_2024!$R$7</c:f>
              <c:numCache>
                <c:formatCode>0.0\ "°C"</c:formatCode>
                <c:ptCount val="1"/>
                <c:pt idx="0">
                  <c:v>37.5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B9C-4134-8AA2-73A5B6384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45756160"/>
        <c:axId val="234251968"/>
      </c:barChart>
      <c:catAx>
        <c:axId val="145756160"/>
        <c:scaling>
          <c:orientation val="minMax"/>
        </c:scaling>
        <c:delete val="1"/>
        <c:axPos val="b"/>
        <c:majorTickMark val="out"/>
        <c:minorTickMark val="none"/>
        <c:tickLblPos val="nextTo"/>
        <c:crossAx val="234251968"/>
        <c:crossesAt val="-20"/>
        <c:auto val="1"/>
        <c:lblAlgn val="ctr"/>
        <c:lblOffset val="100"/>
        <c:noMultiLvlLbl val="0"/>
      </c:catAx>
      <c:valAx>
        <c:axId val="234251968"/>
        <c:scaling>
          <c:orientation val="minMax"/>
          <c:max val="40"/>
          <c:min val="-20"/>
        </c:scaling>
        <c:delete val="1"/>
        <c:axPos val="l"/>
        <c:numFmt formatCode="0.0\ &quot;°C&quot;" sourceLinked="1"/>
        <c:majorTickMark val="out"/>
        <c:minorTickMark val="none"/>
        <c:tickLblPos val="nextTo"/>
        <c:crossAx val="14575616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3.9963669391462307E-2"/>
          <c:y val="3.5947712418300817E-2"/>
          <c:w val="0.91471533039502162"/>
          <c:h val="0.92810457516339873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32DCB4">
                <a:alpha val="30000"/>
              </a:srgbClr>
            </a:solidFill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32DCB4">
                  <a:alpha val="30000"/>
                </a:srgbClr>
              </a:solidFill>
              <a:ln w="25400"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01C-47E7-AAD0-E13470B234AB}"/>
              </c:ext>
            </c:extLst>
          </c:dPt>
          <c:val>
            <c:numRef>
              <c:f>'Mini-Maxi'!$B$12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01C-47E7-AAD0-E13470B234AB}"/>
            </c:ext>
          </c:extLst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'Mini-Maxi'!$B$13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01C-47E7-AAD0-E13470B234AB}"/>
            </c:ext>
          </c:extLst>
        </c:ser>
        <c:ser>
          <c:idx val="2"/>
          <c:order val="2"/>
          <c:invertIfNegative val="0"/>
          <c:val>
            <c:numRef>
              <c:f>'Mini-Maxi'!$B$14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01C-47E7-AAD0-E13470B23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45757184"/>
        <c:axId val="234253696"/>
        <c:axId val="0"/>
      </c:bar3DChart>
      <c:catAx>
        <c:axId val="145757184"/>
        <c:scaling>
          <c:orientation val="minMax"/>
        </c:scaling>
        <c:delete val="1"/>
        <c:axPos val="t"/>
        <c:majorTickMark val="out"/>
        <c:minorTickMark val="none"/>
        <c:tickLblPos val="nextTo"/>
        <c:crossAx val="234253696"/>
        <c:crosses val="autoZero"/>
        <c:auto val="1"/>
        <c:lblAlgn val="ctr"/>
        <c:lblOffset val="100"/>
        <c:noMultiLvlLbl val="0"/>
      </c:catAx>
      <c:valAx>
        <c:axId val="234253696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457571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25400" cap="sq" cmpd="sng">
      <a:solidFill>
        <a:schemeClr val="bg1">
          <a:lumMod val="65000"/>
        </a:schemeClr>
      </a:solidFill>
      <a:miter lim="800000"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20"/>
      <c:rAngAx val="0"/>
      <c:perspective val="70"/>
    </c:view3D>
    <c:floor>
      <c:thickness val="0"/>
      <c:spPr>
        <a:noFill/>
        <a:ln w="25400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9507106938800934E-2"/>
          <c:y val="3.4563091378283596E-2"/>
          <c:w val="0.84749116497750376"/>
          <c:h val="0.9294892256115046"/>
        </c:manualLayout>
      </c:layout>
      <c:bar3DChart>
        <c:barDir val="col"/>
        <c:grouping val="stacked"/>
        <c:varyColors val="0"/>
        <c:ser>
          <c:idx val="1"/>
          <c:order val="0"/>
          <c:spPr>
            <a:noFill/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noFill/>
              <a:ln w="25400"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AF6-4951-9F98-FBA88C86D5F2}"/>
              </c:ext>
            </c:extLst>
          </c:dPt>
          <c:val>
            <c:numRef>
              <c:f>'Mini-Maxi'!$A$12</c:f>
              <c:numCache>
                <c:formatCode>General</c:formatCode>
                <c:ptCount val="1"/>
                <c:pt idx="0">
                  <c:v>18.43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AF6-4951-9F98-FBA88C86D5F2}"/>
            </c:ext>
          </c:extLst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'Mini-Maxi'!$A$13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EAF6-4951-9F98-FBA88C86D5F2}"/>
            </c:ext>
          </c:extLst>
        </c:ser>
        <c:ser>
          <c:idx val="2"/>
          <c:order val="2"/>
          <c:invertIfNegative val="0"/>
          <c:val>
            <c:numRef>
              <c:f>'Mini-Maxi'!$A$14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EAF6-4951-9F98-FBA88C86D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45757696"/>
        <c:axId val="234256576"/>
        <c:axId val="0"/>
      </c:bar3DChart>
      <c:catAx>
        <c:axId val="145757696"/>
        <c:scaling>
          <c:orientation val="minMax"/>
        </c:scaling>
        <c:delete val="1"/>
        <c:axPos val="t"/>
        <c:majorTickMark val="out"/>
        <c:minorTickMark val="none"/>
        <c:tickLblPos val="nextTo"/>
        <c:crossAx val="234256576"/>
        <c:crosses val="autoZero"/>
        <c:auto val="1"/>
        <c:lblAlgn val="ctr"/>
        <c:lblOffset val="100"/>
        <c:noMultiLvlLbl val="0"/>
      </c:catAx>
      <c:valAx>
        <c:axId val="234256576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4575769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91701500275389"/>
          <c:y val="2.1273380301146602E-2"/>
          <c:w val="0.676297292106783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66FF"/>
            </a:solidFill>
          </c:spPr>
          <c:invertIfNegative val="0"/>
          <c:val>
            <c:numRef>
              <c:f>Août_2024!$L$7</c:f>
              <c:numCache>
                <c:formatCode>0.0\ "°C"</c:formatCode>
                <c:ptCount val="1"/>
                <c:pt idx="0">
                  <c:v>10.3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24F-4DCC-9083-C24DC1692F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45758720"/>
        <c:axId val="144244736"/>
      </c:barChart>
      <c:catAx>
        <c:axId val="145758720"/>
        <c:scaling>
          <c:orientation val="minMax"/>
        </c:scaling>
        <c:delete val="1"/>
        <c:axPos val="b"/>
        <c:majorTickMark val="out"/>
        <c:minorTickMark val="none"/>
        <c:tickLblPos val="nextTo"/>
        <c:crossAx val="144244736"/>
        <c:crossesAt val="-20"/>
        <c:auto val="1"/>
        <c:lblAlgn val="ctr"/>
        <c:lblOffset val="100"/>
        <c:noMultiLvlLbl val="0"/>
      </c:catAx>
      <c:valAx>
        <c:axId val="144244736"/>
        <c:scaling>
          <c:orientation val="minMax"/>
          <c:max val="40"/>
          <c:min val="-20"/>
        </c:scaling>
        <c:delete val="1"/>
        <c:axPos val="l"/>
        <c:numFmt formatCode="0.0\ &quot;°C&quot;" sourceLinked="1"/>
        <c:majorTickMark val="out"/>
        <c:minorTickMark val="none"/>
        <c:tickLblPos val="nextTo"/>
        <c:crossAx val="14575872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'Mini-Maxi'!$E$9:$E$11</c:f>
              <c:numCache>
                <c:formatCode>0</c:formatCode>
                <c:ptCount val="3"/>
                <c:pt idx="0" formatCode="0.0\ &quot;km/h&quot;">
                  <c:v>34.5</c:v>
                </c:pt>
                <c:pt idx="1">
                  <c:v>2</c:v>
                </c:pt>
                <c:pt idx="2">
                  <c:v>95.5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07824074074075"/>
          <c:y val="0.1348114726959489"/>
          <c:w val="0.73201851851852096"/>
          <c:h val="0.73942509320209493"/>
        </c:manualLayout>
      </c:layout>
      <c:doughnutChart>
        <c:varyColors val="1"/>
        <c:ser>
          <c:idx val="0"/>
          <c:order val="0"/>
          <c:spPr>
            <a:noFill/>
            <a:ln w="3175">
              <a:solidFill>
                <a:schemeClr val="tx1"/>
              </a:solidFill>
            </a:ln>
          </c:spPr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ACC1-4BC1-8E10-5FF3B81D9B88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ACC1-4BC1-8E10-5FF3B81D9B88}"/>
              </c:ext>
            </c:extLst>
          </c:dPt>
          <c:dPt>
            <c:idx val="2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ACC1-4BC1-8E10-5FF3B81D9B88}"/>
              </c:ext>
            </c:extLst>
          </c:dPt>
          <c:val>
            <c:numRef>
              <c:f>'Mini-Maxi'!$I$15:$I$17</c:f>
              <c:numCache>
                <c:formatCode>h\ "h"\ mm\ "mn"</c:formatCode>
                <c:ptCount val="3"/>
                <c:pt idx="0" formatCode="h:mm">
                  <c:v>0</c:v>
                </c:pt>
                <c:pt idx="1">
                  <c:v>0.5395833333333333</c:v>
                </c:pt>
                <c:pt idx="2" formatCode="h:mm">
                  <c:v>0.37708333333333333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CC1-4BC1-8E10-5FF3B81D9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31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112612612612635E-2"/>
          <c:y val="2.0794444444444441E-3"/>
          <c:w val="0.92688738738738741"/>
          <c:h val="0.977603972658317"/>
        </c:manualLayout>
      </c:layout>
      <c:barChart>
        <c:barDir val="col"/>
        <c:grouping val="stacked"/>
        <c:varyColors val="0"/>
        <c:ser>
          <c:idx val="0"/>
          <c:order val="0"/>
          <c:spPr>
            <a:gradFill>
              <a:gsLst>
                <a:gs pos="0">
                  <a:schemeClr val="tx2">
                    <a:lumMod val="20000"/>
                    <a:lumOff val="80000"/>
                  </a:schemeClr>
                </a:gs>
                <a:gs pos="50000">
                  <a:schemeClr val="tx2">
                    <a:lumMod val="40000"/>
                    <a:lumOff val="60000"/>
                  </a:schemeClr>
                </a:gs>
                <a:gs pos="100000">
                  <a:schemeClr val="tx2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delete val="1"/>
          </c:dLbls>
          <c:val>
            <c:numRef>
              <c:f>Août_2024!$AL$1</c:f>
              <c:numCache>
                <c:formatCode>0.0\ "mm"</c:formatCode>
                <c:ptCount val="1"/>
                <c:pt idx="0">
                  <c:v>15.7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53A-4223-AC92-83CB705B28CC}"/>
            </c:ext>
          </c:extLst>
        </c:ser>
        <c:ser>
          <c:idx val="1"/>
          <c:order val="1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elete val="1"/>
          </c:dLbls>
          <c:val>
            <c:numLit>
              <c:formatCode>General</c:formatCode>
              <c:ptCount val="1"/>
              <c:pt idx="0">
                <c:v>22</c:v>
              </c:pt>
            </c:numLit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45405184"/>
        <c:axId val="242520000"/>
      </c:barChart>
      <c:catAx>
        <c:axId val="245405184"/>
        <c:scaling>
          <c:orientation val="minMax"/>
        </c:scaling>
        <c:delete val="1"/>
        <c:axPos val="b"/>
        <c:majorTickMark val="out"/>
        <c:minorTickMark val="none"/>
        <c:tickLblPos val="nextTo"/>
        <c:crossAx val="242520000"/>
        <c:crosses val="autoZero"/>
        <c:auto val="1"/>
        <c:lblAlgn val="ctr"/>
        <c:lblOffset val="100"/>
        <c:noMultiLvlLbl val="0"/>
      </c:catAx>
      <c:valAx>
        <c:axId val="242520000"/>
        <c:scaling>
          <c:orientation val="minMax"/>
          <c:max val="210"/>
          <c:min val="0"/>
        </c:scaling>
        <c:delete val="1"/>
        <c:axPos val="l"/>
        <c:numFmt formatCode="0.0\ &quot;mm&quot;" sourceLinked="1"/>
        <c:majorTickMark val="out"/>
        <c:minorTickMark val="none"/>
        <c:tickLblPos val="nextTo"/>
        <c:crossAx val="245405184"/>
        <c:crosses val="autoZero"/>
        <c:crossBetween val="between"/>
        <c:majorUnit val="5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973573508790851E-2"/>
          <c:y val="1.6189642961296501E-2"/>
          <c:w val="0.96502497023376355"/>
          <c:h val="0.977603972658317"/>
        </c:manualLayout>
      </c:layout>
      <c:barChart>
        <c:barDir val="col"/>
        <c:grouping val="stacked"/>
        <c:varyColors val="0"/>
        <c:ser>
          <c:idx val="0"/>
          <c:order val="0"/>
          <c:spPr>
            <a:gradFill>
              <a:gsLst>
                <a:gs pos="0">
                  <a:schemeClr val="tx2">
                    <a:lumMod val="20000"/>
                    <a:lumOff val="80000"/>
                  </a:schemeClr>
                </a:gs>
                <a:gs pos="50000">
                  <a:schemeClr val="tx2">
                    <a:lumMod val="40000"/>
                    <a:lumOff val="60000"/>
                  </a:schemeClr>
                </a:gs>
                <a:gs pos="100000">
                  <a:schemeClr val="tx2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delete val="1"/>
          </c:dLbls>
          <c:val>
            <c:numRef>
              <c:f>Relevés!$W$5</c:f>
              <c:numCache>
                <c:formatCode>0.0\ "mm"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712-4D68-B756-25CE38BCE664}"/>
            </c:ext>
          </c:extLst>
        </c:ser>
        <c:ser>
          <c:idx val="1"/>
          <c:order val="1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elete val="1"/>
          </c:dLbls>
          <c:val>
            <c:numLit>
              <c:formatCode>General</c:formatCode>
              <c:ptCount val="1"/>
              <c:pt idx="0">
                <c:v>4</c:v>
              </c:pt>
            </c:numLit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45406720"/>
        <c:axId val="242521728"/>
      </c:barChart>
      <c:catAx>
        <c:axId val="245406720"/>
        <c:scaling>
          <c:orientation val="minMax"/>
        </c:scaling>
        <c:delete val="1"/>
        <c:axPos val="b"/>
        <c:majorTickMark val="out"/>
        <c:minorTickMark val="none"/>
        <c:tickLblPos val="nextTo"/>
        <c:crossAx val="242521728"/>
        <c:crosses val="autoZero"/>
        <c:auto val="1"/>
        <c:lblAlgn val="ctr"/>
        <c:lblOffset val="100"/>
        <c:noMultiLvlLbl val="0"/>
      </c:catAx>
      <c:valAx>
        <c:axId val="242521728"/>
        <c:scaling>
          <c:orientation val="minMax"/>
          <c:max val="30"/>
          <c:min val="0"/>
        </c:scaling>
        <c:delete val="1"/>
        <c:axPos val="l"/>
        <c:numFmt formatCode="0.0\ &quot;mm&quot;" sourceLinked="1"/>
        <c:majorTickMark val="out"/>
        <c:minorTickMark val="none"/>
        <c:tickLblPos val="nextTo"/>
        <c:crossAx val="24540672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974176615019913E-2"/>
          <c:y val="9.1350499785281085E-3"/>
          <c:w val="0.92069426805520282"/>
          <c:h val="0.977603972658317"/>
        </c:manualLayout>
      </c:layout>
      <c:barChart>
        <c:barDir val="col"/>
        <c:grouping val="stacked"/>
        <c:varyColors val="0"/>
        <c:ser>
          <c:idx val="0"/>
          <c:order val="0"/>
          <c:spPr>
            <a:gradFill>
              <a:gsLst>
                <a:gs pos="0">
                  <a:schemeClr val="tx2">
                    <a:lumMod val="20000"/>
                    <a:lumOff val="80000"/>
                  </a:schemeClr>
                </a:gs>
                <a:gs pos="50000">
                  <a:schemeClr val="tx2">
                    <a:lumMod val="40000"/>
                    <a:lumOff val="60000"/>
                  </a:schemeClr>
                </a:gs>
                <a:gs pos="100000">
                  <a:schemeClr val="tx2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delete val="1"/>
          </c:dLbls>
          <c:val>
            <c:numRef>
              <c:f>Août_2024!$AG$1</c:f>
              <c:numCache>
                <c:formatCode>0.0\ "mm"</c:formatCode>
                <c:ptCount val="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A15-44A6-9C62-7118C4108529}"/>
            </c:ext>
          </c:extLst>
        </c:ser>
        <c:ser>
          <c:idx val="1"/>
          <c:order val="1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elete val="1"/>
          </c:dLbls>
          <c:val>
            <c:numLit>
              <c:formatCode>General</c:formatCode>
              <c:ptCount val="1"/>
              <c:pt idx="0">
                <c:v>100</c:v>
              </c:pt>
            </c:numLit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323227648"/>
        <c:axId val="242522304"/>
      </c:barChart>
      <c:catAx>
        <c:axId val="323227648"/>
        <c:scaling>
          <c:orientation val="minMax"/>
        </c:scaling>
        <c:delete val="1"/>
        <c:axPos val="b"/>
        <c:majorTickMark val="out"/>
        <c:minorTickMark val="none"/>
        <c:tickLblPos val="nextTo"/>
        <c:crossAx val="242522304"/>
        <c:crosses val="autoZero"/>
        <c:auto val="1"/>
        <c:lblAlgn val="ctr"/>
        <c:lblOffset val="100"/>
        <c:noMultiLvlLbl val="0"/>
      </c:catAx>
      <c:valAx>
        <c:axId val="242522304"/>
        <c:scaling>
          <c:orientation val="minMax"/>
          <c:max val="990"/>
          <c:min val="0"/>
        </c:scaling>
        <c:delete val="1"/>
        <c:axPos val="l"/>
        <c:numFmt formatCode="0.0\ &quot;mm&quot;" sourceLinked="1"/>
        <c:majorTickMark val="out"/>
        <c:minorTickMark val="none"/>
        <c:tickLblPos val="nextTo"/>
        <c:crossAx val="32322764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319013566364563E-2"/>
          <c:y val="5.0217510474323566E-2"/>
          <c:w val="0.7992495565794393"/>
          <c:h val="0.88565499577214613"/>
        </c:manualLayout>
      </c:layout>
      <c:doughnutChart>
        <c:varyColors val="1"/>
        <c:ser>
          <c:idx val="0"/>
          <c:order val="0"/>
          <c:spPr>
            <a:solidFill>
              <a:srgbClr val="0066FF"/>
            </a:solidFill>
          </c:spPr>
          <c:dPt>
            <c:idx val="0"/>
            <c:bubble3D val="0"/>
            <c:spPr>
              <a:solidFill>
                <a:srgbClr val="3399FF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79F-43CF-A466-1CB6E810559F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</c:spPr>
          </c:dPt>
          <c:val>
            <c:numRef>
              <c:f>Console!$H$6:$I$6</c:f>
              <c:numCache>
                <c:formatCode>0\ "%"</c:formatCode>
                <c:ptCount val="2"/>
                <c:pt idx="0">
                  <c:v>17</c:v>
                </c:pt>
                <c:pt idx="1">
                  <c:v>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79F-43CF-A466-1CB6E81055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4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973573508790851E-2"/>
          <c:y val="1.6189642961296501E-2"/>
          <c:w val="0.96502497023376355"/>
          <c:h val="0.977603972658317"/>
        </c:manualLayout>
      </c:layout>
      <c:barChart>
        <c:barDir val="col"/>
        <c:grouping val="stacked"/>
        <c:varyColors val="0"/>
        <c:ser>
          <c:idx val="0"/>
          <c:order val="0"/>
          <c:spPr>
            <a:gradFill>
              <a:gsLst>
                <a:gs pos="0">
                  <a:schemeClr val="tx2">
                    <a:lumMod val="20000"/>
                    <a:lumOff val="80000"/>
                  </a:schemeClr>
                </a:gs>
                <a:gs pos="50000">
                  <a:schemeClr val="tx2">
                    <a:lumMod val="40000"/>
                    <a:lumOff val="60000"/>
                  </a:schemeClr>
                </a:gs>
                <a:gs pos="100000">
                  <a:schemeClr val="tx2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delete val="1"/>
          </c:dLbls>
          <c:val>
            <c:numRef>
              <c:f>Août_2024!$AJ$1</c:f>
              <c:numCache>
                <c:formatCode>0.0\ "mm"</c:formatCode>
                <c:ptCount val="1"/>
                <c:pt idx="0">
                  <c:v>15.7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712-4D68-B756-25CE38BCE664}"/>
            </c:ext>
          </c:extLst>
        </c:ser>
        <c:ser>
          <c:idx val="1"/>
          <c:order val="1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elete val="1"/>
          </c:dLbls>
          <c:val>
            <c:numLit>
              <c:formatCode>General</c:formatCode>
              <c:ptCount val="1"/>
              <c:pt idx="0">
                <c:v>4</c:v>
              </c:pt>
            </c:numLit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326849536"/>
        <c:axId val="146066240"/>
      </c:barChart>
      <c:catAx>
        <c:axId val="326849536"/>
        <c:scaling>
          <c:orientation val="minMax"/>
        </c:scaling>
        <c:delete val="1"/>
        <c:axPos val="b"/>
        <c:majorTickMark val="out"/>
        <c:minorTickMark val="none"/>
        <c:tickLblPos val="nextTo"/>
        <c:crossAx val="146066240"/>
        <c:crosses val="autoZero"/>
        <c:auto val="1"/>
        <c:lblAlgn val="ctr"/>
        <c:lblOffset val="100"/>
        <c:noMultiLvlLbl val="0"/>
      </c:catAx>
      <c:valAx>
        <c:axId val="146066240"/>
        <c:scaling>
          <c:orientation val="minMax"/>
          <c:max val="30"/>
          <c:min val="0"/>
        </c:scaling>
        <c:delete val="1"/>
        <c:axPos val="l"/>
        <c:numFmt formatCode="0.0\ &quot;mm&quot;" sourceLinked="1"/>
        <c:majorTickMark val="out"/>
        <c:minorTickMark val="none"/>
        <c:tickLblPos val="nextTo"/>
        <c:crossAx val="32684953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974176615019913E-2"/>
          <c:y val="9.1350499785281085E-3"/>
          <c:w val="0.92069426805520282"/>
          <c:h val="0.977603972658317"/>
        </c:manualLayout>
      </c:layout>
      <c:barChart>
        <c:barDir val="col"/>
        <c:grouping val="stacked"/>
        <c:varyColors val="0"/>
        <c:ser>
          <c:idx val="0"/>
          <c:order val="0"/>
          <c:spPr>
            <a:gradFill>
              <a:gsLst>
                <a:gs pos="0">
                  <a:schemeClr val="tx2">
                    <a:lumMod val="20000"/>
                    <a:lumOff val="80000"/>
                  </a:schemeClr>
                </a:gs>
                <a:gs pos="50000">
                  <a:schemeClr val="tx2">
                    <a:lumMod val="40000"/>
                    <a:lumOff val="60000"/>
                  </a:schemeClr>
                </a:gs>
                <a:gs pos="100000">
                  <a:schemeClr val="tx2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delete val="1"/>
          </c:dLbls>
          <c:val>
            <c:numLit>
              <c:formatCode>General</c:formatCode>
              <c:ptCount val="1"/>
              <c:pt idx="0">
                <c:v>665.3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A15-44A6-9C62-7118C4108529}"/>
            </c:ext>
          </c:extLst>
        </c:ser>
        <c:ser>
          <c:idx val="1"/>
          <c:order val="1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elete val="1"/>
          </c:dLbls>
          <c:val>
            <c:numLit>
              <c:formatCode>General</c:formatCode>
              <c:ptCount val="1"/>
              <c:pt idx="0">
                <c:v>185</c:v>
              </c:pt>
            </c:numLit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45316864"/>
        <c:axId val="146067968"/>
      </c:barChart>
      <c:catAx>
        <c:axId val="145316864"/>
        <c:scaling>
          <c:orientation val="minMax"/>
        </c:scaling>
        <c:delete val="1"/>
        <c:axPos val="b"/>
        <c:majorTickMark val="out"/>
        <c:minorTickMark val="none"/>
        <c:tickLblPos val="nextTo"/>
        <c:crossAx val="146067968"/>
        <c:crosses val="autoZero"/>
        <c:auto val="1"/>
        <c:lblAlgn val="ctr"/>
        <c:lblOffset val="100"/>
        <c:noMultiLvlLbl val="0"/>
      </c:catAx>
      <c:valAx>
        <c:axId val="146067968"/>
        <c:scaling>
          <c:orientation val="minMax"/>
          <c:max val="99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453168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974176615019913E-2"/>
          <c:y val="9.1350499785281085E-3"/>
          <c:w val="0.92069426805520282"/>
          <c:h val="0.977603972658317"/>
        </c:manualLayout>
      </c:layout>
      <c:barChart>
        <c:barDir val="col"/>
        <c:grouping val="stacked"/>
        <c:varyColors val="0"/>
        <c:ser>
          <c:idx val="0"/>
          <c:order val="0"/>
          <c:spPr>
            <a:gradFill>
              <a:gsLst>
                <a:gs pos="0">
                  <a:schemeClr val="tx2">
                    <a:lumMod val="20000"/>
                    <a:lumOff val="80000"/>
                  </a:schemeClr>
                </a:gs>
                <a:gs pos="50000">
                  <a:schemeClr val="tx2">
                    <a:lumMod val="40000"/>
                    <a:lumOff val="60000"/>
                  </a:schemeClr>
                </a:gs>
                <a:gs pos="100000">
                  <a:schemeClr val="tx2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delete val="1"/>
          </c:dLbls>
          <c:val>
            <c:numLit>
              <c:formatCode>General</c:formatCode>
              <c:ptCount val="1"/>
              <c:pt idx="0">
                <c:v>500.3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A15-44A6-9C62-7118C4108529}"/>
            </c:ext>
          </c:extLst>
        </c:ser>
        <c:ser>
          <c:idx val="1"/>
          <c:order val="1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delete val="1"/>
          </c:dLbls>
          <c:val>
            <c:numLit>
              <c:formatCode>General</c:formatCode>
              <c:ptCount val="1"/>
              <c:pt idx="0">
                <c:v>185</c:v>
              </c:pt>
            </c:numLit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45654272"/>
        <c:axId val="146069696"/>
      </c:barChart>
      <c:catAx>
        <c:axId val="145654272"/>
        <c:scaling>
          <c:orientation val="minMax"/>
        </c:scaling>
        <c:delete val="1"/>
        <c:axPos val="b"/>
        <c:majorTickMark val="out"/>
        <c:minorTickMark val="none"/>
        <c:tickLblPos val="nextTo"/>
        <c:crossAx val="146069696"/>
        <c:crosses val="autoZero"/>
        <c:auto val="1"/>
        <c:lblAlgn val="ctr"/>
        <c:lblOffset val="100"/>
        <c:noMultiLvlLbl val="0"/>
      </c:catAx>
      <c:valAx>
        <c:axId val="146069696"/>
        <c:scaling>
          <c:orientation val="minMax"/>
          <c:max val="99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4565427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9017039536724574"/>
          <c:h val="0.82408500699527087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Relevés!$R$513:$R$2258</c:f>
              <c:numCache>
                <c:formatCode>h:mm</c:formatCode>
                <c:ptCount val="1746"/>
                <c:pt idx="0">
                  <c:v>0.35</c:v>
                </c:pt>
                <c:pt idx="1">
                  <c:v>0.35069444444444398</c:v>
                </c:pt>
                <c:pt idx="2">
                  <c:v>0.35138888888888897</c:v>
                </c:pt>
                <c:pt idx="3">
                  <c:v>0.35208333333333303</c:v>
                </c:pt>
                <c:pt idx="4">
                  <c:v>0.35277777777777802</c:v>
                </c:pt>
                <c:pt idx="5">
                  <c:v>0.35347222222222202</c:v>
                </c:pt>
                <c:pt idx="6">
                  <c:v>0.35416666666666702</c:v>
                </c:pt>
                <c:pt idx="7">
                  <c:v>0.35486111111111102</c:v>
                </c:pt>
                <c:pt idx="8">
                  <c:v>0.35555555555555601</c:v>
                </c:pt>
                <c:pt idx="9">
                  <c:v>0.35625000000000001</c:v>
                </c:pt>
                <c:pt idx="10">
                  <c:v>0.35694444444444401</c:v>
                </c:pt>
                <c:pt idx="11">
                  <c:v>0.35763888888888901</c:v>
                </c:pt>
                <c:pt idx="12">
                  <c:v>0.358333333333333</c:v>
                </c:pt>
                <c:pt idx="13">
                  <c:v>0.359027777777778</c:v>
                </c:pt>
                <c:pt idx="14">
                  <c:v>0.359722222222222</c:v>
                </c:pt>
                <c:pt idx="15">
                  <c:v>0.360416666666667</c:v>
                </c:pt>
                <c:pt idx="16">
                  <c:v>0.36111111111111099</c:v>
                </c:pt>
                <c:pt idx="17">
                  <c:v>0.36180555555555599</c:v>
                </c:pt>
                <c:pt idx="18">
                  <c:v>0.36249999999999999</c:v>
                </c:pt>
                <c:pt idx="19">
                  <c:v>0.36319444444444399</c:v>
                </c:pt>
                <c:pt idx="20">
                  <c:v>0.36388888888888898</c:v>
                </c:pt>
                <c:pt idx="21">
                  <c:v>0.36458333333333298</c:v>
                </c:pt>
                <c:pt idx="22">
                  <c:v>0.36527777777777798</c:v>
                </c:pt>
                <c:pt idx="23">
                  <c:v>0.36597222222222198</c:v>
                </c:pt>
                <c:pt idx="24">
                  <c:v>0.36666666666666697</c:v>
                </c:pt>
                <c:pt idx="25">
                  <c:v>0.36736111111111103</c:v>
                </c:pt>
                <c:pt idx="26">
                  <c:v>0.36805555555555602</c:v>
                </c:pt>
                <c:pt idx="27">
                  <c:v>0.36875000000000002</c:v>
                </c:pt>
                <c:pt idx="28">
                  <c:v>0.36944444444444402</c:v>
                </c:pt>
                <c:pt idx="29">
                  <c:v>0.37013888888888902</c:v>
                </c:pt>
                <c:pt idx="30">
                  <c:v>0.37083333333333302</c:v>
                </c:pt>
                <c:pt idx="31">
                  <c:v>0.37152777777777801</c:v>
                </c:pt>
                <c:pt idx="32">
                  <c:v>0.37222222222222201</c:v>
                </c:pt>
                <c:pt idx="33">
                  <c:v>0.37291666666666701</c:v>
                </c:pt>
                <c:pt idx="34">
                  <c:v>0.37361111111111101</c:v>
                </c:pt>
                <c:pt idx="35">
                  <c:v>0.374305555555556</c:v>
                </c:pt>
                <c:pt idx="36">
                  <c:v>0.375</c:v>
                </c:pt>
                <c:pt idx="37">
                  <c:v>0.375694444444444</c:v>
                </c:pt>
                <c:pt idx="38">
                  <c:v>0.37638888888888899</c:v>
                </c:pt>
                <c:pt idx="39">
                  <c:v>0.37708333333333299</c:v>
                </c:pt>
                <c:pt idx="40">
                  <c:v>0.37777777777777799</c:v>
                </c:pt>
                <c:pt idx="41">
                  <c:v>0.37847222222222199</c:v>
                </c:pt>
                <c:pt idx="42">
                  <c:v>0.37916666666666698</c:v>
                </c:pt>
                <c:pt idx="43">
                  <c:v>0.37986111111111098</c:v>
                </c:pt>
                <c:pt idx="44">
                  <c:v>0.38055555555555598</c:v>
                </c:pt>
                <c:pt idx="45">
                  <c:v>0.38124999999999998</c:v>
                </c:pt>
                <c:pt idx="46">
                  <c:v>0.38194444444444398</c:v>
                </c:pt>
                <c:pt idx="47">
                  <c:v>0.38263888888888897</c:v>
                </c:pt>
                <c:pt idx="48">
                  <c:v>0.38333333333333303</c:v>
                </c:pt>
                <c:pt idx="49">
                  <c:v>0.38402777777777802</c:v>
                </c:pt>
                <c:pt idx="50">
                  <c:v>0.38472222222222202</c:v>
                </c:pt>
                <c:pt idx="51">
                  <c:v>0.38541666666666702</c:v>
                </c:pt>
                <c:pt idx="52">
                  <c:v>0.38611111111111102</c:v>
                </c:pt>
                <c:pt idx="53">
                  <c:v>0.38680555555555601</c:v>
                </c:pt>
                <c:pt idx="54">
                  <c:v>0.38750000000000001</c:v>
                </c:pt>
                <c:pt idx="55">
                  <c:v>0.38819444444444401</c:v>
                </c:pt>
                <c:pt idx="56">
                  <c:v>0.38888888888888901</c:v>
                </c:pt>
                <c:pt idx="57">
                  <c:v>0.389583333333333</c:v>
                </c:pt>
                <c:pt idx="58">
                  <c:v>0.390277777777778</c:v>
                </c:pt>
                <c:pt idx="59">
                  <c:v>0.390972222222222</c:v>
                </c:pt>
                <c:pt idx="60">
                  <c:v>0.391666666666667</c:v>
                </c:pt>
                <c:pt idx="61">
                  <c:v>0.39236111111111099</c:v>
                </c:pt>
                <c:pt idx="62">
                  <c:v>0.39305555555555599</c:v>
                </c:pt>
                <c:pt idx="63">
                  <c:v>0.39374999999999999</c:v>
                </c:pt>
                <c:pt idx="64">
                  <c:v>0.39444444444444399</c:v>
                </c:pt>
                <c:pt idx="65">
                  <c:v>0.39513888888888898</c:v>
                </c:pt>
                <c:pt idx="66">
                  <c:v>0.39583333333333298</c:v>
                </c:pt>
                <c:pt idx="67">
                  <c:v>0.39652777777777798</c:v>
                </c:pt>
                <c:pt idx="68">
                  <c:v>0.39722222222222198</c:v>
                </c:pt>
                <c:pt idx="69">
                  <c:v>0.39791666666666697</c:v>
                </c:pt>
                <c:pt idx="70">
                  <c:v>0.39861111111111103</c:v>
                </c:pt>
                <c:pt idx="71">
                  <c:v>0.39930555555555602</c:v>
                </c:pt>
                <c:pt idx="72">
                  <c:v>0.4</c:v>
                </c:pt>
                <c:pt idx="73">
                  <c:v>0.40069444444444402</c:v>
                </c:pt>
                <c:pt idx="74">
                  <c:v>0.40138888888888902</c:v>
                </c:pt>
                <c:pt idx="75">
                  <c:v>0.40208333333333302</c:v>
                </c:pt>
                <c:pt idx="76">
                  <c:v>0.40277777777777801</c:v>
                </c:pt>
                <c:pt idx="77">
                  <c:v>0.40347222222222201</c:v>
                </c:pt>
                <c:pt idx="78">
                  <c:v>0.40416666666666701</c:v>
                </c:pt>
                <c:pt idx="79">
                  <c:v>0.40486111111111101</c:v>
                </c:pt>
                <c:pt idx="80">
                  <c:v>0.405555555555556</c:v>
                </c:pt>
                <c:pt idx="81">
                  <c:v>0.40625</c:v>
                </c:pt>
                <c:pt idx="82">
                  <c:v>0.406944444444444</c:v>
                </c:pt>
                <c:pt idx="83">
                  <c:v>0.40763888888888899</c:v>
                </c:pt>
                <c:pt idx="84">
                  <c:v>0.40833333333333299</c:v>
                </c:pt>
                <c:pt idx="85">
                  <c:v>0.40902777777777799</c:v>
                </c:pt>
                <c:pt idx="86">
                  <c:v>0.40972222222222199</c:v>
                </c:pt>
                <c:pt idx="87">
                  <c:v>0.41041666666666698</c:v>
                </c:pt>
                <c:pt idx="88">
                  <c:v>0.41111111111111098</c:v>
                </c:pt>
                <c:pt idx="89">
                  <c:v>0.41180555555555598</c:v>
                </c:pt>
                <c:pt idx="90">
                  <c:v>0.41249999999999998</c:v>
                </c:pt>
                <c:pt idx="91">
                  <c:v>0.41319444444444398</c:v>
                </c:pt>
                <c:pt idx="92">
                  <c:v>0.41388888888888897</c:v>
                </c:pt>
                <c:pt idx="93">
                  <c:v>0.41458333333333303</c:v>
                </c:pt>
                <c:pt idx="94">
                  <c:v>0.41527777777777802</c:v>
                </c:pt>
                <c:pt idx="95">
                  <c:v>0.41597222222222202</c:v>
                </c:pt>
                <c:pt idx="96">
                  <c:v>0.41666666666666702</c:v>
                </c:pt>
                <c:pt idx="97">
                  <c:v>0.41736111111111102</c:v>
                </c:pt>
                <c:pt idx="98">
                  <c:v>0.41805555555555601</c:v>
                </c:pt>
                <c:pt idx="99">
                  <c:v>0.41875000000000001</c:v>
                </c:pt>
                <c:pt idx="100">
                  <c:v>0.41944444444444401</c:v>
                </c:pt>
                <c:pt idx="101">
                  <c:v>0.42013888888888901</c:v>
                </c:pt>
                <c:pt idx="102">
                  <c:v>0.420833333333333</c:v>
                </c:pt>
                <c:pt idx="103">
                  <c:v>0.421527777777778</c:v>
                </c:pt>
                <c:pt idx="104">
                  <c:v>0.422222222222222</c:v>
                </c:pt>
                <c:pt idx="105">
                  <c:v>0.422916666666667</c:v>
                </c:pt>
                <c:pt idx="106">
                  <c:v>0.42361111111111099</c:v>
                </c:pt>
                <c:pt idx="107">
                  <c:v>0.42430555555555599</c:v>
                </c:pt>
                <c:pt idx="108">
                  <c:v>0.42499999999999999</c:v>
                </c:pt>
                <c:pt idx="109">
                  <c:v>0.42569444444444399</c:v>
                </c:pt>
                <c:pt idx="110">
                  <c:v>0.42638888888888898</c:v>
                </c:pt>
                <c:pt idx="111">
                  <c:v>0.42708333333333298</c:v>
                </c:pt>
                <c:pt idx="112">
                  <c:v>0.42777777777777798</c:v>
                </c:pt>
                <c:pt idx="113">
                  <c:v>0.42847222222222198</c:v>
                </c:pt>
                <c:pt idx="114">
                  <c:v>0.42916666666666697</c:v>
                </c:pt>
                <c:pt idx="115">
                  <c:v>0.42986111111111103</c:v>
                </c:pt>
                <c:pt idx="116">
                  <c:v>0.43055555555555602</c:v>
                </c:pt>
                <c:pt idx="117">
                  <c:v>0.43125000000000002</c:v>
                </c:pt>
                <c:pt idx="118">
                  <c:v>0.43194444444444402</c:v>
                </c:pt>
                <c:pt idx="119">
                  <c:v>0.43263888888888902</c:v>
                </c:pt>
                <c:pt idx="120">
                  <c:v>0.43333333333333302</c:v>
                </c:pt>
                <c:pt idx="121">
                  <c:v>0.43402777777777801</c:v>
                </c:pt>
                <c:pt idx="122">
                  <c:v>0.43472222222222201</c:v>
                </c:pt>
                <c:pt idx="123">
                  <c:v>0.43541666666666701</c:v>
                </c:pt>
                <c:pt idx="124">
                  <c:v>0.43611111111111101</c:v>
                </c:pt>
                <c:pt idx="125">
                  <c:v>0.436805555555556</c:v>
                </c:pt>
                <c:pt idx="126">
                  <c:v>0.4375</c:v>
                </c:pt>
                <c:pt idx="127">
                  <c:v>0.438194444444444</c:v>
                </c:pt>
                <c:pt idx="128">
                  <c:v>0.43888888888888899</c:v>
                </c:pt>
                <c:pt idx="129">
                  <c:v>0.43958333333333299</c:v>
                </c:pt>
                <c:pt idx="130">
                  <c:v>0.44027777777777799</c:v>
                </c:pt>
                <c:pt idx="131">
                  <c:v>0.44097222222222199</c:v>
                </c:pt>
                <c:pt idx="132">
                  <c:v>0.44166666666666698</c:v>
                </c:pt>
                <c:pt idx="133">
                  <c:v>0.44236111111111098</c:v>
                </c:pt>
                <c:pt idx="134">
                  <c:v>0.44305555555555598</c:v>
                </c:pt>
                <c:pt idx="135">
                  <c:v>0.44374999999999998</c:v>
                </c:pt>
                <c:pt idx="136">
                  <c:v>0.44444444444444398</c:v>
                </c:pt>
                <c:pt idx="137">
                  <c:v>0.44513888888888897</c:v>
                </c:pt>
                <c:pt idx="138">
                  <c:v>0.44583333333333303</c:v>
                </c:pt>
                <c:pt idx="139">
                  <c:v>0.44652777777777802</c:v>
                </c:pt>
                <c:pt idx="140">
                  <c:v>0.44722222222222202</c:v>
                </c:pt>
                <c:pt idx="141">
                  <c:v>0.44791666666666702</c:v>
                </c:pt>
                <c:pt idx="142">
                  <c:v>0.44861111111111102</c:v>
                </c:pt>
                <c:pt idx="143">
                  <c:v>0.44930555555555601</c:v>
                </c:pt>
                <c:pt idx="144">
                  <c:v>0.45</c:v>
                </c:pt>
                <c:pt idx="145">
                  <c:v>0.45069444444444401</c:v>
                </c:pt>
                <c:pt idx="146">
                  <c:v>0.45138888888888901</c:v>
                </c:pt>
                <c:pt idx="147">
                  <c:v>0.452083333333333</c:v>
                </c:pt>
                <c:pt idx="148">
                  <c:v>0.452777777777778</c:v>
                </c:pt>
                <c:pt idx="149">
                  <c:v>0.453472222222222</c:v>
                </c:pt>
                <c:pt idx="150">
                  <c:v>0.454166666666667</c:v>
                </c:pt>
                <c:pt idx="151">
                  <c:v>0.45486111111111099</c:v>
                </c:pt>
                <c:pt idx="152">
                  <c:v>0.45555555555555599</c:v>
                </c:pt>
                <c:pt idx="153">
                  <c:v>0.45624999999999999</c:v>
                </c:pt>
                <c:pt idx="154">
                  <c:v>0.45694444444444399</c:v>
                </c:pt>
                <c:pt idx="155">
                  <c:v>0.45763888888888898</c:v>
                </c:pt>
                <c:pt idx="156">
                  <c:v>0.45833333333333298</c:v>
                </c:pt>
                <c:pt idx="157">
                  <c:v>0.45902777777777798</c:v>
                </c:pt>
                <c:pt idx="158">
                  <c:v>0.45972222222222198</c:v>
                </c:pt>
                <c:pt idx="159">
                  <c:v>0.46041666666666697</c:v>
                </c:pt>
                <c:pt idx="160">
                  <c:v>0.46111111111111103</c:v>
                </c:pt>
                <c:pt idx="161">
                  <c:v>0.46180555555555602</c:v>
                </c:pt>
                <c:pt idx="162">
                  <c:v>0.46250000000000002</c:v>
                </c:pt>
                <c:pt idx="163">
                  <c:v>0.46319444444444402</c:v>
                </c:pt>
                <c:pt idx="164">
                  <c:v>0.46388888888888902</c:v>
                </c:pt>
                <c:pt idx="165">
                  <c:v>0.46458333333333302</c:v>
                </c:pt>
                <c:pt idx="166">
                  <c:v>0.46527777777777801</c:v>
                </c:pt>
                <c:pt idx="167">
                  <c:v>0.46597222222222201</c:v>
                </c:pt>
                <c:pt idx="168">
                  <c:v>0.46666666666666701</c:v>
                </c:pt>
                <c:pt idx="169">
                  <c:v>0.46736111111111101</c:v>
                </c:pt>
                <c:pt idx="170">
                  <c:v>0.468055555555556</c:v>
                </c:pt>
                <c:pt idx="171">
                  <c:v>0.46875</c:v>
                </c:pt>
                <c:pt idx="172">
                  <c:v>0.469444444444444</c:v>
                </c:pt>
                <c:pt idx="173">
                  <c:v>0.47013888888888899</c:v>
                </c:pt>
                <c:pt idx="174">
                  <c:v>0.47083333333333299</c:v>
                </c:pt>
                <c:pt idx="175">
                  <c:v>0.47152777777777799</c:v>
                </c:pt>
                <c:pt idx="176">
                  <c:v>0.47222222222222199</c:v>
                </c:pt>
                <c:pt idx="177">
                  <c:v>0.47291666666666698</c:v>
                </c:pt>
                <c:pt idx="178">
                  <c:v>0.47361111111111098</c:v>
                </c:pt>
                <c:pt idx="179">
                  <c:v>0.47430555555555598</c:v>
                </c:pt>
                <c:pt idx="180">
                  <c:v>0.47499999999999998</c:v>
                </c:pt>
                <c:pt idx="181">
                  <c:v>0.47569444444444398</c:v>
                </c:pt>
                <c:pt idx="182">
                  <c:v>0.47638888888888897</c:v>
                </c:pt>
                <c:pt idx="183">
                  <c:v>0.47708333333333303</c:v>
                </c:pt>
                <c:pt idx="184">
                  <c:v>0.47777777777777802</c:v>
                </c:pt>
                <c:pt idx="185">
                  <c:v>0.47847222222222202</c:v>
                </c:pt>
                <c:pt idx="186">
                  <c:v>0.47916666666666702</c:v>
                </c:pt>
                <c:pt idx="187">
                  <c:v>0.47986111111111102</c:v>
                </c:pt>
                <c:pt idx="188">
                  <c:v>0.48055555555555601</c:v>
                </c:pt>
                <c:pt idx="189">
                  <c:v>0.48125000000000001</c:v>
                </c:pt>
                <c:pt idx="190">
                  <c:v>0.48194444444444401</c:v>
                </c:pt>
                <c:pt idx="191">
                  <c:v>0.48263888888888901</c:v>
                </c:pt>
                <c:pt idx="192">
                  <c:v>0.483333333333333</c:v>
                </c:pt>
                <c:pt idx="193">
                  <c:v>0.484027777777778</c:v>
                </c:pt>
                <c:pt idx="194">
                  <c:v>0.484722222222222</c:v>
                </c:pt>
                <c:pt idx="195">
                  <c:v>0.485416666666667</c:v>
                </c:pt>
                <c:pt idx="196">
                  <c:v>0.48611111111111099</c:v>
                </c:pt>
                <c:pt idx="197">
                  <c:v>0.48680555555555599</c:v>
                </c:pt>
                <c:pt idx="198">
                  <c:v>0.48749999999999999</c:v>
                </c:pt>
                <c:pt idx="199">
                  <c:v>0.48819444444444399</c:v>
                </c:pt>
                <c:pt idx="200">
                  <c:v>0.48888888888888898</c:v>
                </c:pt>
                <c:pt idx="201">
                  <c:v>0.48958333333333298</c:v>
                </c:pt>
                <c:pt idx="202">
                  <c:v>0.49027777777777798</c:v>
                </c:pt>
                <c:pt idx="203">
                  <c:v>0.49097222222222198</c:v>
                </c:pt>
                <c:pt idx="204">
                  <c:v>0.49166666666666697</c:v>
                </c:pt>
                <c:pt idx="205">
                  <c:v>0.49236111111111103</c:v>
                </c:pt>
                <c:pt idx="206">
                  <c:v>0.49305555555555602</c:v>
                </c:pt>
                <c:pt idx="207">
                  <c:v>0.49375000000000002</c:v>
                </c:pt>
                <c:pt idx="208">
                  <c:v>0.49444444444444402</c:v>
                </c:pt>
                <c:pt idx="209">
                  <c:v>0.49513888888888902</c:v>
                </c:pt>
                <c:pt idx="210">
                  <c:v>0.49583333333333302</c:v>
                </c:pt>
                <c:pt idx="211">
                  <c:v>0.49652777777777801</c:v>
                </c:pt>
                <c:pt idx="212">
                  <c:v>0.49722222222222201</c:v>
                </c:pt>
                <c:pt idx="213">
                  <c:v>0.49791666666666701</c:v>
                </c:pt>
                <c:pt idx="214">
                  <c:v>0.49861111111111101</c:v>
                </c:pt>
                <c:pt idx="215">
                  <c:v>0.499305555555556</c:v>
                </c:pt>
                <c:pt idx="216">
                  <c:v>0.5</c:v>
                </c:pt>
                <c:pt idx="217">
                  <c:v>0.500694444444444</c:v>
                </c:pt>
                <c:pt idx="218">
                  <c:v>0.50138888888888899</c:v>
                </c:pt>
                <c:pt idx="219">
                  <c:v>0.50208333333333299</c:v>
                </c:pt>
                <c:pt idx="220">
                  <c:v>0.50277777777777799</c:v>
                </c:pt>
                <c:pt idx="221">
                  <c:v>0.50347222222222199</c:v>
                </c:pt>
                <c:pt idx="222">
                  <c:v>0.50416666666666698</c:v>
                </c:pt>
                <c:pt idx="223">
                  <c:v>0.50486111111111098</c:v>
                </c:pt>
                <c:pt idx="224">
                  <c:v>0.50555555555555598</c:v>
                </c:pt>
                <c:pt idx="225">
                  <c:v>0.50624999999999998</c:v>
                </c:pt>
                <c:pt idx="226">
                  <c:v>0.50694444444444398</c:v>
                </c:pt>
                <c:pt idx="227">
                  <c:v>0.50763888888888897</c:v>
                </c:pt>
                <c:pt idx="228">
                  <c:v>0.50833333333333297</c:v>
                </c:pt>
                <c:pt idx="229">
                  <c:v>0.50902777777777797</c:v>
                </c:pt>
                <c:pt idx="230">
                  <c:v>0.50972222222222197</c:v>
                </c:pt>
                <c:pt idx="231">
                  <c:v>0.51041666666666696</c:v>
                </c:pt>
                <c:pt idx="232">
                  <c:v>0.51111111111111096</c:v>
                </c:pt>
                <c:pt idx="233">
                  <c:v>0.51180555555555596</c:v>
                </c:pt>
                <c:pt idx="234">
                  <c:v>0.51249999999999996</c:v>
                </c:pt>
                <c:pt idx="235">
                  <c:v>0.51319444444444495</c:v>
                </c:pt>
                <c:pt idx="236">
                  <c:v>0.51388888888888895</c:v>
                </c:pt>
                <c:pt idx="237">
                  <c:v>0.51458333333333295</c:v>
                </c:pt>
                <c:pt idx="238">
                  <c:v>0.51527777777777795</c:v>
                </c:pt>
                <c:pt idx="239">
                  <c:v>0.51597222222222205</c:v>
                </c:pt>
                <c:pt idx="240">
                  <c:v>0.51666666666666705</c:v>
                </c:pt>
                <c:pt idx="241">
                  <c:v>0.51736111111111105</c:v>
                </c:pt>
                <c:pt idx="242">
                  <c:v>0.51805555555555605</c:v>
                </c:pt>
                <c:pt idx="243">
                  <c:v>0.51875000000000004</c:v>
                </c:pt>
                <c:pt idx="244">
                  <c:v>0.51944444444444404</c:v>
                </c:pt>
                <c:pt idx="245">
                  <c:v>0.52013888888888904</c:v>
                </c:pt>
                <c:pt idx="246">
                  <c:v>0.52083333333333304</c:v>
                </c:pt>
                <c:pt idx="247">
                  <c:v>0.52152777777777803</c:v>
                </c:pt>
                <c:pt idx="248">
                  <c:v>0.52222222222222203</c:v>
                </c:pt>
                <c:pt idx="249">
                  <c:v>0.52291666666666703</c:v>
                </c:pt>
                <c:pt idx="250">
                  <c:v>0.52361111111111103</c:v>
                </c:pt>
                <c:pt idx="251">
                  <c:v>0.52430555555555602</c:v>
                </c:pt>
                <c:pt idx="252">
                  <c:v>0.52500000000000002</c:v>
                </c:pt>
                <c:pt idx="253">
                  <c:v>0.52569444444444402</c:v>
                </c:pt>
                <c:pt idx="254">
                  <c:v>0.52638888888888902</c:v>
                </c:pt>
                <c:pt idx="255">
                  <c:v>0.52708333333333302</c:v>
                </c:pt>
                <c:pt idx="256">
                  <c:v>0.52777777777777801</c:v>
                </c:pt>
                <c:pt idx="257">
                  <c:v>0.52847222222222201</c:v>
                </c:pt>
                <c:pt idx="258">
                  <c:v>0.52916666666666701</c:v>
                </c:pt>
                <c:pt idx="259">
                  <c:v>0.52986111111111101</c:v>
                </c:pt>
                <c:pt idx="260">
                  <c:v>0.530555555555556</c:v>
                </c:pt>
                <c:pt idx="261">
                  <c:v>0.53125</c:v>
                </c:pt>
                <c:pt idx="262">
                  <c:v>0.531944444444444</c:v>
                </c:pt>
                <c:pt idx="263">
                  <c:v>0.53263888888888899</c:v>
                </c:pt>
                <c:pt idx="264">
                  <c:v>0.53333333333333299</c:v>
                </c:pt>
                <c:pt idx="265">
                  <c:v>0.53402777777777799</c:v>
                </c:pt>
                <c:pt idx="266">
                  <c:v>0.53472222222222199</c:v>
                </c:pt>
                <c:pt idx="267">
                  <c:v>0.53541666666666698</c:v>
                </c:pt>
                <c:pt idx="268">
                  <c:v>0.53611111111111098</c:v>
                </c:pt>
                <c:pt idx="269">
                  <c:v>0.53680555555555598</c:v>
                </c:pt>
                <c:pt idx="270">
                  <c:v>0.53749999999999998</c:v>
                </c:pt>
                <c:pt idx="271">
                  <c:v>0.53819444444444398</c:v>
                </c:pt>
                <c:pt idx="272">
                  <c:v>0.53888888888888897</c:v>
                </c:pt>
                <c:pt idx="273">
                  <c:v>0.53958333333333297</c:v>
                </c:pt>
                <c:pt idx="274">
                  <c:v>0.54027777777777797</c:v>
                </c:pt>
                <c:pt idx="275">
                  <c:v>0.54097222222222197</c:v>
                </c:pt>
                <c:pt idx="276">
                  <c:v>0.54166666666666696</c:v>
                </c:pt>
                <c:pt idx="277">
                  <c:v>0.54236111111111096</c:v>
                </c:pt>
                <c:pt idx="278">
                  <c:v>0.54305555555555596</c:v>
                </c:pt>
                <c:pt idx="279">
                  <c:v>0.54374999999999996</c:v>
                </c:pt>
                <c:pt idx="280">
                  <c:v>0.54444444444444495</c:v>
                </c:pt>
                <c:pt idx="281">
                  <c:v>0.54513888888888895</c:v>
                </c:pt>
                <c:pt idx="282">
                  <c:v>0.54583333333333295</c:v>
                </c:pt>
                <c:pt idx="283">
                  <c:v>0.54652777777777795</c:v>
                </c:pt>
                <c:pt idx="284">
                  <c:v>0.54722222222222205</c:v>
                </c:pt>
                <c:pt idx="285">
                  <c:v>0.54791666666666705</c:v>
                </c:pt>
                <c:pt idx="286">
                  <c:v>0.54861111111111105</c:v>
                </c:pt>
                <c:pt idx="287">
                  <c:v>0.54930555555555605</c:v>
                </c:pt>
                <c:pt idx="288">
                  <c:v>0.55000000000000004</c:v>
                </c:pt>
                <c:pt idx="289">
                  <c:v>0.55069444444444404</c:v>
                </c:pt>
                <c:pt idx="290">
                  <c:v>0.55138888888888904</c:v>
                </c:pt>
                <c:pt idx="291">
                  <c:v>0.55208333333333304</c:v>
                </c:pt>
                <c:pt idx="292">
                  <c:v>0.55277777777777803</c:v>
                </c:pt>
                <c:pt idx="293">
                  <c:v>0.55347222222222203</c:v>
                </c:pt>
                <c:pt idx="294">
                  <c:v>0.55416666666666703</c:v>
                </c:pt>
                <c:pt idx="295">
                  <c:v>0.55486111111111103</c:v>
                </c:pt>
                <c:pt idx="296">
                  <c:v>0.55555555555555602</c:v>
                </c:pt>
                <c:pt idx="297">
                  <c:v>0.55625000000000002</c:v>
                </c:pt>
                <c:pt idx="298">
                  <c:v>0.55694444444444402</c:v>
                </c:pt>
                <c:pt idx="299">
                  <c:v>0.55763888888888902</c:v>
                </c:pt>
                <c:pt idx="300">
                  <c:v>0.55833333333333302</c:v>
                </c:pt>
                <c:pt idx="301">
                  <c:v>0.55902777777777801</c:v>
                </c:pt>
                <c:pt idx="302">
                  <c:v>0.55972222222222201</c:v>
                </c:pt>
                <c:pt idx="303">
                  <c:v>0.56041666666666701</c:v>
                </c:pt>
                <c:pt idx="304">
                  <c:v>0.56111111111111101</c:v>
                </c:pt>
                <c:pt idx="305">
                  <c:v>0.561805555555556</c:v>
                </c:pt>
                <c:pt idx="306">
                  <c:v>0.5625</c:v>
                </c:pt>
                <c:pt idx="307">
                  <c:v>0.563194444444444</c:v>
                </c:pt>
                <c:pt idx="308">
                  <c:v>0.56388888888888899</c:v>
                </c:pt>
                <c:pt idx="309">
                  <c:v>0.56458333333333299</c:v>
                </c:pt>
                <c:pt idx="310">
                  <c:v>0.56527777777777799</c:v>
                </c:pt>
                <c:pt idx="311">
                  <c:v>0.56597222222222199</c:v>
                </c:pt>
                <c:pt idx="312">
                  <c:v>0.56666666666666698</c:v>
                </c:pt>
                <c:pt idx="313">
                  <c:v>0.56736111111111098</c:v>
                </c:pt>
                <c:pt idx="314">
                  <c:v>0.56805555555555598</c:v>
                </c:pt>
                <c:pt idx="315">
                  <c:v>0.56874999999999998</c:v>
                </c:pt>
                <c:pt idx="316">
                  <c:v>0.56944444444444398</c:v>
                </c:pt>
                <c:pt idx="317">
                  <c:v>0.57013888888888897</c:v>
                </c:pt>
                <c:pt idx="318">
                  <c:v>0.57083333333333297</c:v>
                </c:pt>
                <c:pt idx="319">
                  <c:v>0.57152777777777797</c:v>
                </c:pt>
                <c:pt idx="320">
                  <c:v>0.57222222222222197</c:v>
                </c:pt>
                <c:pt idx="321">
                  <c:v>0.57291666666666696</c:v>
                </c:pt>
                <c:pt idx="322">
                  <c:v>0.57361111111111096</c:v>
                </c:pt>
                <c:pt idx="323">
                  <c:v>0.57430555555555596</c:v>
                </c:pt>
                <c:pt idx="324">
                  <c:v>0.57499999999999996</c:v>
                </c:pt>
                <c:pt idx="325">
                  <c:v>0.57569444444444495</c:v>
                </c:pt>
                <c:pt idx="326">
                  <c:v>0.57638888888888895</c:v>
                </c:pt>
                <c:pt idx="327">
                  <c:v>0.57708333333333295</c:v>
                </c:pt>
                <c:pt idx="328">
                  <c:v>0.57777777777777795</c:v>
                </c:pt>
                <c:pt idx="329">
                  <c:v>0.57847222222222205</c:v>
                </c:pt>
                <c:pt idx="330">
                  <c:v>0.57916666666666705</c:v>
                </c:pt>
                <c:pt idx="331">
                  <c:v>0.57986111111111105</c:v>
                </c:pt>
                <c:pt idx="332">
                  <c:v>0.58055555555555605</c:v>
                </c:pt>
                <c:pt idx="333">
                  <c:v>0.58125000000000004</c:v>
                </c:pt>
                <c:pt idx="334">
                  <c:v>0.58194444444444404</c:v>
                </c:pt>
                <c:pt idx="335">
                  <c:v>0.58263888888888904</c:v>
                </c:pt>
                <c:pt idx="336">
                  <c:v>0.58333333333333304</c:v>
                </c:pt>
                <c:pt idx="337">
                  <c:v>0.58402777777777803</c:v>
                </c:pt>
                <c:pt idx="338">
                  <c:v>0.58472222222222203</c:v>
                </c:pt>
                <c:pt idx="339">
                  <c:v>0.58541666666666703</c:v>
                </c:pt>
                <c:pt idx="340">
                  <c:v>0.58611111111111103</c:v>
                </c:pt>
                <c:pt idx="341">
                  <c:v>0.58680555555555602</c:v>
                </c:pt>
                <c:pt idx="342">
                  <c:v>0.58750000000000002</c:v>
                </c:pt>
                <c:pt idx="343">
                  <c:v>0.58819444444444402</c:v>
                </c:pt>
                <c:pt idx="344">
                  <c:v>0.58888888888888902</c:v>
                </c:pt>
                <c:pt idx="345">
                  <c:v>0.58958333333333302</c:v>
                </c:pt>
                <c:pt idx="346">
                  <c:v>0.59027777777777801</c:v>
                </c:pt>
                <c:pt idx="347">
                  <c:v>0.59097222222222201</c:v>
                </c:pt>
                <c:pt idx="348">
                  <c:v>0.59166666666666701</c:v>
                </c:pt>
                <c:pt idx="349">
                  <c:v>0.59236111111111101</c:v>
                </c:pt>
                <c:pt idx="350">
                  <c:v>0.593055555555556</c:v>
                </c:pt>
                <c:pt idx="351">
                  <c:v>0.59375</c:v>
                </c:pt>
                <c:pt idx="352">
                  <c:v>0.594444444444444</c:v>
                </c:pt>
                <c:pt idx="353">
                  <c:v>0.59513888888888899</c:v>
                </c:pt>
                <c:pt idx="354">
                  <c:v>0.59583333333333299</c:v>
                </c:pt>
                <c:pt idx="355">
                  <c:v>0.59652777777777799</c:v>
                </c:pt>
                <c:pt idx="356">
                  <c:v>0.59722222222222199</c:v>
                </c:pt>
                <c:pt idx="357">
                  <c:v>0.59791666666666698</c:v>
                </c:pt>
                <c:pt idx="358">
                  <c:v>0.59861111111111098</c:v>
                </c:pt>
                <c:pt idx="359">
                  <c:v>0.59930555555555598</c:v>
                </c:pt>
                <c:pt idx="360">
                  <c:v>0.6</c:v>
                </c:pt>
                <c:pt idx="361">
                  <c:v>0.60069444444444398</c:v>
                </c:pt>
                <c:pt idx="362">
                  <c:v>0.60138888888888897</c:v>
                </c:pt>
                <c:pt idx="363">
                  <c:v>0.60208333333333297</c:v>
                </c:pt>
                <c:pt idx="364">
                  <c:v>0.60277777777777797</c:v>
                </c:pt>
                <c:pt idx="365">
                  <c:v>0.60347222222222197</c:v>
                </c:pt>
                <c:pt idx="366">
                  <c:v>0.60416666666666696</c:v>
                </c:pt>
                <c:pt idx="367">
                  <c:v>0.60486111111111096</c:v>
                </c:pt>
                <c:pt idx="368">
                  <c:v>0.60555555555555596</c:v>
                </c:pt>
                <c:pt idx="369">
                  <c:v>0.60624999999999996</c:v>
                </c:pt>
                <c:pt idx="370">
                  <c:v>0.60694444444444495</c:v>
                </c:pt>
                <c:pt idx="371">
                  <c:v>0.60763888888888895</c:v>
                </c:pt>
                <c:pt idx="372">
                  <c:v>0.60833333333333295</c:v>
                </c:pt>
                <c:pt idx="373">
                  <c:v>0.60902777777777795</c:v>
                </c:pt>
                <c:pt idx="374">
                  <c:v>0.60972222222222205</c:v>
                </c:pt>
                <c:pt idx="375">
                  <c:v>0.61041666666666705</c:v>
                </c:pt>
                <c:pt idx="376">
                  <c:v>0.61111111111111105</c:v>
                </c:pt>
                <c:pt idx="377">
                  <c:v>0.61180555555555605</c:v>
                </c:pt>
                <c:pt idx="378">
                  <c:v>0.61250000000000004</c:v>
                </c:pt>
                <c:pt idx="379">
                  <c:v>0.61319444444444404</c:v>
                </c:pt>
                <c:pt idx="380">
                  <c:v>0.61388888888888904</c:v>
                </c:pt>
                <c:pt idx="381">
                  <c:v>0.61458333333333304</c:v>
                </c:pt>
                <c:pt idx="382">
                  <c:v>0.61527777777777803</c:v>
                </c:pt>
                <c:pt idx="383">
                  <c:v>0.61597222222222203</c:v>
                </c:pt>
                <c:pt idx="384">
                  <c:v>0.61666666666666703</c:v>
                </c:pt>
                <c:pt idx="385">
                  <c:v>0.61736111111111103</c:v>
                </c:pt>
                <c:pt idx="386">
                  <c:v>0.61805555555555602</c:v>
                </c:pt>
                <c:pt idx="387">
                  <c:v>0.61875000000000002</c:v>
                </c:pt>
                <c:pt idx="388">
                  <c:v>0.61944444444444402</c:v>
                </c:pt>
                <c:pt idx="389">
                  <c:v>0.62013888888888902</c:v>
                </c:pt>
                <c:pt idx="390">
                  <c:v>0.62083333333333302</c:v>
                </c:pt>
                <c:pt idx="391">
                  <c:v>0.62152777777777801</c:v>
                </c:pt>
                <c:pt idx="392">
                  <c:v>0.62222222222222201</c:v>
                </c:pt>
                <c:pt idx="393">
                  <c:v>0.62291666666666701</c:v>
                </c:pt>
                <c:pt idx="394">
                  <c:v>0.62361111111111101</c:v>
                </c:pt>
                <c:pt idx="395">
                  <c:v>0.624305555555556</c:v>
                </c:pt>
                <c:pt idx="396">
                  <c:v>0.625</c:v>
                </c:pt>
                <c:pt idx="397">
                  <c:v>0.625694444444444</c:v>
                </c:pt>
                <c:pt idx="398">
                  <c:v>0.62638888888888899</c:v>
                </c:pt>
                <c:pt idx="399">
                  <c:v>0.62708333333333299</c:v>
                </c:pt>
                <c:pt idx="400">
                  <c:v>0.62777777777777799</c:v>
                </c:pt>
                <c:pt idx="401">
                  <c:v>0.62847222222222199</c:v>
                </c:pt>
                <c:pt idx="402">
                  <c:v>0.62916666666666698</c:v>
                </c:pt>
                <c:pt idx="403">
                  <c:v>0.62986111111111098</c:v>
                </c:pt>
                <c:pt idx="404">
                  <c:v>0.63055555555555598</c:v>
                </c:pt>
                <c:pt idx="405">
                  <c:v>0.63124999999999998</c:v>
                </c:pt>
                <c:pt idx="406">
                  <c:v>0.63194444444444398</c:v>
                </c:pt>
                <c:pt idx="407">
                  <c:v>0.63263888888888897</c:v>
                </c:pt>
                <c:pt idx="408">
                  <c:v>0.63333333333333297</c:v>
                </c:pt>
                <c:pt idx="409">
                  <c:v>0.63402777777777797</c:v>
                </c:pt>
                <c:pt idx="410">
                  <c:v>0.63472222222222197</c:v>
                </c:pt>
                <c:pt idx="411">
                  <c:v>0.63541666666666696</c:v>
                </c:pt>
                <c:pt idx="412">
                  <c:v>0.63611111111111096</c:v>
                </c:pt>
                <c:pt idx="413">
                  <c:v>0.63680555555555596</c:v>
                </c:pt>
                <c:pt idx="414">
                  <c:v>0.63749999999999996</c:v>
                </c:pt>
                <c:pt idx="415">
                  <c:v>0.63819444444444495</c:v>
                </c:pt>
                <c:pt idx="416">
                  <c:v>0.63888888888888895</c:v>
                </c:pt>
                <c:pt idx="417">
                  <c:v>0.63958333333333295</c:v>
                </c:pt>
                <c:pt idx="418">
                  <c:v>0.64027777777777795</c:v>
                </c:pt>
                <c:pt idx="419">
                  <c:v>0.64097222222222205</c:v>
                </c:pt>
                <c:pt idx="420">
                  <c:v>0.64166666666666705</c:v>
                </c:pt>
                <c:pt idx="421">
                  <c:v>0.64236111111111105</c:v>
                </c:pt>
                <c:pt idx="422">
                  <c:v>0.64305555555555605</c:v>
                </c:pt>
                <c:pt idx="423">
                  <c:v>0.64375000000000004</c:v>
                </c:pt>
                <c:pt idx="424">
                  <c:v>0.64444444444444404</c:v>
                </c:pt>
                <c:pt idx="425">
                  <c:v>0.64513888888888904</c:v>
                </c:pt>
                <c:pt idx="426">
                  <c:v>0.64583333333333304</c:v>
                </c:pt>
                <c:pt idx="427">
                  <c:v>0.64652777777777803</c:v>
                </c:pt>
                <c:pt idx="428">
                  <c:v>0.64722222222222203</c:v>
                </c:pt>
                <c:pt idx="429">
                  <c:v>0.64791666666666703</c:v>
                </c:pt>
                <c:pt idx="430">
                  <c:v>0.64861111111111103</c:v>
                </c:pt>
                <c:pt idx="431">
                  <c:v>0.64930555555555602</c:v>
                </c:pt>
                <c:pt idx="432">
                  <c:v>0.65</c:v>
                </c:pt>
                <c:pt idx="433">
                  <c:v>0.65069444444444402</c:v>
                </c:pt>
                <c:pt idx="434">
                  <c:v>0.65138888888888902</c:v>
                </c:pt>
                <c:pt idx="435">
                  <c:v>0.65208333333333302</c:v>
                </c:pt>
                <c:pt idx="436">
                  <c:v>0.65277777777777801</c:v>
                </c:pt>
                <c:pt idx="437">
                  <c:v>0.65347222222222201</c:v>
                </c:pt>
                <c:pt idx="438">
                  <c:v>0.65416666666666701</c:v>
                </c:pt>
                <c:pt idx="439">
                  <c:v>0.65486111111111101</c:v>
                </c:pt>
                <c:pt idx="440">
                  <c:v>0.655555555555556</c:v>
                </c:pt>
                <c:pt idx="441">
                  <c:v>0.65625</c:v>
                </c:pt>
                <c:pt idx="442">
                  <c:v>0.656944444444444</c:v>
                </c:pt>
                <c:pt idx="443">
                  <c:v>0.65763888888888899</c:v>
                </c:pt>
                <c:pt idx="444">
                  <c:v>0.65833333333333299</c:v>
                </c:pt>
                <c:pt idx="445">
                  <c:v>0.65902777777777799</c:v>
                </c:pt>
                <c:pt idx="446">
                  <c:v>0.65972222222222199</c:v>
                </c:pt>
                <c:pt idx="447">
                  <c:v>0.66041666666666698</c:v>
                </c:pt>
                <c:pt idx="448">
                  <c:v>0.66111111111111098</c:v>
                </c:pt>
                <c:pt idx="449">
                  <c:v>0.66180555555555598</c:v>
                </c:pt>
                <c:pt idx="450">
                  <c:v>0.66249999999999998</c:v>
                </c:pt>
                <c:pt idx="451">
                  <c:v>0.66319444444444398</c:v>
                </c:pt>
                <c:pt idx="452">
                  <c:v>0.66388888888888897</c:v>
                </c:pt>
                <c:pt idx="453">
                  <c:v>0.66458333333333297</c:v>
                </c:pt>
                <c:pt idx="454">
                  <c:v>0.66527777777777797</c:v>
                </c:pt>
                <c:pt idx="455">
                  <c:v>0.66597222222222197</c:v>
                </c:pt>
                <c:pt idx="456">
                  <c:v>0.66666666666666696</c:v>
                </c:pt>
                <c:pt idx="457">
                  <c:v>0.66736111111111096</c:v>
                </c:pt>
                <c:pt idx="458">
                  <c:v>0.66805555555555596</c:v>
                </c:pt>
                <c:pt idx="459">
                  <c:v>0.66874999999999996</c:v>
                </c:pt>
                <c:pt idx="460">
                  <c:v>0.66944444444444495</c:v>
                </c:pt>
                <c:pt idx="461">
                  <c:v>0.67013888888888895</c:v>
                </c:pt>
                <c:pt idx="462">
                  <c:v>0.67083333333333295</c:v>
                </c:pt>
                <c:pt idx="463">
                  <c:v>0.67152777777777795</c:v>
                </c:pt>
                <c:pt idx="464">
                  <c:v>0.67222222222222205</c:v>
                </c:pt>
                <c:pt idx="465">
                  <c:v>0.67291666666666705</c:v>
                </c:pt>
                <c:pt idx="466">
                  <c:v>0.67361111111111105</c:v>
                </c:pt>
                <c:pt idx="467">
                  <c:v>0.67430555555555605</c:v>
                </c:pt>
                <c:pt idx="468">
                  <c:v>0.67500000000000004</c:v>
                </c:pt>
                <c:pt idx="469">
                  <c:v>0.67569444444444404</c:v>
                </c:pt>
                <c:pt idx="470">
                  <c:v>0.67638888888888904</c:v>
                </c:pt>
                <c:pt idx="471">
                  <c:v>0.67708333333333304</c:v>
                </c:pt>
                <c:pt idx="472">
                  <c:v>0.67777777777777803</c:v>
                </c:pt>
                <c:pt idx="473">
                  <c:v>0.67847222222222203</c:v>
                </c:pt>
                <c:pt idx="474">
                  <c:v>0.67916666666666703</c:v>
                </c:pt>
                <c:pt idx="475">
                  <c:v>0.67986111111111103</c:v>
                </c:pt>
                <c:pt idx="476">
                  <c:v>0.68055555555555602</c:v>
                </c:pt>
                <c:pt idx="477">
                  <c:v>0.68125000000000002</c:v>
                </c:pt>
                <c:pt idx="478">
                  <c:v>0.68194444444444402</c:v>
                </c:pt>
                <c:pt idx="479">
                  <c:v>0.68263888888888902</c:v>
                </c:pt>
                <c:pt idx="480">
                  <c:v>0.68333333333333302</c:v>
                </c:pt>
                <c:pt idx="481">
                  <c:v>0.68402777777777801</c:v>
                </c:pt>
                <c:pt idx="482">
                  <c:v>0.68472222222222201</c:v>
                </c:pt>
                <c:pt idx="483">
                  <c:v>0.68541666666666701</c:v>
                </c:pt>
                <c:pt idx="484">
                  <c:v>0.68611111111111101</c:v>
                </c:pt>
                <c:pt idx="485">
                  <c:v>0.686805555555556</c:v>
                </c:pt>
                <c:pt idx="486">
                  <c:v>0.6875</c:v>
                </c:pt>
                <c:pt idx="487">
                  <c:v>0.688194444444444</c:v>
                </c:pt>
                <c:pt idx="488">
                  <c:v>0.68888888888888899</c:v>
                </c:pt>
                <c:pt idx="489">
                  <c:v>0.68958333333333299</c:v>
                </c:pt>
                <c:pt idx="490">
                  <c:v>0.69027777777777799</c:v>
                </c:pt>
                <c:pt idx="491">
                  <c:v>0.69097222222222199</c:v>
                </c:pt>
                <c:pt idx="492">
                  <c:v>0.69166666666666698</c:v>
                </c:pt>
                <c:pt idx="493">
                  <c:v>0.69236111111111098</c:v>
                </c:pt>
                <c:pt idx="494">
                  <c:v>0.69305555555555598</c:v>
                </c:pt>
                <c:pt idx="495">
                  <c:v>0.69374999999999998</c:v>
                </c:pt>
                <c:pt idx="496">
                  <c:v>0.69444444444444398</c:v>
                </c:pt>
                <c:pt idx="497">
                  <c:v>0.69513888888888897</c:v>
                </c:pt>
                <c:pt idx="498">
                  <c:v>0.69583333333333297</c:v>
                </c:pt>
                <c:pt idx="499">
                  <c:v>0.69652777777777797</c:v>
                </c:pt>
                <c:pt idx="500">
                  <c:v>0.69722222222222197</c:v>
                </c:pt>
                <c:pt idx="501">
                  <c:v>0.69791666666666696</c:v>
                </c:pt>
                <c:pt idx="502">
                  <c:v>0.69861111111111096</c:v>
                </c:pt>
                <c:pt idx="503">
                  <c:v>0.69930555555555596</c:v>
                </c:pt>
                <c:pt idx="504">
                  <c:v>0.7</c:v>
                </c:pt>
                <c:pt idx="505">
                  <c:v>0.70069444444444495</c:v>
                </c:pt>
                <c:pt idx="506">
                  <c:v>0.70138888888888895</c:v>
                </c:pt>
                <c:pt idx="507">
                  <c:v>0.70208333333333295</c:v>
                </c:pt>
                <c:pt idx="508">
                  <c:v>0.70277777777777795</c:v>
                </c:pt>
                <c:pt idx="509">
                  <c:v>0.70347222222222205</c:v>
                </c:pt>
                <c:pt idx="510">
                  <c:v>0.70416666666666705</c:v>
                </c:pt>
                <c:pt idx="511">
                  <c:v>0.70486111111111105</c:v>
                </c:pt>
                <c:pt idx="512">
                  <c:v>0.70555555555555605</c:v>
                </c:pt>
                <c:pt idx="513">
                  <c:v>0.70625000000000004</c:v>
                </c:pt>
                <c:pt idx="514">
                  <c:v>0.70694444444444404</c:v>
                </c:pt>
                <c:pt idx="515">
                  <c:v>0.70763888888888904</c:v>
                </c:pt>
                <c:pt idx="516">
                  <c:v>0.70833333333333304</c:v>
                </c:pt>
                <c:pt idx="517">
                  <c:v>0.70902777777777803</c:v>
                </c:pt>
                <c:pt idx="518">
                  <c:v>0.70972222222222203</c:v>
                </c:pt>
                <c:pt idx="519">
                  <c:v>0.71041666666666703</c:v>
                </c:pt>
                <c:pt idx="520">
                  <c:v>0.71111111111111103</c:v>
                </c:pt>
                <c:pt idx="521">
                  <c:v>0.71180555555555602</c:v>
                </c:pt>
                <c:pt idx="522">
                  <c:v>0.71250000000000002</c:v>
                </c:pt>
                <c:pt idx="523">
                  <c:v>0.71319444444444402</c:v>
                </c:pt>
                <c:pt idx="524">
                  <c:v>0.71388888888888902</c:v>
                </c:pt>
                <c:pt idx="525">
                  <c:v>0.71458333333333302</c:v>
                </c:pt>
                <c:pt idx="526">
                  <c:v>0.71527777777777801</c:v>
                </c:pt>
                <c:pt idx="527">
                  <c:v>0.71597222222222201</c:v>
                </c:pt>
                <c:pt idx="528">
                  <c:v>0.71666666666666701</c:v>
                </c:pt>
                <c:pt idx="529">
                  <c:v>0.71736111111111101</c:v>
                </c:pt>
                <c:pt idx="530">
                  <c:v>0.718055555555556</c:v>
                </c:pt>
                <c:pt idx="531">
                  <c:v>0.71875</c:v>
                </c:pt>
                <c:pt idx="532">
                  <c:v>0.719444444444444</c:v>
                </c:pt>
                <c:pt idx="533">
                  <c:v>0.72013888888888899</c:v>
                </c:pt>
                <c:pt idx="534">
                  <c:v>0.72083333333333299</c:v>
                </c:pt>
                <c:pt idx="535">
                  <c:v>0.72152777777777799</c:v>
                </c:pt>
                <c:pt idx="536">
                  <c:v>0.72222222222222199</c:v>
                </c:pt>
                <c:pt idx="537">
                  <c:v>0.72291666666666698</c:v>
                </c:pt>
                <c:pt idx="538">
                  <c:v>0.72361111111111098</c:v>
                </c:pt>
                <c:pt idx="539">
                  <c:v>0.72430555555555598</c:v>
                </c:pt>
                <c:pt idx="540">
                  <c:v>0.72499999999999998</c:v>
                </c:pt>
                <c:pt idx="541">
                  <c:v>0.72569444444444398</c:v>
                </c:pt>
                <c:pt idx="542">
                  <c:v>0.72638888888888897</c:v>
                </c:pt>
                <c:pt idx="543">
                  <c:v>0.72708333333333297</c:v>
                </c:pt>
                <c:pt idx="544">
                  <c:v>0.72777777777777797</c:v>
                </c:pt>
                <c:pt idx="545">
                  <c:v>0.72847222222222197</c:v>
                </c:pt>
                <c:pt idx="546">
                  <c:v>0.72916666666666696</c:v>
                </c:pt>
                <c:pt idx="547">
                  <c:v>0.72986111111111096</c:v>
                </c:pt>
                <c:pt idx="548">
                  <c:v>0.73055555555555596</c:v>
                </c:pt>
                <c:pt idx="549">
                  <c:v>0.73124999999999996</c:v>
                </c:pt>
                <c:pt idx="550">
                  <c:v>0.73194444444444495</c:v>
                </c:pt>
                <c:pt idx="551">
                  <c:v>0.73263888888888895</c:v>
                </c:pt>
                <c:pt idx="552">
                  <c:v>0.73333333333333295</c:v>
                </c:pt>
                <c:pt idx="553">
                  <c:v>0.73402777777777795</c:v>
                </c:pt>
                <c:pt idx="554">
                  <c:v>0.73472222222222205</c:v>
                </c:pt>
                <c:pt idx="555">
                  <c:v>0.73541666666666705</c:v>
                </c:pt>
                <c:pt idx="556">
                  <c:v>0.73611111111111105</c:v>
                </c:pt>
                <c:pt idx="557">
                  <c:v>0.73680555555555605</c:v>
                </c:pt>
                <c:pt idx="558">
                  <c:v>0.73750000000000004</c:v>
                </c:pt>
                <c:pt idx="559">
                  <c:v>0.73819444444444404</c:v>
                </c:pt>
                <c:pt idx="560">
                  <c:v>0.73888888888888904</c:v>
                </c:pt>
                <c:pt idx="561">
                  <c:v>0.73958333333333304</c:v>
                </c:pt>
                <c:pt idx="562">
                  <c:v>0.74027777777777803</c:v>
                </c:pt>
                <c:pt idx="563">
                  <c:v>0.74097222222222203</c:v>
                </c:pt>
                <c:pt idx="564">
                  <c:v>0.74166666666666703</c:v>
                </c:pt>
                <c:pt idx="565">
                  <c:v>0.74236111111111103</c:v>
                </c:pt>
                <c:pt idx="566">
                  <c:v>0.74305555555555602</c:v>
                </c:pt>
                <c:pt idx="567">
                  <c:v>0.74375000000000002</c:v>
                </c:pt>
                <c:pt idx="568">
                  <c:v>0.74444444444444402</c:v>
                </c:pt>
                <c:pt idx="569">
                  <c:v>0.74513888888888902</c:v>
                </c:pt>
                <c:pt idx="570">
                  <c:v>0.74583333333333302</c:v>
                </c:pt>
                <c:pt idx="571">
                  <c:v>0.74652777777777801</c:v>
                </c:pt>
                <c:pt idx="572">
                  <c:v>0.74722222222222201</c:v>
                </c:pt>
                <c:pt idx="573">
                  <c:v>0.74791666666666701</c:v>
                </c:pt>
                <c:pt idx="574">
                  <c:v>0.74861111111111101</c:v>
                </c:pt>
                <c:pt idx="575">
                  <c:v>0.749305555555556</c:v>
                </c:pt>
                <c:pt idx="576">
                  <c:v>0.75</c:v>
                </c:pt>
                <c:pt idx="577">
                  <c:v>0.750694444444444</c:v>
                </c:pt>
                <c:pt idx="578">
                  <c:v>0.75138888888888899</c:v>
                </c:pt>
                <c:pt idx="579">
                  <c:v>0.75208333333333299</c:v>
                </c:pt>
                <c:pt idx="580">
                  <c:v>0.75277777777777799</c:v>
                </c:pt>
                <c:pt idx="581">
                  <c:v>0.75347222222222199</c:v>
                </c:pt>
                <c:pt idx="582">
                  <c:v>0.75416666666666698</c:v>
                </c:pt>
                <c:pt idx="583">
                  <c:v>0.75486111111111098</c:v>
                </c:pt>
                <c:pt idx="584">
                  <c:v>0.75555555555555598</c:v>
                </c:pt>
                <c:pt idx="585">
                  <c:v>0.75624999999999998</c:v>
                </c:pt>
                <c:pt idx="586">
                  <c:v>0.75694444444444398</c:v>
                </c:pt>
                <c:pt idx="587">
                  <c:v>0.75763888888888897</c:v>
                </c:pt>
                <c:pt idx="588">
                  <c:v>0.75833333333333297</c:v>
                </c:pt>
                <c:pt idx="589">
                  <c:v>0.75902777777777797</c:v>
                </c:pt>
                <c:pt idx="590">
                  <c:v>0.75972222222222197</c:v>
                </c:pt>
                <c:pt idx="591">
                  <c:v>0.76041666666666696</c:v>
                </c:pt>
                <c:pt idx="592">
                  <c:v>0.76111111111111096</c:v>
                </c:pt>
                <c:pt idx="593">
                  <c:v>0.76180555555555596</c:v>
                </c:pt>
                <c:pt idx="594">
                  <c:v>0.76249999999999996</c:v>
                </c:pt>
                <c:pt idx="595">
                  <c:v>0.76319444444444495</c:v>
                </c:pt>
                <c:pt idx="596">
                  <c:v>0.76388888888888895</c:v>
                </c:pt>
                <c:pt idx="597">
                  <c:v>0.76458333333333295</c:v>
                </c:pt>
                <c:pt idx="598">
                  <c:v>0.76527777777777795</c:v>
                </c:pt>
                <c:pt idx="599">
                  <c:v>0.76597222222222205</c:v>
                </c:pt>
                <c:pt idx="600">
                  <c:v>0.76666666666666705</c:v>
                </c:pt>
                <c:pt idx="601">
                  <c:v>0.76736111111111105</c:v>
                </c:pt>
                <c:pt idx="602">
                  <c:v>0.76805555555555605</c:v>
                </c:pt>
                <c:pt idx="603">
                  <c:v>0.76875000000000004</c:v>
                </c:pt>
                <c:pt idx="604">
                  <c:v>0.76944444444444404</c:v>
                </c:pt>
                <c:pt idx="605">
                  <c:v>0.77013888888888904</c:v>
                </c:pt>
                <c:pt idx="606">
                  <c:v>0.77083333333333304</c:v>
                </c:pt>
                <c:pt idx="607">
                  <c:v>0.77152777777777803</c:v>
                </c:pt>
                <c:pt idx="608">
                  <c:v>0.77222222222222203</c:v>
                </c:pt>
                <c:pt idx="609">
                  <c:v>0.77291666666666703</c:v>
                </c:pt>
                <c:pt idx="610">
                  <c:v>0.77361111111111103</c:v>
                </c:pt>
                <c:pt idx="611">
                  <c:v>0.77430555555555602</c:v>
                </c:pt>
                <c:pt idx="612">
                  <c:v>0.77500000000000002</c:v>
                </c:pt>
                <c:pt idx="613">
                  <c:v>0.77569444444444402</c:v>
                </c:pt>
                <c:pt idx="614">
                  <c:v>0.77638888888888902</c:v>
                </c:pt>
                <c:pt idx="615">
                  <c:v>0.77708333333333302</c:v>
                </c:pt>
                <c:pt idx="616">
                  <c:v>0.77777777777777801</c:v>
                </c:pt>
                <c:pt idx="617">
                  <c:v>0.77847222222222201</c:v>
                </c:pt>
                <c:pt idx="618">
                  <c:v>0.77916666666666701</c:v>
                </c:pt>
                <c:pt idx="619">
                  <c:v>0.77986111111111101</c:v>
                </c:pt>
                <c:pt idx="620">
                  <c:v>0.780555555555556</c:v>
                </c:pt>
                <c:pt idx="621">
                  <c:v>0.78125</c:v>
                </c:pt>
                <c:pt idx="622">
                  <c:v>0.781944444444444</c:v>
                </c:pt>
                <c:pt idx="623">
                  <c:v>0.78263888888888899</c:v>
                </c:pt>
                <c:pt idx="624">
                  <c:v>0.78333333333333299</c:v>
                </c:pt>
                <c:pt idx="625">
                  <c:v>0.78402777777777799</c:v>
                </c:pt>
                <c:pt idx="626">
                  <c:v>0.78472222222222199</c:v>
                </c:pt>
                <c:pt idx="627">
                  <c:v>0.78541666666666698</c:v>
                </c:pt>
                <c:pt idx="628">
                  <c:v>0.78611111111111098</c:v>
                </c:pt>
                <c:pt idx="629">
                  <c:v>0.78680555555555598</c:v>
                </c:pt>
                <c:pt idx="630">
                  <c:v>0.78749999999999998</c:v>
                </c:pt>
                <c:pt idx="631">
                  <c:v>0.78819444444444398</c:v>
                </c:pt>
                <c:pt idx="632">
                  <c:v>0.78888888888888897</c:v>
                </c:pt>
                <c:pt idx="633">
                  <c:v>0.78958333333333297</c:v>
                </c:pt>
                <c:pt idx="634">
                  <c:v>0.79027777777777797</c:v>
                </c:pt>
                <c:pt idx="635">
                  <c:v>0.79097222222222197</c:v>
                </c:pt>
                <c:pt idx="636">
                  <c:v>0.79166666666666696</c:v>
                </c:pt>
                <c:pt idx="637">
                  <c:v>0.79236111111111096</c:v>
                </c:pt>
                <c:pt idx="638">
                  <c:v>0.79305555555555596</c:v>
                </c:pt>
                <c:pt idx="639">
                  <c:v>0.79374999999999996</c:v>
                </c:pt>
                <c:pt idx="640">
                  <c:v>0.79444444444444495</c:v>
                </c:pt>
                <c:pt idx="641">
                  <c:v>0.79513888888888895</c:v>
                </c:pt>
                <c:pt idx="642">
                  <c:v>0.79583333333333295</c:v>
                </c:pt>
                <c:pt idx="643">
                  <c:v>0.79652777777777795</c:v>
                </c:pt>
                <c:pt idx="644">
                  <c:v>0.79722222222222205</c:v>
                </c:pt>
                <c:pt idx="645">
                  <c:v>0.79791666666666705</c:v>
                </c:pt>
                <c:pt idx="646">
                  <c:v>0.79861111111111105</c:v>
                </c:pt>
                <c:pt idx="647">
                  <c:v>0.79930555555555605</c:v>
                </c:pt>
                <c:pt idx="648">
                  <c:v>0.8</c:v>
                </c:pt>
                <c:pt idx="649">
                  <c:v>0.80069444444444404</c:v>
                </c:pt>
                <c:pt idx="650">
                  <c:v>0.80138888888888904</c:v>
                </c:pt>
                <c:pt idx="651">
                  <c:v>0.80208333333333304</c:v>
                </c:pt>
                <c:pt idx="652">
                  <c:v>0.80277777777777803</c:v>
                </c:pt>
                <c:pt idx="653">
                  <c:v>0.80347222222222203</c:v>
                </c:pt>
                <c:pt idx="654">
                  <c:v>0.80416666666666703</c:v>
                </c:pt>
                <c:pt idx="655">
                  <c:v>0.80486111111111103</c:v>
                </c:pt>
                <c:pt idx="656">
                  <c:v>0.80555555555555602</c:v>
                </c:pt>
                <c:pt idx="657">
                  <c:v>0.80625000000000002</c:v>
                </c:pt>
                <c:pt idx="658">
                  <c:v>0.80694444444444402</c:v>
                </c:pt>
                <c:pt idx="659">
                  <c:v>0.80763888888888902</c:v>
                </c:pt>
                <c:pt idx="660">
                  <c:v>0.80833333333333302</c:v>
                </c:pt>
                <c:pt idx="661">
                  <c:v>0.80902777777777801</c:v>
                </c:pt>
                <c:pt idx="662">
                  <c:v>0.80972222222222201</c:v>
                </c:pt>
                <c:pt idx="663">
                  <c:v>0.81041666666666701</c:v>
                </c:pt>
                <c:pt idx="664">
                  <c:v>0.81111111111111101</c:v>
                </c:pt>
                <c:pt idx="665">
                  <c:v>0.811805555555556</c:v>
                </c:pt>
                <c:pt idx="666">
                  <c:v>0.8125</c:v>
                </c:pt>
                <c:pt idx="667">
                  <c:v>0.813194444444444</c:v>
                </c:pt>
                <c:pt idx="668">
                  <c:v>0.81388888888888899</c:v>
                </c:pt>
                <c:pt idx="669">
                  <c:v>0.81458333333333299</c:v>
                </c:pt>
                <c:pt idx="670">
                  <c:v>0.81527777777777799</c:v>
                </c:pt>
                <c:pt idx="671">
                  <c:v>0.81597222222222199</c:v>
                </c:pt>
                <c:pt idx="672">
                  <c:v>0.81666666666666698</c:v>
                </c:pt>
                <c:pt idx="673">
                  <c:v>0.81736111111111098</c:v>
                </c:pt>
                <c:pt idx="674">
                  <c:v>0.81805555555555598</c:v>
                </c:pt>
                <c:pt idx="675">
                  <c:v>0.81874999999999998</c:v>
                </c:pt>
                <c:pt idx="676">
                  <c:v>0.81944444444444497</c:v>
                </c:pt>
                <c:pt idx="677">
                  <c:v>0.82013888888888897</c:v>
                </c:pt>
                <c:pt idx="678">
                  <c:v>0.82083333333333297</c:v>
                </c:pt>
                <c:pt idx="679">
                  <c:v>0.82152777777777797</c:v>
                </c:pt>
                <c:pt idx="680">
                  <c:v>0.82222222222222197</c:v>
                </c:pt>
                <c:pt idx="681">
                  <c:v>0.82291666666666696</c:v>
                </c:pt>
                <c:pt idx="682">
                  <c:v>0.82361111111111096</c:v>
                </c:pt>
                <c:pt idx="683">
                  <c:v>0.82430555555555596</c:v>
                </c:pt>
                <c:pt idx="684">
                  <c:v>0.82499999999999996</c:v>
                </c:pt>
                <c:pt idx="685">
                  <c:v>0.82569444444444495</c:v>
                </c:pt>
                <c:pt idx="686">
                  <c:v>0.82638888888888895</c:v>
                </c:pt>
                <c:pt idx="687">
                  <c:v>0.82708333333333295</c:v>
                </c:pt>
                <c:pt idx="688">
                  <c:v>0.82777777777777795</c:v>
                </c:pt>
                <c:pt idx="689">
                  <c:v>0.82847222222222205</c:v>
                </c:pt>
                <c:pt idx="690">
                  <c:v>0.82916666666666705</c:v>
                </c:pt>
                <c:pt idx="691">
                  <c:v>0.82986111111111105</c:v>
                </c:pt>
                <c:pt idx="692">
                  <c:v>0.83055555555555605</c:v>
                </c:pt>
                <c:pt idx="693">
                  <c:v>0.83125000000000004</c:v>
                </c:pt>
                <c:pt idx="694">
                  <c:v>0.83194444444444404</c:v>
                </c:pt>
                <c:pt idx="695">
                  <c:v>0.83263888888888904</c:v>
                </c:pt>
                <c:pt idx="696">
                  <c:v>0.83333333333333304</c:v>
                </c:pt>
                <c:pt idx="697">
                  <c:v>0.83402777777777803</c:v>
                </c:pt>
                <c:pt idx="698">
                  <c:v>0.83472222222222203</c:v>
                </c:pt>
                <c:pt idx="699">
                  <c:v>0.83541666666666703</c:v>
                </c:pt>
                <c:pt idx="700">
                  <c:v>0.83611111111111103</c:v>
                </c:pt>
                <c:pt idx="701">
                  <c:v>0.83680555555555602</c:v>
                </c:pt>
                <c:pt idx="702">
                  <c:v>0.83750000000000002</c:v>
                </c:pt>
                <c:pt idx="703">
                  <c:v>0.83819444444444402</c:v>
                </c:pt>
                <c:pt idx="704">
                  <c:v>0.83888888888888902</c:v>
                </c:pt>
                <c:pt idx="705">
                  <c:v>0.83958333333333302</c:v>
                </c:pt>
                <c:pt idx="706">
                  <c:v>0.84027777777777801</c:v>
                </c:pt>
                <c:pt idx="707">
                  <c:v>0.84097222222222201</c:v>
                </c:pt>
                <c:pt idx="708">
                  <c:v>0.84166666666666701</c:v>
                </c:pt>
                <c:pt idx="709">
                  <c:v>0.84236111111111101</c:v>
                </c:pt>
                <c:pt idx="710">
                  <c:v>0.843055555555556</c:v>
                </c:pt>
                <c:pt idx="711">
                  <c:v>0.84375</c:v>
                </c:pt>
                <c:pt idx="712">
                  <c:v>0.844444444444444</c:v>
                </c:pt>
                <c:pt idx="713">
                  <c:v>0.84513888888888899</c:v>
                </c:pt>
                <c:pt idx="714">
                  <c:v>0.84583333333333299</c:v>
                </c:pt>
                <c:pt idx="715">
                  <c:v>0.84652777777777799</c:v>
                </c:pt>
                <c:pt idx="716">
                  <c:v>0.84722222222222199</c:v>
                </c:pt>
                <c:pt idx="717">
                  <c:v>0.84791666666666698</c:v>
                </c:pt>
                <c:pt idx="718">
                  <c:v>0.84861111111111098</c:v>
                </c:pt>
                <c:pt idx="719">
                  <c:v>0.84930555555555598</c:v>
                </c:pt>
                <c:pt idx="720">
                  <c:v>0.85</c:v>
                </c:pt>
                <c:pt idx="721">
                  <c:v>0.85069444444444497</c:v>
                </c:pt>
                <c:pt idx="722">
                  <c:v>0.85138888888888897</c:v>
                </c:pt>
                <c:pt idx="723">
                  <c:v>0.85208333333333297</c:v>
                </c:pt>
                <c:pt idx="724">
                  <c:v>0.85277777777777797</c:v>
                </c:pt>
                <c:pt idx="725">
                  <c:v>0.85347222222222197</c:v>
                </c:pt>
                <c:pt idx="726">
                  <c:v>0.85416666666666696</c:v>
                </c:pt>
                <c:pt idx="727">
                  <c:v>0.85486111111111096</c:v>
                </c:pt>
                <c:pt idx="728">
                  <c:v>0.85555555555555596</c:v>
                </c:pt>
                <c:pt idx="729">
                  <c:v>0.85624999999999996</c:v>
                </c:pt>
                <c:pt idx="730">
                  <c:v>0.85694444444444495</c:v>
                </c:pt>
                <c:pt idx="731">
                  <c:v>0.85763888888888895</c:v>
                </c:pt>
                <c:pt idx="732">
                  <c:v>0.85833333333333295</c:v>
                </c:pt>
                <c:pt idx="733">
                  <c:v>0.85902777777777795</c:v>
                </c:pt>
                <c:pt idx="734">
                  <c:v>0.85972222222222205</c:v>
                </c:pt>
                <c:pt idx="735">
                  <c:v>0.86041666666666705</c:v>
                </c:pt>
                <c:pt idx="736">
                  <c:v>0.86111111111111105</c:v>
                </c:pt>
                <c:pt idx="737">
                  <c:v>0.86180555555555605</c:v>
                </c:pt>
                <c:pt idx="738">
                  <c:v>0.86250000000000004</c:v>
                </c:pt>
                <c:pt idx="739">
                  <c:v>0.86319444444444404</c:v>
                </c:pt>
                <c:pt idx="740">
                  <c:v>0.86388888888888904</c:v>
                </c:pt>
                <c:pt idx="741">
                  <c:v>0.86458333333333304</c:v>
                </c:pt>
                <c:pt idx="742">
                  <c:v>0.86527777777777803</c:v>
                </c:pt>
                <c:pt idx="743">
                  <c:v>0.86597222222222203</c:v>
                </c:pt>
                <c:pt idx="744">
                  <c:v>0.86666666666666703</c:v>
                </c:pt>
                <c:pt idx="745">
                  <c:v>0.86736111111111103</c:v>
                </c:pt>
                <c:pt idx="746">
                  <c:v>0.86805555555555602</c:v>
                </c:pt>
                <c:pt idx="747">
                  <c:v>0.86875000000000002</c:v>
                </c:pt>
                <c:pt idx="748">
                  <c:v>0.86944444444444402</c:v>
                </c:pt>
                <c:pt idx="749">
                  <c:v>0.87013888888888902</c:v>
                </c:pt>
                <c:pt idx="750">
                  <c:v>0.87083333333333302</c:v>
                </c:pt>
                <c:pt idx="751">
                  <c:v>0.87152777777777801</c:v>
                </c:pt>
                <c:pt idx="752">
                  <c:v>0.87222222222222201</c:v>
                </c:pt>
                <c:pt idx="753">
                  <c:v>0.87291666666666701</c:v>
                </c:pt>
                <c:pt idx="754">
                  <c:v>0.87361111111111101</c:v>
                </c:pt>
                <c:pt idx="755">
                  <c:v>0.874305555555556</c:v>
                </c:pt>
                <c:pt idx="756">
                  <c:v>0.875</c:v>
                </c:pt>
                <c:pt idx="757">
                  <c:v>0.875694444444444</c:v>
                </c:pt>
                <c:pt idx="758">
                  <c:v>0.87638888888888899</c:v>
                </c:pt>
                <c:pt idx="759">
                  <c:v>0.87708333333333299</c:v>
                </c:pt>
                <c:pt idx="760">
                  <c:v>0.87777777777777799</c:v>
                </c:pt>
                <c:pt idx="761">
                  <c:v>0.87847222222222199</c:v>
                </c:pt>
                <c:pt idx="762">
                  <c:v>0.87916666666666698</c:v>
                </c:pt>
                <c:pt idx="763">
                  <c:v>0.87986111111111098</c:v>
                </c:pt>
                <c:pt idx="764">
                  <c:v>0.88055555555555598</c:v>
                </c:pt>
                <c:pt idx="765">
                  <c:v>0.88124999999999998</c:v>
                </c:pt>
                <c:pt idx="766">
                  <c:v>0.88194444444444497</c:v>
                </c:pt>
                <c:pt idx="767">
                  <c:v>0.88263888888888897</c:v>
                </c:pt>
                <c:pt idx="768">
                  <c:v>0.88333333333333297</c:v>
                </c:pt>
                <c:pt idx="769">
                  <c:v>0.88402777777777797</c:v>
                </c:pt>
                <c:pt idx="770">
                  <c:v>0.88472222222222197</c:v>
                </c:pt>
                <c:pt idx="771">
                  <c:v>0.88541666666666696</c:v>
                </c:pt>
                <c:pt idx="772">
                  <c:v>0.88611111111111096</c:v>
                </c:pt>
                <c:pt idx="773">
                  <c:v>0.88680555555555596</c:v>
                </c:pt>
                <c:pt idx="774">
                  <c:v>0.88749999999999996</c:v>
                </c:pt>
                <c:pt idx="775">
                  <c:v>0.88819444444444495</c:v>
                </c:pt>
                <c:pt idx="776">
                  <c:v>0.88888888888888895</c:v>
                </c:pt>
                <c:pt idx="777">
                  <c:v>0.88958333333333295</c:v>
                </c:pt>
                <c:pt idx="778">
                  <c:v>0.89027777777777795</c:v>
                </c:pt>
                <c:pt idx="779">
                  <c:v>0.89097222222222205</c:v>
                </c:pt>
                <c:pt idx="780">
                  <c:v>0.89166666666666705</c:v>
                </c:pt>
                <c:pt idx="781">
                  <c:v>0.89236111111111105</c:v>
                </c:pt>
                <c:pt idx="782">
                  <c:v>0.89305555555555605</c:v>
                </c:pt>
                <c:pt idx="783">
                  <c:v>0.89375000000000004</c:v>
                </c:pt>
                <c:pt idx="784">
                  <c:v>0.89444444444444404</c:v>
                </c:pt>
                <c:pt idx="785">
                  <c:v>0.89513888888888904</c:v>
                </c:pt>
                <c:pt idx="786">
                  <c:v>0.89583333333333304</c:v>
                </c:pt>
                <c:pt idx="787">
                  <c:v>0.89652777777777803</c:v>
                </c:pt>
                <c:pt idx="788">
                  <c:v>0.89722222222222203</c:v>
                </c:pt>
                <c:pt idx="789">
                  <c:v>0.89791666666666703</c:v>
                </c:pt>
                <c:pt idx="790">
                  <c:v>0.89861111111111103</c:v>
                </c:pt>
                <c:pt idx="791">
                  <c:v>0.89930555555555602</c:v>
                </c:pt>
                <c:pt idx="792">
                  <c:v>0.9</c:v>
                </c:pt>
                <c:pt idx="793">
                  <c:v>0.90069444444444402</c:v>
                </c:pt>
                <c:pt idx="794">
                  <c:v>0.90138888888888902</c:v>
                </c:pt>
                <c:pt idx="795">
                  <c:v>0.90208333333333302</c:v>
                </c:pt>
                <c:pt idx="796">
                  <c:v>0.90277777777777801</c:v>
                </c:pt>
                <c:pt idx="797">
                  <c:v>0.90347222222222201</c:v>
                </c:pt>
                <c:pt idx="798">
                  <c:v>0.90416666666666701</c:v>
                </c:pt>
                <c:pt idx="799">
                  <c:v>0.90486111111111101</c:v>
                </c:pt>
                <c:pt idx="800">
                  <c:v>0.905555555555556</c:v>
                </c:pt>
                <c:pt idx="801">
                  <c:v>0.90625</c:v>
                </c:pt>
                <c:pt idx="802">
                  <c:v>0.906944444444444</c:v>
                </c:pt>
                <c:pt idx="803">
                  <c:v>0.90763888888888899</c:v>
                </c:pt>
                <c:pt idx="804">
                  <c:v>0.90833333333333299</c:v>
                </c:pt>
                <c:pt idx="805">
                  <c:v>0.90902777777777799</c:v>
                </c:pt>
                <c:pt idx="806">
                  <c:v>0.90972222222222199</c:v>
                </c:pt>
                <c:pt idx="807">
                  <c:v>0.91041666666666698</c:v>
                </c:pt>
                <c:pt idx="808">
                  <c:v>0.91111111111111098</c:v>
                </c:pt>
                <c:pt idx="809">
                  <c:v>0.91180555555555598</c:v>
                </c:pt>
                <c:pt idx="810">
                  <c:v>0.91249999999999998</c:v>
                </c:pt>
                <c:pt idx="811">
                  <c:v>0.91319444444444497</c:v>
                </c:pt>
                <c:pt idx="812">
                  <c:v>0.91388888888888897</c:v>
                </c:pt>
                <c:pt idx="813">
                  <c:v>0.91458333333333297</c:v>
                </c:pt>
                <c:pt idx="814">
                  <c:v>0.91527777777777797</c:v>
                </c:pt>
                <c:pt idx="815">
                  <c:v>0.91597222222222197</c:v>
                </c:pt>
                <c:pt idx="816">
                  <c:v>0.91666666666666696</c:v>
                </c:pt>
                <c:pt idx="817">
                  <c:v>0.91736111111111096</c:v>
                </c:pt>
                <c:pt idx="818">
                  <c:v>0.91805555555555596</c:v>
                </c:pt>
                <c:pt idx="819">
                  <c:v>0.91874999999999996</c:v>
                </c:pt>
                <c:pt idx="820">
                  <c:v>0.91944444444444495</c:v>
                </c:pt>
                <c:pt idx="821">
                  <c:v>0.92013888888888895</c:v>
                </c:pt>
                <c:pt idx="822">
                  <c:v>0.92083333333333295</c:v>
                </c:pt>
                <c:pt idx="823">
                  <c:v>0.92152777777777795</c:v>
                </c:pt>
                <c:pt idx="824">
                  <c:v>0.92222222222222205</c:v>
                </c:pt>
                <c:pt idx="825">
                  <c:v>0.92291666666666705</c:v>
                </c:pt>
                <c:pt idx="826">
                  <c:v>0.92361111111111105</c:v>
                </c:pt>
                <c:pt idx="827">
                  <c:v>0.92430555555555605</c:v>
                </c:pt>
                <c:pt idx="828">
                  <c:v>0.92500000000000004</c:v>
                </c:pt>
                <c:pt idx="829">
                  <c:v>0.92569444444444404</c:v>
                </c:pt>
                <c:pt idx="830">
                  <c:v>0.92638888888888904</c:v>
                </c:pt>
                <c:pt idx="831">
                  <c:v>0.92708333333333304</c:v>
                </c:pt>
                <c:pt idx="832">
                  <c:v>0.92777777777777803</c:v>
                </c:pt>
                <c:pt idx="833">
                  <c:v>0.92847222222222203</c:v>
                </c:pt>
                <c:pt idx="834">
                  <c:v>0.92916666666666703</c:v>
                </c:pt>
                <c:pt idx="835">
                  <c:v>0.92986111111111103</c:v>
                </c:pt>
                <c:pt idx="836">
                  <c:v>0.93055555555555602</c:v>
                </c:pt>
                <c:pt idx="837">
                  <c:v>0.93125000000000002</c:v>
                </c:pt>
                <c:pt idx="838">
                  <c:v>0.93194444444444402</c:v>
                </c:pt>
                <c:pt idx="839">
                  <c:v>0.93263888888888902</c:v>
                </c:pt>
                <c:pt idx="840">
                  <c:v>0.93333333333333302</c:v>
                </c:pt>
                <c:pt idx="841">
                  <c:v>0.93402777777777801</c:v>
                </c:pt>
                <c:pt idx="842">
                  <c:v>0.93472222222222201</c:v>
                </c:pt>
                <c:pt idx="843">
                  <c:v>0.93541666666666701</c:v>
                </c:pt>
                <c:pt idx="844">
                  <c:v>0.93611111111111101</c:v>
                </c:pt>
                <c:pt idx="845">
                  <c:v>0.936805555555556</c:v>
                </c:pt>
                <c:pt idx="846">
                  <c:v>0.9375</c:v>
                </c:pt>
                <c:pt idx="847">
                  <c:v>0.938194444444444</c:v>
                </c:pt>
                <c:pt idx="848">
                  <c:v>0.93888888888888899</c:v>
                </c:pt>
                <c:pt idx="849">
                  <c:v>0.93958333333333299</c:v>
                </c:pt>
                <c:pt idx="850">
                  <c:v>0.94027777777777799</c:v>
                </c:pt>
                <c:pt idx="851">
                  <c:v>0.94097222222222199</c:v>
                </c:pt>
                <c:pt idx="852">
                  <c:v>0.94166666666666698</c:v>
                </c:pt>
                <c:pt idx="853">
                  <c:v>0.94236111111111098</c:v>
                </c:pt>
                <c:pt idx="854">
                  <c:v>0.94305555555555598</c:v>
                </c:pt>
                <c:pt idx="855">
                  <c:v>0.94374999999999998</c:v>
                </c:pt>
                <c:pt idx="856">
                  <c:v>0.94444444444444497</c:v>
                </c:pt>
                <c:pt idx="857">
                  <c:v>0.94513888888888897</c:v>
                </c:pt>
                <c:pt idx="858">
                  <c:v>0.94583333333333297</c:v>
                </c:pt>
                <c:pt idx="859">
                  <c:v>0.94652777777777797</c:v>
                </c:pt>
                <c:pt idx="860">
                  <c:v>0.94722222222222197</c:v>
                </c:pt>
                <c:pt idx="861">
                  <c:v>0.94791666666666696</c:v>
                </c:pt>
                <c:pt idx="862">
                  <c:v>0.94861111111111096</c:v>
                </c:pt>
                <c:pt idx="863">
                  <c:v>0.94930555555555596</c:v>
                </c:pt>
                <c:pt idx="864">
                  <c:v>0.95</c:v>
                </c:pt>
                <c:pt idx="865">
                  <c:v>0.95069444444444495</c:v>
                </c:pt>
                <c:pt idx="866">
                  <c:v>0.95138888888888895</c:v>
                </c:pt>
                <c:pt idx="867">
                  <c:v>0.95208333333333295</c:v>
                </c:pt>
                <c:pt idx="868">
                  <c:v>0.95277777777777795</c:v>
                </c:pt>
                <c:pt idx="869">
                  <c:v>0.95347222222222205</c:v>
                </c:pt>
                <c:pt idx="870">
                  <c:v>0.95416666666666705</c:v>
                </c:pt>
                <c:pt idx="871">
                  <c:v>0.95486111111111105</c:v>
                </c:pt>
                <c:pt idx="872">
                  <c:v>0.95555555555555605</c:v>
                </c:pt>
                <c:pt idx="873">
                  <c:v>0.95625000000000004</c:v>
                </c:pt>
                <c:pt idx="874">
                  <c:v>0.95694444444444404</c:v>
                </c:pt>
                <c:pt idx="875">
                  <c:v>0.95763888888888904</c:v>
                </c:pt>
                <c:pt idx="876">
                  <c:v>0.95833333333333304</c:v>
                </c:pt>
                <c:pt idx="877">
                  <c:v>0.95902777777777803</c:v>
                </c:pt>
                <c:pt idx="878">
                  <c:v>0.95972222222222203</c:v>
                </c:pt>
                <c:pt idx="879">
                  <c:v>0.96041666666666703</c:v>
                </c:pt>
                <c:pt idx="880">
                  <c:v>0.96111111111111103</c:v>
                </c:pt>
                <c:pt idx="881">
                  <c:v>0.96180555555555602</c:v>
                </c:pt>
                <c:pt idx="882">
                  <c:v>0.96250000000000002</c:v>
                </c:pt>
                <c:pt idx="883">
                  <c:v>0.96319444444444402</c:v>
                </c:pt>
                <c:pt idx="884">
                  <c:v>0.96388888888888902</c:v>
                </c:pt>
                <c:pt idx="885">
                  <c:v>0.96458333333333302</c:v>
                </c:pt>
                <c:pt idx="886">
                  <c:v>0.96527777777777801</c:v>
                </c:pt>
                <c:pt idx="887">
                  <c:v>0.96597222222222201</c:v>
                </c:pt>
                <c:pt idx="888">
                  <c:v>0.96666666666666701</c:v>
                </c:pt>
                <c:pt idx="889">
                  <c:v>0.96736111111111101</c:v>
                </c:pt>
                <c:pt idx="890">
                  <c:v>0.968055555555556</c:v>
                </c:pt>
                <c:pt idx="891">
                  <c:v>0.96875</c:v>
                </c:pt>
                <c:pt idx="892">
                  <c:v>0.969444444444444</c:v>
                </c:pt>
                <c:pt idx="893">
                  <c:v>0.97013888888888899</c:v>
                </c:pt>
                <c:pt idx="894">
                  <c:v>0.97083333333333299</c:v>
                </c:pt>
                <c:pt idx="895">
                  <c:v>0.97152777777777799</c:v>
                </c:pt>
                <c:pt idx="896">
                  <c:v>0.97222222222222199</c:v>
                </c:pt>
                <c:pt idx="897">
                  <c:v>0.97291666666666698</c:v>
                </c:pt>
                <c:pt idx="898">
                  <c:v>0.97361111111111098</c:v>
                </c:pt>
                <c:pt idx="899">
                  <c:v>0.97430555555555598</c:v>
                </c:pt>
                <c:pt idx="900">
                  <c:v>0.97499999999999998</c:v>
                </c:pt>
                <c:pt idx="901">
                  <c:v>0.97569444444444497</c:v>
                </c:pt>
                <c:pt idx="902">
                  <c:v>0.97638888888888897</c:v>
                </c:pt>
                <c:pt idx="903">
                  <c:v>0.97708333333333297</c:v>
                </c:pt>
                <c:pt idx="904">
                  <c:v>0.97777777777777797</c:v>
                </c:pt>
                <c:pt idx="905">
                  <c:v>0.97847222222222197</c:v>
                </c:pt>
                <c:pt idx="906">
                  <c:v>0.97916666666666696</c:v>
                </c:pt>
                <c:pt idx="907">
                  <c:v>0.97986111111111096</c:v>
                </c:pt>
                <c:pt idx="908">
                  <c:v>0.98055555555555596</c:v>
                </c:pt>
                <c:pt idx="909">
                  <c:v>0.98124999999999996</c:v>
                </c:pt>
                <c:pt idx="910">
                  <c:v>0.98194444444444495</c:v>
                </c:pt>
                <c:pt idx="911">
                  <c:v>0.98263888888888895</c:v>
                </c:pt>
                <c:pt idx="912">
                  <c:v>0.98333333333333295</c:v>
                </c:pt>
                <c:pt idx="913">
                  <c:v>0.98402777777777795</c:v>
                </c:pt>
                <c:pt idx="914">
                  <c:v>0.98472222222222205</c:v>
                </c:pt>
                <c:pt idx="915">
                  <c:v>0.98541666666666705</c:v>
                </c:pt>
                <c:pt idx="916">
                  <c:v>0.98611111111111105</c:v>
                </c:pt>
                <c:pt idx="917">
                  <c:v>0.98680555555555605</c:v>
                </c:pt>
                <c:pt idx="918">
                  <c:v>0.98750000000000004</c:v>
                </c:pt>
                <c:pt idx="919">
                  <c:v>0.98819444444444404</c:v>
                </c:pt>
                <c:pt idx="920">
                  <c:v>0.98888888888888904</c:v>
                </c:pt>
                <c:pt idx="921">
                  <c:v>0.98958333333333304</c:v>
                </c:pt>
                <c:pt idx="922">
                  <c:v>0.99027777777777803</c:v>
                </c:pt>
                <c:pt idx="923">
                  <c:v>0.99097222222222203</c:v>
                </c:pt>
                <c:pt idx="924">
                  <c:v>0.99166666666666703</c:v>
                </c:pt>
                <c:pt idx="925">
                  <c:v>0.99236111111111103</c:v>
                </c:pt>
                <c:pt idx="926">
                  <c:v>0.99305555555555602</c:v>
                </c:pt>
                <c:pt idx="927">
                  <c:v>0.99375000000000002</c:v>
                </c:pt>
                <c:pt idx="928">
                  <c:v>0.99444444444444402</c:v>
                </c:pt>
                <c:pt idx="929">
                  <c:v>0.99513888888888902</c:v>
                </c:pt>
                <c:pt idx="930">
                  <c:v>0.99583333333333302</c:v>
                </c:pt>
                <c:pt idx="931">
                  <c:v>0.99652777777777801</c:v>
                </c:pt>
                <c:pt idx="932">
                  <c:v>0.99722222222222201</c:v>
                </c:pt>
                <c:pt idx="933">
                  <c:v>0.99791666666666701</c:v>
                </c:pt>
                <c:pt idx="934">
                  <c:v>0.99861111111111101</c:v>
                </c:pt>
                <c:pt idx="935">
                  <c:v>0.999305555555556</c:v>
                </c:pt>
              </c:numCache>
            </c:numRef>
          </c:cat>
          <c:val>
            <c:numRef>
              <c:f>Relevés!$K$513:$K$2258</c:f>
              <c:numCache>
                <c:formatCode>General</c:formatCode>
                <c:ptCount val="17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054016"/>
        <c:axId val="146567104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Relevés!$C$513:$C$2258</c:f>
              <c:numCache>
                <c:formatCode>General</c:formatCode>
                <c:ptCount val="1746"/>
                <c:pt idx="0">
                  <c:v>88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84</c:v>
                </c:pt>
                <c:pt idx="125">
                  <c:v>84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84</c:v>
                </c:pt>
                <c:pt idx="132">
                  <c:v>84</c:v>
                </c:pt>
                <c:pt idx="133">
                  <c:v>84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81</c:v>
                </c:pt>
                <c:pt idx="154">
                  <c:v>81</c:v>
                </c:pt>
                <c:pt idx="155">
                  <c:v>81</c:v>
                </c:pt>
                <c:pt idx="156">
                  <c:v>81</c:v>
                </c:pt>
                <c:pt idx="157">
                  <c:v>81</c:v>
                </c:pt>
                <c:pt idx="158">
                  <c:v>81</c:v>
                </c:pt>
                <c:pt idx="159">
                  <c:v>81</c:v>
                </c:pt>
                <c:pt idx="160">
                  <c:v>81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79</c:v>
                </c:pt>
                <c:pt idx="166">
                  <c:v>79</c:v>
                </c:pt>
                <c:pt idx="167">
                  <c:v>79</c:v>
                </c:pt>
                <c:pt idx="168">
                  <c:v>79</c:v>
                </c:pt>
                <c:pt idx="169">
                  <c:v>79</c:v>
                </c:pt>
                <c:pt idx="170">
                  <c:v>79</c:v>
                </c:pt>
                <c:pt idx="171">
                  <c:v>79</c:v>
                </c:pt>
                <c:pt idx="172">
                  <c:v>79</c:v>
                </c:pt>
                <c:pt idx="173">
                  <c:v>78</c:v>
                </c:pt>
                <c:pt idx="174">
                  <c:v>78</c:v>
                </c:pt>
                <c:pt idx="175">
                  <c:v>78</c:v>
                </c:pt>
                <c:pt idx="176">
                  <c:v>78</c:v>
                </c:pt>
                <c:pt idx="177">
                  <c:v>78</c:v>
                </c:pt>
                <c:pt idx="178">
                  <c:v>78</c:v>
                </c:pt>
                <c:pt idx="179">
                  <c:v>78</c:v>
                </c:pt>
                <c:pt idx="180">
                  <c:v>78</c:v>
                </c:pt>
                <c:pt idx="181">
                  <c:v>78</c:v>
                </c:pt>
                <c:pt idx="182">
                  <c:v>78</c:v>
                </c:pt>
                <c:pt idx="183">
                  <c:v>78</c:v>
                </c:pt>
                <c:pt idx="184">
                  <c:v>78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77</c:v>
                </c:pt>
                <c:pt idx="192">
                  <c:v>77</c:v>
                </c:pt>
                <c:pt idx="193">
                  <c:v>77</c:v>
                </c:pt>
                <c:pt idx="194">
                  <c:v>77</c:v>
                </c:pt>
                <c:pt idx="195">
                  <c:v>77</c:v>
                </c:pt>
                <c:pt idx="196">
                  <c:v>77</c:v>
                </c:pt>
                <c:pt idx="197">
                  <c:v>78</c:v>
                </c:pt>
                <c:pt idx="198">
                  <c:v>78</c:v>
                </c:pt>
                <c:pt idx="199">
                  <c:v>78</c:v>
                </c:pt>
                <c:pt idx="200">
                  <c:v>77</c:v>
                </c:pt>
                <c:pt idx="201">
                  <c:v>77</c:v>
                </c:pt>
                <c:pt idx="202">
                  <c:v>77</c:v>
                </c:pt>
                <c:pt idx="203">
                  <c:v>77</c:v>
                </c:pt>
                <c:pt idx="204">
                  <c:v>76</c:v>
                </c:pt>
                <c:pt idx="205">
                  <c:v>77</c:v>
                </c:pt>
                <c:pt idx="206">
                  <c:v>77</c:v>
                </c:pt>
                <c:pt idx="207">
                  <c:v>77</c:v>
                </c:pt>
                <c:pt idx="208">
                  <c:v>77</c:v>
                </c:pt>
                <c:pt idx="209">
                  <c:v>77</c:v>
                </c:pt>
                <c:pt idx="210">
                  <c:v>77</c:v>
                </c:pt>
                <c:pt idx="211">
                  <c:v>77</c:v>
                </c:pt>
                <c:pt idx="212">
                  <c:v>76</c:v>
                </c:pt>
                <c:pt idx="213">
                  <c:v>77</c:v>
                </c:pt>
                <c:pt idx="214">
                  <c:v>76</c:v>
                </c:pt>
                <c:pt idx="215">
                  <c:v>76</c:v>
                </c:pt>
                <c:pt idx="216">
                  <c:v>76</c:v>
                </c:pt>
                <c:pt idx="217">
                  <c:v>76</c:v>
                </c:pt>
                <c:pt idx="218">
                  <c:v>77</c:v>
                </c:pt>
                <c:pt idx="219">
                  <c:v>77</c:v>
                </c:pt>
                <c:pt idx="220">
                  <c:v>76</c:v>
                </c:pt>
                <c:pt idx="221">
                  <c:v>76</c:v>
                </c:pt>
                <c:pt idx="222">
                  <c:v>76</c:v>
                </c:pt>
                <c:pt idx="223">
                  <c:v>76</c:v>
                </c:pt>
                <c:pt idx="224">
                  <c:v>76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75</c:v>
                </c:pt>
                <c:pt idx="230">
                  <c:v>75</c:v>
                </c:pt>
                <c:pt idx="231">
                  <c:v>75</c:v>
                </c:pt>
                <c:pt idx="232">
                  <c:v>75</c:v>
                </c:pt>
                <c:pt idx="233">
                  <c:v>75</c:v>
                </c:pt>
                <c:pt idx="234">
                  <c:v>74</c:v>
                </c:pt>
                <c:pt idx="235">
                  <c:v>74</c:v>
                </c:pt>
                <c:pt idx="236">
                  <c:v>74</c:v>
                </c:pt>
                <c:pt idx="237">
                  <c:v>74</c:v>
                </c:pt>
                <c:pt idx="238">
                  <c:v>74</c:v>
                </c:pt>
                <c:pt idx="239">
                  <c:v>75</c:v>
                </c:pt>
                <c:pt idx="240">
                  <c:v>75</c:v>
                </c:pt>
                <c:pt idx="241">
                  <c:v>75</c:v>
                </c:pt>
                <c:pt idx="242">
                  <c:v>75</c:v>
                </c:pt>
                <c:pt idx="243">
                  <c:v>75</c:v>
                </c:pt>
                <c:pt idx="244">
                  <c:v>75</c:v>
                </c:pt>
                <c:pt idx="245">
                  <c:v>75</c:v>
                </c:pt>
                <c:pt idx="246">
                  <c:v>75</c:v>
                </c:pt>
                <c:pt idx="247">
                  <c:v>74</c:v>
                </c:pt>
                <c:pt idx="248">
                  <c:v>74</c:v>
                </c:pt>
                <c:pt idx="249">
                  <c:v>75</c:v>
                </c:pt>
                <c:pt idx="250">
                  <c:v>74</c:v>
                </c:pt>
                <c:pt idx="251">
                  <c:v>74</c:v>
                </c:pt>
                <c:pt idx="252">
                  <c:v>74</c:v>
                </c:pt>
                <c:pt idx="253">
                  <c:v>74</c:v>
                </c:pt>
                <c:pt idx="254">
                  <c:v>74</c:v>
                </c:pt>
                <c:pt idx="255">
                  <c:v>74</c:v>
                </c:pt>
                <c:pt idx="256">
                  <c:v>74</c:v>
                </c:pt>
                <c:pt idx="257">
                  <c:v>74</c:v>
                </c:pt>
                <c:pt idx="258">
                  <c:v>74</c:v>
                </c:pt>
                <c:pt idx="259">
                  <c:v>74</c:v>
                </c:pt>
                <c:pt idx="260">
                  <c:v>74</c:v>
                </c:pt>
                <c:pt idx="261">
                  <c:v>74</c:v>
                </c:pt>
                <c:pt idx="262">
                  <c:v>74</c:v>
                </c:pt>
                <c:pt idx="263">
                  <c:v>74</c:v>
                </c:pt>
                <c:pt idx="264">
                  <c:v>74</c:v>
                </c:pt>
                <c:pt idx="265">
                  <c:v>74</c:v>
                </c:pt>
                <c:pt idx="266">
                  <c:v>74</c:v>
                </c:pt>
                <c:pt idx="267">
                  <c:v>74</c:v>
                </c:pt>
                <c:pt idx="268">
                  <c:v>74</c:v>
                </c:pt>
                <c:pt idx="269">
                  <c:v>74</c:v>
                </c:pt>
                <c:pt idx="270">
                  <c:v>75</c:v>
                </c:pt>
                <c:pt idx="271">
                  <c:v>75</c:v>
                </c:pt>
                <c:pt idx="272">
                  <c:v>75</c:v>
                </c:pt>
                <c:pt idx="273">
                  <c:v>75</c:v>
                </c:pt>
                <c:pt idx="274">
                  <c:v>74</c:v>
                </c:pt>
                <c:pt idx="275">
                  <c:v>74</c:v>
                </c:pt>
                <c:pt idx="276">
                  <c:v>75</c:v>
                </c:pt>
                <c:pt idx="277">
                  <c:v>75</c:v>
                </c:pt>
                <c:pt idx="278">
                  <c:v>75</c:v>
                </c:pt>
                <c:pt idx="279">
                  <c:v>75</c:v>
                </c:pt>
                <c:pt idx="280">
                  <c:v>75</c:v>
                </c:pt>
                <c:pt idx="281">
                  <c:v>75</c:v>
                </c:pt>
                <c:pt idx="282">
                  <c:v>75</c:v>
                </c:pt>
                <c:pt idx="283">
                  <c:v>74</c:v>
                </c:pt>
                <c:pt idx="284">
                  <c:v>75</c:v>
                </c:pt>
                <c:pt idx="285">
                  <c:v>74</c:v>
                </c:pt>
                <c:pt idx="286">
                  <c:v>74</c:v>
                </c:pt>
                <c:pt idx="287">
                  <c:v>75</c:v>
                </c:pt>
                <c:pt idx="288">
                  <c:v>74</c:v>
                </c:pt>
                <c:pt idx="289">
                  <c:v>75</c:v>
                </c:pt>
                <c:pt idx="290">
                  <c:v>74</c:v>
                </c:pt>
                <c:pt idx="291">
                  <c:v>74</c:v>
                </c:pt>
                <c:pt idx="292">
                  <c:v>74</c:v>
                </c:pt>
                <c:pt idx="293">
                  <c:v>74</c:v>
                </c:pt>
                <c:pt idx="294">
                  <c:v>73</c:v>
                </c:pt>
                <c:pt idx="295">
                  <c:v>73</c:v>
                </c:pt>
                <c:pt idx="296">
                  <c:v>73</c:v>
                </c:pt>
                <c:pt idx="297">
                  <c:v>73</c:v>
                </c:pt>
                <c:pt idx="298">
                  <c:v>73</c:v>
                </c:pt>
                <c:pt idx="299">
                  <c:v>73</c:v>
                </c:pt>
                <c:pt idx="300">
                  <c:v>72</c:v>
                </c:pt>
                <c:pt idx="301">
                  <c:v>72</c:v>
                </c:pt>
                <c:pt idx="302">
                  <c:v>72</c:v>
                </c:pt>
                <c:pt idx="303">
                  <c:v>72</c:v>
                </c:pt>
                <c:pt idx="304">
                  <c:v>72</c:v>
                </c:pt>
                <c:pt idx="305">
                  <c:v>72</c:v>
                </c:pt>
                <c:pt idx="306">
                  <c:v>72</c:v>
                </c:pt>
                <c:pt idx="307">
                  <c:v>71</c:v>
                </c:pt>
                <c:pt idx="308">
                  <c:v>71</c:v>
                </c:pt>
                <c:pt idx="309">
                  <c:v>72</c:v>
                </c:pt>
                <c:pt idx="310">
                  <c:v>72</c:v>
                </c:pt>
                <c:pt idx="311">
                  <c:v>72</c:v>
                </c:pt>
                <c:pt idx="312">
                  <c:v>72</c:v>
                </c:pt>
                <c:pt idx="313">
                  <c:v>72</c:v>
                </c:pt>
                <c:pt idx="314">
                  <c:v>72</c:v>
                </c:pt>
                <c:pt idx="315">
                  <c:v>72</c:v>
                </c:pt>
                <c:pt idx="316">
                  <c:v>71</c:v>
                </c:pt>
                <c:pt idx="317">
                  <c:v>71</c:v>
                </c:pt>
                <c:pt idx="318">
                  <c:v>72</c:v>
                </c:pt>
                <c:pt idx="319">
                  <c:v>72</c:v>
                </c:pt>
                <c:pt idx="320">
                  <c:v>71</c:v>
                </c:pt>
                <c:pt idx="321">
                  <c:v>71</c:v>
                </c:pt>
                <c:pt idx="322">
                  <c:v>71</c:v>
                </c:pt>
                <c:pt idx="323">
                  <c:v>71</c:v>
                </c:pt>
                <c:pt idx="324">
                  <c:v>71</c:v>
                </c:pt>
                <c:pt idx="325">
                  <c:v>71</c:v>
                </c:pt>
                <c:pt idx="326">
                  <c:v>70</c:v>
                </c:pt>
                <c:pt idx="327">
                  <c:v>70</c:v>
                </c:pt>
                <c:pt idx="328">
                  <c:v>71</c:v>
                </c:pt>
                <c:pt idx="329">
                  <c:v>71</c:v>
                </c:pt>
                <c:pt idx="330">
                  <c:v>70</c:v>
                </c:pt>
                <c:pt idx="331">
                  <c:v>70</c:v>
                </c:pt>
                <c:pt idx="332">
                  <c:v>69</c:v>
                </c:pt>
                <c:pt idx="333">
                  <c:v>70</c:v>
                </c:pt>
                <c:pt idx="334">
                  <c:v>71</c:v>
                </c:pt>
                <c:pt idx="335">
                  <c:v>71</c:v>
                </c:pt>
                <c:pt idx="336">
                  <c:v>71</c:v>
                </c:pt>
                <c:pt idx="337">
                  <c:v>70</c:v>
                </c:pt>
                <c:pt idx="338">
                  <c:v>70</c:v>
                </c:pt>
                <c:pt idx="339">
                  <c:v>70</c:v>
                </c:pt>
                <c:pt idx="340">
                  <c:v>69</c:v>
                </c:pt>
                <c:pt idx="341">
                  <c:v>69</c:v>
                </c:pt>
                <c:pt idx="342">
                  <c:v>69</c:v>
                </c:pt>
                <c:pt idx="343">
                  <c:v>69</c:v>
                </c:pt>
                <c:pt idx="344">
                  <c:v>69</c:v>
                </c:pt>
                <c:pt idx="345">
                  <c:v>69</c:v>
                </c:pt>
                <c:pt idx="346">
                  <c:v>67</c:v>
                </c:pt>
                <c:pt idx="347">
                  <c:v>68</c:v>
                </c:pt>
                <c:pt idx="348">
                  <c:v>68</c:v>
                </c:pt>
                <c:pt idx="349">
                  <c:v>69</c:v>
                </c:pt>
                <c:pt idx="350">
                  <c:v>69</c:v>
                </c:pt>
                <c:pt idx="351">
                  <c:v>69</c:v>
                </c:pt>
                <c:pt idx="352">
                  <c:v>69</c:v>
                </c:pt>
                <c:pt idx="353">
                  <c:v>69</c:v>
                </c:pt>
                <c:pt idx="354">
                  <c:v>69</c:v>
                </c:pt>
                <c:pt idx="355">
                  <c:v>70</c:v>
                </c:pt>
                <c:pt idx="356">
                  <c:v>69</c:v>
                </c:pt>
                <c:pt idx="357">
                  <c:v>68</c:v>
                </c:pt>
                <c:pt idx="358">
                  <c:v>69</c:v>
                </c:pt>
                <c:pt idx="359">
                  <c:v>69</c:v>
                </c:pt>
                <c:pt idx="360">
                  <c:v>69</c:v>
                </c:pt>
                <c:pt idx="361">
                  <c:v>67</c:v>
                </c:pt>
                <c:pt idx="362">
                  <c:v>67</c:v>
                </c:pt>
                <c:pt idx="363">
                  <c:v>68</c:v>
                </c:pt>
                <c:pt idx="364">
                  <c:v>68</c:v>
                </c:pt>
                <c:pt idx="365">
                  <c:v>68</c:v>
                </c:pt>
                <c:pt idx="366">
                  <c:v>68</c:v>
                </c:pt>
                <c:pt idx="367">
                  <c:v>69</c:v>
                </c:pt>
                <c:pt idx="368">
                  <c:v>69</c:v>
                </c:pt>
                <c:pt idx="369">
                  <c:v>69</c:v>
                </c:pt>
                <c:pt idx="370">
                  <c:v>68</c:v>
                </c:pt>
                <c:pt idx="371">
                  <c:v>68</c:v>
                </c:pt>
                <c:pt idx="372">
                  <c:v>68</c:v>
                </c:pt>
                <c:pt idx="373">
                  <c:v>67</c:v>
                </c:pt>
                <c:pt idx="374">
                  <c:v>68</c:v>
                </c:pt>
                <c:pt idx="375">
                  <c:v>66</c:v>
                </c:pt>
                <c:pt idx="376">
                  <c:v>67</c:v>
                </c:pt>
                <c:pt idx="377">
                  <c:v>66</c:v>
                </c:pt>
                <c:pt idx="378">
                  <c:v>66</c:v>
                </c:pt>
                <c:pt idx="379">
                  <c:v>65</c:v>
                </c:pt>
                <c:pt idx="380">
                  <c:v>66</c:v>
                </c:pt>
                <c:pt idx="381">
                  <c:v>66</c:v>
                </c:pt>
                <c:pt idx="382">
                  <c:v>67</c:v>
                </c:pt>
                <c:pt idx="383">
                  <c:v>67</c:v>
                </c:pt>
                <c:pt idx="384">
                  <c:v>67</c:v>
                </c:pt>
                <c:pt idx="385">
                  <c:v>68</c:v>
                </c:pt>
                <c:pt idx="386">
                  <c:v>68</c:v>
                </c:pt>
                <c:pt idx="387">
                  <c:v>68</c:v>
                </c:pt>
                <c:pt idx="388">
                  <c:v>68</c:v>
                </c:pt>
                <c:pt idx="389">
                  <c:v>68</c:v>
                </c:pt>
                <c:pt idx="390">
                  <c:v>67</c:v>
                </c:pt>
                <c:pt idx="391">
                  <c:v>67</c:v>
                </c:pt>
                <c:pt idx="392">
                  <c:v>67</c:v>
                </c:pt>
                <c:pt idx="393">
                  <c:v>67</c:v>
                </c:pt>
                <c:pt idx="394">
                  <c:v>67</c:v>
                </c:pt>
                <c:pt idx="395">
                  <c:v>67</c:v>
                </c:pt>
                <c:pt idx="396">
                  <c:v>67</c:v>
                </c:pt>
                <c:pt idx="397">
                  <c:v>67</c:v>
                </c:pt>
                <c:pt idx="398">
                  <c:v>66</c:v>
                </c:pt>
                <c:pt idx="399">
                  <c:v>66</c:v>
                </c:pt>
                <c:pt idx="400">
                  <c:v>66</c:v>
                </c:pt>
                <c:pt idx="401">
                  <c:v>66</c:v>
                </c:pt>
                <c:pt idx="402">
                  <c:v>67</c:v>
                </c:pt>
                <c:pt idx="403">
                  <c:v>67</c:v>
                </c:pt>
                <c:pt idx="404">
                  <c:v>67</c:v>
                </c:pt>
                <c:pt idx="405">
                  <c:v>67</c:v>
                </c:pt>
                <c:pt idx="406">
                  <c:v>67</c:v>
                </c:pt>
                <c:pt idx="407">
                  <c:v>65</c:v>
                </c:pt>
                <c:pt idx="408">
                  <c:v>65</c:v>
                </c:pt>
                <c:pt idx="409">
                  <c:v>65</c:v>
                </c:pt>
                <c:pt idx="410">
                  <c:v>66</c:v>
                </c:pt>
                <c:pt idx="411">
                  <c:v>66</c:v>
                </c:pt>
                <c:pt idx="412">
                  <c:v>66</c:v>
                </c:pt>
                <c:pt idx="413">
                  <c:v>65</c:v>
                </c:pt>
                <c:pt idx="414">
                  <c:v>66</c:v>
                </c:pt>
                <c:pt idx="415">
                  <c:v>66</c:v>
                </c:pt>
                <c:pt idx="416">
                  <c:v>66</c:v>
                </c:pt>
                <c:pt idx="417">
                  <c:v>66</c:v>
                </c:pt>
                <c:pt idx="418">
                  <c:v>65</c:v>
                </c:pt>
                <c:pt idx="419">
                  <c:v>65</c:v>
                </c:pt>
                <c:pt idx="420">
                  <c:v>65</c:v>
                </c:pt>
                <c:pt idx="421">
                  <c:v>65</c:v>
                </c:pt>
                <c:pt idx="422">
                  <c:v>65</c:v>
                </c:pt>
                <c:pt idx="423">
                  <c:v>65</c:v>
                </c:pt>
                <c:pt idx="424">
                  <c:v>65</c:v>
                </c:pt>
                <c:pt idx="425">
                  <c:v>65</c:v>
                </c:pt>
                <c:pt idx="426">
                  <c:v>65</c:v>
                </c:pt>
                <c:pt idx="427">
                  <c:v>64</c:v>
                </c:pt>
                <c:pt idx="428">
                  <c:v>64</c:v>
                </c:pt>
                <c:pt idx="429">
                  <c:v>64</c:v>
                </c:pt>
                <c:pt idx="430">
                  <c:v>64</c:v>
                </c:pt>
                <c:pt idx="431">
                  <c:v>64</c:v>
                </c:pt>
                <c:pt idx="432">
                  <c:v>63</c:v>
                </c:pt>
                <c:pt idx="433">
                  <c:v>64</c:v>
                </c:pt>
                <c:pt idx="434">
                  <c:v>64</c:v>
                </c:pt>
                <c:pt idx="435">
                  <c:v>65</c:v>
                </c:pt>
                <c:pt idx="436">
                  <c:v>65</c:v>
                </c:pt>
                <c:pt idx="437">
                  <c:v>66</c:v>
                </c:pt>
                <c:pt idx="438">
                  <c:v>66</c:v>
                </c:pt>
                <c:pt idx="439">
                  <c:v>66</c:v>
                </c:pt>
                <c:pt idx="440">
                  <c:v>66</c:v>
                </c:pt>
                <c:pt idx="441">
                  <c:v>66</c:v>
                </c:pt>
                <c:pt idx="442">
                  <c:v>66</c:v>
                </c:pt>
                <c:pt idx="443">
                  <c:v>66</c:v>
                </c:pt>
                <c:pt idx="444">
                  <c:v>67</c:v>
                </c:pt>
                <c:pt idx="445">
                  <c:v>67</c:v>
                </c:pt>
                <c:pt idx="446">
                  <c:v>66</c:v>
                </c:pt>
                <c:pt idx="447">
                  <c:v>66</c:v>
                </c:pt>
                <c:pt idx="448">
                  <c:v>65</c:v>
                </c:pt>
                <c:pt idx="449">
                  <c:v>65</c:v>
                </c:pt>
                <c:pt idx="450">
                  <c:v>65</c:v>
                </c:pt>
                <c:pt idx="451">
                  <c:v>65</c:v>
                </c:pt>
                <c:pt idx="452">
                  <c:v>65</c:v>
                </c:pt>
                <c:pt idx="453">
                  <c:v>65</c:v>
                </c:pt>
                <c:pt idx="454">
                  <c:v>63</c:v>
                </c:pt>
                <c:pt idx="455">
                  <c:v>64</c:v>
                </c:pt>
                <c:pt idx="456">
                  <c:v>64</c:v>
                </c:pt>
                <c:pt idx="457">
                  <c:v>63</c:v>
                </c:pt>
                <c:pt idx="458">
                  <c:v>63</c:v>
                </c:pt>
                <c:pt idx="459">
                  <c:v>62</c:v>
                </c:pt>
                <c:pt idx="460">
                  <c:v>63</c:v>
                </c:pt>
                <c:pt idx="461">
                  <c:v>63</c:v>
                </c:pt>
                <c:pt idx="462">
                  <c:v>63</c:v>
                </c:pt>
                <c:pt idx="463">
                  <c:v>63</c:v>
                </c:pt>
                <c:pt idx="464">
                  <c:v>64</c:v>
                </c:pt>
                <c:pt idx="465">
                  <c:v>64</c:v>
                </c:pt>
                <c:pt idx="466">
                  <c:v>64</c:v>
                </c:pt>
                <c:pt idx="467">
                  <c:v>64</c:v>
                </c:pt>
                <c:pt idx="468">
                  <c:v>64</c:v>
                </c:pt>
                <c:pt idx="469">
                  <c:v>64</c:v>
                </c:pt>
                <c:pt idx="470">
                  <c:v>63</c:v>
                </c:pt>
                <c:pt idx="471">
                  <c:v>63</c:v>
                </c:pt>
                <c:pt idx="472">
                  <c:v>64</c:v>
                </c:pt>
                <c:pt idx="473">
                  <c:v>64</c:v>
                </c:pt>
                <c:pt idx="474">
                  <c:v>64</c:v>
                </c:pt>
                <c:pt idx="475">
                  <c:v>65</c:v>
                </c:pt>
                <c:pt idx="476">
                  <c:v>65</c:v>
                </c:pt>
                <c:pt idx="477">
                  <c:v>65</c:v>
                </c:pt>
                <c:pt idx="478">
                  <c:v>65</c:v>
                </c:pt>
                <c:pt idx="479">
                  <c:v>65</c:v>
                </c:pt>
                <c:pt idx="480">
                  <c:v>65</c:v>
                </c:pt>
                <c:pt idx="481">
                  <c:v>65</c:v>
                </c:pt>
                <c:pt idx="482">
                  <c:v>65</c:v>
                </c:pt>
                <c:pt idx="483">
                  <c:v>65</c:v>
                </c:pt>
                <c:pt idx="484">
                  <c:v>65</c:v>
                </c:pt>
                <c:pt idx="485">
                  <c:v>65</c:v>
                </c:pt>
                <c:pt idx="486">
                  <c:v>65</c:v>
                </c:pt>
                <c:pt idx="487">
                  <c:v>64</c:v>
                </c:pt>
                <c:pt idx="488">
                  <c:v>65</c:v>
                </c:pt>
                <c:pt idx="489">
                  <c:v>64</c:v>
                </c:pt>
                <c:pt idx="490">
                  <c:v>63</c:v>
                </c:pt>
                <c:pt idx="491">
                  <c:v>61</c:v>
                </c:pt>
                <c:pt idx="492">
                  <c:v>61</c:v>
                </c:pt>
                <c:pt idx="493">
                  <c:v>62</c:v>
                </c:pt>
                <c:pt idx="494">
                  <c:v>62</c:v>
                </c:pt>
                <c:pt idx="495">
                  <c:v>62</c:v>
                </c:pt>
                <c:pt idx="496">
                  <c:v>61</c:v>
                </c:pt>
                <c:pt idx="497">
                  <c:v>62</c:v>
                </c:pt>
                <c:pt idx="498">
                  <c:v>62</c:v>
                </c:pt>
                <c:pt idx="499">
                  <c:v>62</c:v>
                </c:pt>
                <c:pt idx="500">
                  <c:v>62</c:v>
                </c:pt>
                <c:pt idx="501">
                  <c:v>62</c:v>
                </c:pt>
                <c:pt idx="502">
                  <c:v>62</c:v>
                </c:pt>
                <c:pt idx="503">
                  <c:v>62</c:v>
                </c:pt>
                <c:pt idx="504">
                  <c:v>61</c:v>
                </c:pt>
                <c:pt idx="505">
                  <c:v>62</c:v>
                </c:pt>
                <c:pt idx="506">
                  <c:v>61</c:v>
                </c:pt>
                <c:pt idx="507">
                  <c:v>61</c:v>
                </c:pt>
                <c:pt idx="508">
                  <c:v>61</c:v>
                </c:pt>
                <c:pt idx="509">
                  <c:v>62</c:v>
                </c:pt>
                <c:pt idx="510">
                  <c:v>60</c:v>
                </c:pt>
                <c:pt idx="511">
                  <c:v>60</c:v>
                </c:pt>
                <c:pt idx="512">
                  <c:v>61</c:v>
                </c:pt>
                <c:pt idx="513">
                  <c:v>61</c:v>
                </c:pt>
                <c:pt idx="514">
                  <c:v>62</c:v>
                </c:pt>
                <c:pt idx="515">
                  <c:v>62</c:v>
                </c:pt>
                <c:pt idx="516">
                  <c:v>61</c:v>
                </c:pt>
                <c:pt idx="517">
                  <c:v>60</c:v>
                </c:pt>
                <c:pt idx="518">
                  <c:v>60</c:v>
                </c:pt>
                <c:pt idx="519">
                  <c:v>61</c:v>
                </c:pt>
                <c:pt idx="520">
                  <c:v>60</c:v>
                </c:pt>
                <c:pt idx="521">
                  <c:v>61</c:v>
                </c:pt>
                <c:pt idx="522">
                  <c:v>60</c:v>
                </c:pt>
                <c:pt idx="523">
                  <c:v>60</c:v>
                </c:pt>
                <c:pt idx="524">
                  <c:v>61</c:v>
                </c:pt>
                <c:pt idx="525">
                  <c:v>60</c:v>
                </c:pt>
                <c:pt idx="526">
                  <c:v>61</c:v>
                </c:pt>
                <c:pt idx="527">
                  <c:v>60</c:v>
                </c:pt>
                <c:pt idx="528">
                  <c:v>60</c:v>
                </c:pt>
                <c:pt idx="529">
                  <c:v>60</c:v>
                </c:pt>
                <c:pt idx="530">
                  <c:v>61</c:v>
                </c:pt>
                <c:pt idx="531">
                  <c:v>60</c:v>
                </c:pt>
                <c:pt idx="532">
                  <c:v>61</c:v>
                </c:pt>
                <c:pt idx="533">
                  <c:v>60</c:v>
                </c:pt>
                <c:pt idx="534">
                  <c:v>61</c:v>
                </c:pt>
                <c:pt idx="535">
                  <c:v>61</c:v>
                </c:pt>
                <c:pt idx="536">
                  <c:v>62</c:v>
                </c:pt>
                <c:pt idx="537">
                  <c:v>62</c:v>
                </c:pt>
                <c:pt idx="538">
                  <c:v>62</c:v>
                </c:pt>
                <c:pt idx="539">
                  <c:v>62</c:v>
                </c:pt>
                <c:pt idx="540">
                  <c:v>62</c:v>
                </c:pt>
                <c:pt idx="541">
                  <c:v>60</c:v>
                </c:pt>
                <c:pt idx="542">
                  <c:v>62</c:v>
                </c:pt>
                <c:pt idx="543">
                  <c:v>61</c:v>
                </c:pt>
                <c:pt idx="544">
                  <c:v>62</c:v>
                </c:pt>
                <c:pt idx="545">
                  <c:v>61</c:v>
                </c:pt>
                <c:pt idx="546">
                  <c:v>62</c:v>
                </c:pt>
                <c:pt idx="547">
                  <c:v>61</c:v>
                </c:pt>
                <c:pt idx="548">
                  <c:v>62</c:v>
                </c:pt>
                <c:pt idx="549">
                  <c:v>59</c:v>
                </c:pt>
                <c:pt idx="550">
                  <c:v>61</c:v>
                </c:pt>
                <c:pt idx="551">
                  <c:v>61</c:v>
                </c:pt>
                <c:pt idx="552">
                  <c:v>62</c:v>
                </c:pt>
                <c:pt idx="553">
                  <c:v>62</c:v>
                </c:pt>
                <c:pt idx="554">
                  <c:v>63</c:v>
                </c:pt>
                <c:pt idx="555">
                  <c:v>63</c:v>
                </c:pt>
                <c:pt idx="556">
                  <c:v>62</c:v>
                </c:pt>
                <c:pt idx="557">
                  <c:v>62</c:v>
                </c:pt>
                <c:pt idx="558">
                  <c:v>62</c:v>
                </c:pt>
                <c:pt idx="559">
                  <c:v>61</c:v>
                </c:pt>
                <c:pt idx="560">
                  <c:v>61</c:v>
                </c:pt>
                <c:pt idx="561">
                  <c:v>61</c:v>
                </c:pt>
                <c:pt idx="562">
                  <c:v>62</c:v>
                </c:pt>
                <c:pt idx="563">
                  <c:v>61</c:v>
                </c:pt>
                <c:pt idx="564">
                  <c:v>62</c:v>
                </c:pt>
                <c:pt idx="565">
                  <c:v>64</c:v>
                </c:pt>
                <c:pt idx="566">
                  <c:v>64</c:v>
                </c:pt>
                <c:pt idx="567">
                  <c:v>64</c:v>
                </c:pt>
                <c:pt idx="568">
                  <c:v>63</c:v>
                </c:pt>
                <c:pt idx="569">
                  <c:v>63</c:v>
                </c:pt>
                <c:pt idx="570">
                  <c:v>64</c:v>
                </c:pt>
                <c:pt idx="571">
                  <c:v>62</c:v>
                </c:pt>
                <c:pt idx="572">
                  <c:v>63</c:v>
                </c:pt>
                <c:pt idx="573">
                  <c:v>62</c:v>
                </c:pt>
                <c:pt idx="574">
                  <c:v>62</c:v>
                </c:pt>
                <c:pt idx="575">
                  <c:v>62</c:v>
                </c:pt>
                <c:pt idx="576">
                  <c:v>62</c:v>
                </c:pt>
                <c:pt idx="577">
                  <c:v>63</c:v>
                </c:pt>
                <c:pt idx="578">
                  <c:v>63</c:v>
                </c:pt>
                <c:pt idx="579">
                  <c:v>63</c:v>
                </c:pt>
                <c:pt idx="580">
                  <c:v>64</c:v>
                </c:pt>
                <c:pt idx="581">
                  <c:v>64</c:v>
                </c:pt>
                <c:pt idx="582">
                  <c:v>64</c:v>
                </c:pt>
                <c:pt idx="583">
                  <c:v>64</c:v>
                </c:pt>
                <c:pt idx="584">
                  <c:v>64</c:v>
                </c:pt>
                <c:pt idx="585">
                  <c:v>65</c:v>
                </c:pt>
                <c:pt idx="586">
                  <c:v>65</c:v>
                </c:pt>
                <c:pt idx="587">
                  <c:v>65</c:v>
                </c:pt>
                <c:pt idx="588">
                  <c:v>65</c:v>
                </c:pt>
                <c:pt idx="589">
                  <c:v>65</c:v>
                </c:pt>
                <c:pt idx="590">
                  <c:v>65</c:v>
                </c:pt>
                <c:pt idx="591">
                  <c:v>66</c:v>
                </c:pt>
                <c:pt idx="592">
                  <c:v>66</c:v>
                </c:pt>
                <c:pt idx="593">
                  <c:v>66</c:v>
                </c:pt>
                <c:pt idx="594">
                  <c:v>66</c:v>
                </c:pt>
                <c:pt idx="595">
                  <c:v>67</c:v>
                </c:pt>
                <c:pt idx="596">
                  <c:v>67</c:v>
                </c:pt>
                <c:pt idx="597">
                  <c:v>67</c:v>
                </c:pt>
                <c:pt idx="598">
                  <c:v>67</c:v>
                </c:pt>
                <c:pt idx="599">
                  <c:v>67</c:v>
                </c:pt>
                <c:pt idx="600">
                  <c:v>67</c:v>
                </c:pt>
                <c:pt idx="601">
                  <c:v>67</c:v>
                </c:pt>
                <c:pt idx="602">
                  <c:v>67</c:v>
                </c:pt>
                <c:pt idx="603">
                  <c:v>67</c:v>
                </c:pt>
                <c:pt idx="604">
                  <c:v>67</c:v>
                </c:pt>
                <c:pt idx="605">
                  <c:v>67</c:v>
                </c:pt>
                <c:pt idx="606">
                  <c:v>67</c:v>
                </c:pt>
                <c:pt idx="607">
                  <c:v>67</c:v>
                </c:pt>
                <c:pt idx="608">
                  <c:v>67</c:v>
                </c:pt>
                <c:pt idx="609">
                  <c:v>67</c:v>
                </c:pt>
                <c:pt idx="610">
                  <c:v>68</c:v>
                </c:pt>
                <c:pt idx="611">
                  <c:v>67</c:v>
                </c:pt>
                <c:pt idx="612">
                  <c:v>67</c:v>
                </c:pt>
                <c:pt idx="613">
                  <c:v>66</c:v>
                </c:pt>
                <c:pt idx="614">
                  <c:v>66</c:v>
                </c:pt>
                <c:pt idx="615">
                  <c:v>67</c:v>
                </c:pt>
                <c:pt idx="616">
                  <c:v>67</c:v>
                </c:pt>
                <c:pt idx="617">
                  <c:v>68</c:v>
                </c:pt>
                <c:pt idx="618">
                  <c:v>68</c:v>
                </c:pt>
                <c:pt idx="619">
                  <c:v>68</c:v>
                </c:pt>
                <c:pt idx="620">
                  <c:v>68</c:v>
                </c:pt>
                <c:pt idx="621">
                  <c:v>69</c:v>
                </c:pt>
                <c:pt idx="622">
                  <c:v>69</c:v>
                </c:pt>
                <c:pt idx="623">
                  <c:v>69</c:v>
                </c:pt>
                <c:pt idx="624">
                  <c:v>69</c:v>
                </c:pt>
                <c:pt idx="625">
                  <c:v>69</c:v>
                </c:pt>
                <c:pt idx="626">
                  <c:v>69</c:v>
                </c:pt>
                <c:pt idx="627">
                  <c:v>69</c:v>
                </c:pt>
                <c:pt idx="628">
                  <c:v>69</c:v>
                </c:pt>
                <c:pt idx="629">
                  <c:v>69</c:v>
                </c:pt>
                <c:pt idx="630">
                  <c:v>70</c:v>
                </c:pt>
                <c:pt idx="631">
                  <c:v>70</c:v>
                </c:pt>
                <c:pt idx="632">
                  <c:v>70</c:v>
                </c:pt>
                <c:pt idx="633">
                  <c:v>70</c:v>
                </c:pt>
                <c:pt idx="634">
                  <c:v>70</c:v>
                </c:pt>
                <c:pt idx="635">
                  <c:v>70</c:v>
                </c:pt>
                <c:pt idx="636">
                  <c:v>71</c:v>
                </c:pt>
                <c:pt idx="637">
                  <c:v>71</c:v>
                </c:pt>
                <c:pt idx="638">
                  <c:v>71</c:v>
                </c:pt>
                <c:pt idx="639">
                  <c:v>71</c:v>
                </c:pt>
                <c:pt idx="640">
                  <c:v>71</c:v>
                </c:pt>
                <c:pt idx="641">
                  <c:v>71</c:v>
                </c:pt>
                <c:pt idx="642">
                  <c:v>71</c:v>
                </c:pt>
                <c:pt idx="643">
                  <c:v>71</c:v>
                </c:pt>
                <c:pt idx="644">
                  <c:v>71</c:v>
                </c:pt>
                <c:pt idx="645">
                  <c:v>71</c:v>
                </c:pt>
                <c:pt idx="646">
                  <c:v>71</c:v>
                </c:pt>
                <c:pt idx="647">
                  <c:v>72</c:v>
                </c:pt>
                <c:pt idx="648">
                  <c:v>71</c:v>
                </c:pt>
                <c:pt idx="649">
                  <c:v>72</c:v>
                </c:pt>
                <c:pt idx="650">
                  <c:v>72</c:v>
                </c:pt>
                <c:pt idx="651">
                  <c:v>72</c:v>
                </c:pt>
                <c:pt idx="652">
                  <c:v>72</c:v>
                </c:pt>
                <c:pt idx="653">
                  <c:v>72</c:v>
                </c:pt>
                <c:pt idx="654">
                  <c:v>72</c:v>
                </c:pt>
                <c:pt idx="655">
                  <c:v>72</c:v>
                </c:pt>
                <c:pt idx="656">
                  <c:v>72</c:v>
                </c:pt>
                <c:pt idx="657">
                  <c:v>72</c:v>
                </c:pt>
                <c:pt idx="658">
                  <c:v>72</c:v>
                </c:pt>
                <c:pt idx="659">
                  <c:v>72</c:v>
                </c:pt>
                <c:pt idx="660">
                  <c:v>72</c:v>
                </c:pt>
                <c:pt idx="661">
                  <c:v>72</c:v>
                </c:pt>
                <c:pt idx="662">
                  <c:v>72</c:v>
                </c:pt>
                <c:pt idx="663">
                  <c:v>72</c:v>
                </c:pt>
                <c:pt idx="664">
                  <c:v>72</c:v>
                </c:pt>
                <c:pt idx="665">
                  <c:v>72</c:v>
                </c:pt>
                <c:pt idx="666">
                  <c:v>73</c:v>
                </c:pt>
                <c:pt idx="667">
                  <c:v>72</c:v>
                </c:pt>
                <c:pt idx="668">
                  <c:v>73</c:v>
                </c:pt>
                <c:pt idx="669">
                  <c:v>73</c:v>
                </c:pt>
                <c:pt idx="670">
                  <c:v>73</c:v>
                </c:pt>
                <c:pt idx="671">
                  <c:v>73</c:v>
                </c:pt>
                <c:pt idx="672">
                  <c:v>73</c:v>
                </c:pt>
                <c:pt idx="673">
                  <c:v>73</c:v>
                </c:pt>
                <c:pt idx="674">
                  <c:v>73</c:v>
                </c:pt>
                <c:pt idx="675">
                  <c:v>73</c:v>
                </c:pt>
                <c:pt idx="676">
                  <c:v>73</c:v>
                </c:pt>
                <c:pt idx="677">
                  <c:v>73</c:v>
                </c:pt>
                <c:pt idx="678">
                  <c:v>73</c:v>
                </c:pt>
                <c:pt idx="679">
                  <c:v>73</c:v>
                </c:pt>
                <c:pt idx="680">
                  <c:v>73</c:v>
                </c:pt>
                <c:pt idx="681">
                  <c:v>73</c:v>
                </c:pt>
                <c:pt idx="682">
                  <c:v>73</c:v>
                </c:pt>
                <c:pt idx="683">
                  <c:v>73</c:v>
                </c:pt>
                <c:pt idx="684">
                  <c:v>73</c:v>
                </c:pt>
                <c:pt idx="685">
                  <c:v>74</c:v>
                </c:pt>
                <c:pt idx="686">
                  <c:v>74</c:v>
                </c:pt>
                <c:pt idx="687">
                  <c:v>74</c:v>
                </c:pt>
                <c:pt idx="688">
                  <c:v>74</c:v>
                </c:pt>
                <c:pt idx="689">
                  <c:v>74</c:v>
                </c:pt>
                <c:pt idx="690">
                  <c:v>74</c:v>
                </c:pt>
                <c:pt idx="691">
                  <c:v>74</c:v>
                </c:pt>
                <c:pt idx="692">
                  <c:v>74</c:v>
                </c:pt>
                <c:pt idx="693">
                  <c:v>74</c:v>
                </c:pt>
                <c:pt idx="694">
                  <c:v>74</c:v>
                </c:pt>
                <c:pt idx="695">
                  <c:v>74</c:v>
                </c:pt>
                <c:pt idx="696">
                  <c:v>74</c:v>
                </c:pt>
                <c:pt idx="697">
                  <c:v>74</c:v>
                </c:pt>
                <c:pt idx="698">
                  <c:v>74</c:v>
                </c:pt>
                <c:pt idx="699">
                  <c:v>74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74</c:v>
                </c:pt>
                <c:pt idx="704">
                  <c:v>74</c:v>
                </c:pt>
                <c:pt idx="705">
                  <c:v>74</c:v>
                </c:pt>
                <c:pt idx="706">
                  <c:v>74</c:v>
                </c:pt>
                <c:pt idx="707">
                  <c:v>74</c:v>
                </c:pt>
                <c:pt idx="708">
                  <c:v>74</c:v>
                </c:pt>
                <c:pt idx="709">
                  <c:v>74</c:v>
                </c:pt>
                <c:pt idx="710">
                  <c:v>74</c:v>
                </c:pt>
                <c:pt idx="711">
                  <c:v>74</c:v>
                </c:pt>
                <c:pt idx="712">
                  <c:v>74</c:v>
                </c:pt>
                <c:pt idx="713">
                  <c:v>74</c:v>
                </c:pt>
                <c:pt idx="714">
                  <c:v>74</c:v>
                </c:pt>
                <c:pt idx="715">
                  <c:v>75</c:v>
                </c:pt>
                <c:pt idx="716">
                  <c:v>75</c:v>
                </c:pt>
                <c:pt idx="717">
                  <c:v>75</c:v>
                </c:pt>
                <c:pt idx="718">
                  <c:v>75</c:v>
                </c:pt>
                <c:pt idx="719">
                  <c:v>75</c:v>
                </c:pt>
                <c:pt idx="720">
                  <c:v>75</c:v>
                </c:pt>
                <c:pt idx="721">
                  <c:v>75</c:v>
                </c:pt>
                <c:pt idx="722">
                  <c:v>75</c:v>
                </c:pt>
                <c:pt idx="723">
                  <c:v>75</c:v>
                </c:pt>
                <c:pt idx="724">
                  <c:v>75</c:v>
                </c:pt>
                <c:pt idx="725">
                  <c:v>75</c:v>
                </c:pt>
                <c:pt idx="726">
                  <c:v>75</c:v>
                </c:pt>
                <c:pt idx="727">
                  <c:v>75</c:v>
                </c:pt>
                <c:pt idx="728">
                  <c:v>75</c:v>
                </c:pt>
                <c:pt idx="729">
                  <c:v>75</c:v>
                </c:pt>
                <c:pt idx="730">
                  <c:v>75</c:v>
                </c:pt>
                <c:pt idx="731">
                  <c:v>75</c:v>
                </c:pt>
                <c:pt idx="732">
                  <c:v>75</c:v>
                </c:pt>
                <c:pt idx="733">
                  <c:v>75</c:v>
                </c:pt>
                <c:pt idx="734">
                  <c:v>75</c:v>
                </c:pt>
                <c:pt idx="735">
                  <c:v>75</c:v>
                </c:pt>
                <c:pt idx="736">
                  <c:v>75</c:v>
                </c:pt>
                <c:pt idx="737">
                  <c:v>76</c:v>
                </c:pt>
                <c:pt idx="738">
                  <c:v>76</c:v>
                </c:pt>
                <c:pt idx="739">
                  <c:v>76</c:v>
                </c:pt>
                <c:pt idx="740">
                  <c:v>76</c:v>
                </c:pt>
                <c:pt idx="741">
                  <c:v>76</c:v>
                </c:pt>
                <c:pt idx="742">
                  <c:v>76</c:v>
                </c:pt>
                <c:pt idx="743">
                  <c:v>76</c:v>
                </c:pt>
                <c:pt idx="744">
                  <c:v>76</c:v>
                </c:pt>
                <c:pt idx="745">
                  <c:v>76</c:v>
                </c:pt>
                <c:pt idx="746">
                  <c:v>76</c:v>
                </c:pt>
                <c:pt idx="747">
                  <c:v>76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76</c:v>
                </c:pt>
                <c:pt idx="753">
                  <c:v>76</c:v>
                </c:pt>
                <c:pt idx="754">
                  <c:v>76</c:v>
                </c:pt>
                <c:pt idx="755">
                  <c:v>76</c:v>
                </c:pt>
                <c:pt idx="756">
                  <c:v>76</c:v>
                </c:pt>
                <c:pt idx="757">
                  <c:v>76</c:v>
                </c:pt>
                <c:pt idx="758">
                  <c:v>76</c:v>
                </c:pt>
                <c:pt idx="759">
                  <c:v>76</c:v>
                </c:pt>
                <c:pt idx="760">
                  <c:v>77</c:v>
                </c:pt>
                <c:pt idx="761">
                  <c:v>77</c:v>
                </c:pt>
                <c:pt idx="762">
                  <c:v>77</c:v>
                </c:pt>
                <c:pt idx="763">
                  <c:v>77</c:v>
                </c:pt>
                <c:pt idx="764">
                  <c:v>77</c:v>
                </c:pt>
                <c:pt idx="765">
                  <c:v>77</c:v>
                </c:pt>
                <c:pt idx="766">
                  <c:v>77</c:v>
                </c:pt>
                <c:pt idx="767">
                  <c:v>77</c:v>
                </c:pt>
                <c:pt idx="768">
                  <c:v>77</c:v>
                </c:pt>
                <c:pt idx="769">
                  <c:v>78</c:v>
                </c:pt>
                <c:pt idx="770">
                  <c:v>78</c:v>
                </c:pt>
                <c:pt idx="771">
                  <c:v>77</c:v>
                </c:pt>
                <c:pt idx="772">
                  <c:v>78</c:v>
                </c:pt>
                <c:pt idx="773">
                  <c:v>78</c:v>
                </c:pt>
                <c:pt idx="774">
                  <c:v>78</c:v>
                </c:pt>
                <c:pt idx="775">
                  <c:v>78</c:v>
                </c:pt>
                <c:pt idx="776">
                  <c:v>78</c:v>
                </c:pt>
                <c:pt idx="777">
                  <c:v>78</c:v>
                </c:pt>
                <c:pt idx="778">
                  <c:v>78</c:v>
                </c:pt>
                <c:pt idx="779">
                  <c:v>78</c:v>
                </c:pt>
                <c:pt idx="780">
                  <c:v>78</c:v>
                </c:pt>
                <c:pt idx="781">
                  <c:v>78</c:v>
                </c:pt>
                <c:pt idx="782">
                  <c:v>78</c:v>
                </c:pt>
                <c:pt idx="783">
                  <c:v>78</c:v>
                </c:pt>
                <c:pt idx="784">
                  <c:v>78</c:v>
                </c:pt>
                <c:pt idx="785">
                  <c:v>78</c:v>
                </c:pt>
                <c:pt idx="786">
                  <c:v>78</c:v>
                </c:pt>
                <c:pt idx="787">
                  <c:v>78</c:v>
                </c:pt>
                <c:pt idx="788">
                  <c:v>78</c:v>
                </c:pt>
                <c:pt idx="789">
                  <c:v>78</c:v>
                </c:pt>
                <c:pt idx="790">
                  <c:v>78</c:v>
                </c:pt>
                <c:pt idx="791">
                  <c:v>78</c:v>
                </c:pt>
                <c:pt idx="792">
                  <c:v>78</c:v>
                </c:pt>
                <c:pt idx="793">
                  <c:v>79</c:v>
                </c:pt>
                <c:pt idx="794">
                  <c:v>79</c:v>
                </c:pt>
                <c:pt idx="795">
                  <c:v>79</c:v>
                </c:pt>
                <c:pt idx="796">
                  <c:v>79</c:v>
                </c:pt>
                <c:pt idx="797">
                  <c:v>79</c:v>
                </c:pt>
                <c:pt idx="798">
                  <c:v>79</c:v>
                </c:pt>
                <c:pt idx="799">
                  <c:v>79</c:v>
                </c:pt>
                <c:pt idx="800">
                  <c:v>79</c:v>
                </c:pt>
                <c:pt idx="801">
                  <c:v>79</c:v>
                </c:pt>
                <c:pt idx="802">
                  <c:v>79</c:v>
                </c:pt>
                <c:pt idx="803">
                  <c:v>79</c:v>
                </c:pt>
                <c:pt idx="804">
                  <c:v>79</c:v>
                </c:pt>
                <c:pt idx="805">
                  <c:v>79</c:v>
                </c:pt>
                <c:pt idx="806">
                  <c:v>79</c:v>
                </c:pt>
                <c:pt idx="807">
                  <c:v>79</c:v>
                </c:pt>
                <c:pt idx="808">
                  <c:v>79</c:v>
                </c:pt>
                <c:pt idx="809">
                  <c:v>79</c:v>
                </c:pt>
                <c:pt idx="810">
                  <c:v>79</c:v>
                </c:pt>
                <c:pt idx="811">
                  <c:v>79</c:v>
                </c:pt>
                <c:pt idx="812">
                  <c:v>79</c:v>
                </c:pt>
                <c:pt idx="813">
                  <c:v>79</c:v>
                </c:pt>
                <c:pt idx="814">
                  <c:v>79</c:v>
                </c:pt>
                <c:pt idx="815">
                  <c:v>79</c:v>
                </c:pt>
                <c:pt idx="816">
                  <c:v>79</c:v>
                </c:pt>
                <c:pt idx="817">
                  <c:v>79</c:v>
                </c:pt>
                <c:pt idx="818">
                  <c:v>79</c:v>
                </c:pt>
                <c:pt idx="819">
                  <c:v>79</c:v>
                </c:pt>
                <c:pt idx="820">
                  <c:v>80</c:v>
                </c:pt>
                <c:pt idx="821">
                  <c:v>80</c:v>
                </c:pt>
                <c:pt idx="822">
                  <c:v>80</c:v>
                </c:pt>
                <c:pt idx="823">
                  <c:v>79</c:v>
                </c:pt>
                <c:pt idx="824">
                  <c:v>80</c:v>
                </c:pt>
                <c:pt idx="825">
                  <c:v>80</c:v>
                </c:pt>
                <c:pt idx="826">
                  <c:v>80</c:v>
                </c:pt>
                <c:pt idx="827">
                  <c:v>80</c:v>
                </c:pt>
                <c:pt idx="828">
                  <c:v>80</c:v>
                </c:pt>
                <c:pt idx="829">
                  <c:v>80</c:v>
                </c:pt>
                <c:pt idx="830">
                  <c:v>80</c:v>
                </c:pt>
                <c:pt idx="831">
                  <c:v>80</c:v>
                </c:pt>
                <c:pt idx="832">
                  <c:v>80</c:v>
                </c:pt>
                <c:pt idx="833">
                  <c:v>80</c:v>
                </c:pt>
                <c:pt idx="834">
                  <c:v>80</c:v>
                </c:pt>
                <c:pt idx="835">
                  <c:v>80</c:v>
                </c:pt>
                <c:pt idx="836">
                  <c:v>80</c:v>
                </c:pt>
                <c:pt idx="837">
                  <c:v>80</c:v>
                </c:pt>
                <c:pt idx="838">
                  <c:v>80</c:v>
                </c:pt>
                <c:pt idx="839">
                  <c:v>80</c:v>
                </c:pt>
                <c:pt idx="840">
                  <c:v>80</c:v>
                </c:pt>
                <c:pt idx="841">
                  <c:v>80</c:v>
                </c:pt>
                <c:pt idx="842">
                  <c:v>80</c:v>
                </c:pt>
                <c:pt idx="843">
                  <c:v>80</c:v>
                </c:pt>
                <c:pt idx="844">
                  <c:v>80</c:v>
                </c:pt>
                <c:pt idx="845">
                  <c:v>80</c:v>
                </c:pt>
                <c:pt idx="846">
                  <c:v>80</c:v>
                </c:pt>
                <c:pt idx="847">
                  <c:v>80</c:v>
                </c:pt>
                <c:pt idx="848">
                  <c:v>80</c:v>
                </c:pt>
                <c:pt idx="849">
                  <c:v>80</c:v>
                </c:pt>
                <c:pt idx="850">
                  <c:v>80</c:v>
                </c:pt>
                <c:pt idx="851">
                  <c:v>80</c:v>
                </c:pt>
                <c:pt idx="852">
                  <c:v>80</c:v>
                </c:pt>
                <c:pt idx="853">
                  <c:v>80</c:v>
                </c:pt>
                <c:pt idx="854">
                  <c:v>80</c:v>
                </c:pt>
                <c:pt idx="855">
                  <c:v>80</c:v>
                </c:pt>
                <c:pt idx="856">
                  <c:v>80</c:v>
                </c:pt>
                <c:pt idx="857">
                  <c:v>80</c:v>
                </c:pt>
                <c:pt idx="858">
                  <c:v>80</c:v>
                </c:pt>
                <c:pt idx="859">
                  <c:v>80</c:v>
                </c:pt>
                <c:pt idx="860">
                  <c:v>80</c:v>
                </c:pt>
                <c:pt idx="861">
                  <c:v>80</c:v>
                </c:pt>
                <c:pt idx="862">
                  <c:v>80</c:v>
                </c:pt>
                <c:pt idx="863">
                  <c:v>80</c:v>
                </c:pt>
                <c:pt idx="864">
                  <c:v>80</c:v>
                </c:pt>
                <c:pt idx="865">
                  <c:v>81</c:v>
                </c:pt>
                <c:pt idx="866">
                  <c:v>81</c:v>
                </c:pt>
                <c:pt idx="867">
                  <c:v>81</c:v>
                </c:pt>
                <c:pt idx="868">
                  <c:v>81</c:v>
                </c:pt>
                <c:pt idx="869">
                  <c:v>81</c:v>
                </c:pt>
                <c:pt idx="870">
                  <c:v>81</c:v>
                </c:pt>
                <c:pt idx="871">
                  <c:v>81</c:v>
                </c:pt>
                <c:pt idx="872">
                  <c:v>81</c:v>
                </c:pt>
                <c:pt idx="873">
                  <c:v>81</c:v>
                </c:pt>
                <c:pt idx="874">
                  <c:v>81</c:v>
                </c:pt>
                <c:pt idx="875">
                  <c:v>81</c:v>
                </c:pt>
                <c:pt idx="876">
                  <c:v>81</c:v>
                </c:pt>
                <c:pt idx="877">
                  <c:v>81</c:v>
                </c:pt>
                <c:pt idx="878">
                  <c:v>81</c:v>
                </c:pt>
                <c:pt idx="879">
                  <c:v>81</c:v>
                </c:pt>
                <c:pt idx="880">
                  <c:v>81</c:v>
                </c:pt>
                <c:pt idx="881">
                  <c:v>81</c:v>
                </c:pt>
                <c:pt idx="882">
                  <c:v>81</c:v>
                </c:pt>
                <c:pt idx="883">
                  <c:v>81</c:v>
                </c:pt>
                <c:pt idx="884">
                  <c:v>81</c:v>
                </c:pt>
                <c:pt idx="885">
                  <c:v>81</c:v>
                </c:pt>
                <c:pt idx="886">
                  <c:v>81</c:v>
                </c:pt>
                <c:pt idx="887">
                  <c:v>81</c:v>
                </c:pt>
                <c:pt idx="888">
                  <c:v>81</c:v>
                </c:pt>
                <c:pt idx="889">
                  <c:v>81</c:v>
                </c:pt>
                <c:pt idx="890">
                  <c:v>81</c:v>
                </c:pt>
                <c:pt idx="891">
                  <c:v>81</c:v>
                </c:pt>
                <c:pt idx="892">
                  <c:v>81</c:v>
                </c:pt>
                <c:pt idx="893">
                  <c:v>81</c:v>
                </c:pt>
                <c:pt idx="894">
                  <c:v>81</c:v>
                </c:pt>
                <c:pt idx="895">
                  <c:v>81</c:v>
                </c:pt>
                <c:pt idx="896">
                  <c:v>82</c:v>
                </c:pt>
                <c:pt idx="897">
                  <c:v>82</c:v>
                </c:pt>
                <c:pt idx="898">
                  <c:v>82</c:v>
                </c:pt>
                <c:pt idx="899">
                  <c:v>82</c:v>
                </c:pt>
                <c:pt idx="900">
                  <c:v>82</c:v>
                </c:pt>
                <c:pt idx="901">
                  <c:v>82</c:v>
                </c:pt>
                <c:pt idx="902">
                  <c:v>82</c:v>
                </c:pt>
                <c:pt idx="903">
                  <c:v>82</c:v>
                </c:pt>
                <c:pt idx="904">
                  <c:v>82</c:v>
                </c:pt>
                <c:pt idx="905">
                  <c:v>82</c:v>
                </c:pt>
                <c:pt idx="906">
                  <c:v>82</c:v>
                </c:pt>
                <c:pt idx="907">
                  <c:v>82</c:v>
                </c:pt>
                <c:pt idx="908">
                  <c:v>82</c:v>
                </c:pt>
                <c:pt idx="909">
                  <c:v>82</c:v>
                </c:pt>
                <c:pt idx="910">
                  <c:v>82</c:v>
                </c:pt>
                <c:pt idx="911">
                  <c:v>82</c:v>
                </c:pt>
                <c:pt idx="912">
                  <c:v>82</c:v>
                </c:pt>
                <c:pt idx="913">
                  <c:v>82</c:v>
                </c:pt>
                <c:pt idx="914">
                  <c:v>82</c:v>
                </c:pt>
                <c:pt idx="915">
                  <c:v>82</c:v>
                </c:pt>
                <c:pt idx="916">
                  <c:v>82</c:v>
                </c:pt>
                <c:pt idx="917">
                  <c:v>82</c:v>
                </c:pt>
                <c:pt idx="918">
                  <c:v>82</c:v>
                </c:pt>
                <c:pt idx="919">
                  <c:v>82</c:v>
                </c:pt>
                <c:pt idx="920">
                  <c:v>82</c:v>
                </c:pt>
                <c:pt idx="921">
                  <c:v>82</c:v>
                </c:pt>
                <c:pt idx="922">
                  <c:v>82</c:v>
                </c:pt>
                <c:pt idx="923">
                  <c:v>82</c:v>
                </c:pt>
                <c:pt idx="924">
                  <c:v>82</c:v>
                </c:pt>
                <c:pt idx="925">
                  <c:v>82</c:v>
                </c:pt>
                <c:pt idx="926">
                  <c:v>82</c:v>
                </c:pt>
                <c:pt idx="927">
                  <c:v>82</c:v>
                </c:pt>
                <c:pt idx="928">
                  <c:v>82</c:v>
                </c:pt>
                <c:pt idx="929">
                  <c:v>83</c:v>
                </c:pt>
                <c:pt idx="930">
                  <c:v>83</c:v>
                </c:pt>
                <c:pt idx="931">
                  <c:v>83</c:v>
                </c:pt>
                <c:pt idx="932">
                  <c:v>82</c:v>
                </c:pt>
                <c:pt idx="933">
                  <c:v>83</c:v>
                </c:pt>
                <c:pt idx="934">
                  <c:v>83</c:v>
                </c:pt>
                <c:pt idx="935">
                  <c:v>83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3605888"/>
        <c:axId val="146567680"/>
      </c:lineChart>
      <c:catAx>
        <c:axId val="204054016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gradFill>
              <a:gsLst>
                <a:gs pos="0">
                  <a:schemeClr val="tx1">
                    <a:lumMod val="50000"/>
                    <a:lumOff val="50000"/>
                  </a:schemeClr>
                </a:gs>
                <a:gs pos="22000">
                  <a:schemeClr val="bg1">
                    <a:lumMod val="75000"/>
                  </a:schemeClr>
                </a:gs>
                <a:gs pos="50000">
                  <a:schemeClr val="bg1">
                    <a:lumMod val="75000"/>
                  </a:schemeClr>
                </a:gs>
              </a:gsLst>
              <a:lin ang="5400000" scaled="0"/>
            </a:gradFill>
          </a:ln>
        </c:spPr>
        <c:txPr>
          <a:bodyPr rot="0" vert="horz"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146567104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146567104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04054016"/>
        <c:crosses val="autoZero"/>
        <c:crossBetween val="between"/>
      </c:valAx>
      <c:valAx>
        <c:axId val="146567680"/>
        <c:scaling>
          <c:orientation val="minMax"/>
          <c:max val="100"/>
        </c:scaling>
        <c:delete val="0"/>
        <c:axPos val="r"/>
        <c:numFmt formatCode="General" sourceLinked="1"/>
        <c:majorTickMark val="none"/>
        <c:minorTickMark val="none"/>
        <c:tickLblPos val="high"/>
        <c:crossAx val="293605888"/>
        <c:crosses val="max"/>
        <c:crossBetween val="between"/>
      </c:valAx>
      <c:catAx>
        <c:axId val="293605888"/>
        <c:scaling>
          <c:orientation val="minMax"/>
        </c:scaling>
        <c:delete val="1"/>
        <c:axPos val="b"/>
        <c:majorTickMark val="out"/>
        <c:minorTickMark val="none"/>
        <c:tickLblPos val="nextTo"/>
        <c:crossAx val="146567680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Relevés!$R$513:$R$2258</c:f>
              <c:numCache>
                <c:formatCode>h:mm</c:formatCode>
                <c:ptCount val="1746"/>
                <c:pt idx="0">
                  <c:v>0.35</c:v>
                </c:pt>
                <c:pt idx="1">
                  <c:v>0.35069444444444398</c:v>
                </c:pt>
                <c:pt idx="2">
                  <c:v>0.35138888888888897</c:v>
                </c:pt>
                <c:pt idx="3">
                  <c:v>0.35208333333333303</c:v>
                </c:pt>
                <c:pt idx="4">
                  <c:v>0.35277777777777802</c:v>
                </c:pt>
                <c:pt idx="5">
                  <c:v>0.35347222222222202</c:v>
                </c:pt>
                <c:pt idx="6">
                  <c:v>0.35416666666666702</c:v>
                </c:pt>
                <c:pt idx="7">
                  <c:v>0.35486111111111102</c:v>
                </c:pt>
                <c:pt idx="8">
                  <c:v>0.35555555555555601</c:v>
                </c:pt>
                <c:pt idx="9">
                  <c:v>0.35625000000000001</c:v>
                </c:pt>
                <c:pt idx="10">
                  <c:v>0.35694444444444401</c:v>
                </c:pt>
                <c:pt idx="11">
                  <c:v>0.35763888888888901</c:v>
                </c:pt>
                <c:pt idx="12">
                  <c:v>0.358333333333333</c:v>
                </c:pt>
                <c:pt idx="13">
                  <c:v>0.359027777777778</c:v>
                </c:pt>
                <c:pt idx="14">
                  <c:v>0.359722222222222</c:v>
                </c:pt>
                <c:pt idx="15">
                  <c:v>0.360416666666667</c:v>
                </c:pt>
                <c:pt idx="16">
                  <c:v>0.36111111111111099</c:v>
                </c:pt>
                <c:pt idx="17">
                  <c:v>0.36180555555555599</c:v>
                </c:pt>
                <c:pt idx="18">
                  <c:v>0.36249999999999999</c:v>
                </c:pt>
                <c:pt idx="19">
                  <c:v>0.36319444444444399</c:v>
                </c:pt>
                <c:pt idx="20">
                  <c:v>0.36388888888888898</c:v>
                </c:pt>
                <c:pt idx="21">
                  <c:v>0.36458333333333298</c:v>
                </c:pt>
                <c:pt idx="22">
                  <c:v>0.36527777777777798</c:v>
                </c:pt>
                <c:pt idx="23">
                  <c:v>0.36597222222222198</c:v>
                </c:pt>
                <c:pt idx="24">
                  <c:v>0.36666666666666697</c:v>
                </c:pt>
                <c:pt idx="25">
                  <c:v>0.36736111111111103</c:v>
                </c:pt>
                <c:pt idx="26">
                  <c:v>0.36805555555555602</c:v>
                </c:pt>
                <c:pt idx="27">
                  <c:v>0.36875000000000002</c:v>
                </c:pt>
                <c:pt idx="28">
                  <c:v>0.36944444444444402</c:v>
                </c:pt>
                <c:pt idx="29">
                  <c:v>0.37013888888888902</c:v>
                </c:pt>
                <c:pt idx="30">
                  <c:v>0.37083333333333302</c:v>
                </c:pt>
                <c:pt idx="31">
                  <c:v>0.37152777777777801</c:v>
                </c:pt>
                <c:pt idx="32">
                  <c:v>0.37222222222222201</c:v>
                </c:pt>
                <c:pt idx="33">
                  <c:v>0.37291666666666701</c:v>
                </c:pt>
                <c:pt idx="34">
                  <c:v>0.37361111111111101</c:v>
                </c:pt>
                <c:pt idx="35">
                  <c:v>0.374305555555556</c:v>
                </c:pt>
                <c:pt idx="36">
                  <c:v>0.375</c:v>
                </c:pt>
                <c:pt idx="37">
                  <c:v>0.375694444444444</c:v>
                </c:pt>
                <c:pt idx="38">
                  <c:v>0.37638888888888899</c:v>
                </c:pt>
                <c:pt idx="39">
                  <c:v>0.37708333333333299</c:v>
                </c:pt>
                <c:pt idx="40">
                  <c:v>0.37777777777777799</c:v>
                </c:pt>
                <c:pt idx="41">
                  <c:v>0.37847222222222199</c:v>
                </c:pt>
                <c:pt idx="42">
                  <c:v>0.37916666666666698</c:v>
                </c:pt>
                <c:pt idx="43">
                  <c:v>0.37986111111111098</c:v>
                </c:pt>
                <c:pt idx="44">
                  <c:v>0.38055555555555598</c:v>
                </c:pt>
                <c:pt idx="45">
                  <c:v>0.38124999999999998</c:v>
                </c:pt>
                <c:pt idx="46">
                  <c:v>0.38194444444444398</c:v>
                </c:pt>
                <c:pt idx="47">
                  <c:v>0.38263888888888897</c:v>
                </c:pt>
                <c:pt idx="48">
                  <c:v>0.38333333333333303</c:v>
                </c:pt>
                <c:pt idx="49">
                  <c:v>0.38402777777777802</c:v>
                </c:pt>
                <c:pt idx="50">
                  <c:v>0.38472222222222202</c:v>
                </c:pt>
                <c:pt idx="51">
                  <c:v>0.38541666666666702</c:v>
                </c:pt>
                <c:pt idx="52">
                  <c:v>0.38611111111111102</c:v>
                </c:pt>
                <c:pt idx="53">
                  <c:v>0.38680555555555601</c:v>
                </c:pt>
                <c:pt idx="54">
                  <c:v>0.38750000000000001</c:v>
                </c:pt>
                <c:pt idx="55">
                  <c:v>0.38819444444444401</c:v>
                </c:pt>
                <c:pt idx="56">
                  <c:v>0.38888888888888901</c:v>
                </c:pt>
                <c:pt idx="57">
                  <c:v>0.389583333333333</c:v>
                </c:pt>
                <c:pt idx="58">
                  <c:v>0.390277777777778</c:v>
                </c:pt>
                <c:pt idx="59">
                  <c:v>0.390972222222222</c:v>
                </c:pt>
                <c:pt idx="60">
                  <c:v>0.391666666666667</c:v>
                </c:pt>
                <c:pt idx="61">
                  <c:v>0.39236111111111099</c:v>
                </c:pt>
                <c:pt idx="62">
                  <c:v>0.39305555555555599</c:v>
                </c:pt>
                <c:pt idx="63">
                  <c:v>0.39374999999999999</c:v>
                </c:pt>
                <c:pt idx="64">
                  <c:v>0.39444444444444399</c:v>
                </c:pt>
                <c:pt idx="65">
                  <c:v>0.39513888888888898</c:v>
                </c:pt>
                <c:pt idx="66">
                  <c:v>0.39583333333333298</c:v>
                </c:pt>
                <c:pt idx="67">
                  <c:v>0.39652777777777798</c:v>
                </c:pt>
                <c:pt idx="68">
                  <c:v>0.39722222222222198</c:v>
                </c:pt>
                <c:pt idx="69">
                  <c:v>0.39791666666666697</c:v>
                </c:pt>
                <c:pt idx="70">
                  <c:v>0.39861111111111103</c:v>
                </c:pt>
                <c:pt idx="71">
                  <c:v>0.39930555555555602</c:v>
                </c:pt>
                <c:pt idx="72">
                  <c:v>0.4</c:v>
                </c:pt>
                <c:pt idx="73">
                  <c:v>0.40069444444444402</c:v>
                </c:pt>
                <c:pt idx="74">
                  <c:v>0.40138888888888902</c:v>
                </c:pt>
                <c:pt idx="75">
                  <c:v>0.40208333333333302</c:v>
                </c:pt>
                <c:pt idx="76">
                  <c:v>0.40277777777777801</c:v>
                </c:pt>
                <c:pt idx="77">
                  <c:v>0.40347222222222201</c:v>
                </c:pt>
                <c:pt idx="78">
                  <c:v>0.40416666666666701</c:v>
                </c:pt>
                <c:pt idx="79">
                  <c:v>0.40486111111111101</c:v>
                </c:pt>
                <c:pt idx="80">
                  <c:v>0.405555555555556</c:v>
                </c:pt>
                <c:pt idx="81">
                  <c:v>0.40625</c:v>
                </c:pt>
                <c:pt idx="82">
                  <c:v>0.406944444444444</c:v>
                </c:pt>
                <c:pt idx="83">
                  <c:v>0.40763888888888899</c:v>
                </c:pt>
                <c:pt idx="84">
                  <c:v>0.40833333333333299</c:v>
                </c:pt>
                <c:pt idx="85">
                  <c:v>0.40902777777777799</c:v>
                </c:pt>
                <c:pt idx="86">
                  <c:v>0.40972222222222199</c:v>
                </c:pt>
                <c:pt idx="87">
                  <c:v>0.41041666666666698</c:v>
                </c:pt>
                <c:pt idx="88">
                  <c:v>0.41111111111111098</c:v>
                </c:pt>
                <c:pt idx="89">
                  <c:v>0.41180555555555598</c:v>
                </c:pt>
                <c:pt idx="90">
                  <c:v>0.41249999999999998</c:v>
                </c:pt>
                <c:pt idx="91">
                  <c:v>0.41319444444444398</c:v>
                </c:pt>
                <c:pt idx="92">
                  <c:v>0.41388888888888897</c:v>
                </c:pt>
                <c:pt idx="93">
                  <c:v>0.41458333333333303</c:v>
                </c:pt>
                <c:pt idx="94">
                  <c:v>0.41527777777777802</c:v>
                </c:pt>
                <c:pt idx="95">
                  <c:v>0.41597222222222202</c:v>
                </c:pt>
                <c:pt idx="96">
                  <c:v>0.41666666666666702</c:v>
                </c:pt>
                <c:pt idx="97">
                  <c:v>0.41736111111111102</c:v>
                </c:pt>
                <c:pt idx="98">
                  <c:v>0.41805555555555601</c:v>
                </c:pt>
                <c:pt idx="99">
                  <c:v>0.41875000000000001</c:v>
                </c:pt>
                <c:pt idx="100">
                  <c:v>0.41944444444444401</c:v>
                </c:pt>
                <c:pt idx="101">
                  <c:v>0.42013888888888901</c:v>
                </c:pt>
                <c:pt idx="102">
                  <c:v>0.420833333333333</c:v>
                </c:pt>
                <c:pt idx="103">
                  <c:v>0.421527777777778</c:v>
                </c:pt>
                <c:pt idx="104">
                  <c:v>0.422222222222222</c:v>
                </c:pt>
                <c:pt idx="105">
                  <c:v>0.422916666666667</c:v>
                </c:pt>
                <c:pt idx="106">
                  <c:v>0.42361111111111099</c:v>
                </c:pt>
                <c:pt idx="107">
                  <c:v>0.42430555555555599</c:v>
                </c:pt>
                <c:pt idx="108">
                  <c:v>0.42499999999999999</c:v>
                </c:pt>
                <c:pt idx="109">
                  <c:v>0.42569444444444399</c:v>
                </c:pt>
                <c:pt idx="110">
                  <c:v>0.42638888888888898</c:v>
                </c:pt>
                <c:pt idx="111">
                  <c:v>0.42708333333333298</c:v>
                </c:pt>
                <c:pt idx="112">
                  <c:v>0.42777777777777798</c:v>
                </c:pt>
                <c:pt idx="113">
                  <c:v>0.42847222222222198</c:v>
                </c:pt>
                <c:pt idx="114">
                  <c:v>0.42916666666666697</c:v>
                </c:pt>
                <c:pt idx="115">
                  <c:v>0.42986111111111103</c:v>
                </c:pt>
                <c:pt idx="116">
                  <c:v>0.43055555555555602</c:v>
                </c:pt>
                <c:pt idx="117">
                  <c:v>0.43125000000000002</c:v>
                </c:pt>
                <c:pt idx="118">
                  <c:v>0.43194444444444402</c:v>
                </c:pt>
                <c:pt idx="119">
                  <c:v>0.43263888888888902</c:v>
                </c:pt>
                <c:pt idx="120">
                  <c:v>0.43333333333333302</c:v>
                </c:pt>
                <c:pt idx="121">
                  <c:v>0.43402777777777801</c:v>
                </c:pt>
                <c:pt idx="122">
                  <c:v>0.43472222222222201</c:v>
                </c:pt>
                <c:pt idx="123">
                  <c:v>0.43541666666666701</c:v>
                </c:pt>
                <c:pt idx="124">
                  <c:v>0.43611111111111101</c:v>
                </c:pt>
                <c:pt idx="125">
                  <c:v>0.436805555555556</c:v>
                </c:pt>
                <c:pt idx="126">
                  <c:v>0.4375</c:v>
                </c:pt>
                <c:pt idx="127">
                  <c:v>0.438194444444444</c:v>
                </c:pt>
                <c:pt idx="128">
                  <c:v>0.43888888888888899</c:v>
                </c:pt>
                <c:pt idx="129">
                  <c:v>0.43958333333333299</c:v>
                </c:pt>
                <c:pt idx="130">
                  <c:v>0.44027777777777799</c:v>
                </c:pt>
                <c:pt idx="131">
                  <c:v>0.44097222222222199</c:v>
                </c:pt>
                <c:pt idx="132">
                  <c:v>0.44166666666666698</c:v>
                </c:pt>
                <c:pt idx="133">
                  <c:v>0.44236111111111098</c:v>
                </c:pt>
                <c:pt idx="134">
                  <c:v>0.44305555555555598</c:v>
                </c:pt>
                <c:pt idx="135">
                  <c:v>0.44374999999999998</c:v>
                </c:pt>
                <c:pt idx="136">
                  <c:v>0.44444444444444398</c:v>
                </c:pt>
                <c:pt idx="137">
                  <c:v>0.44513888888888897</c:v>
                </c:pt>
                <c:pt idx="138">
                  <c:v>0.44583333333333303</c:v>
                </c:pt>
                <c:pt idx="139">
                  <c:v>0.44652777777777802</c:v>
                </c:pt>
                <c:pt idx="140">
                  <c:v>0.44722222222222202</c:v>
                </c:pt>
                <c:pt idx="141">
                  <c:v>0.44791666666666702</c:v>
                </c:pt>
                <c:pt idx="142">
                  <c:v>0.44861111111111102</c:v>
                </c:pt>
                <c:pt idx="143">
                  <c:v>0.44930555555555601</c:v>
                </c:pt>
                <c:pt idx="144">
                  <c:v>0.45</c:v>
                </c:pt>
                <c:pt idx="145">
                  <c:v>0.45069444444444401</c:v>
                </c:pt>
                <c:pt idx="146">
                  <c:v>0.45138888888888901</c:v>
                </c:pt>
                <c:pt idx="147">
                  <c:v>0.452083333333333</c:v>
                </c:pt>
                <c:pt idx="148">
                  <c:v>0.452777777777778</c:v>
                </c:pt>
                <c:pt idx="149">
                  <c:v>0.453472222222222</c:v>
                </c:pt>
                <c:pt idx="150">
                  <c:v>0.454166666666667</c:v>
                </c:pt>
                <c:pt idx="151">
                  <c:v>0.45486111111111099</c:v>
                </c:pt>
                <c:pt idx="152">
                  <c:v>0.45555555555555599</c:v>
                </c:pt>
                <c:pt idx="153">
                  <c:v>0.45624999999999999</c:v>
                </c:pt>
                <c:pt idx="154">
                  <c:v>0.45694444444444399</c:v>
                </c:pt>
                <c:pt idx="155">
                  <c:v>0.45763888888888898</c:v>
                </c:pt>
                <c:pt idx="156">
                  <c:v>0.45833333333333298</c:v>
                </c:pt>
                <c:pt idx="157">
                  <c:v>0.45902777777777798</c:v>
                </c:pt>
                <c:pt idx="158">
                  <c:v>0.45972222222222198</c:v>
                </c:pt>
                <c:pt idx="159">
                  <c:v>0.46041666666666697</c:v>
                </c:pt>
                <c:pt idx="160">
                  <c:v>0.46111111111111103</c:v>
                </c:pt>
                <c:pt idx="161">
                  <c:v>0.46180555555555602</c:v>
                </c:pt>
                <c:pt idx="162">
                  <c:v>0.46250000000000002</c:v>
                </c:pt>
                <c:pt idx="163">
                  <c:v>0.46319444444444402</c:v>
                </c:pt>
                <c:pt idx="164">
                  <c:v>0.46388888888888902</c:v>
                </c:pt>
                <c:pt idx="165">
                  <c:v>0.46458333333333302</c:v>
                </c:pt>
                <c:pt idx="166">
                  <c:v>0.46527777777777801</c:v>
                </c:pt>
                <c:pt idx="167">
                  <c:v>0.46597222222222201</c:v>
                </c:pt>
                <c:pt idx="168">
                  <c:v>0.46666666666666701</c:v>
                </c:pt>
                <c:pt idx="169">
                  <c:v>0.46736111111111101</c:v>
                </c:pt>
                <c:pt idx="170">
                  <c:v>0.468055555555556</c:v>
                </c:pt>
                <c:pt idx="171">
                  <c:v>0.46875</c:v>
                </c:pt>
                <c:pt idx="172">
                  <c:v>0.469444444444444</c:v>
                </c:pt>
                <c:pt idx="173">
                  <c:v>0.47013888888888899</c:v>
                </c:pt>
                <c:pt idx="174">
                  <c:v>0.47083333333333299</c:v>
                </c:pt>
                <c:pt idx="175">
                  <c:v>0.47152777777777799</c:v>
                </c:pt>
                <c:pt idx="176">
                  <c:v>0.47222222222222199</c:v>
                </c:pt>
                <c:pt idx="177">
                  <c:v>0.47291666666666698</c:v>
                </c:pt>
                <c:pt idx="178">
                  <c:v>0.47361111111111098</c:v>
                </c:pt>
                <c:pt idx="179">
                  <c:v>0.47430555555555598</c:v>
                </c:pt>
                <c:pt idx="180">
                  <c:v>0.47499999999999998</c:v>
                </c:pt>
                <c:pt idx="181">
                  <c:v>0.47569444444444398</c:v>
                </c:pt>
                <c:pt idx="182">
                  <c:v>0.47638888888888897</c:v>
                </c:pt>
                <c:pt idx="183">
                  <c:v>0.47708333333333303</c:v>
                </c:pt>
                <c:pt idx="184">
                  <c:v>0.47777777777777802</c:v>
                </c:pt>
                <c:pt idx="185">
                  <c:v>0.47847222222222202</c:v>
                </c:pt>
                <c:pt idx="186">
                  <c:v>0.47916666666666702</c:v>
                </c:pt>
                <c:pt idx="187">
                  <c:v>0.47986111111111102</c:v>
                </c:pt>
                <c:pt idx="188">
                  <c:v>0.48055555555555601</c:v>
                </c:pt>
                <c:pt idx="189">
                  <c:v>0.48125000000000001</c:v>
                </c:pt>
                <c:pt idx="190">
                  <c:v>0.48194444444444401</c:v>
                </c:pt>
                <c:pt idx="191">
                  <c:v>0.48263888888888901</c:v>
                </c:pt>
                <c:pt idx="192">
                  <c:v>0.483333333333333</c:v>
                </c:pt>
                <c:pt idx="193">
                  <c:v>0.484027777777778</c:v>
                </c:pt>
                <c:pt idx="194">
                  <c:v>0.484722222222222</c:v>
                </c:pt>
                <c:pt idx="195">
                  <c:v>0.485416666666667</c:v>
                </c:pt>
                <c:pt idx="196">
                  <c:v>0.48611111111111099</c:v>
                </c:pt>
                <c:pt idx="197">
                  <c:v>0.48680555555555599</c:v>
                </c:pt>
                <c:pt idx="198">
                  <c:v>0.48749999999999999</c:v>
                </c:pt>
                <c:pt idx="199">
                  <c:v>0.48819444444444399</c:v>
                </c:pt>
                <c:pt idx="200">
                  <c:v>0.48888888888888898</c:v>
                </c:pt>
                <c:pt idx="201">
                  <c:v>0.48958333333333298</c:v>
                </c:pt>
                <c:pt idx="202">
                  <c:v>0.49027777777777798</c:v>
                </c:pt>
                <c:pt idx="203">
                  <c:v>0.49097222222222198</c:v>
                </c:pt>
                <c:pt idx="204">
                  <c:v>0.49166666666666697</c:v>
                </c:pt>
                <c:pt idx="205">
                  <c:v>0.49236111111111103</c:v>
                </c:pt>
                <c:pt idx="206">
                  <c:v>0.49305555555555602</c:v>
                </c:pt>
                <c:pt idx="207">
                  <c:v>0.49375000000000002</c:v>
                </c:pt>
                <c:pt idx="208">
                  <c:v>0.49444444444444402</c:v>
                </c:pt>
                <c:pt idx="209">
                  <c:v>0.49513888888888902</c:v>
                </c:pt>
                <c:pt idx="210">
                  <c:v>0.49583333333333302</c:v>
                </c:pt>
                <c:pt idx="211">
                  <c:v>0.49652777777777801</c:v>
                </c:pt>
                <c:pt idx="212">
                  <c:v>0.49722222222222201</c:v>
                </c:pt>
                <c:pt idx="213">
                  <c:v>0.49791666666666701</c:v>
                </c:pt>
                <c:pt idx="214">
                  <c:v>0.49861111111111101</c:v>
                </c:pt>
                <c:pt idx="215">
                  <c:v>0.499305555555556</c:v>
                </c:pt>
                <c:pt idx="216">
                  <c:v>0.5</c:v>
                </c:pt>
                <c:pt idx="217">
                  <c:v>0.500694444444444</c:v>
                </c:pt>
                <c:pt idx="218">
                  <c:v>0.50138888888888899</c:v>
                </c:pt>
                <c:pt idx="219">
                  <c:v>0.50208333333333299</c:v>
                </c:pt>
                <c:pt idx="220">
                  <c:v>0.50277777777777799</c:v>
                </c:pt>
                <c:pt idx="221">
                  <c:v>0.50347222222222199</c:v>
                </c:pt>
                <c:pt idx="222">
                  <c:v>0.50416666666666698</c:v>
                </c:pt>
                <c:pt idx="223">
                  <c:v>0.50486111111111098</c:v>
                </c:pt>
                <c:pt idx="224">
                  <c:v>0.50555555555555598</c:v>
                </c:pt>
                <c:pt idx="225">
                  <c:v>0.50624999999999998</c:v>
                </c:pt>
                <c:pt idx="226">
                  <c:v>0.50694444444444398</c:v>
                </c:pt>
                <c:pt idx="227">
                  <c:v>0.50763888888888897</c:v>
                </c:pt>
                <c:pt idx="228">
                  <c:v>0.50833333333333297</c:v>
                </c:pt>
                <c:pt idx="229">
                  <c:v>0.50902777777777797</c:v>
                </c:pt>
                <c:pt idx="230">
                  <c:v>0.50972222222222197</c:v>
                </c:pt>
                <c:pt idx="231">
                  <c:v>0.51041666666666696</c:v>
                </c:pt>
                <c:pt idx="232">
                  <c:v>0.51111111111111096</c:v>
                </c:pt>
                <c:pt idx="233">
                  <c:v>0.51180555555555596</c:v>
                </c:pt>
                <c:pt idx="234">
                  <c:v>0.51249999999999996</c:v>
                </c:pt>
                <c:pt idx="235">
                  <c:v>0.51319444444444495</c:v>
                </c:pt>
                <c:pt idx="236">
                  <c:v>0.51388888888888895</c:v>
                </c:pt>
                <c:pt idx="237">
                  <c:v>0.51458333333333295</c:v>
                </c:pt>
                <c:pt idx="238">
                  <c:v>0.51527777777777795</c:v>
                </c:pt>
                <c:pt idx="239">
                  <c:v>0.51597222222222205</c:v>
                </c:pt>
                <c:pt idx="240">
                  <c:v>0.51666666666666705</c:v>
                </c:pt>
                <c:pt idx="241">
                  <c:v>0.51736111111111105</c:v>
                </c:pt>
                <c:pt idx="242">
                  <c:v>0.51805555555555605</c:v>
                </c:pt>
                <c:pt idx="243">
                  <c:v>0.51875000000000004</c:v>
                </c:pt>
                <c:pt idx="244">
                  <c:v>0.51944444444444404</c:v>
                </c:pt>
                <c:pt idx="245">
                  <c:v>0.52013888888888904</c:v>
                </c:pt>
                <c:pt idx="246">
                  <c:v>0.52083333333333304</c:v>
                </c:pt>
                <c:pt idx="247">
                  <c:v>0.52152777777777803</c:v>
                </c:pt>
                <c:pt idx="248">
                  <c:v>0.52222222222222203</c:v>
                </c:pt>
                <c:pt idx="249">
                  <c:v>0.52291666666666703</c:v>
                </c:pt>
                <c:pt idx="250">
                  <c:v>0.52361111111111103</c:v>
                </c:pt>
                <c:pt idx="251">
                  <c:v>0.52430555555555602</c:v>
                </c:pt>
                <c:pt idx="252">
                  <c:v>0.52500000000000002</c:v>
                </c:pt>
                <c:pt idx="253">
                  <c:v>0.52569444444444402</c:v>
                </c:pt>
                <c:pt idx="254">
                  <c:v>0.52638888888888902</c:v>
                </c:pt>
                <c:pt idx="255">
                  <c:v>0.52708333333333302</c:v>
                </c:pt>
                <c:pt idx="256">
                  <c:v>0.52777777777777801</c:v>
                </c:pt>
                <c:pt idx="257">
                  <c:v>0.52847222222222201</c:v>
                </c:pt>
                <c:pt idx="258">
                  <c:v>0.52916666666666701</c:v>
                </c:pt>
                <c:pt idx="259">
                  <c:v>0.52986111111111101</c:v>
                </c:pt>
                <c:pt idx="260">
                  <c:v>0.530555555555556</c:v>
                </c:pt>
                <c:pt idx="261">
                  <c:v>0.53125</c:v>
                </c:pt>
                <c:pt idx="262">
                  <c:v>0.531944444444444</c:v>
                </c:pt>
                <c:pt idx="263">
                  <c:v>0.53263888888888899</c:v>
                </c:pt>
                <c:pt idx="264">
                  <c:v>0.53333333333333299</c:v>
                </c:pt>
                <c:pt idx="265">
                  <c:v>0.53402777777777799</c:v>
                </c:pt>
                <c:pt idx="266">
                  <c:v>0.53472222222222199</c:v>
                </c:pt>
                <c:pt idx="267">
                  <c:v>0.53541666666666698</c:v>
                </c:pt>
                <c:pt idx="268">
                  <c:v>0.53611111111111098</c:v>
                </c:pt>
                <c:pt idx="269">
                  <c:v>0.53680555555555598</c:v>
                </c:pt>
                <c:pt idx="270">
                  <c:v>0.53749999999999998</c:v>
                </c:pt>
                <c:pt idx="271">
                  <c:v>0.53819444444444398</c:v>
                </c:pt>
                <c:pt idx="272">
                  <c:v>0.53888888888888897</c:v>
                </c:pt>
                <c:pt idx="273">
                  <c:v>0.53958333333333297</c:v>
                </c:pt>
                <c:pt idx="274">
                  <c:v>0.54027777777777797</c:v>
                </c:pt>
                <c:pt idx="275">
                  <c:v>0.54097222222222197</c:v>
                </c:pt>
                <c:pt idx="276">
                  <c:v>0.54166666666666696</c:v>
                </c:pt>
                <c:pt idx="277">
                  <c:v>0.54236111111111096</c:v>
                </c:pt>
                <c:pt idx="278">
                  <c:v>0.54305555555555596</c:v>
                </c:pt>
                <c:pt idx="279">
                  <c:v>0.54374999999999996</c:v>
                </c:pt>
                <c:pt idx="280">
                  <c:v>0.54444444444444495</c:v>
                </c:pt>
                <c:pt idx="281">
                  <c:v>0.54513888888888895</c:v>
                </c:pt>
                <c:pt idx="282">
                  <c:v>0.54583333333333295</c:v>
                </c:pt>
                <c:pt idx="283">
                  <c:v>0.54652777777777795</c:v>
                </c:pt>
                <c:pt idx="284">
                  <c:v>0.54722222222222205</c:v>
                </c:pt>
                <c:pt idx="285">
                  <c:v>0.54791666666666705</c:v>
                </c:pt>
                <c:pt idx="286">
                  <c:v>0.54861111111111105</c:v>
                </c:pt>
                <c:pt idx="287">
                  <c:v>0.54930555555555605</c:v>
                </c:pt>
                <c:pt idx="288">
                  <c:v>0.55000000000000004</c:v>
                </c:pt>
                <c:pt idx="289">
                  <c:v>0.55069444444444404</c:v>
                </c:pt>
                <c:pt idx="290">
                  <c:v>0.55138888888888904</c:v>
                </c:pt>
                <c:pt idx="291">
                  <c:v>0.55208333333333304</c:v>
                </c:pt>
                <c:pt idx="292">
                  <c:v>0.55277777777777803</c:v>
                </c:pt>
                <c:pt idx="293">
                  <c:v>0.55347222222222203</c:v>
                </c:pt>
                <c:pt idx="294">
                  <c:v>0.55416666666666703</c:v>
                </c:pt>
                <c:pt idx="295">
                  <c:v>0.55486111111111103</c:v>
                </c:pt>
                <c:pt idx="296">
                  <c:v>0.55555555555555602</c:v>
                </c:pt>
                <c:pt idx="297">
                  <c:v>0.55625000000000002</c:v>
                </c:pt>
                <c:pt idx="298">
                  <c:v>0.55694444444444402</c:v>
                </c:pt>
                <c:pt idx="299">
                  <c:v>0.55763888888888902</c:v>
                </c:pt>
                <c:pt idx="300">
                  <c:v>0.55833333333333302</c:v>
                </c:pt>
                <c:pt idx="301">
                  <c:v>0.55902777777777801</c:v>
                </c:pt>
                <c:pt idx="302">
                  <c:v>0.55972222222222201</c:v>
                </c:pt>
                <c:pt idx="303">
                  <c:v>0.56041666666666701</c:v>
                </c:pt>
                <c:pt idx="304">
                  <c:v>0.56111111111111101</c:v>
                </c:pt>
                <c:pt idx="305">
                  <c:v>0.561805555555556</c:v>
                </c:pt>
                <c:pt idx="306">
                  <c:v>0.5625</c:v>
                </c:pt>
                <c:pt idx="307">
                  <c:v>0.563194444444444</c:v>
                </c:pt>
                <c:pt idx="308">
                  <c:v>0.56388888888888899</c:v>
                </c:pt>
                <c:pt idx="309">
                  <c:v>0.56458333333333299</c:v>
                </c:pt>
                <c:pt idx="310">
                  <c:v>0.56527777777777799</c:v>
                </c:pt>
                <c:pt idx="311">
                  <c:v>0.56597222222222199</c:v>
                </c:pt>
                <c:pt idx="312">
                  <c:v>0.56666666666666698</c:v>
                </c:pt>
                <c:pt idx="313">
                  <c:v>0.56736111111111098</c:v>
                </c:pt>
                <c:pt idx="314">
                  <c:v>0.56805555555555598</c:v>
                </c:pt>
                <c:pt idx="315">
                  <c:v>0.56874999999999998</c:v>
                </c:pt>
                <c:pt idx="316">
                  <c:v>0.56944444444444398</c:v>
                </c:pt>
                <c:pt idx="317">
                  <c:v>0.57013888888888897</c:v>
                </c:pt>
                <c:pt idx="318">
                  <c:v>0.57083333333333297</c:v>
                </c:pt>
                <c:pt idx="319">
                  <c:v>0.57152777777777797</c:v>
                </c:pt>
                <c:pt idx="320">
                  <c:v>0.57222222222222197</c:v>
                </c:pt>
                <c:pt idx="321">
                  <c:v>0.57291666666666696</c:v>
                </c:pt>
                <c:pt idx="322">
                  <c:v>0.57361111111111096</c:v>
                </c:pt>
                <c:pt idx="323">
                  <c:v>0.57430555555555596</c:v>
                </c:pt>
                <c:pt idx="324">
                  <c:v>0.57499999999999996</c:v>
                </c:pt>
                <c:pt idx="325">
                  <c:v>0.57569444444444495</c:v>
                </c:pt>
                <c:pt idx="326">
                  <c:v>0.57638888888888895</c:v>
                </c:pt>
                <c:pt idx="327">
                  <c:v>0.57708333333333295</c:v>
                </c:pt>
                <c:pt idx="328">
                  <c:v>0.57777777777777795</c:v>
                </c:pt>
                <c:pt idx="329">
                  <c:v>0.57847222222222205</c:v>
                </c:pt>
                <c:pt idx="330">
                  <c:v>0.57916666666666705</c:v>
                </c:pt>
                <c:pt idx="331">
                  <c:v>0.57986111111111105</c:v>
                </c:pt>
                <c:pt idx="332">
                  <c:v>0.58055555555555605</c:v>
                </c:pt>
                <c:pt idx="333">
                  <c:v>0.58125000000000004</c:v>
                </c:pt>
                <c:pt idx="334">
                  <c:v>0.58194444444444404</c:v>
                </c:pt>
                <c:pt idx="335">
                  <c:v>0.58263888888888904</c:v>
                </c:pt>
                <c:pt idx="336">
                  <c:v>0.58333333333333304</c:v>
                </c:pt>
                <c:pt idx="337">
                  <c:v>0.58402777777777803</c:v>
                </c:pt>
                <c:pt idx="338">
                  <c:v>0.58472222222222203</c:v>
                </c:pt>
                <c:pt idx="339">
                  <c:v>0.58541666666666703</c:v>
                </c:pt>
                <c:pt idx="340">
                  <c:v>0.58611111111111103</c:v>
                </c:pt>
                <c:pt idx="341">
                  <c:v>0.58680555555555602</c:v>
                </c:pt>
                <c:pt idx="342">
                  <c:v>0.58750000000000002</c:v>
                </c:pt>
                <c:pt idx="343">
                  <c:v>0.58819444444444402</c:v>
                </c:pt>
                <c:pt idx="344">
                  <c:v>0.58888888888888902</c:v>
                </c:pt>
                <c:pt idx="345">
                  <c:v>0.58958333333333302</c:v>
                </c:pt>
                <c:pt idx="346">
                  <c:v>0.59027777777777801</c:v>
                </c:pt>
                <c:pt idx="347">
                  <c:v>0.59097222222222201</c:v>
                </c:pt>
                <c:pt idx="348">
                  <c:v>0.59166666666666701</c:v>
                </c:pt>
                <c:pt idx="349">
                  <c:v>0.59236111111111101</c:v>
                </c:pt>
                <c:pt idx="350">
                  <c:v>0.593055555555556</c:v>
                </c:pt>
                <c:pt idx="351">
                  <c:v>0.59375</c:v>
                </c:pt>
                <c:pt idx="352">
                  <c:v>0.594444444444444</c:v>
                </c:pt>
                <c:pt idx="353">
                  <c:v>0.59513888888888899</c:v>
                </c:pt>
                <c:pt idx="354">
                  <c:v>0.59583333333333299</c:v>
                </c:pt>
                <c:pt idx="355">
                  <c:v>0.59652777777777799</c:v>
                </c:pt>
                <c:pt idx="356">
                  <c:v>0.59722222222222199</c:v>
                </c:pt>
                <c:pt idx="357">
                  <c:v>0.59791666666666698</c:v>
                </c:pt>
                <c:pt idx="358">
                  <c:v>0.59861111111111098</c:v>
                </c:pt>
                <c:pt idx="359">
                  <c:v>0.59930555555555598</c:v>
                </c:pt>
                <c:pt idx="360">
                  <c:v>0.6</c:v>
                </c:pt>
                <c:pt idx="361">
                  <c:v>0.60069444444444398</c:v>
                </c:pt>
                <c:pt idx="362">
                  <c:v>0.60138888888888897</c:v>
                </c:pt>
                <c:pt idx="363">
                  <c:v>0.60208333333333297</c:v>
                </c:pt>
                <c:pt idx="364">
                  <c:v>0.60277777777777797</c:v>
                </c:pt>
                <c:pt idx="365">
                  <c:v>0.60347222222222197</c:v>
                </c:pt>
                <c:pt idx="366">
                  <c:v>0.60416666666666696</c:v>
                </c:pt>
                <c:pt idx="367">
                  <c:v>0.60486111111111096</c:v>
                </c:pt>
                <c:pt idx="368">
                  <c:v>0.60555555555555596</c:v>
                </c:pt>
                <c:pt idx="369">
                  <c:v>0.60624999999999996</c:v>
                </c:pt>
                <c:pt idx="370">
                  <c:v>0.60694444444444495</c:v>
                </c:pt>
                <c:pt idx="371">
                  <c:v>0.60763888888888895</c:v>
                </c:pt>
                <c:pt idx="372">
                  <c:v>0.60833333333333295</c:v>
                </c:pt>
                <c:pt idx="373">
                  <c:v>0.60902777777777795</c:v>
                </c:pt>
                <c:pt idx="374">
                  <c:v>0.60972222222222205</c:v>
                </c:pt>
                <c:pt idx="375">
                  <c:v>0.61041666666666705</c:v>
                </c:pt>
                <c:pt idx="376">
                  <c:v>0.61111111111111105</c:v>
                </c:pt>
                <c:pt idx="377">
                  <c:v>0.61180555555555605</c:v>
                </c:pt>
                <c:pt idx="378">
                  <c:v>0.61250000000000004</c:v>
                </c:pt>
                <c:pt idx="379">
                  <c:v>0.61319444444444404</c:v>
                </c:pt>
                <c:pt idx="380">
                  <c:v>0.61388888888888904</c:v>
                </c:pt>
                <c:pt idx="381">
                  <c:v>0.61458333333333304</c:v>
                </c:pt>
                <c:pt idx="382">
                  <c:v>0.61527777777777803</c:v>
                </c:pt>
                <c:pt idx="383">
                  <c:v>0.61597222222222203</c:v>
                </c:pt>
                <c:pt idx="384">
                  <c:v>0.61666666666666703</c:v>
                </c:pt>
                <c:pt idx="385">
                  <c:v>0.61736111111111103</c:v>
                </c:pt>
                <c:pt idx="386">
                  <c:v>0.61805555555555602</c:v>
                </c:pt>
                <c:pt idx="387">
                  <c:v>0.61875000000000002</c:v>
                </c:pt>
                <c:pt idx="388">
                  <c:v>0.61944444444444402</c:v>
                </c:pt>
                <c:pt idx="389">
                  <c:v>0.62013888888888902</c:v>
                </c:pt>
                <c:pt idx="390">
                  <c:v>0.62083333333333302</c:v>
                </c:pt>
                <c:pt idx="391">
                  <c:v>0.62152777777777801</c:v>
                </c:pt>
                <c:pt idx="392">
                  <c:v>0.62222222222222201</c:v>
                </c:pt>
                <c:pt idx="393">
                  <c:v>0.62291666666666701</c:v>
                </c:pt>
                <c:pt idx="394">
                  <c:v>0.62361111111111101</c:v>
                </c:pt>
                <c:pt idx="395">
                  <c:v>0.624305555555556</c:v>
                </c:pt>
                <c:pt idx="396">
                  <c:v>0.625</c:v>
                </c:pt>
                <c:pt idx="397">
                  <c:v>0.625694444444444</c:v>
                </c:pt>
                <c:pt idx="398">
                  <c:v>0.62638888888888899</c:v>
                </c:pt>
                <c:pt idx="399">
                  <c:v>0.62708333333333299</c:v>
                </c:pt>
                <c:pt idx="400">
                  <c:v>0.62777777777777799</c:v>
                </c:pt>
                <c:pt idx="401">
                  <c:v>0.62847222222222199</c:v>
                </c:pt>
                <c:pt idx="402">
                  <c:v>0.62916666666666698</c:v>
                </c:pt>
                <c:pt idx="403">
                  <c:v>0.62986111111111098</c:v>
                </c:pt>
                <c:pt idx="404">
                  <c:v>0.63055555555555598</c:v>
                </c:pt>
                <c:pt idx="405">
                  <c:v>0.63124999999999998</c:v>
                </c:pt>
                <c:pt idx="406">
                  <c:v>0.63194444444444398</c:v>
                </c:pt>
                <c:pt idx="407">
                  <c:v>0.63263888888888897</c:v>
                </c:pt>
                <c:pt idx="408">
                  <c:v>0.63333333333333297</c:v>
                </c:pt>
                <c:pt idx="409">
                  <c:v>0.63402777777777797</c:v>
                </c:pt>
                <c:pt idx="410">
                  <c:v>0.63472222222222197</c:v>
                </c:pt>
                <c:pt idx="411">
                  <c:v>0.63541666666666696</c:v>
                </c:pt>
                <c:pt idx="412">
                  <c:v>0.63611111111111096</c:v>
                </c:pt>
                <c:pt idx="413">
                  <c:v>0.63680555555555596</c:v>
                </c:pt>
                <c:pt idx="414">
                  <c:v>0.63749999999999996</c:v>
                </c:pt>
                <c:pt idx="415">
                  <c:v>0.63819444444444495</c:v>
                </c:pt>
                <c:pt idx="416">
                  <c:v>0.63888888888888895</c:v>
                </c:pt>
                <c:pt idx="417">
                  <c:v>0.63958333333333295</c:v>
                </c:pt>
                <c:pt idx="418">
                  <c:v>0.64027777777777795</c:v>
                </c:pt>
                <c:pt idx="419">
                  <c:v>0.64097222222222205</c:v>
                </c:pt>
                <c:pt idx="420">
                  <c:v>0.64166666666666705</c:v>
                </c:pt>
                <c:pt idx="421">
                  <c:v>0.64236111111111105</c:v>
                </c:pt>
                <c:pt idx="422">
                  <c:v>0.64305555555555605</c:v>
                </c:pt>
                <c:pt idx="423">
                  <c:v>0.64375000000000004</c:v>
                </c:pt>
                <c:pt idx="424">
                  <c:v>0.64444444444444404</c:v>
                </c:pt>
                <c:pt idx="425">
                  <c:v>0.64513888888888904</c:v>
                </c:pt>
                <c:pt idx="426">
                  <c:v>0.64583333333333304</c:v>
                </c:pt>
                <c:pt idx="427">
                  <c:v>0.64652777777777803</c:v>
                </c:pt>
                <c:pt idx="428">
                  <c:v>0.64722222222222203</c:v>
                </c:pt>
                <c:pt idx="429">
                  <c:v>0.64791666666666703</c:v>
                </c:pt>
                <c:pt idx="430">
                  <c:v>0.64861111111111103</c:v>
                </c:pt>
                <c:pt idx="431">
                  <c:v>0.64930555555555602</c:v>
                </c:pt>
                <c:pt idx="432">
                  <c:v>0.65</c:v>
                </c:pt>
                <c:pt idx="433">
                  <c:v>0.65069444444444402</c:v>
                </c:pt>
                <c:pt idx="434">
                  <c:v>0.65138888888888902</c:v>
                </c:pt>
                <c:pt idx="435">
                  <c:v>0.65208333333333302</c:v>
                </c:pt>
                <c:pt idx="436">
                  <c:v>0.65277777777777801</c:v>
                </c:pt>
                <c:pt idx="437">
                  <c:v>0.65347222222222201</c:v>
                </c:pt>
                <c:pt idx="438">
                  <c:v>0.65416666666666701</c:v>
                </c:pt>
                <c:pt idx="439">
                  <c:v>0.65486111111111101</c:v>
                </c:pt>
                <c:pt idx="440">
                  <c:v>0.655555555555556</c:v>
                </c:pt>
                <c:pt idx="441">
                  <c:v>0.65625</c:v>
                </c:pt>
                <c:pt idx="442">
                  <c:v>0.656944444444444</c:v>
                </c:pt>
                <c:pt idx="443">
                  <c:v>0.65763888888888899</c:v>
                </c:pt>
                <c:pt idx="444">
                  <c:v>0.65833333333333299</c:v>
                </c:pt>
                <c:pt idx="445">
                  <c:v>0.65902777777777799</c:v>
                </c:pt>
                <c:pt idx="446">
                  <c:v>0.65972222222222199</c:v>
                </c:pt>
                <c:pt idx="447">
                  <c:v>0.66041666666666698</c:v>
                </c:pt>
                <c:pt idx="448">
                  <c:v>0.66111111111111098</c:v>
                </c:pt>
                <c:pt idx="449">
                  <c:v>0.66180555555555598</c:v>
                </c:pt>
                <c:pt idx="450">
                  <c:v>0.66249999999999998</c:v>
                </c:pt>
                <c:pt idx="451">
                  <c:v>0.66319444444444398</c:v>
                </c:pt>
                <c:pt idx="452">
                  <c:v>0.66388888888888897</c:v>
                </c:pt>
                <c:pt idx="453">
                  <c:v>0.66458333333333297</c:v>
                </c:pt>
                <c:pt idx="454">
                  <c:v>0.66527777777777797</c:v>
                </c:pt>
                <c:pt idx="455">
                  <c:v>0.66597222222222197</c:v>
                </c:pt>
                <c:pt idx="456">
                  <c:v>0.66666666666666696</c:v>
                </c:pt>
                <c:pt idx="457">
                  <c:v>0.66736111111111096</c:v>
                </c:pt>
                <c:pt idx="458">
                  <c:v>0.66805555555555596</c:v>
                </c:pt>
                <c:pt idx="459">
                  <c:v>0.66874999999999996</c:v>
                </c:pt>
                <c:pt idx="460">
                  <c:v>0.66944444444444495</c:v>
                </c:pt>
                <c:pt idx="461">
                  <c:v>0.67013888888888895</c:v>
                </c:pt>
                <c:pt idx="462">
                  <c:v>0.67083333333333295</c:v>
                </c:pt>
                <c:pt idx="463">
                  <c:v>0.67152777777777795</c:v>
                </c:pt>
                <c:pt idx="464">
                  <c:v>0.67222222222222205</c:v>
                </c:pt>
                <c:pt idx="465">
                  <c:v>0.67291666666666705</c:v>
                </c:pt>
                <c:pt idx="466">
                  <c:v>0.67361111111111105</c:v>
                </c:pt>
                <c:pt idx="467">
                  <c:v>0.67430555555555605</c:v>
                </c:pt>
                <c:pt idx="468">
                  <c:v>0.67500000000000004</c:v>
                </c:pt>
                <c:pt idx="469">
                  <c:v>0.67569444444444404</c:v>
                </c:pt>
                <c:pt idx="470">
                  <c:v>0.67638888888888904</c:v>
                </c:pt>
                <c:pt idx="471">
                  <c:v>0.67708333333333304</c:v>
                </c:pt>
                <c:pt idx="472">
                  <c:v>0.67777777777777803</c:v>
                </c:pt>
                <c:pt idx="473">
                  <c:v>0.67847222222222203</c:v>
                </c:pt>
                <c:pt idx="474">
                  <c:v>0.67916666666666703</c:v>
                </c:pt>
                <c:pt idx="475">
                  <c:v>0.67986111111111103</c:v>
                </c:pt>
                <c:pt idx="476">
                  <c:v>0.68055555555555602</c:v>
                </c:pt>
                <c:pt idx="477">
                  <c:v>0.68125000000000002</c:v>
                </c:pt>
                <c:pt idx="478">
                  <c:v>0.68194444444444402</c:v>
                </c:pt>
                <c:pt idx="479">
                  <c:v>0.68263888888888902</c:v>
                </c:pt>
                <c:pt idx="480">
                  <c:v>0.68333333333333302</c:v>
                </c:pt>
                <c:pt idx="481">
                  <c:v>0.68402777777777801</c:v>
                </c:pt>
                <c:pt idx="482">
                  <c:v>0.68472222222222201</c:v>
                </c:pt>
                <c:pt idx="483">
                  <c:v>0.68541666666666701</c:v>
                </c:pt>
                <c:pt idx="484">
                  <c:v>0.68611111111111101</c:v>
                </c:pt>
                <c:pt idx="485">
                  <c:v>0.686805555555556</c:v>
                </c:pt>
                <c:pt idx="486">
                  <c:v>0.6875</c:v>
                </c:pt>
                <c:pt idx="487">
                  <c:v>0.688194444444444</c:v>
                </c:pt>
                <c:pt idx="488">
                  <c:v>0.68888888888888899</c:v>
                </c:pt>
                <c:pt idx="489">
                  <c:v>0.68958333333333299</c:v>
                </c:pt>
                <c:pt idx="490">
                  <c:v>0.69027777777777799</c:v>
                </c:pt>
                <c:pt idx="491">
                  <c:v>0.69097222222222199</c:v>
                </c:pt>
                <c:pt idx="492">
                  <c:v>0.69166666666666698</c:v>
                </c:pt>
                <c:pt idx="493">
                  <c:v>0.69236111111111098</c:v>
                </c:pt>
                <c:pt idx="494">
                  <c:v>0.69305555555555598</c:v>
                </c:pt>
                <c:pt idx="495">
                  <c:v>0.69374999999999998</c:v>
                </c:pt>
                <c:pt idx="496">
                  <c:v>0.69444444444444398</c:v>
                </c:pt>
                <c:pt idx="497">
                  <c:v>0.69513888888888897</c:v>
                </c:pt>
                <c:pt idx="498">
                  <c:v>0.69583333333333297</c:v>
                </c:pt>
                <c:pt idx="499">
                  <c:v>0.69652777777777797</c:v>
                </c:pt>
                <c:pt idx="500">
                  <c:v>0.69722222222222197</c:v>
                </c:pt>
                <c:pt idx="501">
                  <c:v>0.69791666666666696</c:v>
                </c:pt>
                <c:pt idx="502">
                  <c:v>0.69861111111111096</c:v>
                </c:pt>
                <c:pt idx="503">
                  <c:v>0.69930555555555596</c:v>
                </c:pt>
                <c:pt idx="504">
                  <c:v>0.7</c:v>
                </c:pt>
                <c:pt idx="505">
                  <c:v>0.70069444444444495</c:v>
                </c:pt>
                <c:pt idx="506">
                  <c:v>0.70138888888888895</c:v>
                </c:pt>
                <c:pt idx="507">
                  <c:v>0.70208333333333295</c:v>
                </c:pt>
                <c:pt idx="508">
                  <c:v>0.70277777777777795</c:v>
                </c:pt>
                <c:pt idx="509">
                  <c:v>0.70347222222222205</c:v>
                </c:pt>
                <c:pt idx="510">
                  <c:v>0.70416666666666705</c:v>
                </c:pt>
                <c:pt idx="511">
                  <c:v>0.70486111111111105</c:v>
                </c:pt>
                <c:pt idx="512">
                  <c:v>0.70555555555555605</c:v>
                </c:pt>
                <c:pt idx="513">
                  <c:v>0.70625000000000004</c:v>
                </c:pt>
                <c:pt idx="514">
                  <c:v>0.70694444444444404</c:v>
                </c:pt>
                <c:pt idx="515">
                  <c:v>0.70763888888888904</c:v>
                </c:pt>
                <c:pt idx="516">
                  <c:v>0.70833333333333304</c:v>
                </c:pt>
                <c:pt idx="517">
                  <c:v>0.70902777777777803</c:v>
                </c:pt>
                <c:pt idx="518">
                  <c:v>0.70972222222222203</c:v>
                </c:pt>
                <c:pt idx="519">
                  <c:v>0.71041666666666703</c:v>
                </c:pt>
                <c:pt idx="520">
                  <c:v>0.71111111111111103</c:v>
                </c:pt>
                <c:pt idx="521">
                  <c:v>0.71180555555555602</c:v>
                </c:pt>
                <c:pt idx="522">
                  <c:v>0.71250000000000002</c:v>
                </c:pt>
                <c:pt idx="523">
                  <c:v>0.71319444444444402</c:v>
                </c:pt>
                <c:pt idx="524">
                  <c:v>0.71388888888888902</c:v>
                </c:pt>
                <c:pt idx="525">
                  <c:v>0.71458333333333302</c:v>
                </c:pt>
                <c:pt idx="526">
                  <c:v>0.71527777777777801</c:v>
                </c:pt>
                <c:pt idx="527">
                  <c:v>0.71597222222222201</c:v>
                </c:pt>
                <c:pt idx="528">
                  <c:v>0.71666666666666701</c:v>
                </c:pt>
                <c:pt idx="529">
                  <c:v>0.71736111111111101</c:v>
                </c:pt>
                <c:pt idx="530">
                  <c:v>0.718055555555556</c:v>
                </c:pt>
                <c:pt idx="531">
                  <c:v>0.71875</c:v>
                </c:pt>
                <c:pt idx="532">
                  <c:v>0.719444444444444</c:v>
                </c:pt>
                <c:pt idx="533">
                  <c:v>0.72013888888888899</c:v>
                </c:pt>
                <c:pt idx="534">
                  <c:v>0.72083333333333299</c:v>
                </c:pt>
                <c:pt idx="535">
                  <c:v>0.72152777777777799</c:v>
                </c:pt>
                <c:pt idx="536">
                  <c:v>0.72222222222222199</c:v>
                </c:pt>
                <c:pt idx="537">
                  <c:v>0.72291666666666698</c:v>
                </c:pt>
                <c:pt idx="538">
                  <c:v>0.72361111111111098</c:v>
                </c:pt>
                <c:pt idx="539">
                  <c:v>0.72430555555555598</c:v>
                </c:pt>
                <c:pt idx="540">
                  <c:v>0.72499999999999998</c:v>
                </c:pt>
                <c:pt idx="541">
                  <c:v>0.72569444444444398</c:v>
                </c:pt>
                <c:pt idx="542">
                  <c:v>0.72638888888888897</c:v>
                </c:pt>
                <c:pt idx="543">
                  <c:v>0.72708333333333297</c:v>
                </c:pt>
                <c:pt idx="544">
                  <c:v>0.72777777777777797</c:v>
                </c:pt>
                <c:pt idx="545">
                  <c:v>0.72847222222222197</c:v>
                </c:pt>
                <c:pt idx="546">
                  <c:v>0.72916666666666696</c:v>
                </c:pt>
                <c:pt idx="547">
                  <c:v>0.72986111111111096</c:v>
                </c:pt>
                <c:pt idx="548">
                  <c:v>0.73055555555555596</c:v>
                </c:pt>
                <c:pt idx="549">
                  <c:v>0.73124999999999996</c:v>
                </c:pt>
                <c:pt idx="550">
                  <c:v>0.73194444444444495</c:v>
                </c:pt>
                <c:pt idx="551">
                  <c:v>0.73263888888888895</c:v>
                </c:pt>
                <c:pt idx="552">
                  <c:v>0.73333333333333295</c:v>
                </c:pt>
                <c:pt idx="553">
                  <c:v>0.73402777777777795</c:v>
                </c:pt>
                <c:pt idx="554">
                  <c:v>0.73472222222222205</c:v>
                </c:pt>
                <c:pt idx="555">
                  <c:v>0.73541666666666705</c:v>
                </c:pt>
                <c:pt idx="556">
                  <c:v>0.73611111111111105</c:v>
                </c:pt>
                <c:pt idx="557">
                  <c:v>0.73680555555555605</c:v>
                </c:pt>
                <c:pt idx="558">
                  <c:v>0.73750000000000004</c:v>
                </c:pt>
                <c:pt idx="559">
                  <c:v>0.73819444444444404</c:v>
                </c:pt>
                <c:pt idx="560">
                  <c:v>0.73888888888888904</c:v>
                </c:pt>
                <c:pt idx="561">
                  <c:v>0.73958333333333304</c:v>
                </c:pt>
                <c:pt idx="562">
                  <c:v>0.74027777777777803</c:v>
                </c:pt>
                <c:pt idx="563">
                  <c:v>0.74097222222222203</c:v>
                </c:pt>
                <c:pt idx="564">
                  <c:v>0.74166666666666703</c:v>
                </c:pt>
                <c:pt idx="565">
                  <c:v>0.74236111111111103</c:v>
                </c:pt>
                <c:pt idx="566">
                  <c:v>0.74305555555555602</c:v>
                </c:pt>
                <c:pt idx="567">
                  <c:v>0.74375000000000002</c:v>
                </c:pt>
                <c:pt idx="568">
                  <c:v>0.74444444444444402</c:v>
                </c:pt>
                <c:pt idx="569">
                  <c:v>0.74513888888888902</c:v>
                </c:pt>
                <c:pt idx="570">
                  <c:v>0.74583333333333302</c:v>
                </c:pt>
                <c:pt idx="571">
                  <c:v>0.74652777777777801</c:v>
                </c:pt>
                <c:pt idx="572">
                  <c:v>0.74722222222222201</c:v>
                </c:pt>
                <c:pt idx="573">
                  <c:v>0.74791666666666701</c:v>
                </c:pt>
                <c:pt idx="574">
                  <c:v>0.74861111111111101</c:v>
                </c:pt>
                <c:pt idx="575">
                  <c:v>0.749305555555556</c:v>
                </c:pt>
                <c:pt idx="576">
                  <c:v>0.75</c:v>
                </c:pt>
                <c:pt idx="577">
                  <c:v>0.750694444444444</c:v>
                </c:pt>
                <c:pt idx="578">
                  <c:v>0.75138888888888899</c:v>
                </c:pt>
                <c:pt idx="579">
                  <c:v>0.75208333333333299</c:v>
                </c:pt>
                <c:pt idx="580">
                  <c:v>0.75277777777777799</c:v>
                </c:pt>
                <c:pt idx="581">
                  <c:v>0.75347222222222199</c:v>
                </c:pt>
                <c:pt idx="582">
                  <c:v>0.75416666666666698</c:v>
                </c:pt>
                <c:pt idx="583">
                  <c:v>0.75486111111111098</c:v>
                </c:pt>
                <c:pt idx="584">
                  <c:v>0.75555555555555598</c:v>
                </c:pt>
                <c:pt idx="585">
                  <c:v>0.75624999999999998</c:v>
                </c:pt>
                <c:pt idx="586">
                  <c:v>0.75694444444444398</c:v>
                </c:pt>
                <c:pt idx="587">
                  <c:v>0.75763888888888897</c:v>
                </c:pt>
                <c:pt idx="588">
                  <c:v>0.75833333333333297</c:v>
                </c:pt>
                <c:pt idx="589">
                  <c:v>0.75902777777777797</c:v>
                </c:pt>
                <c:pt idx="590">
                  <c:v>0.75972222222222197</c:v>
                </c:pt>
                <c:pt idx="591">
                  <c:v>0.76041666666666696</c:v>
                </c:pt>
                <c:pt idx="592">
                  <c:v>0.76111111111111096</c:v>
                </c:pt>
                <c:pt idx="593">
                  <c:v>0.76180555555555596</c:v>
                </c:pt>
                <c:pt idx="594">
                  <c:v>0.76249999999999996</c:v>
                </c:pt>
                <c:pt idx="595">
                  <c:v>0.76319444444444495</c:v>
                </c:pt>
                <c:pt idx="596">
                  <c:v>0.76388888888888895</c:v>
                </c:pt>
                <c:pt idx="597">
                  <c:v>0.76458333333333295</c:v>
                </c:pt>
                <c:pt idx="598">
                  <c:v>0.76527777777777795</c:v>
                </c:pt>
                <c:pt idx="599">
                  <c:v>0.76597222222222205</c:v>
                </c:pt>
                <c:pt idx="600">
                  <c:v>0.76666666666666705</c:v>
                </c:pt>
                <c:pt idx="601">
                  <c:v>0.76736111111111105</c:v>
                </c:pt>
                <c:pt idx="602">
                  <c:v>0.76805555555555605</c:v>
                </c:pt>
                <c:pt idx="603">
                  <c:v>0.76875000000000004</c:v>
                </c:pt>
                <c:pt idx="604">
                  <c:v>0.76944444444444404</c:v>
                </c:pt>
                <c:pt idx="605">
                  <c:v>0.77013888888888904</c:v>
                </c:pt>
                <c:pt idx="606">
                  <c:v>0.77083333333333304</c:v>
                </c:pt>
                <c:pt idx="607">
                  <c:v>0.77152777777777803</c:v>
                </c:pt>
                <c:pt idx="608">
                  <c:v>0.77222222222222203</c:v>
                </c:pt>
                <c:pt idx="609">
                  <c:v>0.77291666666666703</c:v>
                </c:pt>
                <c:pt idx="610">
                  <c:v>0.77361111111111103</c:v>
                </c:pt>
                <c:pt idx="611">
                  <c:v>0.77430555555555602</c:v>
                </c:pt>
                <c:pt idx="612">
                  <c:v>0.77500000000000002</c:v>
                </c:pt>
                <c:pt idx="613">
                  <c:v>0.77569444444444402</c:v>
                </c:pt>
                <c:pt idx="614">
                  <c:v>0.77638888888888902</c:v>
                </c:pt>
                <c:pt idx="615">
                  <c:v>0.77708333333333302</c:v>
                </c:pt>
                <c:pt idx="616">
                  <c:v>0.77777777777777801</c:v>
                </c:pt>
                <c:pt idx="617">
                  <c:v>0.77847222222222201</c:v>
                </c:pt>
                <c:pt idx="618">
                  <c:v>0.77916666666666701</c:v>
                </c:pt>
                <c:pt idx="619">
                  <c:v>0.77986111111111101</c:v>
                </c:pt>
                <c:pt idx="620">
                  <c:v>0.780555555555556</c:v>
                </c:pt>
                <c:pt idx="621">
                  <c:v>0.78125</c:v>
                </c:pt>
                <c:pt idx="622">
                  <c:v>0.781944444444444</c:v>
                </c:pt>
                <c:pt idx="623">
                  <c:v>0.78263888888888899</c:v>
                </c:pt>
                <c:pt idx="624">
                  <c:v>0.78333333333333299</c:v>
                </c:pt>
                <c:pt idx="625">
                  <c:v>0.78402777777777799</c:v>
                </c:pt>
                <c:pt idx="626">
                  <c:v>0.78472222222222199</c:v>
                </c:pt>
                <c:pt idx="627">
                  <c:v>0.78541666666666698</c:v>
                </c:pt>
                <c:pt idx="628">
                  <c:v>0.78611111111111098</c:v>
                </c:pt>
                <c:pt idx="629">
                  <c:v>0.78680555555555598</c:v>
                </c:pt>
                <c:pt idx="630">
                  <c:v>0.78749999999999998</c:v>
                </c:pt>
                <c:pt idx="631">
                  <c:v>0.78819444444444398</c:v>
                </c:pt>
                <c:pt idx="632">
                  <c:v>0.78888888888888897</c:v>
                </c:pt>
                <c:pt idx="633">
                  <c:v>0.78958333333333297</c:v>
                </c:pt>
                <c:pt idx="634">
                  <c:v>0.79027777777777797</c:v>
                </c:pt>
                <c:pt idx="635">
                  <c:v>0.79097222222222197</c:v>
                </c:pt>
                <c:pt idx="636">
                  <c:v>0.79166666666666696</c:v>
                </c:pt>
                <c:pt idx="637">
                  <c:v>0.79236111111111096</c:v>
                </c:pt>
                <c:pt idx="638">
                  <c:v>0.79305555555555596</c:v>
                </c:pt>
                <c:pt idx="639">
                  <c:v>0.79374999999999996</c:v>
                </c:pt>
                <c:pt idx="640">
                  <c:v>0.79444444444444495</c:v>
                </c:pt>
                <c:pt idx="641">
                  <c:v>0.79513888888888895</c:v>
                </c:pt>
                <c:pt idx="642">
                  <c:v>0.79583333333333295</c:v>
                </c:pt>
                <c:pt idx="643">
                  <c:v>0.79652777777777795</c:v>
                </c:pt>
                <c:pt idx="644">
                  <c:v>0.79722222222222205</c:v>
                </c:pt>
                <c:pt idx="645">
                  <c:v>0.79791666666666705</c:v>
                </c:pt>
                <c:pt idx="646">
                  <c:v>0.79861111111111105</c:v>
                </c:pt>
                <c:pt idx="647">
                  <c:v>0.79930555555555605</c:v>
                </c:pt>
                <c:pt idx="648">
                  <c:v>0.8</c:v>
                </c:pt>
                <c:pt idx="649">
                  <c:v>0.80069444444444404</c:v>
                </c:pt>
                <c:pt idx="650">
                  <c:v>0.80138888888888904</c:v>
                </c:pt>
                <c:pt idx="651">
                  <c:v>0.80208333333333304</c:v>
                </c:pt>
                <c:pt idx="652">
                  <c:v>0.80277777777777803</c:v>
                </c:pt>
                <c:pt idx="653">
                  <c:v>0.80347222222222203</c:v>
                </c:pt>
                <c:pt idx="654">
                  <c:v>0.80416666666666703</c:v>
                </c:pt>
                <c:pt idx="655">
                  <c:v>0.80486111111111103</c:v>
                </c:pt>
                <c:pt idx="656">
                  <c:v>0.80555555555555602</c:v>
                </c:pt>
                <c:pt idx="657">
                  <c:v>0.80625000000000002</c:v>
                </c:pt>
                <c:pt idx="658">
                  <c:v>0.80694444444444402</c:v>
                </c:pt>
                <c:pt idx="659">
                  <c:v>0.80763888888888902</c:v>
                </c:pt>
                <c:pt idx="660">
                  <c:v>0.80833333333333302</c:v>
                </c:pt>
                <c:pt idx="661">
                  <c:v>0.80902777777777801</c:v>
                </c:pt>
                <c:pt idx="662">
                  <c:v>0.80972222222222201</c:v>
                </c:pt>
                <c:pt idx="663">
                  <c:v>0.81041666666666701</c:v>
                </c:pt>
                <c:pt idx="664">
                  <c:v>0.81111111111111101</c:v>
                </c:pt>
                <c:pt idx="665">
                  <c:v>0.811805555555556</c:v>
                </c:pt>
                <c:pt idx="666">
                  <c:v>0.8125</c:v>
                </c:pt>
                <c:pt idx="667">
                  <c:v>0.813194444444444</c:v>
                </c:pt>
                <c:pt idx="668">
                  <c:v>0.81388888888888899</c:v>
                </c:pt>
                <c:pt idx="669">
                  <c:v>0.81458333333333299</c:v>
                </c:pt>
                <c:pt idx="670">
                  <c:v>0.81527777777777799</c:v>
                </c:pt>
                <c:pt idx="671">
                  <c:v>0.81597222222222199</c:v>
                </c:pt>
                <c:pt idx="672">
                  <c:v>0.81666666666666698</c:v>
                </c:pt>
                <c:pt idx="673">
                  <c:v>0.81736111111111098</c:v>
                </c:pt>
                <c:pt idx="674">
                  <c:v>0.81805555555555598</c:v>
                </c:pt>
                <c:pt idx="675">
                  <c:v>0.81874999999999998</c:v>
                </c:pt>
                <c:pt idx="676">
                  <c:v>0.81944444444444497</c:v>
                </c:pt>
                <c:pt idx="677">
                  <c:v>0.82013888888888897</c:v>
                </c:pt>
                <c:pt idx="678">
                  <c:v>0.82083333333333297</c:v>
                </c:pt>
                <c:pt idx="679">
                  <c:v>0.82152777777777797</c:v>
                </c:pt>
                <c:pt idx="680">
                  <c:v>0.82222222222222197</c:v>
                </c:pt>
                <c:pt idx="681">
                  <c:v>0.82291666666666696</c:v>
                </c:pt>
                <c:pt idx="682">
                  <c:v>0.82361111111111096</c:v>
                </c:pt>
                <c:pt idx="683">
                  <c:v>0.82430555555555596</c:v>
                </c:pt>
                <c:pt idx="684">
                  <c:v>0.82499999999999996</c:v>
                </c:pt>
                <c:pt idx="685">
                  <c:v>0.82569444444444495</c:v>
                </c:pt>
                <c:pt idx="686">
                  <c:v>0.82638888888888895</c:v>
                </c:pt>
                <c:pt idx="687">
                  <c:v>0.82708333333333295</c:v>
                </c:pt>
                <c:pt idx="688">
                  <c:v>0.82777777777777795</c:v>
                </c:pt>
                <c:pt idx="689">
                  <c:v>0.82847222222222205</c:v>
                </c:pt>
                <c:pt idx="690">
                  <c:v>0.82916666666666705</c:v>
                </c:pt>
                <c:pt idx="691">
                  <c:v>0.82986111111111105</c:v>
                </c:pt>
                <c:pt idx="692">
                  <c:v>0.83055555555555605</c:v>
                </c:pt>
                <c:pt idx="693">
                  <c:v>0.83125000000000004</c:v>
                </c:pt>
                <c:pt idx="694">
                  <c:v>0.83194444444444404</c:v>
                </c:pt>
                <c:pt idx="695">
                  <c:v>0.83263888888888904</c:v>
                </c:pt>
                <c:pt idx="696">
                  <c:v>0.83333333333333304</c:v>
                </c:pt>
                <c:pt idx="697">
                  <c:v>0.83402777777777803</c:v>
                </c:pt>
                <c:pt idx="698">
                  <c:v>0.83472222222222203</c:v>
                </c:pt>
                <c:pt idx="699">
                  <c:v>0.83541666666666703</c:v>
                </c:pt>
                <c:pt idx="700">
                  <c:v>0.83611111111111103</c:v>
                </c:pt>
                <c:pt idx="701">
                  <c:v>0.83680555555555602</c:v>
                </c:pt>
                <c:pt idx="702">
                  <c:v>0.83750000000000002</c:v>
                </c:pt>
                <c:pt idx="703">
                  <c:v>0.83819444444444402</c:v>
                </c:pt>
                <c:pt idx="704">
                  <c:v>0.83888888888888902</c:v>
                </c:pt>
                <c:pt idx="705">
                  <c:v>0.83958333333333302</c:v>
                </c:pt>
                <c:pt idx="706">
                  <c:v>0.84027777777777801</c:v>
                </c:pt>
                <c:pt idx="707">
                  <c:v>0.84097222222222201</c:v>
                </c:pt>
                <c:pt idx="708">
                  <c:v>0.84166666666666701</c:v>
                </c:pt>
                <c:pt idx="709">
                  <c:v>0.84236111111111101</c:v>
                </c:pt>
                <c:pt idx="710">
                  <c:v>0.843055555555556</c:v>
                </c:pt>
                <c:pt idx="711">
                  <c:v>0.84375</c:v>
                </c:pt>
                <c:pt idx="712">
                  <c:v>0.844444444444444</c:v>
                </c:pt>
                <c:pt idx="713">
                  <c:v>0.84513888888888899</c:v>
                </c:pt>
                <c:pt idx="714">
                  <c:v>0.84583333333333299</c:v>
                </c:pt>
                <c:pt idx="715">
                  <c:v>0.84652777777777799</c:v>
                </c:pt>
                <c:pt idx="716">
                  <c:v>0.84722222222222199</c:v>
                </c:pt>
                <c:pt idx="717">
                  <c:v>0.84791666666666698</c:v>
                </c:pt>
                <c:pt idx="718">
                  <c:v>0.84861111111111098</c:v>
                </c:pt>
                <c:pt idx="719">
                  <c:v>0.84930555555555598</c:v>
                </c:pt>
                <c:pt idx="720">
                  <c:v>0.85</c:v>
                </c:pt>
                <c:pt idx="721">
                  <c:v>0.85069444444444497</c:v>
                </c:pt>
                <c:pt idx="722">
                  <c:v>0.85138888888888897</c:v>
                </c:pt>
                <c:pt idx="723">
                  <c:v>0.85208333333333297</c:v>
                </c:pt>
                <c:pt idx="724">
                  <c:v>0.85277777777777797</c:v>
                </c:pt>
                <c:pt idx="725">
                  <c:v>0.85347222222222197</c:v>
                </c:pt>
                <c:pt idx="726">
                  <c:v>0.85416666666666696</c:v>
                </c:pt>
                <c:pt idx="727">
                  <c:v>0.85486111111111096</c:v>
                </c:pt>
                <c:pt idx="728">
                  <c:v>0.85555555555555596</c:v>
                </c:pt>
                <c:pt idx="729">
                  <c:v>0.85624999999999996</c:v>
                </c:pt>
                <c:pt idx="730">
                  <c:v>0.85694444444444495</c:v>
                </c:pt>
                <c:pt idx="731">
                  <c:v>0.85763888888888895</c:v>
                </c:pt>
                <c:pt idx="732">
                  <c:v>0.85833333333333295</c:v>
                </c:pt>
                <c:pt idx="733">
                  <c:v>0.85902777777777795</c:v>
                </c:pt>
                <c:pt idx="734">
                  <c:v>0.85972222222222205</c:v>
                </c:pt>
                <c:pt idx="735">
                  <c:v>0.86041666666666705</c:v>
                </c:pt>
                <c:pt idx="736">
                  <c:v>0.86111111111111105</c:v>
                </c:pt>
                <c:pt idx="737">
                  <c:v>0.86180555555555605</c:v>
                </c:pt>
                <c:pt idx="738">
                  <c:v>0.86250000000000004</c:v>
                </c:pt>
                <c:pt idx="739">
                  <c:v>0.86319444444444404</c:v>
                </c:pt>
                <c:pt idx="740">
                  <c:v>0.86388888888888904</c:v>
                </c:pt>
                <c:pt idx="741">
                  <c:v>0.86458333333333304</c:v>
                </c:pt>
                <c:pt idx="742">
                  <c:v>0.86527777777777803</c:v>
                </c:pt>
                <c:pt idx="743">
                  <c:v>0.86597222222222203</c:v>
                </c:pt>
                <c:pt idx="744">
                  <c:v>0.86666666666666703</c:v>
                </c:pt>
                <c:pt idx="745">
                  <c:v>0.86736111111111103</c:v>
                </c:pt>
                <c:pt idx="746">
                  <c:v>0.86805555555555602</c:v>
                </c:pt>
                <c:pt idx="747">
                  <c:v>0.86875000000000002</c:v>
                </c:pt>
                <c:pt idx="748">
                  <c:v>0.86944444444444402</c:v>
                </c:pt>
                <c:pt idx="749">
                  <c:v>0.87013888888888902</c:v>
                </c:pt>
                <c:pt idx="750">
                  <c:v>0.87083333333333302</c:v>
                </c:pt>
                <c:pt idx="751">
                  <c:v>0.87152777777777801</c:v>
                </c:pt>
                <c:pt idx="752">
                  <c:v>0.87222222222222201</c:v>
                </c:pt>
                <c:pt idx="753">
                  <c:v>0.87291666666666701</c:v>
                </c:pt>
                <c:pt idx="754">
                  <c:v>0.87361111111111101</c:v>
                </c:pt>
                <c:pt idx="755">
                  <c:v>0.874305555555556</c:v>
                </c:pt>
                <c:pt idx="756">
                  <c:v>0.875</c:v>
                </c:pt>
                <c:pt idx="757">
                  <c:v>0.875694444444444</c:v>
                </c:pt>
                <c:pt idx="758">
                  <c:v>0.87638888888888899</c:v>
                </c:pt>
                <c:pt idx="759">
                  <c:v>0.87708333333333299</c:v>
                </c:pt>
                <c:pt idx="760">
                  <c:v>0.87777777777777799</c:v>
                </c:pt>
                <c:pt idx="761">
                  <c:v>0.87847222222222199</c:v>
                </c:pt>
                <c:pt idx="762">
                  <c:v>0.87916666666666698</c:v>
                </c:pt>
                <c:pt idx="763">
                  <c:v>0.87986111111111098</c:v>
                </c:pt>
                <c:pt idx="764">
                  <c:v>0.88055555555555598</c:v>
                </c:pt>
                <c:pt idx="765">
                  <c:v>0.88124999999999998</c:v>
                </c:pt>
                <c:pt idx="766">
                  <c:v>0.88194444444444497</c:v>
                </c:pt>
                <c:pt idx="767">
                  <c:v>0.88263888888888897</c:v>
                </c:pt>
                <c:pt idx="768">
                  <c:v>0.88333333333333297</c:v>
                </c:pt>
                <c:pt idx="769">
                  <c:v>0.88402777777777797</c:v>
                </c:pt>
                <c:pt idx="770">
                  <c:v>0.88472222222222197</c:v>
                </c:pt>
                <c:pt idx="771">
                  <c:v>0.88541666666666696</c:v>
                </c:pt>
                <c:pt idx="772">
                  <c:v>0.88611111111111096</c:v>
                </c:pt>
                <c:pt idx="773">
                  <c:v>0.88680555555555596</c:v>
                </c:pt>
                <c:pt idx="774">
                  <c:v>0.88749999999999996</c:v>
                </c:pt>
                <c:pt idx="775">
                  <c:v>0.88819444444444495</c:v>
                </c:pt>
                <c:pt idx="776">
                  <c:v>0.88888888888888895</c:v>
                </c:pt>
                <c:pt idx="777">
                  <c:v>0.88958333333333295</c:v>
                </c:pt>
                <c:pt idx="778">
                  <c:v>0.89027777777777795</c:v>
                </c:pt>
                <c:pt idx="779">
                  <c:v>0.89097222222222205</c:v>
                </c:pt>
                <c:pt idx="780">
                  <c:v>0.89166666666666705</c:v>
                </c:pt>
                <c:pt idx="781">
                  <c:v>0.89236111111111105</c:v>
                </c:pt>
                <c:pt idx="782">
                  <c:v>0.89305555555555605</c:v>
                </c:pt>
                <c:pt idx="783">
                  <c:v>0.89375000000000004</c:v>
                </c:pt>
                <c:pt idx="784">
                  <c:v>0.89444444444444404</c:v>
                </c:pt>
                <c:pt idx="785">
                  <c:v>0.89513888888888904</c:v>
                </c:pt>
                <c:pt idx="786">
                  <c:v>0.89583333333333304</c:v>
                </c:pt>
                <c:pt idx="787">
                  <c:v>0.89652777777777803</c:v>
                </c:pt>
                <c:pt idx="788">
                  <c:v>0.89722222222222203</c:v>
                </c:pt>
                <c:pt idx="789">
                  <c:v>0.89791666666666703</c:v>
                </c:pt>
                <c:pt idx="790">
                  <c:v>0.89861111111111103</c:v>
                </c:pt>
                <c:pt idx="791">
                  <c:v>0.89930555555555602</c:v>
                </c:pt>
                <c:pt idx="792">
                  <c:v>0.9</c:v>
                </c:pt>
                <c:pt idx="793">
                  <c:v>0.90069444444444402</c:v>
                </c:pt>
                <c:pt idx="794">
                  <c:v>0.90138888888888902</c:v>
                </c:pt>
                <c:pt idx="795">
                  <c:v>0.90208333333333302</c:v>
                </c:pt>
                <c:pt idx="796">
                  <c:v>0.90277777777777801</c:v>
                </c:pt>
                <c:pt idx="797">
                  <c:v>0.90347222222222201</c:v>
                </c:pt>
                <c:pt idx="798">
                  <c:v>0.90416666666666701</c:v>
                </c:pt>
                <c:pt idx="799">
                  <c:v>0.90486111111111101</c:v>
                </c:pt>
                <c:pt idx="800">
                  <c:v>0.905555555555556</c:v>
                </c:pt>
                <c:pt idx="801">
                  <c:v>0.90625</c:v>
                </c:pt>
                <c:pt idx="802">
                  <c:v>0.906944444444444</c:v>
                </c:pt>
                <c:pt idx="803">
                  <c:v>0.90763888888888899</c:v>
                </c:pt>
                <c:pt idx="804">
                  <c:v>0.90833333333333299</c:v>
                </c:pt>
                <c:pt idx="805">
                  <c:v>0.90902777777777799</c:v>
                </c:pt>
                <c:pt idx="806">
                  <c:v>0.90972222222222199</c:v>
                </c:pt>
                <c:pt idx="807">
                  <c:v>0.91041666666666698</c:v>
                </c:pt>
                <c:pt idx="808">
                  <c:v>0.91111111111111098</c:v>
                </c:pt>
                <c:pt idx="809">
                  <c:v>0.91180555555555598</c:v>
                </c:pt>
                <c:pt idx="810">
                  <c:v>0.91249999999999998</c:v>
                </c:pt>
                <c:pt idx="811">
                  <c:v>0.91319444444444497</c:v>
                </c:pt>
                <c:pt idx="812">
                  <c:v>0.91388888888888897</c:v>
                </c:pt>
                <c:pt idx="813">
                  <c:v>0.91458333333333297</c:v>
                </c:pt>
                <c:pt idx="814">
                  <c:v>0.91527777777777797</c:v>
                </c:pt>
                <c:pt idx="815">
                  <c:v>0.91597222222222197</c:v>
                </c:pt>
                <c:pt idx="816">
                  <c:v>0.91666666666666696</c:v>
                </c:pt>
                <c:pt idx="817">
                  <c:v>0.91736111111111096</c:v>
                </c:pt>
                <c:pt idx="818">
                  <c:v>0.91805555555555596</c:v>
                </c:pt>
                <c:pt idx="819">
                  <c:v>0.91874999999999996</c:v>
                </c:pt>
                <c:pt idx="820">
                  <c:v>0.91944444444444495</c:v>
                </c:pt>
                <c:pt idx="821">
                  <c:v>0.92013888888888895</c:v>
                </c:pt>
                <c:pt idx="822">
                  <c:v>0.92083333333333295</c:v>
                </c:pt>
                <c:pt idx="823">
                  <c:v>0.92152777777777795</c:v>
                </c:pt>
                <c:pt idx="824">
                  <c:v>0.92222222222222205</c:v>
                </c:pt>
                <c:pt idx="825">
                  <c:v>0.92291666666666705</c:v>
                </c:pt>
                <c:pt idx="826">
                  <c:v>0.92361111111111105</c:v>
                </c:pt>
                <c:pt idx="827">
                  <c:v>0.92430555555555605</c:v>
                </c:pt>
                <c:pt idx="828">
                  <c:v>0.92500000000000004</c:v>
                </c:pt>
                <c:pt idx="829">
                  <c:v>0.92569444444444404</c:v>
                </c:pt>
                <c:pt idx="830">
                  <c:v>0.92638888888888904</c:v>
                </c:pt>
                <c:pt idx="831">
                  <c:v>0.92708333333333304</c:v>
                </c:pt>
                <c:pt idx="832">
                  <c:v>0.92777777777777803</c:v>
                </c:pt>
                <c:pt idx="833">
                  <c:v>0.92847222222222203</c:v>
                </c:pt>
                <c:pt idx="834">
                  <c:v>0.92916666666666703</c:v>
                </c:pt>
                <c:pt idx="835">
                  <c:v>0.92986111111111103</c:v>
                </c:pt>
                <c:pt idx="836">
                  <c:v>0.93055555555555602</c:v>
                </c:pt>
                <c:pt idx="837">
                  <c:v>0.93125000000000002</c:v>
                </c:pt>
                <c:pt idx="838">
                  <c:v>0.93194444444444402</c:v>
                </c:pt>
                <c:pt idx="839">
                  <c:v>0.93263888888888902</c:v>
                </c:pt>
                <c:pt idx="840">
                  <c:v>0.93333333333333302</c:v>
                </c:pt>
                <c:pt idx="841">
                  <c:v>0.93402777777777801</c:v>
                </c:pt>
                <c:pt idx="842">
                  <c:v>0.93472222222222201</c:v>
                </c:pt>
                <c:pt idx="843">
                  <c:v>0.93541666666666701</c:v>
                </c:pt>
                <c:pt idx="844">
                  <c:v>0.93611111111111101</c:v>
                </c:pt>
                <c:pt idx="845">
                  <c:v>0.936805555555556</c:v>
                </c:pt>
                <c:pt idx="846">
                  <c:v>0.9375</c:v>
                </c:pt>
                <c:pt idx="847">
                  <c:v>0.938194444444444</c:v>
                </c:pt>
                <c:pt idx="848">
                  <c:v>0.93888888888888899</c:v>
                </c:pt>
                <c:pt idx="849">
                  <c:v>0.93958333333333299</c:v>
                </c:pt>
                <c:pt idx="850">
                  <c:v>0.94027777777777799</c:v>
                </c:pt>
                <c:pt idx="851">
                  <c:v>0.94097222222222199</c:v>
                </c:pt>
                <c:pt idx="852">
                  <c:v>0.94166666666666698</c:v>
                </c:pt>
                <c:pt idx="853">
                  <c:v>0.94236111111111098</c:v>
                </c:pt>
                <c:pt idx="854">
                  <c:v>0.94305555555555598</c:v>
                </c:pt>
                <c:pt idx="855">
                  <c:v>0.94374999999999998</c:v>
                </c:pt>
                <c:pt idx="856">
                  <c:v>0.94444444444444497</c:v>
                </c:pt>
                <c:pt idx="857">
                  <c:v>0.94513888888888897</c:v>
                </c:pt>
                <c:pt idx="858">
                  <c:v>0.94583333333333297</c:v>
                </c:pt>
                <c:pt idx="859">
                  <c:v>0.94652777777777797</c:v>
                </c:pt>
                <c:pt idx="860">
                  <c:v>0.94722222222222197</c:v>
                </c:pt>
                <c:pt idx="861">
                  <c:v>0.94791666666666696</c:v>
                </c:pt>
                <c:pt idx="862">
                  <c:v>0.94861111111111096</c:v>
                </c:pt>
                <c:pt idx="863">
                  <c:v>0.94930555555555596</c:v>
                </c:pt>
                <c:pt idx="864">
                  <c:v>0.95</c:v>
                </c:pt>
                <c:pt idx="865">
                  <c:v>0.95069444444444495</c:v>
                </c:pt>
                <c:pt idx="866">
                  <c:v>0.95138888888888895</c:v>
                </c:pt>
                <c:pt idx="867">
                  <c:v>0.95208333333333295</c:v>
                </c:pt>
                <c:pt idx="868">
                  <c:v>0.95277777777777795</c:v>
                </c:pt>
                <c:pt idx="869">
                  <c:v>0.95347222222222205</c:v>
                </c:pt>
                <c:pt idx="870">
                  <c:v>0.95416666666666705</c:v>
                </c:pt>
                <c:pt idx="871">
                  <c:v>0.95486111111111105</c:v>
                </c:pt>
                <c:pt idx="872">
                  <c:v>0.95555555555555605</c:v>
                </c:pt>
                <c:pt idx="873">
                  <c:v>0.95625000000000004</c:v>
                </c:pt>
                <c:pt idx="874">
                  <c:v>0.95694444444444404</c:v>
                </c:pt>
                <c:pt idx="875">
                  <c:v>0.95763888888888904</c:v>
                </c:pt>
                <c:pt idx="876">
                  <c:v>0.95833333333333304</c:v>
                </c:pt>
                <c:pt idx="877">
                  <c:v>0.95902777777777803</c:v>
                </c:pt>
                <c:pt idx="878">
                  <c:v>0.95972222222222203</c:v>
                </c:pt>
                <c:pt idx="879">
                  <c:v>0.96041666666666703</c:v>
                </c:pt>
                <c:pt idx="880">
                  <c:v>0.96111111111111103</c:v>
                </c:pt>
                <c:pt idx="881">
                  <c:v>0.96180555555555602</c:v>
                </c:pt>
                <c:pt idx="882">
                  <c:v>0.96250000000000002</c:v>
                </c:pt>
                <c:pt idx="883">
                  <c:v>0.96319444444444402</c:v>
                </c:pt>
                <c:pt idx="884">
                  <c:v>0.96388888888888902</c:v>
                </c:pt>
                <c:pt idx="885">
                  <c:v>0.96458333333333302</c:v>
                </c:pt>
                <c:pt idx="886">
                  <c:v>0.96527777777777801</c:v>
                </c:pt>
                <c:pt idx="887">
                  <c:v>0.96597222222222201</c:v>
                </c:pt>
                <c:pt idx="888">
                  <c:v>0.96666666666666701</c:v>
                </c:pt>
                <c:pt idx="889">
                  <c:v>0.96736111111111101</c:v>
                </c:pt>
                <c:pt idx="890">
                  <c:v>0.968055555555556</c:v>
                </c:pt>
                <c:pt idx="891">
                  <c:v>0.96875</c:v>
                </c:pt>
                <c:pt idx="892">
                  <c:v>0.969444444444444</c:v>
                </c:pt>
                <c:pt idx="893">
                  <c:v>0.97013888888888899</c:v>
                </c:pt>
                <c:pt idx="894">
                  <c:v>0.97083333333333299</c:v>
                </c:pt>
                <c:pt idx="895">
                  <c:v>0.97152777777777799</c:v>
                </c:pt>
                <c:pt idx="896">
                  <c:v>0.97222222222222199</c:v>
                </c:pt>
                <c:pt idx="897">
                  <c:v>0.97291666666666698</c:v>
                </c:pt>
                <c:pt idx="898">
                  <c:v>0.97361111111111098</c:v>
                </c:pt>
                <c:pt idx="899">
                  <c:v>0.97430555555555598</c:v>
                </c:pt>
                <c:pt idx="900">
                  <c:v>0.97499999999999998</c:v>
                </c:pt>
                <c:pt idx="901">
                  <c:v>0.97569444444444497</c:v>
                </c:pt>
                <c:pt idx="902">
                  <c:v>0.97638888888888897</c:v>
                </c:pt>
                <c:pt idx="903">
                  <c:v>0.97708333333333297</c:v>
                </c:pt>
                <c:pt idx="904">
                  <c:v>0.97777777777777797</c:v>
                </c:pt>
                <c:pt idx="905">
                  <c:v>0.97847222222222197</c:v>
                </c:pt>
                <c:pt idx="906">
                  <c:v>0.97916666666666696</c:v>
                </c:pt>
                <c:pt idx="907">
                  <c:v>0.97986111111111096</c:v>
                </c:pt>
                <c:pt idx="908">
                  <c:v>0.98055555555555596</c:v>
                </c:pt>
                <c:pt idx="909">
                  <c:v>0.98124999999999996</c:v>
                </c:pt>
                <c:pt idx="910">
                  <c:v>0.98194444444444495</c:v>
                </c:pt>
                <c:pt idx="911">
                  <c:v>0.98263888888888895</c:v>
                </c:pt>
                <c:pt idx="912">
                  <c:v>0.98333333333333295</c:v>
                </c:pt>
                <c:pt idx="913">
                  <c:v>0.98402777777777795</c:v>
                </c:pt>
                <c:pt idx="914">
                  <c:v>0.98472222222222205</c:v>
                </c:pt>
                <c:pt idx="915">
                  <c:v>0.98541666666666705</c:v>
                </c:pt>
                <c:pt idx="916">
                  <c:v>0.98611111111111105</c:v>
                </c:pt>
                <c:pt idx="917">
                  <c:v>0.98680555555555605</c:v>
                </c:pt>
                <c:pt idx="918">
                  <c:v>0.98750000000000004</c:v>
                </c:pt>
                <c:pt idx="919">
                  <c:v>0.98819444444444404</c:v>
                </c:pt>
                <c:pt idx="920">
                  <c:v>0.98888888888888904</c:v>
                </c:pt>
                <c:pt idx="921">
                  <c:v>0.98958333333333304</c:v>
                </c:pt>
                <c:pt idx="922">
                  <c:v>0.99027777777777803</c:v>
                </c:pt>
                <c:pt idx="923">
                  <c:v>0.99097222222222203</c:v>
                </c:pt>
                <c:pt idx="924">
                  <c:v>0.99166666666666703</c:v>
                </c:pt>
                <c:pt idx="925">
                  <c:v>0.99236111111111103</c:v>
                </c:pt>
                <c:pt idx="926">
                  <c:v>0.99305555555555602</c:v>
                </c:pt>
                <c:pt idx="927">
                  <c:v>0.99375000000000002</c:v>
                </c:pt>
                <c:pt idx="928">
                  <c:v>0.99444444444444402</c:v>
                </c:pt>
                <c:pt idx="929">
                  <c:v>0.99513888888888902</c:v>
                </c:pt>
                <c:pt idx="930">
                  <c:v>0.99583333333333302</c:v>
                </c:pt>
                <c:pt idx="931">
                  <c:v>0.99652777777777801</c:v>
                </c:pt>
                <c:pt idx="932">
                  <c:v>0.99722222222222201</c:v>
                </c:pt>
                <c:pt idx="933">
                  <c:v>0.99791666666666701</c:v>
                </c:pt>
                <c:pt idx="934">
                  <c:v>0.99861111111111101</c:v>
                </c:pt>
                <c:pt idx="935">
                  <c:v>0.999305555555556</c:v>
                </c:pt>
              </c:numCache>
            </c:numRef>
          </c:cat>
          <c:val>
            <c:numRef>
              <c:f>Relevés!$B$513:$B$2258</c:f>
              <c:numCache>
                <c:formatCode>General</c:formatCode>
                <c:ptCount val="1746"/>
                <c:pt idx="0">
                  <c:v>18.3</c:v>
                </c:pt>
                <c:pt idx="1">
                  <c:v>18.3</c:v>
                </c:pt>
                <c:pt idx="2">
                  <c:v>18.3</c:v>
                </c:pt>
                <c:pt idx="3">
                  <c:v>18.3</c:v>
                </c:pt>
                <c:pt idx="4">
                  <c:v>18.3</c:v>
                </c:pt>
                <c:pt idx="5">
                  <c:v>18.3</c:v>
                </c:pt>
                <c:pt idx="6">
                  <c:v>18.3</c:v>
                </c:pt>
                <c:pt idx="7">
                  <c:v>18.3</c:v>
                </c:pt>
                <c:pt idx="8">
                  <c:v>18.3</c:v>
                </c:pt>
                <c:pt idx="9">
                  <c:v>18.3</c:v>
                </c:pt>
                <c:pt idx="10">
                  <c:v>18.3</c:v>
                </c:pt>
                <c:pt idx="11">
                  <c:v>18.3</c:v>
                </c:pt>
                <c:pt idx="12">
                  <c:v>18.399999999999999</c:v>
                </c:pt>
                <c:pt idx="13">
                  <c:v>18.399999999999999</c:v>
                </c:pt>
                <c:pt idx="14">
                  <c:v>18.399999999999999</c:v>
                </c:pt>
                <c:pt idx="15">
                  <c:v>18.399999999999999</c:v>
                </c:pt>
                <c:pt idx="16">
                  <c:v>18.399999999999999</c:v>
                </c:pt>
                <c:pt idx="17">
                  <c:v>18.399999999999999</c:v>
                </c:pt>
                <c:pt idx="18">
                  <c:v>18.399999999999999</c:v>
                </c:pt>
                <c:pt idx="19">
                  <c:v>18.399999999999999</c:v>
                </c:pt>
                <c:pt idx="20">
                  <c:v>18.399999999999999</c:v>
                </c:pt>
                <c:pt idx="21">
                  <c:v>18.399999999999999</c:v>
                </c:pt>
                <c:pt idx="22">
                  <c:v>18.5</c:v>
                </c:pt>
                <c:pt idx="23">
                  <c:v>18.5</c:v>
                </c:pt>
                <c:pt idx="24">
                  <c:v>18.5</c:v>
                </c:pt>
                <c:pt idx="25">
                  <c:v>18.5</c:v>
                </c:pt>
                <c:pt idx="26">
                  <c:v>18.600000000000001</c:v>
                </c:pt>
                <c:pt idx="27">
                  <c:v>18.600000000000001</c:v>
                </c:pt>
                <c:pt idx="28">
                  <c:v>18.600000000000001</c:v>
                </c:pt>
                <c:pt idx="29">
                  <c:v>18.600000000000001</c:v>
                </c:pt>
                <c:pt idx="30">
                  <c:v>18.7</c:v>
                </c:pt>
                <c:pt idx="31">
                  <c:v>18.7</c:v>
                </c:pt>
                <c:pt idx="32">
                  <c:v>18.7</c:v>
                </c:pt>
                <c:pt idx="33">
                  <c:v>18.8</c:v>
                </c:pt>
                <c:pt idx="34">
                  <c:v>18.8</c:v>
                </c:pt>
                <c:pt idx="35">
                  <c:v>18.8</c:v>
                </c:pt>
                <c:pt idx="36">
                  <c:v>18.899999999999999</c:v>
                </c:pt>
                <c:pt idx="37">
                  <c:v>19</c:v>
                </c:pt>
                <c:pt idx="38">
                  <c:v>19</c:v>
                </c:pt>
                <c:pt idx="39">
                  <c:v>19</c:v>
                </c:pt>
                <c:pt idx="40">
                  <c:v>19</c:v>
                </c:pt>
                <c:pt idx="41">
                  <c:v>19</c:v>
                </c:pt>
                <c:pt idx="42">
                  <c:v>19.100000000000001</c:v>
                </c:pt>
                <c:pt idx="43">
                  <c:v>19.100000000000001</c:v>
                </c:pt>
                <c:pt idx="44">
                  <c:v>19.2</c:v>
                </c:pt>
                <c:pt idx="45">
                  <c:v>19.2</c:v>
                </c:pt>
                <c:pt idx="46">
                  <c:v>19.2</c:v>
                </c:pt>
                <c:pt idx="47">
                  <c:v>19.2</c:v>
                </c:pt>
                <c:pt idx="48">
                  <c:v>19.2</c:v>
                </c:pt>
                <c:pt idx="49">
                  <c:v>19.3</c:v>
                </c:pt>
                <c:pt idx="50">
                  <c:v>19.3</c:v>
                </c:pt>
                <c:pt idx="51">
                  <c:v>19.399999999999999</c:v>
                </c:pt>
                <c:pt idx="52">
                  <c:v>19.3</c:v>
                </c:pt>
                <c:pt idx="53">
                  <c:v>19.399999999999999</c:v>
                </c:pt>
                <c:pt idx="54">
                  <c:v>19.399999999999999</c:v>
                </c:pt>
                <c:pt idx="55">
                  <c:v>19.399999999999999</c:v>
                </c:pt>
                <c:pt idx="56">
                  <c:v>19.399999999999999</c:v>
                </c:pt>
                <c:pt idx="57">
                  <c:v>19.399999999999999</c:v>
                </c:pt>
                <c:pt idx="58">
                  <c:v>19.5</c:v>
                </c:pt>
                <c:pt idx="59">
                  <c:v>19.5</c:v>
                </c:pt>
                <c:pt idx="60">
                  <c:v>19.5</c:v>
                </c:pt>
                <c:pt idx="61">
                  <c:v>19.5</c:v>
                </c:pt>
                <c:pt idx="62">
                  <c:v>19.600000000000001</c:v>
                </c:pt>
                <c:pt idx="63">
                  <c:v>19.5</c:v>
                </c:pt>
                <c:pt idx="64">
                  <c:v>19.600000000000001</c:v>
                </c:pt>
                <c:pt idx="65">
                  <c:v>19.600000000000001</c:v>
                </c:pt>
                <c:pt idx="66">
                  <c:v>19.600000000000001</c:v>
                </c:pt>
                <c:pt idx="67">
                  <c:v>19.7</c:v>
                </c:pt>
                <c:pt idx="68">
                  <c:v>19.7</c:v>
                </c:pt>
                <c:pt idx="69">
                  <c:v>19.7</c:v>
                </c:pt>
                <c:pt idx="70">
                  <c:v>19.7</c:v>
                </c:pt>
                <c:pt idx="71">
                  <c:v>19.8</c:v>
                </c:pt>
                <c:pt idx="72">
                  <c:v>19.8</c:v>
                </c:pt>
                <c:pt idx="73">
                  <c:v>19.8</c:v>
                </c:pt>
                <c:pt idx="74">
                  <c:v>19.8</c:v>
                </c:pt>
                <c:pt idx="75">
                  <c:v>19.899999999999999</c:v>
                </c:pt>
                <c:pt idx="76">
                  <c:v>19.899999999999999</c:v>
                </c:pt>
                <c:pt idx="77">
                  <c:v>19.899999999999999</c:v>
                </c:pt>
                <c:pt idx="78">
                  <c:v>19.899999999999999</c:v>
                </c:pt>
                <c:pt idx="79">
                  <c:v>19.899999999999999</c:v>
                </c:pt>
                <c:pt idx="80">
                  <c:v>19.899999999999999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20.100000000000001</c:v>
                </c:pt>
                <c:pt idx="85">
                  <c:v>20.100000000000001</c:v>
                </c:pt>
                <c:pt idx="86">
                  <c:v>20.100000000000001</c:v>
                </c:pt>
                <c:pt idx="87">
                  <c:v>20.100000000000001</c:v>
                </c:pt>
                <c:pt idx="88">
                  <c:v>20.2</c:v>
                </c:pt>
                <c:pt idx="89">
                  <c:v>20.2</c:v>
                </c:pt>
                <c:pt idx="90">
                  <c:v>20.2</c:v>
                </c:pt>
                <c:pt idx="91">
                  <c:v>20.2</c:v>
                </c:pt>
                <c:pt idx="92">
                  <c:v>20.2</c:v>
                </c:pt>
                <c:pt idx="93">
                  <c:v>20.2</c:v>
                </c:pt>
                <c:pt idx="94">
                  <c:v>20.2</c:v>
                </c:pt>
                <c:pt idx="95">
                  <c:v>20.2</c:v>
                </c:pt>
                <c:pt idx="96">
                  <c:v>20.2</c:v>
                </c:pt>
                <c:pt idx="97">
                  <c:v>20.3</c:v>
                </c:pt>
                <c:pt idx="98">
                  <c:v>20.3</c:v>
                </c:pt>
                <c:pt idx="99">
                  <c:v>20.3</c:v>
                </c:pt>
                <c:pt idx="100">
                  <c:v>20.3</c:v>
                </c:pt>
                <c:pt idx="101">
                  <c:v>20.3</c:v>
                </c:pt>
                <c:pt idx="102">
                  <c:v>20.3</c:v>
                </c:pt>
                <c:pt idx="103">
                  <c:v>20.399999999999999</c:v>
                </c:pt>
                <c:pt idx="104">
                  <c:v>20.399999999999999</c:v>
                </c:pt>
                <c:pt idx="105">
                  <c:v>20.399999999999999</c:v>
                </c:pt>
                <c:pt idx="106">
                  <c:v>20.399999999999999</c:v>
                </c:pt>
                <c:pt idx="107">
                  <c:v>20.5</c:v>
                </c:pt>
                <c:pt idx="108">
                  <c:v>20.5</c:v>
                </c:pt>
                <c:pt idx="109">
                  <c:v>20.5</c:v>
                </c:pt>
                <c:pt idx="110">
                  <c:v>20.5</c:v>
                </c:pt>
                <c:pt idx="111">
                  <c:v>20.6</c:v>
                </c:pt>
                <c:pt idx="112">
                  <c:v>20.6</c:v>
                </c:pt>
                <c:pt idx="113">
                  <c:v>20.7</c:v>
                </c:pt>
                <c:pt idx="114">
                  <c:v>20.7</c:v>
                </c:pt>
                <c:pt idx="115">
                  <c:v>20.7</c:v>
                </c:pt>
                <c:pt idx="116">
                  <c:v>20.7</c:v>
                </c:pt>
                <c:pt idx="117">
                  <c:v>20.8</c:v>
                </c:pt>
                <c:pt idx="118">
                  <c:v>20.8</c:v>
                </c:pt>
                <c:pt idx="119">
                  <c:v>20.9</c:v>
                </c:pt>
                <c:pt idx="120">
                  <c:v>20.9</c:v>
                </c:pt>
                <c:pt idx="121">
                  <c:v>20.9</c:v>
                </c:pt>
                <c:pt idx="122">
                  <c:v>21</c:v>
                </c:pt>
                <c:pt idx="123">
                  <c:v>21</c:v>
                </c:pt>
                <c:pt idx="124">
                  <c:v>21.1</c:v>
                </c:pt>
                <c:pt idx="125">
                  <c:v>21.1</c:v>
                </c:pt>
                <c:pt idx="126">
                  <c:v>21.1</c:v>
                </c:pt>
                <c:pt idx="127">
                  <c:v>21.2</c:v>
                </c:pt>
                <c:pt idx="128">
                  <c:v>21.3</c:v>
                </c:pt>
                <c:pt idx="129">
                  <c:v>21.3</c:v>
                </c:pt>
                <c:pt idx="130">
                  <c:v>21.3</c:v>
                </c:pt>
                <c:pt idx="131">
                  <c:v>21.4</c:v>
                </c:pt>
                <c:pt idx="132">
                  <c:v>21.4</c:v>
                </c:pt>
                <c:pt idx="133">
                  <c:v>21.5</c:v>
                </c:pt>
                <c:pt idx="134">
                  <c:v>21.5</c:v>
                </c:pt>
                <c:pt idx="135">
                  <c:v>21.6</c:v>
                </c:pt>
                <c:pt idx="136">
                  <c:v>21.6</c:v>
                </c:pt>
                <c:pt idx="137">
                  <c:v>21.6</c:v>
                </c:pt>
                <c:pt idx="138">
                  <c:v>21.6</c:v>
                </c:pt>
                <c:pt idx="139">
                  <c:v>21.7</c:v>
                </c:pt>
                <c:pt idx="140">
                  <c:v>21.7</c:v>
                </c:pt>
                <c:pt idx="141">
                  <c:v>21.7</c:v>
                </c:pt>
                <c:pt idx="142">
                  <c:v>21.8</c:v>
                </c:pt>
                <c:pt idx="143">
                  <c:v>21.8</c:v>
                </c:pt>
                <c:pt idx="144">
                  <c:v>21.9</c:v>
                </c:pt>
                <c:pt idx="145">
                  <c:v>21.9</c:v>
                </c:pt>
                <c:pt idx="146">
                  <c:v>22</c:v>
                </c:pt>
                <c:pt idx="147">
                  <c:v>22</c:v>
                </c:pt>
                <c:pt idx="148">
                  <c:v>22.1</c:v>
                </c:pt>
                <c:pt idx="149">
                  <c:v>22.1</c:v>
                </c:pt>
                <c:pt idx="150">
                  <c:v>22.2</c:v>
                </c:pt>
                <c:pt idx="151">
                  <c:v>22.3</c:v>
                </c:pt>
                <c:pt idx="152">
                  <c:v>22.3</c:v>
                </c:pt>
                <c:pt idx="153">
                  <c:v>22.4</c:v>
                </c:pt>
                <c:pt idx="154">
                  <c:v>22.5</c:v>
                </c:pt>
                <c:pt idx="155">
                  <c:v>22.5</c:v>
                </c:pt>
                <c:pt idx="156">
                  <c:v>22.6</c:v>
                </c:pt>
                <c:pt idx="157">
                  <c:v>22.6</c:v>
                </c:pt>
                <c:pt idx="158">
                  <c:v>22.7</c:v>
                </c:pt>
                <c:pt idx="159">
                  <c:v>22.8</c:v>
                </c:pt>
                <c:pt idx="160">
                  <c:v>22.8</c:v>
                </c:pt>
                <c:pt idx="161">
                  <c:v>22.9</c:v>
                </c:pt>
                <c:pt idx="162">
                  <c:v>23</c:v>
                </c:pt>
                <c:pt idx="163">
                  <c:v>23.1</c:v>
                </c:pt>
                <c:pt idx="164">
                  <c:v>23.2</c:v>
                </c:pt>
                <c:pt idx="165">
                  <c:v>23.3</c:v>
                </c:pt>
                <c:pt idx="166">
                  <c:v>23.3</c:v>
                </c:pt>
                <c:pt idx="167">
                  <c:v>23.4</c:v>
                </c:pt>
                <c:pt idx="168">
                  <c:v>23.5</c:v>
                </c:pt>
                <c:pt idx="169">
                  <c:v>23.5</c:v>
                </c:pt>
                <c:pt idx="170">
                  <c:v>23.6</c:v>
                </c:pt>
                <c:pt idx="171">
                  <c:v>23.7</c:v>
                </c:pt>
                <c:pt idx="172">
                  <c:v>23.8</c:v>
                </c:pt>
                <c:pt idx="173">
                  <c:v>23.8</c:v>
                </c:pt>
                <c:pt idx="174">
                  <c:v>23.9</c:v>
                </c:pt>
                <c:pt idx="175">
                  <c:v>24</c:v>
                </c:pt>
                <c:pt idx="176">
                  <c:v>24</c:v>
                </c:pt>
                <c:pt idx="177">
                  <c:v>24.1</c:v>
                </c:pt>
                <c:pt idx="178">
                  <c:v>24.2</c:v>
                </c:pt>
                <c:pt idx="179">
                  <c:v>24.2</c:v>
                </c:pt>
                <c:pt idx="180">
                  <c:v>24.3</c:v>
                </c:pt>
                <c:pt idx="181">
                  <c:v>24.3</c:v>
                </c:pt>
                <c:pt idx="182">
                  <c:v>24.4</c:v>
                </c:pt>
                <c:pt idx="183">
                  <c:v>24.4</c:v>
                </c:pt>
                <c:pt idx="184">
                  <c:v>24.5</c:v>
                </c:pt>
                <c:pt idx="185">
                  <c:v>24.5</c:v>
                </c:pt>
                <c:pt idx="186">
                  <c:v>24.5</c:v>
                </c:pt>
                <c:pt idx="187">
                  <c:v>24.5</c:v>
                </c:pt>
                <c:pt idx="188">
                  <c:v>24.6</c:v>
                </c:pt>
                <c:pt idx="189">
                  <c:v>24.6</c:v>
                </c:pt>
                <c:pt idx="190">
                  <c:v>24.6</c:v>
                </c:pt>
                <c:pt idx="191">
                  <c:v>24.6</c:v>
                </c:pt>
                <c:pt idx="192">
                  <c:v>24.6</c:v>
                </c:pt>
                <c:pt idx="193">
                  <c:v>24.6</c:v>
                </c:pt>
                <c:pt idx="194">
                  <c:v>24.6</c:v>
                </c:pt>
                <c:pt idx="195">
                  <c:v>24.6</c:v>
                </c:pt>
                <c:pt idx="196">
                  <c:v>24.5</c:v>
                </c:pt>
                <c:pt idx="197">
                  <c:v>24.5</c:v>
                </c:pt>
                <c:pt idx="198">
                  <c:v>24.6</c:v>
                </c:pt>
                <c:pt idx="199">
                  <c:v>24.6</c:v>
                </c:pt>
                <c:pt idx="200">
                  <c:v>24.7</c:v>
                </c:pt>
                <c:pt idx="201">
                  <c:v>24.8</c:v>
                </c:pt>
                <c:pt idx="202">
                  <c:v>24.8</c:v>
                </c:pt>
                <c:pt idx="203">
                  <c:v>24.8</c:v>
                </c:pt>
                <c:pt idx="204">
                  <c:v>24.9</c:v>
                </c:pt>
                <c:pt idx="205">
                  <c:v>24.9</c:v>
                </c:pt>
                <c:pt idx="206">
                  <c:v>24.9</c:v>
                </c:pt>
                <c:pt idx="207">
                  <c:v>24.9</c:v>
                </c:pt>
                <c:pt idx="208">
                  <c:v>25</c:v>
                </c:pt>
                <c:pt idx="209">
                  <c:v>25</c:v>
                </c:pt>
                <c:pt idx="210">
                  <c:v>25.1</c:v>
                </c:pt>
                <c:pt idx="211">
                  <c:v>25.1</c:v>
                </c:pt>
                <c:pt idx="212">
                  <c:v>25.1</c:v>
                </c:pt>
                <c:pt idx="213">
                  <c:v>25.2</c:v>
                </c:pt>
                <c:pt idx="214">
                  <c:v>25.2</c:v>
                </c:pt>
                <c:pt idx="215">
                  <c:v>25.2</c:v>
                </c:pt>
                <c:pt idx="216">
                  <c:v>25.3</c:v>
                </c:pt>
                <c:pt idx="217">
                  <c:v>25.4</c:v>
                </c:pt>
                <c:pt idx="218">
                  <c:v>25.4</c:v>
                </c:pt>
                <c:pt idx="219">
                  <c:v>25.5</c:v>
                </c:pt>
                <c:pt idx="220">
                  <c:v>25.6</c:v>
                </c:pt>
                <c:pt idx="221">
                  <c:v>25.6</c:v>
                </c:pt>
                <c:pt idx="222">
                  <c:v>25.7</c:v>
                </c:pt>
                <c:pt idx="223">
                  <c:v>25.7</c:v>
                </c:pt>
                <c:pt idx="224">
                  <c:v>25.8</c:v>
                </c:pt>
                <c:pt idx="225">
                  <c:v>25.8</c:v>
                </c:pt>
                <c:pt idx="226">
                  <c:v>25.9</c:v>
                </c:pt>
                <c:pt idx="227">
                  <c:v>25.9</c:v>
                </c:pt>
                <c:pt idx="228">
                  <c:v>26</c:v>
                </c:pt>
                <c:pt idx="229">
                  <c:v>26</c:v>
                </c:pt>
                <c:pt idx="230">
                  <c:v>26.1</c:v>
                </c:pt>
                <c:pt idx="231">
                  <c:v>26.1</c:v>
                </c:pt>
                <c:pt idx="232">
                  <c:v>26.1</c:v>
                </c:pt>
                <c:pt idx="233">
                  <c:v>26.1</c:v>
                </c:pt>
                <c:pt idx="234">
                  <c:v>26.1</c:v>
                </c:pt>
                <c:pt idx="235">
                  <c:v>26.1</c:v>
                </c:pt>
                <c:pt idx="236">
                  <c:v>26.1</c:v>
                </c:pt>
                <c:pt idx="237">
                  <c:v>26.1</c:v>
                </c:pt>
                <c:pt idx="238">
                  <c:v>26.1</c:v>
                </c:pt>
                <c:pt idx="239">
                  <c:v>26</c:v>
                </c:pt>
                <c:pt idx="240">
                  <c:v>26</c:v>
                </c:pt>
                <c:pt idx="241">
                  <c:v>25.9</c:v>
                </c:pt>
                <c:pt idx="242">
                  <c:v>25.9</c:v>
                </c:pt>
                <c:pt idx="243">
                  <c:v>25.9</c:v>
                </c:pt>
                <c:pt idx="244">
                  <c:v>25.9</c:v>
                </c:pt>
                <c:pt idx="245">
                  <c:v>26</c:v>
                </c:pt>
                <c:pt idx="246">
                  <c:v>26</c:v>
                </c:pt>
                <c:pt idx="247">
                  <c:v>26</c:v>
                </c:pt>
                <c:pt idx="248">
                  <c:v>26.1</c:v>
                </c:pt>
                <c:pt idx="249">
                  <c:v>26.1</c:v>
                </c:pt>
                <c:pt idx="250">
                  <c:v>26.1</c:v>
                </c:pt>
                <c:pt idx="251">
                  <c:v>26.2</c:v>
                </c:pt>
                <c:pt idx="252">
                  <c:v>26.2</c:v>
                </c:pt>
                <c:pt idx="253">
                  <c:v>26.2</c:v>
                </c:pt>
                <c:pt idx="254">
                  <c:v>26.2</c:v>
                </c:pt>
                <c:pt idx="255">
                  <c:v>26.2</c:v>
                </c:pt>
                <c:pt idx="256">
                  <c:v>26.2</c:v>
                </c:pt>
                <c:pt idx="257">
                  <c:v>26.2</c:v>
                </c:pt>
                <c:pt idx="258">
                  <c:v>26.2</c:v>
                </c:pt>
                <c:pt idx="259">
                  <c:v>26.2</c:v>
                </c:pt>
                <c:pt idx="260">
                  <c:v>26.2</c:v>
                </c:pt>
                <c:pt idx="261">
                  <c:v>26.2</c:v>
                </c:pt>
                <c:pt idx="262">
                  <c:v>26.2</c:v>
                </c:pt>
                <c:pt idx="263">
                  <c:v>26.2</c:v>
                </c:pt>
                <c:pt idx="264">
                  <c:v>26.2</c:v>
                </c:pt>
                <c:pt idx="265">
                  <c:v>26.1</c:v>
                </c:pt>
                <c:pt idx="266">
                  <c:v>26.1</c:v>
                </c:pt>
                <c:pt idx="267">
                  <c:v>26.1</c:v>
                </c:pt>
                <c:pt idx="268">
                  <c:v>26.1</c:v>
                </c:pt>
                <c:pt idx="269">
                  <c:v>26.1</c:v>
                </c:pt>
                <c:pt idx="270">
                  <c:v>26.1</c:v>
                </c:pt>
                <c:pt idx="271">
                  <c:v>26.2</c:v>
                </c:pt>
                <c:pt idx="272">
                  <c:v>26.2</c:v>
                </c:pt>
                <c:pt idx="273">
                  <c:v>26.2</c:v>
                </c:pt>
                <c:pt idx="274">
                  <c:v>26.2</c:v>
                </c:pt>
                <c:pt idx="275">
                  <c:v>26.3</c:v>
                </c:pt>
                <c:pt idx="276">
                  <c:v>26.2</c:v>
                </c:pt>
                <c:pt idx="277">
                  <c:v>26.3</c:v>
                </c:pt>
                <c:pt idx="278">
                  <c:v>26.3</c:v>
                </c:pt>
                <c:pt idx="279">
                  <c:v>26.3</c:v>
                </c:pt>
                <c:pt idx="280">
                  <c:v>26.3</c:v>
                </c:pt>
                <c:pt idx="281">
                  <c:v>26.3</c:v>
                </c:pt>
                <c:pt idx="282">
                  <c:v>26.4</c:v>
                </c:pt>
                <c:pt idx="283">
                  <c:v>26.4</c:v>
                </c:pt>
                <c:pt idx="284">
                  <c:v>26.4</c:v>
                </c:pt>
                <c:pt idx="285">
                  <c:v>26.4</c:v>
                </c:pt>
                <c:pt idx="286">
                  <c:v>26.5</c:v>
                </c:pt>
                <c:pt idx="287">
                  <c:v>26.5</c:v>
                </c:pt>
                <c:pt idx="288">
                  <c:v>26.5</c:v>
                </c:pt>
                <c:pt idx="289">
                  <c:v>26.6</c:v>
                </c:pt>
                <c:pt idx="290">
                  <c:v>26.7</c:v>
                </c:pt>
                <c:pt idx="291">
                  <c:v>26.7</c:v>
                </c:pt>
                <c:pt idx="292">
                  <c:v>26.7</c:v>
                </c:pt>
                <c:pt idx="293">
                  <c:v>26.8</c:v>
                </c:pt>
                <c:pt idx="294">
                  <c:v>26.9</c:v>
                </c:pt>
                <c:pt idx="295">
                  <c:v>27</c:v>
                </c:pt>
                <c:pt idx="296">
                  <c:v>27</c:v>
                </c:pt>
                <c:pt idx="297">
                  <c:v>27.1</c:v>
                </c:pt>
                <c:pt idx="298">
                  <c:v>27.2</c:v>
                </c:pt>
                <c:pt idx="299">
                  <c:v>27.3</c:v>
                </c:pt>
                <c:pt idx="300">
                  <c:v>27.4</c:v>
                </c:pt>
                <c:pt idx="301">
                  <c:v>27.4</c:v>
                </c:pt>
                <c:pt idx="302">
                  <c:v>27.5</c:v>
                </c:pt>
                <c:pt idx="303">
                  <c:v>27.6</c:v>
                </c:pt>
                <c:pt idx="304">
                  <c:v>27.7</c:v>
                </c:pt>
                <c:pt idx="305">
                  <c:v>27.8</c:v>
                </c:pt>
                <c:pt idx="306">
                  <c:v>27.8</c:v>
                </c:pt>
                <c:pt idx="307">
                  <c:v>27.7</c:v>
                </c:pt>
                <c:pt idx="308">
                  <c:v>27.7</c:v>
                </c:pt>
                <c:pt idx="309">
                  <c:v>27.7</c:v>
                </c:pt>
                <c:pt idx="310">
                  <c:v>27.7</c:v>
                </c:pt>
                <c:pt idx="311">
                  <c:v>27.7</c:v>
                </c:pt>
                <c:pt idx="312">
                  <c:v>27.7</c:v>
                </c:pt>
                <c:pt idx="313">
                  <c:v>27.7</c:v>
                </c:pt>
                <c:pt idx="314">
                  <c:v>27.7</c:v>
                </c:pt>
                <c:pt idx="315">
                  <c:v>27.7</c:v>
                </c:pt>
                <c:pt idx="316">
                  <c:v>27.7</c:v>
                </c:pt>
                <c:pt idx="317">
                  <c:v>27.7</c:v>
                </c:pt>
                <c:pt idx="318">
                  <c:v>27.7</c:v>
                </c:pt>
                <c:pt idx="319">
                  <c:v>27.8</c:v>
                </c:pt>
                <c:pt idx="320">
                  <c:v>27.8</c:v>
                </c:pt>
                <c:pt idx="321">
                  <c:v>27.8</c:v>
                </c:pt>
                <c:pt idx="322">
                  <c:v>27.9</c:v>
                </c:pt>
                <c:pt idx="323">
                  <c:v>27.9</c:v>
                </c:pt>
                <c:pt idx="324">
                  <c:v>27.9</c:v>
                </c:pt>
                <c:pt idx="325">
                  <c:v>28</c:v>
                </c:pt>
                <c:pt idx="326">
                  <c:v>28</c:v>
                </c:pt>
                <c:pt idx="327">
                  <c:v>28</c:v>
                </c:pt>
                <c:pt idx="328">
                  <c:v>28.1</c:v>
                </c:pt>
                <c:pt idx="329">
                  <c:v>28.1</c:v>
                </c:pt>
                <c:pt idx="330">
                  <c:v>28.1</c:v>
                </c:pt>
                <c:pt idx="331">
                  <c:v>28.1</c:v>
                </c:pt>
                <c:pt idx="332">
                  <c:v>28.1</c:v>
                </c:pt>
                <c:pt idx="333">
                  <c:v>28.2</c:v>
                </c:pt>
                <c:pt idx="334">
                  <c:v>28.3</c:v>
                </c:pt>
                <c:pt idx="335">
                  <c:v>28.3</c:v>
                </c:pt>
                <c:pt idx="336">
                  <c:v>28.4</c:v>
                </c:pt>
                <c:pt idx="337">
                  <c:v>28.5</c:v>
                </c:pt>
                <c:pt idx="338">
                  <c:v>28.6</c:v>
                </c:pt>
                <c:pt idx="339">
                  <c:v>28.6</c:v>
                </c:pt>
                <c:pt idx="340">
                  <c:v>28.7</c:v>
                </c:pt>
                <c:pt idx="341">
                  <c:v>28.7</c:v>
                </c:pt>
                <c:pt idx="342">
                  <c:v>28.8</c:v>
                </c:pt>
                <c:pt idx="343">
                  <c:v>28.9</c:v>
                </c:pt>
                <c:pt idx="344">
                  <c:v>28.9</c:v>
                </c:pt>
                <c:pt idx="345">
                  <c:v>29</c:v>
                </c:pt>
                <c:pt idx="346">
                  <c:v>29</c:v>
                </c:pt>
                <c:pt idx="347">
                  <c:v>29</c:v>
                </c:pt>
                <c:pt idx="348">
                  <c:v>29</c:v>
                </c:pt>
                <c:pt idx="349">
                  <c:v>28.9</c:v>
                </c:pt>
                <c:pt idx="350">
                  <c:v>28.9</c:v>
                </c:pt>
                <c:pt idx="351">
                  <c:v>28.9</c:v>
                </c:pt>
                <c:pt idx="352">
                  <c:v>28.9</c:v>
                </c:pt>
                <c:pt idx="353">
                  <c:v>29</c:v>
                </c:pt>
                <c:pt idx="354">
                  <c:v>29</c:v>
                </c:pt>
                <c:pt idx="355">
                  <c:v>29.1</c:v>
                </c:pt>
                <c:pt idx="356">
                  <c:v>29.1</c:v>
                </c:pt>
                <c:pt idx="357">
                  <c:v>29.2</c:v>
                </c:pt>
                <c:pt idx="358">
                  <c:v>29.2</c:v>
                </c:pt>
                <c:pt idx="359">
                  <c:v>29.3</c:v>
                </c:pt>
                <c:pt idx="360">
                  <c:v>29.3</c:v>
                </c:pt>
                <c:pt idx="361">
                  <c:v>29.3</c:v>
                </c:pt>
                <c:pt idx="362">
                  <c:v>29.3</c:v>
                </c:pt>
                <c:pt idx="363">
                  <c:v>29.3</c:v>
                </c:pt>
                <c:pt idx="364">
                  <c:v>29.4</c:v>
                </c:pt>
                <c:pt idx="365">
                  <c:v>29.4</c:v>
                </c:pt>
                <c:pt idx="366">
                  <c:v>29.5</c:v>
                </c:pt>
                <c:pt idx="367">
                  <c:v>29.5</c:v>
                </c:pt>
                <c:pt idx="368">
                  <c:v>29.6</c:v>
                </c:pt>
                <c:pt idx="369">
                  <c:v>29.7</c:v>
                </c:pt>
                <c:pt idx="370">
                  <c:v>29.7</c:v>
                </c:pt>
                <c:pt idx="371">
                  <c:v>29.7</c:v>
                </c:pt>
                <c:pt idx="372">
                  <c:v>29.7</c:v>
                </c:pt>
                <c:pt idx="373">
                  <c:v>29.8</c:v>
                </c:pt>
                <c:pt idx="374">
                  <c:v>29.8</c:v>
                </c:pt>
                <c:pt idx="375">
                  <c:v>29.8</c:v>
                </c:pt>
                <c:pt idx="376">
                  <c:v>29.8</c:v>
                </c:pt>
                <c:pt idx="377">
                  <c:v>29.8</c:v>
                </c:pt>
                <c:pt idx="378">
                  <c:v>29.8</c:v>
                </c:pt>
                <c:pt idx="379">
                  <c:v>29.8</c:v>
                </c:pt>
                <c:pt idx="380">
                  <c:v>29.7</c:v>
                </c:pt>
                <c:pt idx="381">
                  <c:v>29.7</c:v>
                </c:pt>
                <c:pt idx="382">
                  <c:v>29.7</c:v>
                </c:pt>
                <c:pt idx="383">
                  <c:v>29.7</c:v>
                </c:pt>
                <c:pt idx="384">
                  <c:v>29.8</c:v>
                </c:pt>
                <c:pt idx="385">
                  <c:v>29.8</c:v>
                </c:pt>
                <c:pt idx="386">
                  <c:v>29.8</c:v>
                </c:pt>
                <c:pt idx="387">
                  <c:v>29.9</c:v>
                </c:pt>
                <c:pt idx="388">
                  <c:v>30</c:v>
                </c:pt>
                <c:pt idx="389">
                  <c:v>30</c:v>
                </c:pt>
                <c:pt idx="390">
                  <c:v>30</c:v>
                </c:pt>
                <c:pt idx="391">
                  <c:v>30.1</c:v>
                </c:pt>
                <c:pt idx="392">
                  <c:v>30.1</c:v>
                </c:pt>
                <c:pt idx="393">
                  <c:v>30.1</c:v>
                </c:pt>
                <c:pt idx="394">
                  <c:v>30.1</c:v>
                </c:pt>
                <c:pt idx="395">
                  <c:v>30.1</c:v>
                </c:pt>
                <c:pt idx="396">
                  <c:v>30.1</c:v>
                </c:pt>
                <c:pt idx="397">
                  <c:v>30.1</c:v>
                </c:pt>
                <c:pt idx="398">
                  <c:v>30.1</c:v>
                </c:pt>
                <c:pt idx="399">
                  <c:v>30.2</c:v>
                </c:pt>
                <c:pt idx="400">
                  <c:v>30.2</c:v>
                </c:pt>
                <c:pt idx="401">
                  <c:v>30.2</c:v>
                </c:pt>
                <c:pt idx="402">
                  <c:v>30.2</c:v>
                </c:pt>
                <c:pt idx="403">
                  <c:v>30.3</c:v>
                </c:pt>
                <c:pt idx="404">
                  <c:v>30.4</c:v>
                </c:pt>
                <c:pt idx="405">
                  <c:v>30.4</c:v>
                </c:pt>
                <c:pt idx="406">
                  <c:v>30.5</c:v>
                </c:pt>
                <c:pt idx="407">
                  <c:v>30.5</c:v>
                </c:pt>
                <c:pt idx="408">
                  <c:v>30.5</c:v>
                </c:pt>
                <c:pt idx="409">
                  <c:v>30.6</c:v>
                </c:pt>
                <c:pt idx="410">
                  <c:v>30.6</c:v>
                </c:pt>
                <c:pt idx="411">
                  <c:v>30.6</c:v>
                </c:pt>
                <c:pt idx="412">
                  <c:v>30.7</c:v>
                </c:pt>
                <c:pt idx="413">
                  <c:v>30.7</c:v>
                </c:pt>
                <c:pt idx="414">
                  <c:v>30.8</c:v>
                </c:pt>
                <c:pt idx="415">
                  <c:v>30.8</c:v>
                </c:pt>
                <c:pt idx="416">
                  <c:v>30.8</c:v>
                </c:pt>
                <c:pt idx="417">
                  <c:v>30.8</c:v>
                </c:pt>
                <c:pt idx="418">
                  <c:v>30.8</c:v>
                </c:pt>
                <c:pt idx="419">
                  <c:v>30.8</c:v>
                </c:pt>
                <c:pt idx="420">
                  <c:v>30.9</c:v>
                </c:pt>
                <c:pt idx="421">
                  <c:v>30.9</c:v>
                </c:pt>
                <c:pt idx="422">
                  <c:v>30.9</c:v>
                </c:pt>
                <c:pt idx="423">
                  <c:v>31</c:v>
                </c:pt>
                <c:pt idx="424">
                  <c:v>31</c:v>
                </c:pt>
                <c:pt idx="425">
                  <c:v>31</c:v>
                </c:pt>
                <c:pt idx="426">
                  <c:v>31</c:v>
                </c:pt>
                <c:pt idx="427">
                  <c:v>30.9</c:v>
                </c:pt>
                <c:pt idx="428">
                  <c:v>30.8</c:v>
                </c:pt>
                <c:pt idx="429">
                  <c:v>30.7</c:v>
                </c:pt>
                <c:pt idx="430">
                  <c:v>30.6</c:v>
                </c:pt>
                <c:pt idx="431">
                  <c:v>30.5</c:v>
                </c:pt>
                <c:pt idx="432">
                  <c:v>30.4</c:v>
                </c:pt>
                <c:pt idx="433">
                  <c:v>30.3</c:v>
                </c:pt>
                <c:pt idx="434">
                  <c:v>30.3</c:v>
                </c:pt>
                <c:pt idx="435">
                  <c:v>30.2</c:v>
                </c:pt>
                <c:pt idx="436">
                  <c:v>30.1</c:v>
                </c:pt>
                <c:pt idx="437">
                  <c:v>30.1</c:v>
                </c:pt>
                <c:pt idx="438">
                  <c:v>30.1</c:v>
                </c:pt>
                <c:pt idx="439">
                  <c:v>30</c:v>
                </c:pt>
                <c:pt idx="440">
                  <c:v>30</c:v>
                </c:pt>
                <c:pt idx="441">
                  <c:v>30</c:v>
                </c:pt>
                <c:pt idx="442">
                  <c:v>30</c:v>
                </c:pt>
                <c:pt idx="443">
                  <c:v>30</c:v>
                </c:pt>
                <c:pt idx="444">
                  <c:v>30.1</c:v>
                </c:pt>
                <c:pt idx="445">
                  <c:v>30.2</c:v>
                </c:pt>
                <c:pt idx="446">
                  <c:v>30.2</c:v>
                </c:pt>
                <c:pt idx="447">
                  <c:v>30.3</c:v>
                </c:pt>
                <c:pt idx="448">
                  <c:v>30.4</c:v>
                </c:pt>
                <c:pt idx="449">
                  <c:v>30.6</c:v>
                </c:pt>
                <c:pt idx="450">
                  <c:v>30.7</c:v>
                </c:pt>
                <c:pt idx="451">
                  <c:v>30.8</c:v>
                </c:pt>
                <c:pt idx="452">
                  <c:v>30.9</c:v>
                </c:pt>
                <c:pt idx="453">
                  <c:v>31</c:v>
                </c:pt>
                <c:pt idx="454">
                  <c:v>31.1</c:v>
                </c:pt>
                <c:pt idx="455">
                  <c:v>31.1</c:v>
                </c:pt>
                <c:pt idx="456">
                  <c:v>31.2</c:v>
                </c:pt>
                <c:pt idx="457">
                  <c:v>31.2</c:v>
                </c:pt>
                <c:pt idx="458">
                  <c:v>31.2</c:v>
                </c:pt>
                <c:pt idx="459">
                  <c:v>31.2</c:v>
                </c:pt>
                <c:pt idx="460">
                  <c:v>31.2</c:v>
                </c:pt>
                <c:pt idx="461">
                  <c:v>31.2</c:v>
                </c:pt>
                <c:pt idx="462">
                  <c:v>31.2</c:v>
                </c:pt>
                <c:pt idx="463">
                  <c:v>31.1</c:v>
                </c:pt>
                <c:pt idx="464">
                  <c:v>31.1</c:v>
                </c:pt>
                <c:pt idx="465">
                  <c:v>31.1</c:v>
                </c:pt>
                <c:pt idx="466">
                  <c:v>31</c:v>
                </c:pt>
                <c:pt idx="467">
                  <c:v>31</c:v>
                </c:pt>
                <c:pt idx="468">
                  <c:v>30.9</c:v>
                </c:pt>
                <c:pt idx="469">
                  <c:v>30.8</c:v>
                </c:pt>
                <c:pt idx="470">
                  <c:v>30.8</c:v>
                </c:pt>
                <c:pt idx="471">
                  <c:v>30.7</c:v>
                </c:pt>
                <c:pt idx="472">
                  <c:v>30.7</c:v>
                </c:pt>
                <c:pt idx="473">
                  <c:v>30.7</c:v>
                </c:pt>
                <c:pt idx="474">
                  <c:v>30.7</c:v>
                </c:pt>
                <c:pt idx="475">
                  <c:v>30.6</c:v>
                </c:pt>
                <c:pt idx="476">
                  <c:v>30.6</c:v>
                </c:pt>
                <c:pt idx="477">
                  <c:v>30.6</c:v>
                </c:pt>
                <c:pt idx="478">
                  <c:v>30.6</c:v>
                </c:pt>
                <c:pt idx="479">
                  <c:v>30.6</c:v>
                </c:pt>
                <c:pt idx="480">
                  <c:v>30.5</c:v>
                </c:pt>
                <c:pt idx="481">
                  <c:v>30.5</c:v>
                </c:pt>
                <c:pt idx="482">
                  <c:v>30.5</c:v>
                </c:pt>
                <c:pt idx="483">
                  <c:v>30.6</c:v>
                </c:pt>
                <c:pt idx="484">
                  <c:v>30.6</c:v>
                </c:pt>
                <c:pt idx="485">
                  <c:v>30.7</c:v>
                </c:pt>
                <c:pt idx="486">
                  <c:v>30.7</c:v>
                </c:pt>
                <c:pt idx="487">
                  <c:v>30.8</c:v>
                </c:pt>
                <c:pt idx="488">
                  <c:v>30.8</c:v>
                </c:pt>
                <c:pt idx="489">
                  <c:v>30.9</c:v>
                </c:pt>
                <c:pt idx="490">
                  <c:v>31</c:v>
                </c:pt>
                <c:pt idx="491">
                  <c:v>31</c:v>
                </c:pt>
                <c:pt idx="492">
                  <c:v>31</c:v>
                </c:pt>
                <c:pt idx="493">
                  <c:v>31</c:v>
                </c:pt>
                <c:pt idx="494">
                  <c:v>31.1</c:v>
                </c:pt>
                <c:pt idx="495">
                  <c:v>31.1</c:v>
                </c:pt>
                <c:pt idx="496">
                  <c:v>31.1</c:v>
                </c:pt>
                <c:pt idx="497">
                  <c:v>31.2</c:v>
                </c:pt>
                <c:pt idx="498">
                  <c:v>31.2</c:v>
                </c:pt>
                <c:pt idx="499">
                  <c:v>31.2</c:v>
                </c:pt>
                <c:pt idx="500">
                  <c:v>31.2</c:v>
                </c:pt>
                <c:pt idx="501">
                  <c:v>31.2</c:v>
                </c:pt>
                <c:pt idx="502">
                  <c:v>31.2</c:v>
                </c:pt>
                <c:pt idx="503">
                  <c:v>31.2</c:v>
                </c:pt>
                <c:pt idx="504">
                  <c:v>31.2</c:v>
                </c:pt>
                <c:pt idx="505">
                  <c:v>31.2</c:v>
                </c:pt>
                <c:pt idx="506">
                  <c:v>31.3</c:v>
                </c:pt>
                <c:pt idx="507">
                  <c:v>31.3</c:v>
                </c:pt>
                <c:pt idx="508">
                  <c:v>31.3</c:v>
                </c:pt>
                <c:pt idx="509">
                  <c:v>31.4</c:v>
                </c:pt>
                <c:pt idx="510">
                  <c:v>31.4</c:v>
                </c:pt>
                <c:pt idx="511">
                  <c:v>31.5</c:v>
                </c:pt>
                <c:pt idx="512">
                  <c:v>31.5</c:v>
                </c:pt>
                <c:pt idx="513">
                  <c:v>31.5</c:v>
                </c:pt>
                <c:pt idx="514">
                  <c:v>31.6</c:v>
                </c:pt>
                <c:pt idx="515">
                  <c:v>31.6</c:v>
                </c:pt>
                <c:pt idx="516">
                  <c:v>31.6</c:v>
                </c:pt>
                <c:pt idx="517">
                  <c:v>31.6</c:v>
                </c:pt>
                <c:pt idx="518">
                  <c:v>31.6</c:v>
                </c:pt>
                <c:pt idx="519">
                  <c:v>31.5</c:v>
                </c:pt>
                <c:pt idx="520">
                  <c:v>31.5</c:v>
                </c:pt>
                <c:pt idx="521">
                  <c:v>31.5</c:v>
                </c:pt>
                <c:pt idx="522">
                  <c:v>31.5</c:v>
                </c:pt>
                <c:pt idx="523">
                  <c:v>31.4</c:v>
                </c:pt>
                <c:pt idx="524">
                  <c:v>31.4</c:v>
                </c:pt>
                <c:pt idx="525">
                  <c:v>31.5</c:v>
                </c:pt>
                <c:pt idx="526">
                  <c:v>31.5</c:v>
                </c:pt>
                <c:pt idx="527">
                  <c:v>31.5</c:v>
                </c:pt>
                <c:pt idx="528">
                  <c:v>31.5</c:v>
                </c:pt>
                <c:pt idx="529">
                  <c:v>31.5</c:v>
                </c:pt>
                <c:pt idx="530">
                  <c:v>31.5</c:v>
                </c:pt>
                <c:pt idx="531">
                  <c:v>31.5</c:v>
                </c:pt>
                <c:pt idx="532">
                  <c:v>31.5</c:v>
                </c:pt>
                <c:pt idx="533">
                  <c:v>31.4</c:v>
                </c:pt>
                <c:pt idx="534">
                  <c:v>31.4</c:v>
                </c:pt>
                <c:pt idx="535">
                  <c:v>31.4</c:v>
                </c:pt>
                <c:pt idx="536">
                  <c:v>31.4</c:v>
                </c:pt>
                <c:pt idx="537">
                  <c:v>31.3</c:v>
                </c:pt>
                <c:pt idx="538">
                  <c:v>31.3</c:v>
                </c:pt>
                <c:pt idx="539">
                  <c:v>31.3</c:v>
                </c:pt>
                <c:pt idx="540">
                  <c:v>31.3</c:v>
                </c:pt>
                <c:pt idx="541">
                  <c:v>31.3</c:v>
                </c:pt>
                <c:pt idx="542">
                  <c:v>31.3</c:v>
                </c:pt>
                <c:pt idx="543">
                  <c:v>31.3</c:v>
                </c:pt>
                <c:pt idx="544">
                  <c:v>31.3</c:v>
                </c:pt>
                <c:pt idx="545">
                  <c:v>31.3</c:v>
                </c:pt>
                <c:pt idx="546">
                  <c:v>31.2</c:v>
                </c:pt>
                <c:pt idx="547">
                  <c:v>31.2</c:v>
                </c:pt>
                <c:pt idx="548">
                  <c:v>31.2</c:v>
                </c:pt>
                <c:pt idx="549">
                  <c:v>31.1</c:v>
                </c:pt>
                <c:pt idx="550">
                  <c:v>31</c:v>
                </c:pt>
                <c:pt idx="551">
                  <c:v>30.9</c:v>
                </c:pt>
                <c:pt idx="552">
                  <c:v>30.8</c:v>
                </c:pt>
                <c:pt idx="553">
                  <c:v>30.8</c:v>
                </c:pt>
                <c:pt idx="554">
                  <c:v>30.8</c:v>
                </c:pt>
                <c:pt idx="555">
                  <c:v>30.8</c:v>
                </c:pt>
                <c:pt idx="556">
                  <c:v>30.8</c:v>
                </c:pt>
                <c:pt idx="557">
                  <c:v>30.8</c:v>
                </c:pt>
                <c:pt idx="558">
                  <c:v>30.8</c:v>
                </c:pt>
                <c:pt idx="559">
                  <c:v>30.7</c:v>
                </c:pt>
                <c:pt idx="560">
                  <c:v>30.5</c:v>
                </c:pt>
                <c:pt idx="561">
                  <c:v>30.4</c:v>
                </c:pt>
                <c:pt idx="562">
                  <c:v>30.3</c:v>
                </c:pt>
                <c:pt idx="563">
                  <c:v>30.3</c:v>
                </c:pt>
                <c:pt idx="564">
                  <c:v>30.3</c:v>
                </c:pt>
                <c:pt idx="565">
                  <c:v>30.3</c:v>
                </c:pt>
                <c:pt idx="566">
                  <c:v>30.3</c:v>
                </c:pt>
                <c:pt idx="567">
                  <c:v>30.3</c:v>
                </c:pt>
                <c:pt idx="568">
                  <c:v>30.3</c:v>
                </c:pt>
                <c:pt idx="569">
                  <c:v>30.3</c:v>
                </c:pt>
                <c:pt idx="570">
                  <c:v>30.3</c:v>
                </c:pt>
                <c:pt idx="571">
                  <c:v>30.3</c:v>
                </c:pt>
                <c:pt idx="572">
                  <c:v>30.2</c:v>
                </c:pt>
                <c:pt idx="573">
                  <c:v>30.1</c:v>
                </c:pt>
                <c:pt idx="574">
                  <c:v>30</c:v>
                </c:pt>
                <c:pt idx="575">
                  <c:v>30</c:v>
                </c:pt>
                <c:pt idx="576">
                  <c:v>29.8</c:v>
                </c:pt>
                <c:pt idx="577">
                  <c:v>29.7</c:v>
                </c:pt>
                <c:pt idx="578">
                  <c:v>29.6</c:v>
                </c:pt>
                <c:pt idx="579">
                  <c:v>29.5</c:v>
                </c:pt>
                <c:pt idx="580">
                  <c:v>29.4</c:v>
                </c:pt>
                <c:pt idx="581">
                  <c:v>29.3</c:v>
                </c:pt>
                <c:pt idx="582">
                  <c:v>29.2</c:v>
                </c:pt>
                <c:pt idx="583">
                  <c:v>29.1</c:v>
                </c:pt>
                <c:pt idx="584">
                  <c:v>29.1</c:v>
                </c:pt>
                <c:pt idx="585">
                  <c:v>29</c:v>
                </c:pt>
                <c:pt idx="586">
                  <c:v>28.9</c:v>
                </c:pt>
                <c:pt idx="587">
                  <c:v>28.9</c:v>
                </c:pt>
                <c:pt idx="588">
                  <c:v>28.9</c:v>
                </c:pt>
                <c:pt idx="589">
                  <c:v>28.8</c:v>
                </c:pt>
                <c:pt idx="590">
                  <c:v>28.7</c:v>
                </c:pt>
                <c:pt idx="591">
                  <c:v>28.6</c:v>
                </c:pt>
                <c:pt idx="592">
                  <c:v>28.6</c:v>
                </c:pt>
                <c:pt idx="593">
                  <c:v>28.5</c:v>
                </c:pt>
                <c:pt idx="594">
                  <c:v>28.5</c:v>
                </c:pt>
                <c:pt idx="595">
                  <c:v>28.5</c:v>
                </c:pt>
                <c:pt idx="596">
                  <c:v>28.5</c:v>
                </c:pt>
                <c:pt idx="597">
                  <c:v>28.5</c:v>
                </c:pt>
                <c:pt idx="598">
                  <c:v>28.5</c:v>
                </c:pt>
                <c:pt idx="599">
                  <c:v>28.5</c:v>
                </c:pt>
                <c:pt idx="600">
                  <c:v>28.6</c:v>
                </c:pt>
                <c:pt idx="601">
                  <c:v>28.6</c:v>
                </c:pt>
                <c:pt idx="602">
                  <c:v>28.6</c:v>
                </c:pt>
                <c:pt idx="603">
                  <c:v>28.6</c:v>
                </c:pt>
                <c:pt idx="604">
                  <c:v>28.6</c:v>
                </c:pt>
                <c:pt idx="605">
                  <c:v>28.6</c:v>
                </c:pt>
                <c:pt idx="606">
                  <c:v>28.5</c:v>
                </c:pt>
                <c:pt idx="607">
                  <c:v>28.5</c:v>
                </c:pt>
                <c:pt idx="608">
                  <c:v>28.5</c:v>
                </c:pt>
                <c:pt idx="609">
                  <c:v>28.5</c:v>
                </c:pt>
                <c:pt idx="610">
                  <c:v>28.4</c:v>
                </c:pt>
                <c:pt idx="611">
                  <c:v>28.4</c:v>
                </c:pt>
                <c:pt idx="612">
                  <c:v>28.3</c:v>
                </c:pt>
                <c:pt idx="613">
                  <c:v>28.2</c:v>
                </c:pt>
                <c:pt idx="614">
                  <c:v>28</c:v>
                </c:pt>
                <c:pt idx="615">
                  <c:v>27.9</c:v>
                </c:pt>
                <c:pt idx="616">
                  <c:v>27.8</c:v>
                </c:pt>
                <c:pt idx="617">
                  <c:v>27.7</c:v>
                </c:pt>
                <c:pt idx="618">
                  <c:v>27.6</c:v>
                </c:pt>
                <c:pt idx="619">
                  <c:v>27.6</c:v>
                </c:pt>
                <c:pt idx="620">
                  <c:v>27.5</c:v>
                </c:pt>
                <c:pt idx="621">
                  <c:v>27.5</c:v>
                </c:pt>
                <c:pt idx="622">
                  <c:v>27.4</c:v>
                </c:pt>
                <c:pt idx="623">
                  <c:v>27.4</c:v>
                </c:pt>
                <c:pt idx="624">
                  <c:v>27.4</c:v>
                </c:pt>
                <c:pt idx="625">
                  <c:v>27.3</c:v>
                </c:pt>
                <c:pt idx="626">
                  <c:v>27.2</c:v>
                </c:pt>
                <c:pt idx="627">
                  <c:v>27.2</c:v>
                </c:pt>
                <c:pt idx="628">
                  <c:v>27.1</c:v>
                </c:pt>
                <c:pt idx="629">
                  <c:v>27</c:v>
                </c:pt>
                <c:pt idx="630">
                  <c:v>26.9</c:v>
                </c:pt>
                <c:pt idx="631">
                  <c:v>26.9</c:v>
                </c:pt>
                <c:pt idx="632">
                  <c:v>26.9</c:v>
                </c:pt>
                <c:pt idx="633">
                  <c:v>26.8</c:v>
                </c:pt>
                <c:pt idx="634">
                  <c:v>26.8</c:v>
                </c:pt>
                <c:pt idx="635">
                  <c:v>26.8</c:v>
                </c:pt>
                <c:pt idx="636">
                  <c:v>26.7</c:v>
                </c:pt>
                <c:pt idx="637">
                  <c:v>26.6</c:v>
                </c:pt>
                <c:pt idx="638">
                  <c:v>26.6</c:v>
                </c:pt>
                <c:pt idx="639">
                  <c:v>26.6</c:v>
                </c:pt>
                <c:pt idx="640">
                  <c:v>26.6</c:v>
                </c:pt>
                <c:pt idx="641">
                  <c:v>26.6</c:v>
                </c:pt>
                <c:pt idx="642">
                  <c:v>26.5</c:v>
                </c:pt>
                <c:pt idx="643">
                  <c:v>26.5</c:v>
                </c:pt>
                <c:pt idx="644">
                  <c:v>26.5</c:v>
                </c:pt>
                <c:pt idx="645">
                  <c:v>26.5</c:v>
                </c:pt>
                <c:pt idx="646">
                  <c:v>26.4</c:v>
                </c:pt>
                <c:pt idx="647">
                  <c:v>26.4</c:v>
                </c:pt>
                <c:pt idx="648">
                  <c:v>26.4</c:v>
                </c:pt>
                <c:pt idx="649">
                  <c:v>26.3</c:v>
                </c:pt>
                <c:pt idx="650">
                  <c:v>26.3</c:v>
                </c:pt>
                <c:pt idx="651">
                  <c:v>26.3</c:v>
                </c:pt>
                <c:pt idx="652">
                  <c:v>26.3</c:v>
                </c:pt>
                <c:pt idx="653">
                  <c:v>26.3</c:v>
                </c:pt>
                <c:pt idx="654">
                  <c:v>26.2</c:v>
                </c:pt>
                <c:pt idx="655">
                  <c:v>26.2</c:v>
                </c:pt>
                <c:pt idx="656">
                  <c:v>26.2</c:v>
                </c:pt>
                <c:pt idx="657">
                  <c:v>26.2</c:v>
                </c:pt>
                <c:pt idx="658">
                  <c:v>26.2</c:v>
                </c:pt>
                <c:pt idx="659">
                  <c:v>26.2</c:v>
                </c:pt>
                <c:pt idx="660">
                  <c:v>26.1</c:v>
                </c:pt>
                <c:pt idx="661">
                  <c:v>26.1</c:v>
                </c:pt>
                <c:pt idx="662">
                  <c:v>26.1</c:v>
                </c:pt>
                <c:pt idx="663">
                  <c:v>26.1</c:v>
                </c:pt>
                <c:pt idx="664">
                  <c:v>26.1</c:v>
                </c:pt>
                <c:pt idx="665">
                  <c:v>26.1</c:v>
                </c:pt>
                <c:pt idx="666">
                  <c:v>26</c:v>
                </c:pt>
                <c:pt idx="667">
                  <c:v>26</c:v>
                </c:pt>
                <c:pt idx="668">
                  <c:v>26</c:v>
                </c:pt>
                <c:pt idx="669">
                  <c:v>26</c:v>
                </c:pt>
                <c:pt idx="670">
                  <c:v>26</c:v>
                </c:pt>
                <c:pt idx="671">
                  <c:v>26</c:v>
                </c:pt>
                <c:pt idx="672">
                  <c:v>26</c:v>
                </c:pt>
                <c:pt idx="673">
                  <c:v>25.9</c:v>
                </c:pt>
                <c:pt idx="674">
                  <c:v>25.9</c:v>
                </c:pt>
                <c:pt idx="675">
                  <c:v>25.9</c:v>
                </c:pt>
                <c:pt idx="676">
                  <c:v>25.9</c:v>
                </c:pt>
                <c:pt idx="677">
                  <c:v>25.9</c:v>
                </c:pt>
                <c:pt idx="678">
                  <c:v>25.9</c:v>
                </c:pt>
                <c:pt idx="679">
                  <c:v>25.8</c:v>
                </c:pt>
                <c:pt idx="680">
                  <c:v>25.8</c:v>
                </c:pt>
                <c:pt idx="681">
                  <c:v>25.8</c:v>
                </c:pt>
                <c:pt idx="682">
                  <c:v>25.8</c:v>
                </c:pt>
                <c:pt idx="683">
                  <c:v>25.8</c:v>
                </c:pt>
                <c:pt idx="684">
                  <c:v>25.8</c:v>
                </c:pt>
                <c:pt idx="685">
                  <c:v>25.8</c:v>
                </c:pt>
                <c:pt idx="686">
                  <c:v>25.7</c:v>
                </c:pt>
                <c:pt idx="687">
                  <c:v>25.7</c:v>
                </c:pt>
                <c:pt idx="688">
                  <c:v>25.7</c:v>
                </c:pt>
                <c:pt idx="689">
                  <c:v>25.7</c:v>
                </c:pt>
                <c:pt idx="690">
                  <c:v>25.7</c:v>
                </c:pt>
                <c:pt idx="691">
                  <c:v>25.6</c:v>
                </c:pt>
                <c:pt idx="692">
                  <c:v>25.6</c:v>
                </c:pt>
                <c:pt idx="693">
                  <c:v>25.6</c:v>
                </c:pt>
                <c:pt idx="694">
                  <c:v>25.6</c:v>
                </c:pt>
                <c:pt idx="695">
                  <c:v>25.6</c:v>
                </c:pt>
                <c:pt idx="696">
                  <c:v>25.5</c:v>
                </c:pt>
                <c:pt idx="697">
                  <c:v>25.6</c:v>
                </c:pt>
                <c:pt idx="698">
                  <c:v>25.5</c:v>
                </c:pt>
                <c:pt idx="699">
                  <c:v>25.5</c:v>
                </c:pt>
                <c:pt idx="700">
                  <c:v>25.5</c:v>
                </c:pt>
                <c:pt idx="701">
                  <c:v>25.5</c:v>
                </c:pt>
                <c:pt idx="702">
                  <c:v>25.4</c:v>
                </c:pt>
                <c:pt idx="703">
                  <c:v>25.4</c:v>
                </c:pt>
                <c:pt idx="704">
                  <c:v>25.4</c:v>
                </c:pt>
                <c:pt idx="705">
                  <c:v>25.4</c:v>
                </c:pt>
                <c:pt idx="706">
                  <c:v>25.4</c:v>
                </c:pt>
                <c:pt idx="707">
                  <c:v>25.3</c:v>
                </c:pt>
                <c:pt idx="708">
                  <c:v>25.3</c:v>
                </c:pt>
                <c:pt idx="709">
                  <c:v>25.3</c:v>
                </c:pt>
                <c:pt idx="710">
                  <c:v>25.3</c:v>
                </c:pt>
                <c:pt idx="711">
                  <c:v>25.3</c:v>
                </c:pt>
                <c:pt idx="712">
                  <c:v>25.3</c:v>
                </c:pt>
                <c:pt idx="713">
                  <c:v>25.2</c:v>
                </c:pt>
                <c:pt idx="714">
                  <c:v>25.3</c:v>
                </c:pt>
                <c:pt idx="715">
                  <c:v>25.2</c:v>
                </c:pt>
                <c:pt idx="716">
                  <c:v>25.2</c:v>
                </c:pt>
                <c:pt idx="717">
                  <c:v>25.2</c:v>
                </c:pt>
                <c:pt idx="718">
                  <c:v>25.2</c:v>
                </c:pt>
                <c:pt idx="719">
                  <c:v>25.2</c:v>
                </c:pt>
                <c:pt idx="720">
                  <c:v>25.2</c:v>
                </c:pt>
                <c:pt idx="721">
                  <c:v>25.2</c:v>
                </c:pt>
                <c:pt idx="722">
                  <c:v>25.1</c:v>
                </c:pt>
                <c:pt idx="723">
                  <c:v>25.1</c:v>
                </c:pt>
                <c:pt idx="724">
                  <c:v>25.1</c:v>
                </c:pt>
                <c:pt idx="725">
                  <c:v>25.1</c:v>
                </c:pt>
                <c:pt idx="726">
                  <c:v>25.1</c:v>
                </c:pt>
                <c:pt idx="727">
                  <c:v>25.1</c:v>
                </c:pt>
                <c:pt idx="728">
                  <c:v>25.1</c:v>
                </c:pt>
                <c:pt idx="729">
                  <c:v>25</c:v>
                </c:pt>
                <c:pt idx="730">
                  <c:v>25</c:v>
                </c:pt>
                <c:pt idx="731">
                  <c:v>25</c:v>
                </c:pt>
                <c:pt idx="732">
                  <c:v>25</c:v>
                </c:pt>
                <c:pt idx="733">
                  <c:v>25</c:v>
                </c:pt>
                <c:pt idx="734">
                  <c:v>25</c:v>
                </c:pt>
                <c:pt idx="735">
                  <c:v>25</c:v>
                </c:pt>
                <c:pt idx="736">
                  <c:v>25</c:v>
                </c:pt>
                <c:pt idx="737">
                  <c:v>24.9</c:v>
                </c:pt>
                <c:pt idx="738">
                  <c:v>24.9</c:v>
                </c:pt>
                <c:pt idx="739">
                  <c:v>24.9</c:v>
                </c:pt>
                <c:pt idx="740">
                  <c:v>24.9</c:v>
                </c:pt>
                <c:pt idx="741">
                  <c:v>24.9</c:v>
                </c:pt>
                <c:pt idx="742">
                  <c:v>24.9</c:v>
                </c:pt>
                <c:pt idx="743">
                  <c:v>24.9</c:v>
                </c:pt>
                <c:pt idx="744">
                  <c:v>24.8</c:v>
                </c:pt>
                <c:pt idx="745">
                  <c:v>24.9</c:v>
                </c:pt>
                <c:pt idx="746">
                  <c:v>24.8</c:v>
                </c:pt>
                <c:pt idx="747">
                  <c:v>24.8</c:v>
                </c:pt>
                <c:pt idx="748">
                  <c:v>24.8</c:v>
                </c:pt>
                <c:pt idx="749">
                  <c:v>24.8</c:v>
                </c:pt>
                <c:pt idx="750">
                  <c:v>24.8</c:v>
                </c:pt>
                <c:pt idx="751">
                  <c:v>24.8</c:v>
                </c:pt>
                <c:pt idx="752">
                  <c:v>24.8</c:v>
                </c:pt>
                <c:pt idx="753">
                  <c:v>24.7</c:v>
                </c:pt>
                <c:pt idx="754">
                  <c:v>24.7</c:v>
                </c:pt>
                <c:pt idx="755">
                  <c:v>24.7</c:v>
                </c:pt>
                <c:pt idx="756">
                  <c:v>24.7</c:v>
                </c:pt>
                <c:pt idx="757">
                  <c:v>24.7</c:v>
                </c:pt>
                <c:pt idx="758">
                  <c:v>24.7</c:v>
                </c:pt>
                <c:pt idx="759">
                  <c:v>24.7</c:v>
                </c:pt>
                <c:pt idx="760">
                  <c:v>24.7</c:v>
                </c:pt>
                <c:pt idx="761">
                  <c:v>24.7</c:v>
                </c:pt>
                <c:pt idx="762">
                  <c:v>24.7</c:v>
                </c:pt>
                <c:pt idx="763">
                  <c:v>24.7</c:v>
                </c:pt>
                <c:pt idx="764">
                  <c:v>24.7</c:v>
                </c:pt>
                <c:pt idx="765">
                  <c:v>24.7</c:v>
                </c:pt>
                <c:pt idx="766">
                  <c:v>24.6</c:v>
                </c:pt>
                <c:pt idx="767">
                  <c:v>24.7</c:v>
                </c:pt>
                <c:pt idx="768">
                  <c:v>24.6</c:v>
                </c:pt>
                <c:pt idx="769">
                  <c:v>24.6</c:v>
                </c:pt>
                <c:pt idx="770">
                  <c:v>24.6</c:v>
                </c:pt>
                <c:pt idx="771">
                  <c:v>24.5</c:v>
                </c:pt>
                <c:pt idx="772">
                  <c:v>24.5</c:v>
                </c:pt>
                <c:pt idx="773">
                  <c:v>24.5</c:v>
                </c:pt>
                <c:pt idx="774">
                  <c:v>24.5</c:v>
                </c:pt>
                <c:pt idx="775">
                  <c:v>24.4</c:v>
                </c:pt>
                <c:pt idx="776">
                  <c:v>24.5</c:v>
                </c:pt>
                <c:pt idx="777">
                  <c:v>24.4</c:v>
                </c:pt>
                <c:pt idx="778">
                  <c:v>24.4</c:v>
                </c:pt>
                <c:pt idx="779">
                  <c:v>24.4</c:v>
                </c:pt>
                <c:pt idx="780">
                  <c:v>24.4</c:v>
                </c:pt>
                <c:pt idx="781">
                  <c:v>24.4</c:v>
                </c:pt>
                <c:pt idx="782">
                  <c:v>24.3</c:v>
                </c:pt>
                <c:pt idx="783">
                  <c:v>24.4</c:v>
                </c:pt>
                <c:pt idx="784">
                  <c:v>24.3</c:v>
                </c:pt>
                <c:pt idx="785">
                  <c:v>24.3</c:v>
                </c:pt>
                <c:pt idx="786">
                  <c:v>24.3</c:v>
                </c:pt>
                <c:pt idx="787">
                  <c:v>24.3</c:v>
                </c:pt>
                <c:pt idx="788">
                  <c:v>24.3</c:v>
                </c:pt>
                <c:pt idx="789">
                  <c:v>24.3</c:v>
                </c:pt>
                <c:pt idx="790">
                  <c:v>24.3</c:v>
                </c:pt>
                <c:pt idx="791">
                  <c:v>24.3</c:v>
                </c:pt>
                <c:pt idx="792">
                  <c:v>24.2</c:v>
                </c:pt>
                <c:pt idx="793">
                  <c:v>24.3</c:v>
                </c:pt>
                <c:pt idx="794">
                  <c:v>24.2</c:v>
                </c:pt>
                <c:pt idx="795">
                  <c:v>24.2</c:v>
                </c:pt>
                <c:pt idx="796">
                  <c:v>24.2</c:v>
                </c:pt>
                <c:pt idx="797">
                  <c:v>24.2</c:v>
                </c:pt>
                <c:pt idx="798">
                  <c:v>24.2</c:v>
                </c:pt>
                <c:pt idx="799">
                  <c:v>24.2</c:v>
                </c:pt>
                <c:pt idx="800">
                  <c:v>24.1</c:v>
                </c:pt>
                <c:pt idx="801">
                  <c:v>24.1</c:v>
                </c:pt>
                <c:pt idx="802">
                  <c:v>24.2</c:v>
                </c:pt>
                <c:pt idx="803">
                  <c:v>24.1</c:v>
                </c:pt>
                <c:pt idx="804">
                  <c:v>24.1</c:v>
                </c:pt>
                <c:pt idx="805">
                  <c:v>24.1</c:v>
                </c:pt>
                <c:pt idx="806">
                  <c:v>24.1</c:v>
                </c:pt>
                <c:pt idx="807">
                  <c:v>24.1</c:v>
                </c:pt>
                <c:pt idx="808">
                  <c:v>24.1</c:v>
                </c:pt>
                <c:pt idx="809">
                  <c:v>24.1</c:v>
                </c:pt>
                <c:pt idx="810">
                  <c:v>24.1</c:v>
                </c:pt>
                <c:pt idx="811">
                  <c:v>24</c:v>
                </c:pt>
                <c:pt idx="812">
                  <c:v>24</c:v>
                </c:pt>
                <c:pt idx="813">
                  <c:v>24</c:v>
                </c:pt>
                <c:pt idx="814">
                  <c:v>24</c:v>
                </c:pt>
                <c:pt idx="815">
                  <c:v>24</c:v>
                </c:pt>
                <c:pt idx="816">
                  <c:v>24</c:v>
                </c:pt>
                <c:pt idx="817">
                  <c:v>24</c:v>
                </c:pt>
                <c:pt idx="818">
                  <c:v>24</c:v>
                </c:pt>
                <c:pt idx="819">
                  <c:v>24</c:v>
                </c:pt>
                <c:pt idx="820">
                  <c:v>24</c:v>
                </c:pt>
                <c:pt idx="821">
                  <c:v>23.9</c:v>
                </c:pt>
                <c:pt idx="822">
                  <c:v>24</c:v>
                </c:pt>
                <c:pt idx="823">
                  <c:v>24</c:v>
                </c:pt>
                <c:pt idx="824">
                  <c:v>24</c:v>
                </c:pt>
                <c:pt idx="825">
                  <c:v>23.9</c:v>
                </c:pt>
                <c:pt idx="826">
                  <c:v>23.9</c:v>
                </c:pt>
                <c:pt idx="827">
                  <c:v>23.9</c:v>
                </c:pt>
                <c:pt idx="828">
                  <c:v>23.9</c:v>
                </c:pt>
                <c:pt idx="829">
                  <c:v>23.9</c:v>
                </c:pt>
                <c:pt idx="830">
                  <c:v>23.9</c:v>
                </c:pt>
                <c:pt idx="831">
                  <c:v>23.8</c:v>
                </c:pt>
                <c:pt idx="832">
                  <c:v>23.8</c:v>
                </c:pt>
                <c:pt idx="833">
                  <c:v>23.8</c:v>
                </c:pt>
                <c:pt idx="834">
                  <c:v>23.8</c:v>
                </c:pt>
                <c:pt idx="835">
                  <c:v>23.8</c:v>
                </c:pt>
                <c:pt idx="836">
                  <c:v>23.8</c:v>
                </c:pt>
                <c:pt idx="837">
                  <c:v>23.8</c:v>
                </c:pt>
                <c:pt idx="838">
                  <c:v>23.8</c:v>
                </c:pt>
                <c:pt idx="839">
                  <c:v>23.8</c:v>
                </c:pt>
                <c:pt idx="840">
                  <c:v>23.7</c:v>
                </c:pt>
                <c:pt idx="841">
                  <c:v>23.7</c:v>
                </c:pt>
                <c:pt idx="842">
                  <c:v>23.7</c:v>
                </c:pt>
                <c:pt idx="843">
                  <c:v>23.7</c:v>
                </c:pt>
                <c:pt idx="844">
                  <c:v>23.7</c:v>
                </c:pt>
                <c:pt idx="845">
                  <c:v>23.7</c:v>
                </c:pt>
                <c:pt idx="846">
                  <c:v>23.7</c:v>
                </c:pt>
                <c:pt idx="847">
                  <c:v>23.7</c:v>
                </c:pt>
                <c:pt idx="848">
                  <c:v>23.6</c:v>
                </c:pt>
                <c:pt idx="849">
                  <c:v>23.6</c:v>
                </c:pt>
                <c:pt idx="850">
                  <c:v>23.7</c:v>
                </c:pt>
                <c:pt idx="851">
                  <c:v>23.6</c:v>
                </c:pt>
                <c:pt idx="852">
                  <c:v>23.6</c:v>
                </c:pt>
                <c:pt idx="853">
                  <c:v>23.6</c:v>
                </c:pt>
                <c:pt idx="854">
                  <c:v>23.6</c:v>
                </c:pt>
                <c:pt idx="855">
                  <c:v>23.6</c:v>
                </c:pt>
                <c:pt idx="856">
                  <c:v>23.6</c:v>
                </c:pt>
                <c:pt idx="857">
                  <c:v>23.6</c:v>
                </c:pt>
                <c:pt idx="858">
                  <c:v>23.6</c:v>
                </c:pt>
                <c:pt idx="859">
                  <c:v>23.5</c:v>
                </c:pt>
                <c:pt idx="860">
                  <c:v>23.5</c:v>
                </c:pt>
                <c:pt idx="861">
                  <c:v>23.5</c:v>
                </c:pt>
                <c:pt idx="862">
                  <c:v>23.5</c:v>
                </c:pt>
                <c:pt idx="863">
                  <c:v>23.5</c:v>
                </c:pt>
                <c:pt idx="864">
                  <c:v>23.5</c:v>
                </c:pt>
                <c:pt idx="865">
                  <c:v>23.5</c:v>
                </c:pt>
                <c:pt idx="866">
                  <c:v>23.5</c:v>
                </c:pt>
                <c:pt idx="867">
                  <c:v>23.5</c:v>
                </c:pt>
                <c:pt idx="868">
                  <c:v>23.4</c:v>
                </c:pt>
                <c:pt idx="869">
                  <c:v>23.4</c:v>
                </c:pt>
                <c:pt idx="870">
                  <c:v>23.4</c:v>
                </c:pt>
                <c:pt idx="871">
                  <c:v>23.4</c:v>
                </c:pt>
                <c:pt idx="872">
                  <c:v>23.4</c:v>
                </c:pt>
                <c:pt idx="873">
                  <c:v>23.4</c:v>
                </c:pt>
                <c:pt idx="874">
                  <c:v>23.4</c:v>
                </c:pt>
                <c:pt idx="875">
                  <c:v>23.4</c:v>
                </c:pt>
                <c:pt idx="876">
                  <c:v>23.4</c:v>
                </c:pt>
                <c:pt idx="877">
                  <c:v>23.4</c:v>
                </c:pt>
                <c:pt idx="878">
                  <c:v>23.4</c:v>
                </c:pt>
                <c:pt idx="879">
                  <c:v>23.4</c:v>
                </c:pt>
                <c:pt idx="880">
                  <c:v>23.3</c:v>
                </c:pt>
                <c:pt idx="881">
                  <c:v>23.3</c:v>
                </c:pt>
                <c:pt idx="882">
                  <c:v>23.3</c:v>
                </c:pt>
                <c:pt idx="883">
                  <c:v>23.3</c:v>
                </c:pt>
                <c:pt idx="884">
                  <c:v>23.3</c:v>
                </c:pt>
                <c:pt idx="885">
                  <c:v>23.3</c:v>
                </c:pt>
                <c:pt idx="886">
                  <c:v>23.3</c:v>
                </c:pt>
                <c:pt idx="887">
                  <c:v>23.3</c:v>
                </c:pt>
                <c:pt idx="888">
                  <c:v>23.3</c:v>
                </c:pt>
                <c:pt idx="889">
                  <c:v>23.3</c:v>
                </c:pt>
                <c:pt idx="890">
                  <c:v>23.3</c:v>
                </c:pt>
                <c:pt idx="891">
                  <c:v>23.3</c:v>
                </c:pt>
                <c:pt idx="892">
                  <c:v>23.3</c:v>
                </c:pt>
                <c:pt idx="893">
                  <c:v>23.3</c:v>
                </c:pt>
                <c:pt idx="894">
                  <c:v>23.3</c:v>
                </c:pt>
                <c:pt idx="895">
                  <c:v>23.3</c:v>
                </c:pt>
                <c:pt idx="896">
                  <c:v>23.3</c:v>
                </c:pt>
                <c:pt idx="897">
                  <c:v>23.2</c:v>
                </c:pt>
                <c:pt idx="898">
                  <c:v>23.2</c:v>
                </c:pt>
                <c:pt idx="899">
                  <c:v>23.2</c:v>
                </c:pt>
                <c:pt idx="900">
                  <c:v>23.2</c:v>
                </c:pt>
                <c:pt idx="901">
                  <c:v>23.2</c:v>
                </c:pt>
                <c:pt idx="902">
                  <c:v>23.2</c:v>
                </c:pt>
                <c:pt idx="903">
                  <c:v>23.2</c:v>
                </c:pt>
                <c:pt idx="904">
                  <c:v>23.2</c:v>
                </c:pt>
                <c:pt idx="905">
                  <c:v>23.2</c:v>
                </c:pt>
                <c:pt idx="906">
                  <c:v>23.2</c:v>
                </c:pt>
                <c:pt idx="907">
                  <c:v>23.2</c:v>
                </c:pt>
                <c:pt idx="908">
                  <c:v>23.2</c:v>
                </c:pt>
                <c:pt idx="909">
                  <c:v>23.2</c:v>
                </c:pt>
                <c:pt idx="910">
                  <c:v>23.2</c:v>
                </c:pt>
                <c:pt idx="911">
                  <c:v>23.2</c:v>
                </c:pt>
                <c:pt idx="912">
                  <c:v>23.1</c:v>
                </c:pt>
                <c:pt idx="913">
                  <c:v>23.1</c:v>
                </c:pt>
                <c:pt idx="914">
                  <c:v>23.1</c:v>
                </c:pt>
                <c:pt idx="915">
                  <c:v>23.1</c:v>
                </c:pt>
                <c:pt idx="916">
                  <c:v>23.1</c:v>
                </c:pt>
                <c:pt idx="917">
                  <c:v>23.1</c:v>
                </c:pt>
                <c:pt idx="918">
                  <c:v>23.1</c:v>
                </c:pt>
                <c:pt idx="919">
                  <c:v>23.1</c:v>
                </c:pt>
                <c:pt idx="920">
                  <c:v>23.1</c:v>
                </c:pt>
                <c:pt idx="921">
                  <c:v>23.1</c:v>
                </c:pt>
                <c:pt idx="922">
                  <c:v>23.1</c:v>
                </c:pt>
                <c:pt idx="923">
                  <c:v>23.1</c:v>
                </c:pt>
                <c:pt idx="924">
                  <c:v>23.1</c:v>
                </c:pt>
                <c:pt idx="925">
                  <c:v>23.1</c:v>
                </c:pt>
                <c:pt idx="926">
                  <c:v>23.1</c:v>
                </c:pt>
                <c:pt idx="927">
                  <c:v>23.1</c:v>
                </c:pt>
                <c:pt idx="928">
                  <c:v>23.1</c:v>
                </c:pt>
                <c:pt idx="929">
                  <c:v>23.1</c:v>
                </c:pt>
                <c:pt idx="930">
                  <c:v>23.1</c:v>
                </c:pt>
                <c:pt idx="931">
                  <c:v>23.1</c:v>
                </c:pt>
                <c:pt idx="932">
                  <c:v>23.1</c:v>
                </c:pt>
                <c:pt idx="933">
                  <c:v>23.1</c:v>
                </c:pt>
                <c:pt idx="934">
                  <c:v>23.1</c:v>
                </c:pt>
                <c:pt idx="935">
                  <c:v>23.1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3606912"/>
        <c:axId val="146569408"/>
      </c:lineChart>
      <c:catAx>
        <c:axId val="29360691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gradFill>
              <a:gsLst>
                <a:gs pos="0">
                  <a:schemeClr val="tx1"/>
                </a:gs>
                <a:gs pos="18000">
                  <a:schemeClr val="bg1">
                    <a:lumMod val="85000"/>
                  </a:schemeClr>
                </a:gs>
                <a:gs pos="100000">
                  <a:schemeClr val="bg1">
                    <a:lumMod val="95000"/>
                  </a:schemeClr>
                </a:gs>
              </a:gsLst>
              <a:lin ang="5400000" scaled="0"/>
            </a:gra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146569408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1465694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9360691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8184578011E-2"/>
          <c:y val="7.390041928721174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Relevés!$R$513:$R$2258</c:f>
              <c:numCache>
                <c:formatCode>h:mm</c:formatCode>
                <c:ptCount val="1746"/>
                <c:pt idx="0">
                  <c:v>0.35</c:v>
                </c:pt>
                <c:pt idx="1">
                  <c:v>0.35069444444444398</c:v>
                </c:pt>
                <c:pt idx="2">
                  <c:v>0.35138888888888897</c:v>
                </c:pt>
                <c:pt idx="3">
                  <c:v>0.35208333333333303</c:v>
                </c:pt>
                <c:pt idx="4">
                  <c:v>0.35277777777777802</c:v>
                </c:pt>
                <c:pt idx="5">
                  <c:v>0.35347222222222202</c:v>
                </c:pt>
                <c:pt idx="6">
                  <c:v>0.35416666666666702</c:v>
                </c:pt>
                <c:pt idx="7">
                  <c:v>0.35486111111111102</c:v>
                </c:pt>
                <c:pt idx="8">
                  <c:v>0.35555555555555601</c:v>
                </c:pt>
                <c:pt idx="9">
                  <c:v>0.35625000000000001</c:v>
                </c:pt>
                <c:pt idx="10">
                  <c:v>0.35694444444444401</c:v>
                </c:pt>
                <c:pt idx="11">
                  <c:v>0.35763888888888901</c:v>
                </c:pt>
                <c:pt idx="12">
                  <c:v>0.358333333333333</c:v>
                </c:pt>
                <c:pt idx="13">
                  <c:v>0.359027777777778</c:v>
                </c:pt>
                <c:pt idx="14">
                  <c:v>0.359722222222222</c:v>
                </c:pt>
                <c:pt idx="15">
                  <c:v>0.360416666666667</c:v>
                </c:pt>
                <c:pt idx="16">
                  <c:v>0.36111111111111099</c:v>
                </c:pt>
                <c:pt idx="17">
                  <c:v>0.36180555555555599</c:v>
                </c:pt>
                <c:pt idx="18">
                  <c:v>0.36249999999999999</c:v>
                </c:pt>
                <c:pt idx="19">
                  <c:v>0.36319444444444399</c:v>
                </c:pt>
                <c:pt idx="20">
                  <c:v>0.36388888888888898</c:v>
                </c:pt>
                <c:pt idx="21">
                  <c:v>0.36458333333333298</c:v>
                </c:pt>
                <c:pt idx="22">
                  <c:v>0.36527777777777798</c:v>
                </c:pt>
                <c:pt idx="23">
                  <c:v>0.36597222222222198</c:v>
                </c:pt>
                <c:pt idx="24">
                  <c:v>0.36666666666666697</c:v>
                </c:pt>
                <c:pt idx="25">
                  <c:v>0.36736111111111103</c:v>
                </c:pt>
                <c:pt idx="26">
                  <c:v>0.36805555555555602</c:v>
                </c:pt>
                <c:pt idx="27">
                  <c:v>0.36875000000000002</c:v>
                </c:pt>
                <c:pt idx="28">
                  <c:v>0.36944444444444402</c:v>
                </c:pt>
                <c:pt idx="29">
                  <c:v>0.37013888888888902</c:v>
                </c:pt>
                <c:pt idx="30">
                  <c:v>0.37083333333333302</c:v>
                </c:pt>
                <c:pt idx="31">
                  <c:v>0.37152777777777801</c:v>
                </c:pt>
                <c:pt idx="32">
                  <c:v>0.37222222222222201</c:v>
                </c:pt>
                <c:pt idx="33">
                  <c:v>0.37291666666666701</c:v>
                </c:pt>
                <c:pt idx="34">
                  <c:v>0.37361111111111101</c:v>
                </c:pt>
                <c:pt idx="35">
                  <c:v>0.374305555555556</c:v>
                </c:pt>
                <c:pt idx="36">
                  <c:v>0.375</c:v>
                </c:pt>
                <c:pt idx="37">
                  <c:v>0.375694444444444</c:v>
                </c:pt>
                <c:pt idx="38">
                  <c:v>0.37638888888888899</c:v>
                </c:pt>
                <c:pt idx="39">
                  <c:v>0.37708333333333299</c:v>
                </c:pt>
                <c:pt idx="40">
                  <c:v>0.37777777777777799</c:v>
                </c:pt>
                <c:pt idx="41">
                  <c:v>0.37847222222222199</c:v>
                </c:pt>
                <c:pt idx="42">
                  <c:v>0.37916666666666698</c:v>
                </c:pt>
                <c:pt idx="43">
                  <c:v>0.37986111111111098</c:v>
                </c:pt>
                <c:pt idx="44">
                  <c:v>0.38055555555555598</c:v>
                </c:pt>
                <c:pt idx="45">
                  <c:v>0.38124999999999998</c:v>
                </c:pt>
                <c:pt idx="46">
                  <c:v>0.38194444444444398</c:v>
                </c:pt>
                <c:pt idx="47">
                  <c:v>0.38263888888888897</c:v>
                </c:pt>
                <c:pt idx="48">
                  <c:v>0.38333333333333303</c:v>
                </c:pt>
                <c:pt idx="49">
                  <c:v>0.38402777777777802</c:v>
                </c:pt>
                <c:pt idx="50">
                  <c:v>0.38472222222222202</c:v>
                </c:pt>
                <c:pt idx="51">
                  <c:v>0.38541666666666702</c:v>
                </c:pt>
                <c:pt idx="52">
                  <c:v>0.38611111111111102</c:v>
                </c:pt>
                <c:pt idx="53">
                  <c:v>0.38680555555555601</c:v>
                </c:pt>
                <c:pt idx="54">
                  <c:v>0.38750000000000001</c:v>
                </c:pt>
                <c:pt idx="55">
                  <c:v>0.38819444444444401</c:v>
                </c:pt>
                <c:pt idx="56">
                  <c:v>0.38888888888888901</c:v>
                </c:pt>
                <c:pt idx="57">
                  <c:v>0.389583333333333</c:v>
                </c:pt>
                <c:pt idx="58">
                  <c:v>0.390277777777778</c:v>
                </c:pt>
                <c:pt idx="59">
                  <c:v>0.390972222222222</c:v>
                </c:pt>
                <c:pt idx="60">
                  <c:v>0.391666666666667</c:v>
                </c:pt>
                <c:pt idx="61">
                  <c:v>0.39236111111111099</c:v>
                </c:pt>
                <c:pt idx="62">
                  <c:v>0.39305555555555599</c:v>
                </c:pt>
                <c:pt idx="63">
                  <c:v>0.39374999999999999</c:v>
                </c:pt>
                <c:pt idx="64">
                  <c:v>0.39444444444444399</c:v>
                </c:pt>
                <c:pt idx="65">
                  <c:v>0.39513888888888898</c:v>
                </c:pt>
                <c:pt idx="66">
                  <c:v>0.39583333333333298</c:v>
                </c:pt>
                <c:pt idx="67">
                  <c:v>0.39652777777777798</c:v>
                </c:pt>
                <c:pt idx="68">
                  <c:v>0.39722222222222198</c:v>
                </c:pt>
                <c:pt idx="69">
                  <c:v>0.39791666666666697</c:v>
                </c:pt>
                <c:pt idx="70">
                  <c:v>0.39861111111111103</c:v>
                </c:pt>
                <c:pt idx="71">
                  <c:v>0.39930555555555602</c:v>
                </c:pt>
                <c:pt idx="72">
                  <c:v>0.4</c:v>
                </c:pt>
                <c:pt idx="73">
                  <c:v>0.40069444444444402</c:v>
                </c:pt>
                <c:pt idx="74">
                  <c:v>0.40138888888888902</c:v>
                </c:pt>
                <c:pt idx="75">
                  <c:v>0.40208333333333302</c:v>
                </c:pt>
                <c:pt idx="76">
                  <c:v>0.40277777777777801</c:v>
                </c:pt>
                <c:pt idx="77">
                  <c:v>0.40347222222222201</c:v>
                </c:pt>
                <c:pt idx="78">
                  <c:v>0.40416666666666701</c:v>
                </c:pt>
                <c:pt idx="79">
                  <c:v>0.40486111111111101</c:v>
                </c:pt>
                <c:pt idx="80">
                  <c:v>0.405555555555556</c:v>
                </c:pt>
                <c:pt idx="81">
                  <c:v>0.40625</c:v>
                </c:pt>
                <c:pt idx="82">
                  <c:v>0.406944444444444</c:v>
                </c:pt>
                <c:pt idx="83">
                  <c:v>0.40763888888888899</c:v>
                </c:pt>
                <c:pt idx="84">
                  <c:v>0.40833333333333299</c:v>
                </c:pt>
                <c:pt idx="85">
                  <c:v>0.40902777777777799</c:v>
                </c:pt>
                <c:pt idx="86">
                  <c:v>0.40972222222222199</c:v>
                </c:pt>
                <c:pt idx="87">
                  <c:v>0.41041666666666698</c:v>
                </c:pt>
                <c:pt idx="88">
                  <c:v>0.41111111111111098</c:v>
                </c:pt>
                <c:pt idx="89">
                  <c:v>0.41180555555555598</c:v>
                </c:pt>
                <c:pt idx="90">
                  <c:v>0.41249999999999998</c:v>
                </c:pt>
                <c:pt idx="91">
                  <c:v>0.41319444444444398</c:v>
                </c:pt>
                <c:pt idx="92">
                  <c:v>0.41388888888888897</c:v>
                </c:pt>
                <c:pt idx="93">
                  <c:v>0.41458333333333303</c:v>
                </c:pt>
                <c:pt idx="94">
                  <c:v>0.41527777777777802</c:v>
                </c:pt>
                <c:pt idx="95">
                  <c:v>0.41597222222222202</c:v>
                </c:pt>
                <c:pt idx="96">
                  <c:v>0.41666666666666702</c:v>
                </c:pt>
                <c:pt idx="97">
                  <c:v>0.41736111111111102</c:v>
                </c:pt>
                <c:pt idx="98">
                  <c:v>0.41805555555555601</c:v>
                </c:pt>
                <c:pt idx="99">
                  <c:v>0.41875000000000001</c:v>
                </c:pt>
                <c:pt idx="100">
                  <c:v>0.41944444444444401</c:v>
                </c:pt>
                <c:pt idx="101">
                  <c:v>0.42013888888888901</c:v>
                </c:pt>
                <c:pt idx="102">
                  <c:v>0.420833333333333</c:v>
                </c:pt>
                <c:pt idx="103">
                  <c:v>0.421527777777778</c:v>
                </c:pt>
                <c:pt idx="104">
                  <c:v>0.422222222222222</c:v>
                </c:pt>
                <c:pt idx="105">
                  <c:v>0.422916666666667</c:v>
                </c:pt>
                <c:pt idx="106">
                  <c:v>0.42361111111111099</c:v>
                </c:pt>
                <c:pt idx="107">
                  <c:v>0.42430555555555599</c:v>
                </c:pt>
                <c:pt idx="108">
                  <c:v>0.42499999999999999</c:v>
                </c:pt>
                <c:pt idx="109">
                  <c:v>0.42569444444444399</c:v>
                </c:pt>
                <c:pt idx="110">
                  <c:v>0.42638888888888898</c:v>
                </c:pt>
                <c:pt idx="111">
                  <c:v>0.42708333333333298</c:v>
                </c:pt>
                <c:pt idx="112">
                  <c:v>0.42777777777777798</c:v>
                </c:pt>
                <c:pt idx="113">
                  <c:v>0.42847222222222198</c:v>
                </c:pt>
                <c:pt idx="114">
                  <c:v>0.42916666666666697</c:v>
                </c:pt>
                <c:pt idx="115">
                  <c:v>0.42986111111111103</c:v>
                </c:pt>
                <c:pt idx="116">
                  <c:v>0.43055555555555602</c:v>
                </c:pt>
                <c:pt idx="117">
                  <c:v>0.43125000000000002</c:v>
                </c:pt>
                <c:pt idx="118">
                  <c:v>0.43194444444444402</c:v>
                </c:pt>
                <c:pt idx="119">
                  <c:v>0.43263888888888902</c:v>
                </c:pt>
                <c:pt idx="120">
                  <c:v>0.43333333333333302</c:v>
                </c:pt>
                <c:pt idx="121">
                  <c:v>0.43402777777777801</c:v>
                </c:pt>
                <c:pt idx="122">
                  <c:v>0.43472222222222201</c:v>
                </c:pt>
                <c:pt idx="123">
                  <c:v>0.43541666666666701</c:v>
                </c:pt>
                <c:pt idx="124">
                  <c:v>0.43611111111111101</c:v>
                </c:pt>
                <c:pt idx="125">
                  <c:v>0.436805555555556</c:v>
                </c:pt>
                <c:pt idx="126">
                  <c:v>0.4375</c:v>
                </c:pt>
                <c:pt idx="127">
                  <c:v>0.438194444444444</c:v>
                </c:pt>
                <c:pt idx="128">
                  <c:v>0.43888888888888899</c:v>
                </c:pt>
                <c:pt idx="129">
                  <c:v>0.43958333333333299</c:v>
                </c:pt>
                <c:pt idx="130">
                  <c:v>0.44027777777777799</c:v>
                </c:pt>
                <c:pt idx="131">
                  <c:v>0.44097222222222199</c:v>
                </c:pt>
                <c:pt idx="132">
                  <c:v>0.44166666666666698</c:v>
                </c:pt>
                <c:pt idx="133">
                  <c:v>0.44236111111111098</c:v>
                </c:pt>
                <c:pt idx="134">
                  <c:v>0.44305555555555598</c:v>
                </c:pt>
                <c:pt idx="135">
                  <c:v>0.44374999999999998</c:v>
                </c:pt>
                <c:pt idx="136">
                  <c:v>0.44444444444444398</c:v>
                </c:pt>
                <c:pt idx="137">
                  <c:v>0.44513888888888897</c:v>
                </c:pt>
                <c:pt idx="138">
                  <c:v>0.44583333333333303</c:v>
                </c:pt>
                <c:pt idx="139">
                  <c:v>0.44652777777777802</c:v>
                </c:pt>
                <c:pt idx="140">
                  <c:v>0.44722222222222202</c:v>
                </c:pt>
                <c:pt idx="141">
                  <c:v>0.44791666666666702</c:v>
                </c:pt>
                <c:pt idx="142">
                  <c:v>0.44861111111111102</c:v>
                </c:pt>
                <c:pt idx="143">
                  <c:v>0.44930555555555601</c:v>
                </c:pt>
                <c:pt idx="144">
                  <c:v>0.45</c:v>
                </c:pt>
                <c:pt idx="145">
                  <c:v>0.45069444444444401</c:v>
                </c:pt>
                <c:pt idx="146">
                  <c:v>0.45138888888888901</c:v>
                </c:pt>
                <c:pt idx="147">
                  <c:v>0.452083333333333</c:v>
                </c:pt>
                <c:pt idx="148">
                  <c:v>0.452777777777778</c:v>
                </c:pt>
                <c:pt idx="149">
                  <c:v>0.453472222222222</c:v>
                </c:pt>
                <c:pt idx="150">
                  <c:v>0.454166666666667</c:v>
                </c:pt>
                <c:pt idx="151">
                  <c:v>0.45486111111111099</c:v>
                </c:pt>
                <c:pt idx="152">
                  <c:v>0.45555555555555599</c:v>
                </c:pt>
                <c:pt idx="153">
                  <c:v>0.45624999999999999</c:v>
                </c:pt>
                <c:pt idx="154">
                  <c:v>0.45694444444444399</c:v>
                </c:pt>
                <c:pt idx="155">
                  <c:v>0.45763888888888898</c:v>
                </c:pt>
                <c:pt idx="156">
                  <c:v>0.45833333333333298</c:v>
                </c:pt>
                <c:pt idx="157">
                  <c:v>0.45902777777777798</c:v>
                </c:pt>
                <c:pt idx="158">
                  <c:v>0.45972222222222198</c:v>
                </c:pt>
                <c:pt idx="159">
                  <c:v>0.46041666666666697</c:v>
                </c:pt>
                <c:pt idx="160">
                  <c:v>0.46111111111111103</c:v>
                </c:pt>
                <c:pt idx="161">
                  <c:v>0.46180555555555602</c:v>
                </c:pt>
                <c:pt idx="162">
                  <c:v>0.46250000000000002</c:v>
                </c:pt>
                <c:pt idx="163">
                  <c:v>0.46319444444444402</c:v>
                </c:pt>
                <c:pt idx="164">
                  <c:v>0.46388888888888902</c:v>
                </c:pt>
                <c:pt idx="165">
                  <c:v>0.46458333333333302</c:v>
                </c:pt>
                <c:pt idx="166">
                  <c:v>0.46527777777777801</c:v>
                </c:pt>
                <c:pt idx="167">
                  <c:v>0.46597222222222201</c:v>
                </c:pt>
                <c:pt idx="168">
                  <c:v>0.46666666666666701</c:v>
                </c:pt>
                <c:pt idx="169">
                  <c:v>0.46736111111111101</c:v>
                </c:pt>
                <c:pt idx="170">
                  <c:v>0.468055555555556</c:v>
                </c:pt>
                <c:pt idx="171">
                  <c:v>0.46875</c:v>
                </c:pt>
                <c:pt idx="172">
                  <c:v>0.469444444444444</c:v>
                </c:pt>
                <c:pt idx="173">
                  <c:v>0.47013888888888899</c:v>
                </c:pt>
                <c:pt idx="174">
                  <c:v>0.47083333333333299</c:v>
                </c:pt>
                <c:pt idx="175">
                  <c:v>0.47152777777777799</c:v>
                </c:pt>
                <c:pt idx="176">
                  <c:v>0.47222222222222199</c:v>
                </c:pt>
                <c:pt idx="177">
                  <c:v>0.47291666666666698</c:v>
                </c:pt>
                <c:pt idx="178">
                  <c:v>0.47361111111111098</c:v>
                </c:pt>
                <c:pt idx="179">
                  <c:v>0.47430555555555598</c:v>
                </c:pt>
                <c:pt idx="180">
                  <c:v>0.47499999999999998</c:v>
                </c:pt>
                <c:pt idx="181">
                  <c:v>0.47569444444444398</c:v>
                </c:pt>
                <c:pt idx="182">
                  <c:v>0.47638888888888897</c:v>
                </c:pt>
                <c:pt idx="183">
                  <c:v>0.47708333333333303</c:v>
                </c:pt>
                <c:pt idx="184">
                  <c:v>0.47777777777777802</c:v>
                </c:pt>
                <c:pt idx="185">
                  <c:v>0.47847222222222202</c:v>
                </c:pt>
                <c:pt idx="186">
                  <c:v>0.47916666666666702</c:v>
                </c:pt>
                <c:pt idx="187">
                  <c:v>0.47986111111111102</c:v>
                </c:pt>
                <c:pt idx="188">
                  <c:v>0.48055555555555601</c:v>
                </c:pt>
                <c:pt idx="189">
                  <c:v>0.48125000000000001</c:v>
                </c:pt>
                <c:pt idx="190">
                  <c:v>0.48194444444444401</c:v>
                </c:pt>
                <c:pt idx="191">
                  <c:v>0.48263888888888901</c:v>
                </c:pt>
                <c:pt idx="192">
                  <c:v>0.483333333333333</c:v>
                </c:pt>
                <c:pt idx="193">
                  <c:v>0.484027777777778</c:v>
                </c:pt>
                <c:pt idx="194">
                  <c:v>0.484722222222222</c:v>
                </c:pt>
                <c:pt idx="195">
                  <c:v>0.485416666666667</c:v>
                </c:pt>
                <c:pt idx="196">
                  <c:v>0.48611111111111099</c:v>
                </c:pt>
                <c:pt idx="197">
                  <c:v>0.48680555555555599</c:v>
                </c:pt>
                <c:pt idx="198">
                  <c:v>0.48749999999999999</c:v>
                </c:pt>
                <c:pt idx="199">
                  <c:v>0.48819444444444399</c:v>
                </c:pt>
                <c:pt idx="200">
                  <c:v>0.48888888888888898</c:v>
                </c:pt>
                <c:pt idx="201">
                  <c:v>0.48958333333333298</c:v>
                </c:pt>
                <c:pt idx="202">
                  <c:v>0.49027777777777798</c:v>
                </c:pt>
                <c:pt idx="203">
                  <c:v>0.49097222222222198</c:v>
                </c:pt>
                <c:pt idx="204">
                  <c:v>0.49166666666666697</c:v>
                </c:pt>
                <c:pt idx="205">
                  <c:v>0.49236111111111103</c:v>
                </c:pt>
                <c:pt idx="206">
                  <c:v>0.49305555555555602</c:v>
                </c:pt>
                <c:pt idx="207">
                  <c:v>0.49375000000000002</c:v>
                </c:pt>
                <c:pt idx="208">
                  <c:v>0.49444444444444402</c:v>
                </c:pt>
                <c:pt idx="209">
                  <c:v>0.49513888888888902</c:v>
                </c:pt>
                <c:pt idx="210">
                  <c:v>0.49583333333333302</c:v>
                </c:pt>
                <c:pt idx="211">
                  <c:v>0.49652777777777801</c:v>
                </c:pt>
                <c:pt idx="212">
                  <c:v>0.49722222222222201</c:v>
                </c:pt>
                <c:pt idx="213">
                  <c:v>0.49791666666666701</c:v>
                </c:pt>
                <c:pt idx="214">
                  <c:v>0.49861111111111101</c:v>
                </c:pt>
                <c:pt idx="215">
                  <c:v>0.499305555555556</c:v>
                </c:pt>
                <c:pt idx="216">
                  <c:v>0.5</c:v>
                </c:pt>
                <c:pt idx="217">
                  <c:v>0.500694444444444</c:v>
                </c:pt>
                <c:pt idx="218">
                  <c:v>0.50138888888888899</c:v>
                </c:pt>
                <c:pt idx="219">
                  <c:v>0.50208333333333299</c:v>
                </c:pt>
                <c:pt idx="220">
                  <c:v>0.50277777777777799</c:v>
                </c:pt>
                <c:pt idx="221">
                  <c:v>0.50347222222222199</c:v>
                </c:pt>
                <c:pt idx="222">
                  <c:v>0.50416666666666698</c:v>
                </c:pt>
                <c:pt idx="223">
                  <c:v>0.50486111111111098</c:v>
                </c:pt>
                <c:pt idx="224">
                  <c:v>0.50555555555555598</c:v>
                </c:pt>
                <c:pt idx="225">
                  <c:v>0.50624999999999998</c:v>
                </c:pt>
                <c:pt idx="226">
                  <c:v>0.50694444444444398</c:v>
                </c:pt>
                <c:pt idx="227">
                  <c:v>0.50763888888888897</c:v>
                </c:pt>
                <c:pt idx="228">
                  <c:v>0.50833333333333297</c:v>
                </c:pt>
                <c:pt idx="229">
                  <c:v>0.50902777777777797</c:v>
                </c:pt>
                <c:pt idx="230">
                  <c:v>0.50972222222222197</c:v>
                </c:pt>
                <c:pt idx="231">
                  <c:v>0.51041666666666696</c:v>
                </c:pt>
                <c:pt idx="232">
                  <c:v>0.51111111111111096</c:v>
                </c:pt>
                <c:pt idx="233">
                  <c:v>0.51180555555555596</c:v>
                </c:pt>
                <c:pt idx="234">
                  <c:v>0.51249999999999996</c:v>
                </c:pt>
                <c:pt idx="235">
                  <c:v>0.51319444444444495</c:v>
                </c:pt>
                <c:pt idx="236">
                  <c:v>0.51388888888888895</c:v>
                </c:pt>
                <c:pt idx="237">
                  <c:v>0.51458333333333295</c:v>
                </c:pt>
                <c:pt idx="238">
                  <c:v>0.51527777777777795</c:v>
                </c:pt>
                <c:pt idx="239">
                  <c:v>0.51597222222222205</c:v>
                </c:pt>
                <c:pt idx="240">
                  <c:v>0.51666666666666705</c:v>
                </c:pt>
                <c:pt idx="241">
                  <c:v>0.51736111111111105</c:v>
                </c:pt>
                <c:pt idx="242">
                  <c:v>0.51805555555555605</c:v>
                </c:pt>
                <c:pt idx="243">
                  <c:v>0.51875000000000004</c:v>
                </c:pt>
                <c:pt idx="244">
                  <c:v>0.51944444444444404</c:v>
                </c:pt>
                <c:pt idx="245">
                  <c:v>0.52013888888888904</c:v>
                </c:pt>
                <c:pt idx="246">
                  <c:v>0.52083333333333304</c:v>
                </c:pt>
                <c:pt idx="247">
                  <c:v>0.52152777777777803</c:v>
                </c:pt>
                <c:pt idx="248">
                  <c:v>0.52222222222222203</c:v>
                </c:pt>
                <c:pt idx="249">
                  <c:v>0.52291666666666703</c:v>
                </c:pt>
                <c:pt idx="250">
                  <c:v>0.52361111111111103</c:v>
                </c:pt>
                <c:pt idx="251">
                  <c:v>0.52430555555555602</c:v>
                </c:pt>
                <c:pt idx="252">
                  <c:v>0.52500000000000002</c:v>
                </c:pt>
                <c:pt idx="253">
                  <c:v>0.52569444444444402</c:v>
                </c:pt>
                <c:pt idx="254">
                  <c:v>0.52638888888888902</c:v>
                </c:pt>
                <c:pt idx="255">
                  <c:v>0.52708333333333302</c:v>
                </c:pt>
                <c:pt idx="256">
                  <c:v>0.52777777777777801</c:v>
                </c:pt>
                <c:pt idx="257">
                  <c:v>0.52847222222222201</c:v>
                </c:pt>
                <c:pt idx="258">
                  <c:v>0.52916666666666701</c:v>
                </c:pt>
                <c:pt idx="259">
                  <c:v>0.52986111111111101</c:v>
                </c:pt>
                <c:pt idx="260">
                  <c:v>0.530555555555556</c:v>
                </c:pt>
                <c:pt idx="261">
                  <c:v>0.53125</c:v>
                </c:pt>
                <c:pt idx="262">
                  <c:v>0.531944444444444</c:v>
                </c:pt>
                <c:pt idx="263">
                  <c:v>0.53263888888888899</c:v>
                </c:pt>
                <c:pt idx="264">
                  <c:v>0.53333333333333299</c:v>
                </c:pt>
                <c:pt idx="265">
                  <c:v>0.53402777777777799</c:v>
                </c:pt>
                <c:pt idx="266">
                  <c:v>0.53472222222222199</c:v>
                </c:pt>
                <c:pt idx="267">
                  <c:v>0.53541666666666698</c:v>
                </c:pt>
                <c:pt idx="268">
                  <c:v>0.53611111111111098</c:v>
                </c:pt>
                <c:pt idx="269">
                  <c:v>0.53680555555555598</c:v>
                </c:pt>
                <c:pt idx="270">
                  <c:v>0.53749999999999998</c:v>
                </c:pt>
                <c:pt idx="271">
                  <c:v>0.53819444444444398</c:v>
                </c:pt>
                <c:pt idx="272">
                  <c:v>0.53888888888888897</c:v>
                </c:pt>
                <c:pt idx="273">
                  <c:v>0.53958333333333297</c:v>
                </c:pt>
                <c:pt idx="274">
                  <c:v>0.54027777777777797</c:v>
                </c:pt>
                <c:pt idx="275">
                  <c:v>0.54097222222222197</c:v>
                </c:pt>
                <c:pt idx="276">
                  <c:v>0.54166666666666696</c:v>
                </c:pt>
                <c:pt idx="277">
                  <c:v>0.54236111111111096</c:v>
                </c:pt>
                <c:pt idx="278">
                  <c:v>0.54305555555555596</c:v>
                </c:pt>
                <c:pt idx="279">
                  <c:v>0.54374999999999996</c:v>
                </c:pt>
                <c:pt idx="280">
                  <c:v>0.54444444444444495</c:v>
                </c:pt>
                <c:pt idx="281">
                  <c:v>0.54513888888888895</c:v>
                </c:pt>
                <c:pt idx="282">
                  <c:v>0.54583333333333295</c:v>
                </c:pt>
                <c:pt idx="283">
                  <c:v>0.54652777777777795</c:v>
                </c:pt>
                <c:pt idx="284">
                  <c:v>0.54722222222222205</c:v>
                </c:pt>
                <c:pt idx="285">
                  <c:v>0.54791666666666705</c:v>
                </c:pt>
                <c:pt idx="286">
                  <c:v>0.54861111111111105</c:v>
                </c:pt>
                <c:pt idx="287">
                  <c:v>0.54930555555555605</c:v>
                </c:pt>
                <c:pt idx="288">
                  <c:v>0.55000000000000004</c:v>
                </c:pt>
                <c:pt idx="289">
                  <c:v>0.55069444444444404</c:v>
                </c:pt>
                <c:pt idx="290">
                  <c:v>0.55138888888888904</c:v>
                </c:pt>
                <c:pt idx="291">
                  <c:v>0.55208333333333304</c:v>
                </c:pt>
                <c:pt idx="292">
                  <c:v>0.55277777777777803</c:v>
                </c:pt>
                <c:pt idx="293">
                  <c:v>0.55347222222222203</c:v>
                </c:pt>
                <c:pt idx="294">
                  <c:v>0.55416666666666703</c:v>
                </c:pt>
                <c:pt idx="295">
                  <c:v>0.55486111111111103</c:v>
                </c:pt>
                <c:pt idx="296">
                  <c:v>0.55555555555555602</c:v>
                </c:pt>
                <c:pt idx="297">
                  <c:v>0.55625000000000002</c:v>
                </c:pt>
                <c:pt idx="298">
                  <c:v>0.55694444444444402</c:v>
                </c:pt>
                <c:pt idx="299">
                  <c:v>0.55763888888888902</c:v>
                </c:pt>
                <c:pt idx="300">
                  <c:v>0.55833333333333302</c:v>
                </c:pt>
                <c:pt idx="301">
                  <c:v>0.55902777777777801</c:v>
                </c:pt>
                <c:pt idx="302">
                  <c:v>0.55972222222222201</c:v>
                </c:pt>
                <c:pt idx="303">
                  <c:v>0.56041666666666701</c:v>
                </c:pt>
                <c:pt idx="304">
                  <c:v>0.56111111111111101</c:v>
                </c:pt>
                <c:pt idx="305">
                  <c:v>0.561805555555556</c:v>
                </c:pt>
                <c:pt idx="306">
                  <c:v>0.5625</c:v>
                </c:pt>
                <c:pt idx="307">
                  <c:v>0.563194444444444</c:v>
                </c:pt>
                <c:pt idx="308">
                  <c:v>0.56388888888888899</c:v>
                </c:pt>
                <c:pt idx="309">
                  <c:v>0.56458333333333299</c:v>
                </c:pt>
                <c:pt idx="310">
                  <c:v>0.56527777777777799</c:v>
                </c:pt>
                <c:pt idx="311">
                  <c:v>0.56597222222222199</c:v>
                </c:pt>
                <c:pt idx="312">
                  <c:v>0.56666666666666698</c:v>
                </c:pt>
                <c:pt idx="313">
                  <c:v>0.56736111111111098</c:v>
                </c:pt>
                <c:pt idx="314">
                  <c:v>0.56805555555555598</c:v>
                </c:pt>
                <c:pt idx="315">
                  <c:v>0.56874999999999998</c:v>
                </c:pt>
                <c:pt idx="316">
                  <c:v>0.56944444444444398</c:v>
                </c:pt>
                <c:pt idx="317">
                  <c:v>0.57013888888888897</c:v>
                </c:pt>
                <c:pt idx="318">
                  <c:v>0.57083333333333297</c:v>
                </c:pt>
                <c:pt idx="319">
                  <c:v>0.57152777777777797</c:v>
                </c:pt>
                <c:pt idx="320">
                  <c:v>0.57222222222222197</c:v>
                </c:pt>
                <c:pt idx="321">
                  <c:v>0.57291666666666696</c:v>
                </c:pt>
                <c:pt idx="322">
                  <c:v>0.57361111111111096</c:v>
                </c:pt>
                <c:pt idx="323">
                  <c:v>0.57430555555555596</c:v>
                </c:pt>
                <c:pt idx="324">
                  <c:v>0.57499999999999996</c:v>
                </c:pt>
                <c:pt idx="325">
                  <c:v>0.57569444444444495</c:v>
                </c:pt>
                <c:pt idx="326">
                  <c:v>0.57638888888888895</c:v>
                </c:pt>
                <c:pt idx="327">
                  <c:v>0.57708333333333295</c:v>
                </c:pt>
                <c:pt idx="328">
                  <c:v>0.57777777777777795</c:v>
                </c:pt>
                <c:pt idx="329">
                  <c:v>0.57847222222222205</c:v>
                </c:pt>
                <c:pt idx="330">
                  <c:v>0.57916666666666705</c:v>
                </c:pt>
                <c:pt idx="331">
                  <c:v>0.57986111111111105</c:v>
                </c:pt>
                <c:pt idx="332">
                  <c:v>0.58055555555555605</c:v>
                </c:pt>
                <c:pt idx="333">
                  <c:v>0.58125000000000004</c:v>
                </c:pt>
                <c:pt idx="334">
                  <c:v>0.58194444444444404</c:v>
                </c:pt>
                <c:pt idx="335">
                  <c:v>0.58263888888888904</c:v>
                </c:pt>
                <c:pt idx="336">
                  <c:v>0.58333333333333304</c:v>
                </c:pt>
                <c:pt idx="337">
                  <c:v>0.58402777777777803</c:v>
                </c:pt>
                <c:pt idx="338">
                  <c:v>0.58472222222222203</c:v>
                </c:pt>
                <c:pt idx="339">
                  <c:v>0.58541666666666703</c:v>
                </c:pt>
                <c:pt idx="340">
                  <c:v>0.58611111111111103</c:v>
                </c:pt>
                <c:pt idx="341">
                  <c:v>0.58680555555555602</c:v>
                </c:pt>
                <c:pt idx="342">
                  <c:v>0.58750000000000002</c:v>
                </c:pt>
                <c:pt idx="343">
                  <c:v>0.58819444444444402</c:v>
                </c:pt>
                <c:pt idx="344">
                  <c:v>0.58888888888888902</c:v>
                </c:pt>
                <c:pt idx="345">
                  <c:v>0.58958333333333302</c:v>
                </c:pt>
                <c:pt idx="346">
                  <c:v>0.59027777777777801</c:v>
                </c:pt>
                <c:pt idx="347">
                  <c:v>0.59097222222222201</c:v>
                </c:pt>
                <c:pt idx="348">
                  <c:v>0.59166666666666701</c:v>
                </c:pt>
                <c:pt idx="349">
                  <c:v>0.59236111111111101</c:v>
                </c:pt>
                <c:pt idx="350">
                  <c:v>0.593055555555556</c:v>
                </c:pt>
                <c:pt idx="351">
                  <c:v>0.59375</c:v>
                </c:pt>
                <c:pt idx="352">
                  <c:v>0.594444444444444</c:v>
                </c:pt>
                <c:pt idx="353">
                  <c:v>0.59513888888888899</c:v>
                </c:pt>
                <c:pt idx="354">
                  <c:v>0.59583333333333299</c:v>
                </c:pt>
                <c:pt idx="355">
                  <c:v>0.59652777777777799</c:v>
                </c:pt>
                <c:pt idx="356">
                  <c:v>0.59722222222222199</c:v>
                </c:pt>
                <c:pt idx="357">
                  <c:v>0.59791666666666698</c:v>
                </c:pt>
                <c:pt idx="358">
                  <c:v>0.59861111111111098</c:v>
                </c:pt>
                <c:pt idx="359">
                  <c:v>0.59930555555555598</c:v>
                </c:pt>
                <c:pt idx="360">
                  <c:v>0.6</c:v>
                </c:pt>
                <c:pt idx="361">
                  <c:v>0.60069444444444398</c:v>
                </c:pt>
                <c:pt idx="362">
                  <c:v>0.60138888888888897</c:v>
                </c:pt>
                <c:pt idx="363">
                  <c:v>0.60208333333333297</c:v>
                </c:pt>
                <c:pt idx="364">
                  <c:v>0.60277777777777797</c:v>
                </c:pt>
                <c:pt idx="365">
                  <c:v>0.60347222222222197</c:v>
                </c:pt>
                <c:pt idx="366">
                  <c:v>0.60416666666666696</c:v>
                </c:pt>
                <c:pt idx="367">
                  <c:v>0.60486111111111096</c:v>
                </c:pt>
                <c:pt idx="368">
                  <c:v>0.60555555555555596</c:v>
                </c:pt>
                <c:pt idx="369">
                  <c:v>0.60624999999999996</c:v>
                </c:pt>
                <c:pt idx="370">
                  <c:v>0.60694444444444495</c:v>
                </c:pt>
                <c:pt idx="371">
                  <c:v>0.60763888888888895</c:v>
                </c:pt>
                <c:pt idx="372">
                  <c:v>0.60833333333333295</c:v>
                </c:pt>
                <c:pt idx="373">
                  <c:v>0.60902777777777795</c:v>
                </c:pt>
                <c:pt idx="374">
                  <c:v>0.60972222222222205</c:v>
                </c:pt>
                <c:pt idx="375">
                  <c:v>0.61041666666666705</c:v>
                </c:pt>
                <c:pt idx="376">
                  <c:v>0.61111111111111105</c:v>
                </c:pt>
                <c:pt idx="377">
                  <c:v>0.61180555555555605</c:v>
                </c:pt>
                <c:pt idx="378">
                  <c:v>0.61250000000000004</c:v>
                </c:pt>
                <c:pt idx="379">
                  <c:v>0.61319444444444404</c:v>
                </c:pt>
                <c:pt idx="380">
                  <c:v>0.61388888888888904</c:v>
                </c:pt>
                <c:pt idx="381">
                  <c:v>0.61458333333333304</c:v>
                </c:pt>
                <c:pt idx="382">
                  <c:v>0.61527777777777803</c:v>
                </c:pt>
                <c:pt idx="383">
                  <c:v>0.61597222222222203</c:v>
                </c:pt>
                <c:pt idx="384">
                  <c:v>0.61666666666666703</c:v>
                </c:pt>
                <c:pt idx="385">
                  <c:v>0.61736111111111103</c:v>
                </c:pt>
                <c:pt idx="386">
                  <c:v>0.61805555555555602</c:v>
                </c:pt>
                <c:pt idx="387">
                  <c:v>0.61875000000000002</c:v>
                </c:pt>
                <c:pt idx="388">
                  <c:v>0.61944444444444402</c:v>
                </c:pt>
                <c:pt idx="389">
                  <c:v>0.62013888888888902</c:v>
                </c:pt>
                <c:pt idx="390">
                  <c:v>0.62083333333333302</c:v>
                </c:pt>
                <c:pt idx="391">
                  <c:v>0.62152777777777801</c:v>
                </c:pt>
                <c:pt idx="392">
                  <c:v>0.62222222222222201</c:v>
                </c:pt>
                <c:pt idx="393">
                  <c:v>0.62291666666666701</c:v>
                </c:pt>
                <c:pt idx="394">
                  <c:v>0.62361111111111101</c:v>
                </c:pt>
                <c:pt idx="395">
                  <c:v>0.624305555555556</c:v>
                </c:pt>
                <c:pt idx="396">
                  <c:v>0.625</c:v>
                </c:pt>
                <c:pt idx="397">
                  <c:v>0.625694444444444</c:v>
                </c:pt>
                <c:pt idx="398">
                  <c:v>0.62638888888888899</c:v>
                </c:pt>
                <c:pt idx="399">
                  <c:v>0.62708333333333299</c:v>
                </c:pt>
                <c:pt idx="400">
                  <c:v>0.62777777777777799</c:v>
                </c:pt>
                <c:pt idx="401">
                  <c:v>0.62847222222222199</c:v>
                </c:pt>
                <c:pt idx="402">
                  <c:v>0.62916666666666698</c:v>
                </c:pt>
                <c:pt idx="403">
                  <c:v>0.62986111111111098</c:v>
                </c:pt>
                <c:pt idx="404">
                  <c:v>0.63055555555555598</c:v>
                </c:pt>
                <c:pt idx="405">
                  <c:v>0.63124999999999998</c:v>
                </c:pt>
                <c:pt idx="406">
                  <c:v>0.63194444444444398</c:v>
                </c:pt>
                <c:pt idx="407">
                  <c:v>0.63263888888888897</c:v>
                </c:pt>
                <c:pt idx="408">
                  <c:v>0.63333333333333297</c:v>
                </c:pt>
                <c:pt idx="409">
                  <c:v>0.63402777777777797</c:v>
                </c:pt>
                <c:pt idx="410">
                  <c:v>0.63472222222222197</c:v>
                </c:pt>
                <c:pt idx="411">
                  <c:v>0.63541666666666696</c:v>
                </c:pt>
                <c:pt idx="412">
                  <c:v>0.63611111111111096</c:v>
                </c:pt>
                <c:pt idx="413">
                  <c:v>0.63680555555555596</c:v>
                </c:pt>
                <c:pt idx="414">
                  <c:v>0.63749999999999996</c:v>
                </c:pt>
                <c:pt idx="415">
                  <c:v>0.63819444444444495</c:v>
                </c:pt>
                <c:pt idx="416">
                  <c:v>0.63888888888888895</c:v>
                </c:pt>
                <c:pt idx="417">
                  <c:v>0.63958333333333295</c:v>
                </c:pt>
                <c:pt idx="418">
                  <c:v>0.64027777777777795</c:v>
                </c:pt>
                <c:pt idx="419">
                  <c:v>0.64097222222222205</c:v>
                </c:pt>
                <c:pt idx="420">
                  <c:v>0.64166666666666705</c:v>
                </c:pt>
                <c:pt idx="421">
                  <c:v>0.64236111111111105</c:v>
                </c:pt>
                <c:pt idx="422">
                  <c:v>0.64305555555555605</c:v>
                </c:pt>
                <c:pt idx="423">
                  <c:v>0.64375000000000004</c:v>
                </c:pt>
                <c:pt idx="424">
                  <c:v>0.64444444444444404</c:v>
                </c:pt>
                <c:pt idx="425">
                  <c:v>0.64513888888888904</c:v>
                </c:pt>
                <c:pt idx="426">
                  <c:v>0.64583333333333304</c:v>
                </c:pt>
                <c:pt idx="427">
                  <c:v>0.64652777777777803</c:v>
                </c:pt>
                <c:pt idx="428">
                  <c:v>0.64722222222222203</c:v>
                </c:pt>
                <c:pt idx="429">
                  <c:v>0.64791666666666703</c:v>
                </c:pt>
                <c:pt idx="430">
                  <c:v>0.64861111111111103</c:v>
                </c:pt>
                <c:pt idx="431">
                  <c:v>0.64930555555555602</c:v>
                </c:pt>
                <c:pt idx="432">
                  <c:v>0.65</c:v>
                </c:pt>
                <c:pt idx="433">
                  <c:v>0.65069444444444402</c:v>
                </c:pt>
                <c:pt idx="434">
                  <c:v>0.65138888888888902</c:v>
                </c:pt>
                <c:pt idx="435">
                  <c:v>0.65208333333333302</c:v>
                </c:pt>
                <c:pt idx="436">
                  <c:v>0.65277777777777801</c:v>
                </c:pt>
                <c:pt idx="437">
                  <c:v>0.65347222222222201</c:v>
                </c:pt>
                <c:pt idx="438">
                  <c:v>0.65416666666666701</c:v>
                </c:pt>
                <c:pt idx="439">
                  <c:v>0.65486111111111101</c:v>
                </c:pt>
                <c:pt idx="440">
                  <c:v>0.655555555555556</c:v>
                </c:pt>
                <c:pt idx="441">
                  <c:v>0.65625</c:v>
                </c:pt>
                <c:pt idx="442">
                  <c:v>0.656944444444444</c:v>
                </c:pt>
                <c:pt idx="443">
                  <c:v>0.65763888888888899</c:v>
                </c:pt>
                <c:pt idx="444">
                  <c:v>0.65833333333333299</c:v>
                </c:pt>
                <c:pt idx="445">
                  <c:v>0.65902777777777799</c:v>
                </c:pt>
                <c:pt idx="446">
                  <c:v>0.65972222222222199</c:v>
                </c:pt>
                <c:pt idx="447">
                  <c:v>0.66041666666666698</c:v>
                </c:pt>
                <c:pt idx="448">
                  <c:v>0.66111111111111098</c:v>
                </c:pt>
                <c:pt idx="449">
                  <c:v>0.66180555555555598</c:v>
                </c:pt>
                <c:pt idx="450">
                  <c:v>0.66249999999999998</c:v>
                </c:pt>
                <c:pt idx="451">
                  <c:v>0.66319444444444398</c:v>
                </c:pt>
                <c:pt idx="452">
                  <c:v>0.66388888888888897</c:v>
                </c:pt>
                <c:pt idx="453">
                  <c:v>0.66458333333333297</c:v>
                </c:pt>
                <c:pt idx="454">
                  <c:v>0.66527777777777797</c:v>
                </c:pt>
                <c:pt idx="455">
                  <c:v>0.66597222222222197</c:v>
                </c:pt>
                <c:pt idx="456">
                  <c:v>0.66666666666666696</c:v>
                </c:pt>
                <c:pt idx="457">
                  <c:v>0.66736111111111096</c:v>
                </c:pt>
                <c:pt idx="458">
                  <c:v>0.66805555555555596</c:v>
                </c:pt>
                <c:pt idx="459">
                  <c:v>0.66874999999999996</c:v>
                </c:pt>
                <c:pt idx="460">
                  <c:v>0.66944444444444495</c:v>
                </c:pt>
                <c:pt idx="461">
                  <c:v>0.67013888888888895</c:v>
                </c:pt>
                <c:pt idx="462">
                  <c:v>0.67083333333333295</c:v>
                </c:pt>
                <c:pt idx="463">
                  <c:v>0.67152777777777795</c:v>
                </c:pt>
                <c:pt idx="464">
                  <c:v>0.67222222222222205</c:v>
                </c:pt>
                <c:pt idx="465">
                  <c:v>0.67291666666666705</c:v>
                </c:pt>
                <c:pt idx="466">
                  <c:v>0.67361111111111105</c:v>
                </c:pt>
                <c:pt idx="467">
                  <c:v>0.67430555555555605</c:v>
                </c:pt>
                <c:pt idx="468">
                  <c:v>0.67500000000000004</c:v>
                </c:pt>
                <c:pt idx="469">
                  <c:v>0.67569444444444404</c:v>
                </c:pt>
                <c:pt idx="470">
                  <c:v>0.67638888888888904</c:v>
                </c:pt>
                <c:pt idx="471">
                  <c:v>0.67708333333333304</c:v>
                </c:pt>
                <c:pt idx="472">
                  <c:v>0.67777777777777803</c:v>
                </c:pt>
                <c:pt idx="473">
                  <c:v>0.67847222222222203</c:v>
                </c:pt>
                <c:pt idx="474">
                  <c:v>0.67916666666666703</c:v>
                </c:pt>
                <c:pt idx="475">
                  <c:v>0.67986111111111103</c:v>
                </c:pt>
                <c:pt idx="476">
                  <c:v>0.68055555555555602</c:v>
                </c:pt>
                <c:pt idx="477">
                  <c:v>0.68125000000000002</c:v>
                </c:pt>
                <c:pt idx="478">
                  <c:v>0.68194444444444402</c:v>
                </c:pt>
                <c:pt idx="479">
                  <c:v>0.68263888888888902</c:v>
                </c:pt>
                <c:pt idx="480">
                  <c:v>0.68333333333333302</c:v>
                </c:pt>
                <c:pt idx="481">
                  <c:v>0.68402777777777801</c:v>
                </c:pt>
                <c:pt idx="482">
                  <c:v>0.68472222222222201</c:v>
                </c:pt>
                <c:pt idx="483">
                  <c:v>0.68541666666666701</c:v>
                </c:pt>
                <c:pt idx="484">
                  <c:v>0.68611111111111101</c:v>
                </c:pt>
                <c:pt idx="485">
                  <c:v>0.686805555555556</c:v>
                </c:pt>
                <c:pt idx="486">
                  <c:v>0.6875</c:v>
                </c:pt>
                <c:pt idx="487">
                  <c:v>0.688194444444444</c:v>
                </c:pt>
                <c:pt idx="488">
                  <c:v>0.68888888888888899</c:v>
                </c:pt>
                <c:pt idx="489">
                  <c:v>0.68958333333333299</c:v>
                </c:pt>
                <c:pt idx="490">
                  <c:v>0.69027777777777799</c:v>
                </c:pt>
                <c:pt idx="491">
                  <c:v>0.69097222222222199</c:v>
                </c:pt>
                <c:pt idx="492">
                  <c:v>0.69166666666666698</c:v>
                </c:pt>
                <c:pt idx="493">
                  <c:v>0.69236111111111098</c:v>
                </c:pt>
                <c:pt idx="494">
                  <c:v>0.69305555555555598</c:v>
                </c:pt>
                <c:pt idx="495">
                  <c:v>0.69374999999999998</c:v>
                </c:pt>
                <c:pt idx="496">
                  <c:v>0.69444444444444398</c:v>
                </c:pt>
                <c:pt idx="497">
                  <c:v>0.69513888888888897</c:v>
                </c:pt>
                <c:pt idx="498">
                  <c:v>0.69583333333333297</c:v>
                </c:pt>
                <c:pt idx="499">
                  <c:v>0.69652777777777797</c:v>
                </c:pt>
                <c:pt idx="500">
                  <c:v>0.69722222222222197</c:v>
                </c:pt>
                <c:pt idx="501">
                  <c:v>0.69791666666666696</c:v>
                </c:pt>
                <c:pt idx="502">
                  <c:v>0.69861111111111096</c:v>
                </c:pt>
                <c:pt idx="503">
                  <c:v>0.69930555555555596</c:v>
                </c:pt>
                <c:pt idx="504">
                  <c:v>0.7</c:v>
                </c:pt>
                <c:pt idx="505">
                  <c:v>0.70069444444444495</c:v>
                </c:pt>
                <c:pt idx="506">
                  <c:v>0.70138888888888895</c:v>
                </c:pt>
                <c:pt idx="507">
                  <c:v>0.70208333333333295</c:v>
                </c:pt>
                <c:pt idx="508">
                  <c:v>0.70277777777777795</c:v>
                </c:pt>
                <c:pt idx="509">
                  <c:v>0.70347222222222205</c:v>
                </c:pt>
                <c:pt idx="510">
                  <c:v>0.70416666666666705</c:v>
                </c:pt>
                <c:pt idx="511">
                  <c:v>0.70486111111111105</c:v>
                </c:pt>
                <c:pt idx="512">
                  <c:v>0.70555555555555605</c:v>
                </c:pt>
                <c:pt idx="513">
                  <c:v>0.70625000000000004</c:v>
                </c:pt>
                <c:pt idx="514">
                  <c:v>0.70694444444444404</c:v>
                </c:pt>
                <c:pt idx="515">
                  <c:v>0.70763888888888904</c:v>
                </c:pt>
                <c:pt idx="516">
                  <c:v>0.70833333333333304</c:v>
                </c:pt>
                <c:pt idx="517">
                  <c:v>0.70902777777777803</c:v>
                </c:pt>
                <c:pt idx="518">
                  <c:v>0.70972222222222203</c:v>
                </c:pt>
                <c:pt idx="519">
                  <c:v>0.71041666666666703</c:v>
                </c:pt>
                <c:pt idx="520">
                  <c:v>0.71111111111111103</c:v>
                </c:pt>
                <c:pt idx="521">
                  <c:v>0.71180555555555602</c:v>
                </c:pt>
                <c:pt idx="522">
                  <c:v>0.71250000000000002</c:v>
                </c:pt>
                <c:pt idx="523">
                  <c:v>0.71319444444444402</c:v>
                </c:pt>
                <c:pt idx="524">
                  <c:v>0.71388888888888902</c:v>
                </c:pt>
                <c:pt idx="525">
                  <c:v>0.71458333333333302</c:v>
                </c:pt>
                <c:pt idx="526">
                  <c:v>0.71527777777777801</c:v>
                </c:pt>
                <c:pt idx="527">
                  <c:v>0.71597222222222201</c:v>
                </c:pt>
                <c:pt idx="528">
                  <c:v>0.71666666666666701</c:v>
                </c:pt>
                <c:pt idx="529">
                  <c:v>0.71736111111111101</c:v>
                </c:pt>
                <c:pt idx="530">
                  <c:v>0.718055555555556</c:v>
                </c:pt>
                <c:pt idx="531">
                  <c:v>0.71875</c:v>
                </c:pt>
                <c:pt idx="532">
                  <c:v>0.719444444444444</c:v>
                </c:pt>
                <c:pt idx="533">
                  <c:v>0.72013888888888899</c:v>
                </c:pt>
                <c:pt idx="534">
                  <c:v>0.72083333333333299</c:v>
                </c:pt>
                <c:pt idx="535">
                  <c:v>0.72152777777777799</c:v>
                </c:pt>
                <c:pt idx="536">
                  <c:v>0.72222222222222199</c:v>
                </c:pt>
                <c:pt idx="537">
                  <c:v>0.72291666666666698</c:v>
                </c:pt>
                <c:pt idx="538">
                  <c:v>0.72361111111111098</c:v>
                </c:pt>
                <c:pt idx="539">
                  <c:v>0.72430555555555598</c:v>
                </c:pt>
                <c:pt idx="540">
                  <c:v>0.72499999999999998</c:v>
                </c:pt>
                <c:pt idx="541">
                  <c:v>0.72569444444444398</c:v>
                </c:pt>
                <c:pt idx="542">
                  <c:v>0.72638888888888897</c:v>
                </c:pt>
                <c:pt idx="543">
                  <c:v>0.72708333333333297</c:v>
                </c:pt>
                <c:pt idx="544">
                  <c:v>0.72777777777777797</c:v>
                </c:pt>
                <c:pt idx="545">
                  <c:v>0.72847222222222197</c:v>
                </c:pt>
                <c:pt idx="546">
                  <c:v>0.72916666666666696</c:v>
                </c:pt>
                <c:pt idx="547">
                  <c:v>0.72986111111111096</c:v>
                </c:pt>
                <c:pt idx="548">
                  <c:v>0.73055555555555596</c:v>
                </c:pt>
                <c:pt idx="549">
                  <c:v>0.73124999999999996</c:v>
                </c:pt>
                <c:pt idx="550">
                  <c:v>0.73194444444444495</c:v>
                </c:pt>
                <c:pt idx="551">
                  <c:v>0.73263888888888895</c:v>
                </c:pt>
                <c:pt idx="552">
                  <c:v>0.73333333333333295</c:v>
                </c:pt>
                <c:pt idx="553">
                  <c:v>0.73402777777777795</c:v>
                </c:pt>
                <c:pt idx="554">
                  <c:v>0.73472222222222205</c:v>
                </c:pt>
                <c:pt idx="555">
                  <c:v>0.73541666666666705</c:v>
                </c:pt>
                <c:pt idx="556">
                  <c:v>0.73611111111111105</c:v>
                </c:pt>
                <c:pt idx="557">
                  <c:v>0.73680555555555605</c:v>
                </c:pt>
                <c:pt idx="558">
                  <c:v>0.73750000000000004</c:v>
                </c:pt>
                <c:pt idx="559">
                  <c:v>0.73819444444444404</c:v>
                </c:pt>
                <c:pt idx="560">
                  <c:v>0.73888888888888904</c:v>
                </c:pt>
                <c:pt idx="561">
                  <c:v>0.73958333333333304</c:v>
                </c:pt>
                <c:pt idx="562">
                  <c:v>0.74027777777777803</c:v>
                </c:pt>
                <c:pt idx="563">
                  <c:v>0.74097222222222203</c:v>
                </c:pt>
                <c:pt idx="564">
                  <c:v>0.74166666666666703</c:v>
                </c:pt>
                <c:pt idx="565">
                  <c:v>0.74236111111111103</c:v>
                </c:pt>
                <c:pt idx="566">
                  <c:v>0.74305555555555602</c:v>
                </c:pt>
                <c:pt idx="567">
                  <c:v>0.74375000000000002</c:v>
                </c:pt>
                <c:pt idx="568">
                  <c:v>0.74444444444444402</c:v>
                </c:pt>
                <c:pt idx="569">
                  <c:v>0.74513888888888902</c:v>
                </c:pt>
                <c:pt idx="570">
                  <c:v>0.74583333333333302</c:v>
                </c:pt>
                <c:pt idx="571">
                  <c:v>0.74652777777777801</c:v>
                </c:pt>
                <c:pt idx="572">
                  <c:v>0.74722222222222201</c:v>
                </c:pt>
                <c:pt idx="573">
                  <c:v>0.74791666666666701</c:v>
                </c:pt>
                <c:pt idx="574">
                  <c:v>0.74861111111111101</c:v>
                </c:pt>
                <c:pt idx="575">
                  <c:v>0.749305555555556</c:v>
                </c:pt>
                <c:pt idx="576">
                  <c:v>0.75</c:v>
                </c:pt>
                <c:pt idx="577">
                  <c:v>0.750694444444444</c:v>
                </c:pt>
                <c:pt idx="578">
                  <c:v>0.75138888888888899</c:v>
                </c:pt>
                <c:pt idx="579">
                  <c:v>0.75208333333333299</c:v>
                </c:pt>
                <c:pt idx="580">
                  <c:v>0.75277777777777799</c:v>
                </c:pt>
                <c:pt idx="581">
                  <c:v>0.75347222222222199</c:v>
                </c:pt>
                <c:pt idx="582">
                  <c:v>0.75416666666666698</c:v>
                </c:pt>
                <c:pt idx="583">
                  <c:v>0.75486111111111098</c:v>
                </c:pt>
                <c:pt idx="584">
                  <c:v>0.75555555555555598</c:v>
                </c:pt>
                <c:pt idx="585">
                  <c:v>0.75624999999999998</c:v>
                </c:pt>
                <c:pt idx="586">
                  <c:v>0.75694444444444398</c:v>
                </c:pt>
                <c:pt idx="587">
                  <c:v>0.75763888888888897</c:v>
                </c:pt>
                <c:pt idx="588">
                  <c:v>0.75833333333333297</c:v>
                </c:pt>
                <c:pt idx="589">
                  <c:v>0.75902777777777797</c:v>
                </c:pt>
                <c:pt idx="590">
                  <c:v>0.75972222222222197</c:v>
                </c:pt>
                <c:pt idx="591">
                  <c:v>0.76041666666666696</c:v>
                </c:pt>
                <c:pt idx="592">
                  <c:v>0.76111111111111096</c:v>
                </c:pt>
                <c:pt idx="593">
                  <c:v>0.76180555555555596</c:v>
                </c:pt>
                <c:pt idx="594">
                  <c:v>0.76249999999999996</c:v>
                </c:pt>
                <c:pt idx="595">
                  <c:v>0.76319444444444495</c:v>
                </c:pt>
                <c:pt idx="596">
                  <c:v>0.76388888888888895</c:v>
                </c:pt>
                <c:pt idx="597">
                  <c:v>0.76458333333333295</c:v>
                </c:pt>
                <c:pt idx="598">
                  <c:v>0.76527777777777795</c:v>
                </c:pt>
                <c:pt idx="599">
                  <c:v>0.76597222222222205</c:v>
                </c:pt>
                <c:pt idx="600">
                  <c:v>0.76666666666666705</c:v>
                </c:pt>
                <c:pt idx="601">
                  <c:v>0.76736111111111105</c:v>
                </c:pt>
                <c:pt idx="602">
                  <c:v>0.76805555555555605</c:v>
                </c:pt>
                <c:pt idx="603">
                  <c:v>0.76875000000000004</c:v>
                </c:pt>
                <c:pt idx="604">
                  <c:v>0.76944444444444404</c:v>
                </c:pt>
                <c:pt idx="605">
                  <c:v>0.77013888888888904</c:v>
                </c:pt>
                <c:pt idx="606">
                  <c:v>0.77083333333333304</c:v>
                </c:pt>
                <c:pt idx="607">
                  <c:v>0.77152777777777803</c:v>
                </c:pt>
                <c:pt idx="608">
                  <c:v>0.77222222222222203</c:v>
                </c:pt>
                <c:pt idx="609">
                  <c:v>0.77291666666666703</c:v>
                </c:pt>
                <c:pt idx="610">
                  <c:v>0.77361111111111103</c:v>
                </c:pt>
                <c:pt idx="611">
                  <c:v>0.77430555555555602</c:v>
                </c:pt>
                <c:pt idx="612">
                  <c:v>0.77500000000000002</c:v>
                </c:pt>
                <c:pt idx="613">
                  <c:v>0.77569444444444402</c:v>
                </c:pt>
                <c:pt idx="614">
                  <c:v>0.77638888888888902</c:v>
                </c:pt>
                <c:pt idx="615">
                  <c:v>0.77708333333333302</c:v>
                </c:pt>
                <c:pt idx="616">
                  <c:v>0.77777777777777801</c:v>
                </c:pt>
                <c:pt idx="617">
                  <c:v>0.77847222222222201</c:v>
                </c:pt>
                <c:pt idx="618">
                  <c:v>0.77916666666666701</c:v>
                </c:pt>
                <c:pt idx="619">
                  <c:v>0.77986111111111101</c:v>
                </c:pt>
                <c:pt idx="620">
                  <c:v>0.780555555555556</c:v>
                </c:pt>
                <c:pt idx="621">
                  <c:v>0.78125</c:v>
                </c:pt>
                <c:pt idx="622">
                  <c:v>0.781944444444444</c:v>
                </c:pt>
                <c:pt idx="623">
                  <c:v>0.78263888888888899</c:v>
                </c:pt>
                <c:pt idx="624">
                  <c:v>0.78333333333333299</c:v>
                </c:pt>
                <c:pt idx="625">
                  <c:v>0.78402777777777799</c:v>
                </c:pt>
                <c:pt idx="626">
                  <c:v>0.78472222222222199</c:v>
                </c:pt>
                <c:pt idx="627">
                  <c:v>0.78541666666666698</c:v>
                </c:pt>
                <c:pt idx="628">
                  <c:v>0.78611111111111098</c:v>
                </c:pt>
                <c:pt idx="629">
                  <c:v>0.78680555555555598</c:v>
                </c:pt>
                <c:pt idx="630">
                  <c:v>0.78749999999999998</c:v>
                </c:pt>
                <c:pt idx="631">
                  <c:v>0.78819444444444398</c:v>
                </c:pt>
                <c:pt idx="632">
                  <c:v>0.78888888888888897</c:v>
                </c:pt>
                <c:pt idx="633">
                  <c:v>0.78958333333333297</c:v>
                </c:pt>
                <c:pt idx="634">
                  <c:v>0.79027777777777797</c:v>
                </c:pt>
                <c:pt idx="635">
                  <c:v>0.79097222222222197</c:v>
                </c:pt>
                <c:pt idx="636">
                  <c:v>0.79166666666666696</c:v>
                </c:pt>
                <c:pt idx="637">
                  <c:v>0.79236111111111096</c:v>
                </c:pt>
                <c:pt idx="638">
                  <c:v>0.79305555555555596</c:v>
                </c:pt>
                <c:pt idx="639">
                  <c:v>0.79374999999999996</c:v>
                </c:pt>
                <c:pt idx="640">
                  <c:v>0.79444444444444495</c:v>
                </c:pt>
                <c:pt idx="641">
                  <c:v>0.79513888888888895</c:v>
                </c:pt>
                <c:pt idx="642">
                  <c:v>0.79583333333333295</c:v>
                </c:pt>
                <c:pt idx="643">
                  <c:v>0.79652777777777795</c:v>
                </c:pt>
                <c:pt idx="644">
                  <c:v>0.79722222222222205</c:v>
                </c:pt>
                <c:pt idx="645">
                  <c:v>0.79791666666666705</c:v>
                </c:pt>
                <c:pt idx="646">
                  <c:v>0.79861111111111105</c:v>
                </c:pt>
                <c:pt idx="647">
                  <c:v>0.79930555555555605</c:v>
                </c:pt>
                <c:pt idx="648">
                  <c:v>0.8</c:v>
                </c:pt>
                <c:pt idx="649">
                  <c:v>0.80069444444444404</c:v>
                </c:pt>
                <c:pt idx="650">
                  <c:v>0.80138888888888904</c:v>
                </c:pt>
                <c:pt idx="651">
                  <c:v>0.80208333333333304</c:v>
                </c:pt>
                <c:pt idx="652">
                  <c:v>0.80277777777777803</c:v>
                </c:pt>
                <c:pt idx="653">
                  <c:v>0.80347222222222203</c:v>
                </c:pt>
                <c:pt idx="654">
                  <c:v>0.80416666666666703</c:v>
                </c:pt>
                <c:pt idx="655">
                  <c:v>0.80486111111111103</c:v>
                </c:pt>
                <c:pt idx="656">
                  <c:v>0.80555555555555602</c:v>
                </c:pt>
                <c:pt idx="657">
                  <c:v>0.80625000000000002</c:v>
                </c:pt>
                <c:pt idx="658">
                  <c:v>0.80694444444444402</c:v>
                </c:pt>
                <c:pt idx="659">
                  <c:v>0.80763888888888902</c:v>
                </c:pt>
                <c:pt idx="660">
                  <c:v>0.80833333333333302</c:v>
                </c:pt>
                <c:pt idx="661">
                  <c:v>0.80902777777777801</c:v>
                </c:pt>
                <c:pt idx="662">
                  <c:v>0.80972222222222201</c:v>
                </c:pt>
                <c:pt idx="663">
                  <c:v>0.81041666666666701</c:v>
                </c:pt>
                <c:pt idx="664">
                  <c:v>0.81111111111111101</c:v>
                </c:pt>
                <c:pt idx="665">
                  <c:v>0.811805555555556</c:v>
                </c:pt>
                <c:pt idx="666">
                  <c:v>0.8125</c:v>
                </c:pt>
                <c:pt idx="667">
                  <c:v>0.813194444444444</c:v>
                </c:pt>
                <c:pt idx="668">
                  <c:v>0.81388888888888899</c:v>
                </c:pt>
                <c:pt idx="669">
                  <c:v>0.81458333333333299</c:v>
                </c:pt>
                <c:pt idx="670">
                  <c:v>0.81527777777777799</c:v>
                </c:pt>
                <c:pt idx="671">
                  <c:v>0.81597222222222199</c:v>
                </c:pt>
                <c:pt idx="672">
                  <c:v>0.81666666666666698</c:v>
                </c:pt>
                <c:pt idx="673">
                  <c:v>0.81736111111111098</c:v>
                </c:pt>
                <c:pt idx="674">
                  <c:v>0.81805555555555598</c:v>
                </c:pt>
                <c:pt idx="675">
                  <c:v>0.81874999999999998</c:v>
                </c:pt>
                <c:pt idx="676">
                  <c:v>0.81944444444444497</c:v>
                </c:pt>
                <c:pt idx="677">
                  <c:v>0.82013888888888897</c:v>
                </c:pt>
                <c:pt idx="678">
                  <c:v>0.82083333333333297</c:v>
                </c:pt>
                <c:pt idx="679">
                  <c:v>0.82152777777777797</c:v>
                </c:pt>
                <c:pt idx="680">
                  <c:v>0.82222222222222197</c:v>
                </c:pt>
                <c:pt idx="681">
                  <c:v>0.82291666666666696</c:v>
                </c:pt>
                <c:pt idx="682">
                  <c:v>0.82361111111111096</c:v>
                </c:pt>
                <c:pt idx="683">
                  <c:v>0.82430555555555596</c:v>
                </c:pt>
                <c:pt idx="684">
                  <c:v>0.82499999999999996</c:v>
                </c:pt>
                <c:pt idx="685">
                  <c:v>0.82569444444444495</c:v>
                </c:pt>
                <c:pt idx="686">
                  <c:v>0.82638888888888895</c:v>
                </c:pt>
                <c:pt idx="687">
                  <c:v>0.82708333333333295</c:v>
                </c:pt>
                <c:pt idx="688">
                  <c:v>0.82777777777777795</c:v>
                </c:pt>
                <c:pt idx="689">
                  <c:v>0.82847222222222205</c:v>
                </c:pt>
                <c:pt idx="690">
                  <c:v>0.82916666666666705</c:v>
                </c:pt>
                <c:pt idx="691">
                  <c:v>0.82986111111111105</c:v>
                </c:pt>
                <c:pt idx="692">
                  <c:v>0.83055555555555605</c:v>
                </c:pt>
                <c:pt idx="693">
                  <c:v>0.83125000000000004</c:v>
                </c:pt>
                <c:pt idx="694">
                  <c:v>0.83194444444444404</c:v>
                </c:pt>
                <c:pt idx="695">
                  <c:v>0.83263888888888904</c:v>
                </c:pt>
                <c:pt idx="696">
                  <c:v>0.83333333333333304</c:v>
                </c:pt>
                <c:pt idx="697">
                  <c:v>0.83402777777777803</c:v>
                </c:pt>
                <c:pt idx="698">
                  <c:v>0.83472222222222203</c:v>
                </c:pt>
                <c:pt idx="699">
                  <c:v>0.83541666666666703</c:v>
                </c:pt>
                <c:pt idx="700">
                  <c:v>0.83611111111111103</c:v>
                </c:pt>
                <c:pt idx="701">
                  <c:v>0.83680555555555602</c:v>
                </c:pt>
                <c:pt idx="702">
                  <c:v>0.83750000000000002</c:v>
                </c:pt>
                <c:pt idx="703">
                  <c:v>0.83819444444444402</c:v>
                </c:pt>
                <c:pt idx="704">
                  <c:v>0.83888888888888902</c:v>
                </c:pt>
                <c:pt idx="705">
                  <c:v>0.83958333333333302</c:v>
                </c:pt>
                <c:pt idx="706">
                  <c:v>0.84027777777777801</c:v>
                </c:pt>
                <c:pt idx="707">
                  <c:v>0.84097222222222201</c:v>
                </c:pt>
                <c:pt idx="708">
                  <c:v>0.84166666666666701</c:v>
                </c:pt>
                <c:pt idx="709">
                  <c:v>0.84236111111111101</c:v>
                </c:pt>
                <c:pt idx="710">
                  <c:v>0.843055555555556</c:v>
                </c:pt>
                <c:pt idx="711">
                  <c:v>0.84375</c:v>
                </c:pt>
                <c:pt idx="712">
                  <c:v>0.844444444444444</c:v>
                </c:pt>
                <c:pt idx="713">
                  <c:v>0.84513888888888899</c:v>
                </c:pt>
                <c:pt idx="714">
                  <c:v>0.84583333333333299</c:v>
                </c:pt>
                <c:pt idx="715">
                  <c:v>0.84652777777777799</c:v>
                </c:pt>
                <c:pt idx="716">
                  <c:v>0.84722222222222199</c:v>
                </c:pt>
                <c:pt idx="717">
                  <c:v>0.84791666666666698</c:v>
                </c:pt>
                <c:pt idx="718">
                  <c:v>0.84861111111111098</c:v>
                </c:pt>
                <c:pt idx="719">
                  <c:v>0.84930555555555598</c:v>
                </c:pt>
                <c:pt idx="720">
                  <c:v>0.85</c:v>
                </c:pt>
                <c:pt idx="721">
                  <c:v>0.85069444444444497</c:v>
                </c:pt>
                <c:pt idx="722">
                  <c:v>0.85138888888888897</c:v>
                </c:pt>
                <c:pt idx="723">
                  <c:v>0.85208333333333297</c:v>
                </c:pt>
                <c:pt idx="724">
                  <c:v>0.85277777777777797</c:v>
                </c:pt>
                <c:pt idx="725">
                  <c:v>0.85347222222222197</c:v>
                </c:pt>
                <c:pt idx="726">
                  <c:v>0.85416666666666696</c:v>
                </c:pt>
                <c:pt idx="727">
                  <c:v>0.85486111111111096</c:v>
                </c:pt>
                <c:pt idx="728">
                  <c:v>0.85555555555555596</c:v>
                </c:pt>
                <c:pt idx="729">
                  <c:v>0.85624999999999996</c:v>
                </c:pt>
                <c:pt idx="730">
                  <c:v>0.85694444444444495</c:v>
                </c:pt>
                <c:pt idx="731">
                  <c:v>0.85763888888888895</c:v>
                </c:pt>
                <c:pt idx="732">
                  <c:v>0.85833333333333295</c:v>
                </c:pt>
                <c:pt idx="733">
                  <c:v>0.85902777777777795</c:v>
                </c:pt>
                <c:pt idx="734">
                  <c:v>0.85972222222222205</c:v>
                </c:pt>
                <c:pt idx="735">
                  <c:v>0.86041666666666705</c:v>
                </c:pt>
                <c:pt idx="736">
                  <c:v>0.86111111111111105</c:v>
                </c:pt>
                <c:pt idx="737">
                  <c:v>0.86180555555555605</c:v>
                </c:pt>
                <c:pt idx="738">
                  <c:v>0.86250000000000004</c:v>
                </c:pt>
                <c:pt idx="739">
                  <c:v>0.86319444444444404</c:v>
                </c:pt>
                <c:pt idx="740">
                  <c:v>0.86388888888888904</c:v>
                </c:pt>
                <c:pt idx="741">
                  <c:v>0.86458333333333304</c:v>
                </c:pt>
                <c:pt idx="742">
                  <c:v>0.86527777777777803</c:v>
                </c:pt>
                <c:pt idx="743">
                  <c:v>0.86597222222222203</c:v>
                </c:pt>
                <c:pt idx="744">
                  <c:v>0.86666666666666703</c:v>
                </c:pt>
                <c:pt idx="745">
                  <c:v>0.86736111111111103</c:v>
                </c:pt>
                <c:pt idx="746">
                  <c:v>0.86805555555555602</c:v>
                </c:pt>
                <c:pt idx="747">
                  <c:v>0.86875000000000002</c:v>
                </c:pt>
                <c:pt idx="748">
                  <c:v>0.86944444444444402</c:v>
                </c:pt>
                <c:pt idx="749">
                  <c:v>0.87013888888888902</c:v>
                </c:pt>
                <c:pt idx="750">
                  <c:v>0.87083333333333302</c:v>
                </c:pt>
                <c:pt idx="751">
                  <c:v>0.87152777777777801</c:v>
                </c:pt>
                <c:pt idx="752">
                  <c:v>0.87222222222222201</c:v>
                </c:pt>
                <c:pt idx="753">
                  <c:v>0.87291666666666701</c:v>
                </c:pt>
                <c:pt idx="754">
                  <c:v>0.87361111111111101</c:v>
                </c:pt>
                <c:pt idx="755">
                  <c:v>0.874305555555556</c:v>
                </c:pt>
                <c:pt idx="756">
                  <c:v>0.875</c:v>
                </c:pt>
                <c:pt idx="757">
                  <c:v>0.875694444444444</c:v>
                </c:pt>
                <c:pt idx="758">
                  <c:v>0.87638888888888899</c:v>
                </c:pt>
                <c:pt idx="759">
                  <c:v>0.87708333333333299</c:v>
                </c:pt>
                <c:pt idx="760">
                  <c:v>0.87777777777777799</c:v>
                </c:pt>
                <c:pt idx="761">
                  <c:v>0.87847222222222199</c:v>
                </c:pt>
                <c:pt idx="762">
                  <c:v>0.87916666666666698</c:v>
                </c:pt>
                <c:pt idx="763">
                  <c:v>0.87986111111111098</c:v>
                </c:pt>
                <c:pt idx="764">
                  <c:v>0.88055555555555598</c:v>
                </c:pt>
                <c:pt idx="765">
                  <c:v>0.88124999999999998</c:v>
                </c:pt>
                <c:pt idx="766">
                  <c:v>0.88194444444444497</c:v>
                </c:pt>
                <c:pt idx="767">
                  <c:v>0.88263888888888897</c:v>
                </c:pt>
                <c:pt idx="768">
                  <c:v>0.88333333333333297</c:v>
                </c:pt>
                <c:pt idx="769">
                  <c:v>0.88402777777777797</c:v>
                </c:pt>
                <c:pt idx="770">
                  <c:v>0.88472222222222197</c:v>
                </c:pt>
                <c:pt idx="771">
                  <c:v>0.88541666666666696</c:v>
                </c:pt>
                <c:pt idx="772">
                  <c:v>0.88611111111111096</c:v>
                </c:pt>
                <c:pt idx="773">
                  <c:v>0.88680555555555596</c:v>
                </c:pt>
                <c:pt idx="774">
                  <c:v>0.88749999999999996</c:v>
                </c:pt>
                <c:pt idx="775">
                  <c:v>0.88819444444444495</c:v>
                </c:pt>
                <c:pt idx="776">
                  <c:v>0.88888888888888895</c:v>
                </c:pt>
                <c:pt idx="777">
                  <c:v>0.88958333333333295</c:v>
                </c:pt>
                <c:pt idx="778">
                  <c:v>0.89027777777777795</c:v>
                </c:pt>
                <c:pt idx="779">
                  <c:v>0.89097222222222205</c:v>
                </c:pt>
                <c:pt idx="780">
                  <c:v>0.89166666666666705</c:v>
                </c:pt>
                <c:pt idx="781">
                  <c:v>0.89236111111111105</c:v>
                </c:pt>
                <c:pt idx="782">
                  <c:v>0.89305555555555605</c:v>
                </c:pt>
                <c:pt idx="783">
                  <c:v>0.89375000000000004</c:v>
                </c:pt>
                <c:pt idx="784">
                  <c:v>0.89444444444444404</c:v>
                </c:pt>
                <c:pt idx="785">
                  <c:v>0.89513888888888904</c:v>
                </c:pt>
                <c:pt idx="786">
                  <c:v>0.89583333333333304</c:v>
                </c:pt>
                <c:pt idx="787">
                  <c:v>0.89652777777777803</c:v>
                </c:pt>
                <c:pt idx="788">
                  <c:v>0.89722222222222203</c:v>
                </c:pt>
                <c:pt idx="789">
                  <c:v>0.89791666666666703</c:v>
                </c:pt>
                <c:pt idx="790">
                  <c:v>0.89861111111111103</c:v>
                </c:pt>
                <c:pt idx="791">
                  <c:v>0.89930555555555602</c:v>
                </c:pt>
                <c:pt idx="792">
                  <c:v>0.9</c:v>
                </c:pt>
                <c:pt idx="793">
                  <c:v>0.90069444444444402</c:v>
                </c:pt>
                <c:pt idx="794">
                  <c:v>0.90138888888888902</c:v>
                </c:pt>
                <c:pt idx="795">
                  <c:v>0.90208333333333302</c:v>
                </c:pt>
                <c:pt idx="796">
                  <c:v>0.90277777777777801</c:v>
                </c:pt>
                <c:pt idx="797">
                  <c:v>0.90347222222222201</c:v>
                </c:pt>
                <c:pt idx="798">
                  <c:v>0.90416666666666701</c:v>
                </c:pt>
                <c:pt idx="799">
                  <c:v>0.90486111111111101</c:v>
                </c:pt>
                <c:pt idx="800">
                  <c:v>0.905555555555556</c:v>
                </c:pt>
                <c:pt idx="801">
                  <c:v>0.90625</c:v>
                </c:pt>
                <c:pt idx="802">
                  <c:v>0.906944444444444</c:v>
                </c:pt>
                <c:pt idx="803">
                  <c:v>0.90763888888888899</c:v>
                </c:pt>
                <c:pt idx="804">
                  <c:v>0.90833333333333299</c:v>
                </c:pt>
                <c:pt idx="805">
                  <c:v>0.90902777777777799</c:v>
                </c:pt>
                <c:pt idx="806">
                  <c:v>0.90972222222222199</c:v>
                </c:pt>
                <c:pt idx="807">
                  <c:v>0.91041666666666698</c:v>
                </c:pt>
                <c:pt idx="808">
                  <c:v>0.91111111111111098</c:v>
                </c:pt>
                <c:pt idx="809">
                  <c:v>0.91180555555555598</c:v>
                </c:pt>
                <c:pt idx="810">
                  <c:v>0.91249999999999998</c:v>
                </c:pt>
                <c:pt idx="811">
                  <c:v>0.91319444444444497</c:v>
                </c:pt>
                <c:pt idx="812">
                  <c:v>0.91388888888888897</c:v>
                </c:pt>
                <c:pt idx="813">
                  <c:v>0.91458333333333297</c:v>
                </c:pt>
                <c:pt idx="814">
                  <c:v>0.91527777777777797</c:v>
                </c:pt>
                <c:pt idx="815">
                  <c:v>0.91597222222222197</c:v>
                </c:pt>
                <c:pt idx="816">
                  <c:v>0.91666666666666696</c:v>
                </c:pt>
                <c:pt idx="817">
                  <c:v>0.91736111111111096</c:v>
                </c:pt>
                <c:pt idx="818">
                  <c:v>0.91805555555555596</c:v>
                </c:pt>
                <c:pt idx="819">
                  <c:v>0.91874999999999996</c:v>
                </c:pt>
                <c:pt idx="820">
                  <c:v>0.91944444444444495</c:v>
                </c:pt>
                <c:pt idx="821">
                  <c:v>0.92013888888888895</c:v>
                </c:pt>
                <c:pt idx="822">
                  <c:v>0.92083333333333295</c:v>
                </c:pt>
                <c:pt idx="823">
                  <c:v>0.92152777777777795</c:v>
                </c:pt>
                <c:pt idx="824">
                  <c:v>0.92222222222222205</c:v>
                </c:pt>
                <c:pt idx="825">
                  <c:v>0.92291666666666705</c:v>
                </c:pt>
                <c:pt idx="826">
                  <c:v>0.92361111111111105</c:v>
                </c:pt>
                <c:pt idx="827">
                  <c:v>0.92430555555555605</c:v>
                </c:pt>
                <c:pt idx="828">
                  <c:v>0.92500000000000004</c:v>
                </c:pt>
                <c:pt idx="829">
                  <c:v>0.92569444444444404</c:v>
                </c:pt>
                <c:pt idx="830">
                  <c:v>0.92638888888888904</c:v>
                </c:pt>
                <c:pt idx="831">
                  <c:v>0.92708333333333304</c:v>
                </c:pt>
                <c:pt idx="832">
                  <c:v>0.92777777777777803</c:v>
                </c:pt>
                <c:pt idx="833">
                  <c:v>0.92847222222222203</c:v>
                </c:pt>
                <c:pt idx="834">
                  <c:v>0.92916666666666703</c:v>
                </c:pt>
                <c:pt idx="835">
                  <c:v>0.92986111111111103</c:v>
                </c:pt>
                <c:pt idx="836">
                  <c:v>0.93055555555555602</c:v>
                </c:pt>
                <c:pt idx="837">
                  <c:v>0.93125000000000002</c:v>
                </c:pt>
                <c:pt idx="838">
                  <c:v>0.93194444444444402</c:v>
                </c:pt>
                <c:pt idx="839">
                  <c:v>0.93263888888888902</c:v>
                </c:pt>
                <c:pt idx="840">
                  <c:v>0.93333333333333302</c:v>
                </c:pt>
                <c:pt idx="841">
                  <c:v>0.93402777777777801</c:v>
                </c:pt>
                <c:pt idx="842">
                  <c:v>0.93472222222222201</c:v>
                </c:pt>
                <c:pt idx="843">
                  <c:v>0.93541666666666701</c:v>
                </c:pt>
                <c:pt idx="844">
                  <c:v>0.93611111111111101</c:v>
                </c:pt>
                <c:pt idx="845">
                  <c:v>0.936805555555556</c:v>
                </c:pt>
                <c:pt idx="846">
                  <c:v>0.9375</c:v>
                </c:pt>
                <c:pt idx="847">
                  <c:v>0.938194444444444</c:v>
                </c:pt>
                <c:pt idx="848">
                  <c:v>0.93888888888888899</c:v>
                </c:pt>
                <c:pt idx="849">
                  <c:v>0.93958333333333299</c:v>
                </c:pt>
                <c:pt idx="850">
                  <c:v>0.94027777777777799</c:v>
                </c:pt>
                <c:pt idx="851">
                  <c:v>0.94097222222222199</c:v>
                </c:pt>
                <c:pt idx="852">
                  <c:v>0.94166666666666698</c:v>
                </c:pt>
                <c:pt idx="853">
                  <c:v>0.94236111111111098</c:v>
                </c:pt>
                <c:pt idx="854">
                  <c:v>0.94305555555555598</c:v>
                </c:pt>
                <c:pt idx="855">
                  <c:v>0.94374999999999998</c:v>
                </c:pt>
                <c:pt idx="856">
                  <c:v>0.94444444444444497</c:v>
                </c:pt>
                <c:pt idx="857">
                  <c:v>0.94513888888888897</c:v>
                </c:pt>
                <c:pt idx="858">
                  <c:v>0.94583333333333297</c:v>
                </c:pt>
                <c:pt idx="859">
                  <c:v>0.94652777777777797</c:v>
                </c:pt>
                <c:pt idx="860">
                  <c:v>0.94722222222222197</c:v>
                </c:pt>
                <c:pt idx="861">
                  <c:v>0.94791666666666696</c:v>
                </c:pt>
                <c:pt idx="862">
                  <c:v>0.94861111111111096</c:v>
                </c:pt>
                <c:pt idx="863">
                  <c:v>0.94930555555555596</c:v>
                </c:pt>
                <c:pt idx="864">
                  <c:v>0.95</c:v>
                </c:pt>
                <c:pt idx="865">
                  <c:v>0.95069444444444495</c:v>
                </c:pt>
                <c:pt idx="866">
                  <c:v>0.95138888888888895</c:v>
                </c:pt>
                <c:pt idx="867">
                  <c:v>0.95208333333333295</c:v>
                </c:pt>
                <c:pt idx="868">
                  <c:v>0.95277777777777795</c:v>
                </c:pt>
                <c:pt idx="869">
                  <c:v>0.95347222222222205</c:v>
                </c:pt>
                <c:pt idx="870">
                  <c:v>0.95416666666666705</c:v>
                </c:pt>
                <c:pt idx="871">
                  <c:v>0.95486111111111105</c:v>
                </c:pt>
                <c:pt idx="872">
                  <c:v>0.95555555555555605</c:v>
                </c:pt>
                <c:pt idx="873">
                  <c:v>0.95625000000000004</c:v>
                </c:pt>
                <c:pt idx="874">
                  <c:v>0.95694444444444404</c:v>
                </c:pt>
                <c:pt idx="875">
                  <c:v>0.95763888888888904</c:v>
                </c:pt>
                <c:pt idx="876">
                  <c:v>0.95833333333333304</c:v>
                </c:pt>
                <c:pt idx="877">
                  <c:v>0.95902777777777803</c:v>
                </c:pt>
                <c:pt idx="878">
                  <c:v>0.95972222222222203</c:v>
                </c:pt>
                <c:pt idx="879">
                  <c:v>0.96041666666666703</c:v>
                </c:pt>
                <c:pt idx="880">
                  <c:v>0.96111111111111103</c:v>
                </c:pt>
                <c:pt idx="881">
                  <c:v>0.96180555555555602</c:v>
                </c:pt>
                <c:pt idx="882">
                  <c:v>0.96250000000000002</c:v>
                </c:pt>
                <c:pt idx="883">
                  <c:v>0.96319444444444402</c:v>
                </c:pt>
                <c:pt idx="884">
                  <c:v>0.96388888888888902</c:v>
                </c:pt>
                <c:pt idx="885">
                  <c:v>0.96458333333333302</c:v>
                </c:pt>
                <c:pt idx="886">
                  <c:v>0.96527777777777801</c:v>
                </c:pt>
                <c:pt idx="887">
                  <c:v>0.96597222222222201</c:v>
                </c:pt>
                <c:pt idx="888">
                  <c:v>0.96666666666666701</c:v>
                </c:pt>
                <c:pt idx="889">
                  <c:v>0.96736111111111101</c:v>
                </c:pt>
                <c:pt idx="890">
                  <c:v>0.968055555555556</c:v>
                </c:pt>
                <c:pt idx="891">
                  <c:v>0.96875</c:v>
                </c:pt>
                <c:pt idx="892">
                  <c:v>0.969444444444444</c:v>
                </c:pt>
                <c:pt idx="893">
                  <c:v>0.97013888888888899</c:v>
                </c:pt>
                <c:pt idx="894">
                  <c:v>0.97083333333333299</c:v>
                </c:pt>
                <c:pt idx="895">
                  <c:v>0.97152777777777799</c:v>
                </c:pt>
                <c:pt idx="896">
                  <c:v>0.97222222222222199</c:v>
                </c:pt>
                <c:pt idx="897">
                  <c:v>0.97291666666666698</c:v>
                </c:pt>
                <c:pt idx="898">
                  <c:v>0.97361111111111098</c:v>
                </c:pt>
                <c:pt idx="899">
                  <c:v>0.97430555555555598</c:v>
                </c:pt>
                <c:pt idx="900">
                  <c:v>0.97499999999999998</c:v>
                </c:pt>
                <c:pt idx="901">
                  <c:v>0.97569444444444497</c:v>
                </c:pt>
                <c:pt idx="902">
                  <c:v>0.97638888888888897</c:v>
                </c:pt>
                <c:pt idx="903">
                  <c:v>0.97708333333333297</c:v>
                </c:pt>
                <c:pt idx="904">
                  <c:v>0.97777777777777797</c:v>
                </c:pt>
                <c:pt idx="905">
                  <c:v>0.97847222222222197</c:v>
                </c:pt>
                <c:pt idx="906">
                  <c:v>0.97916666666666696</c:v>
                </c:pt>
                <c:pt idx="907">
                  <c:v>0.97986111111111096</c:v>
                </c:pt>
                <c:pt idx="908">
                  <c:v>0.98055555555555596</c:v>
                </c:pt>
                <c:pt idx="909">
                  <c:v>0.98124999999999996</c:v>
                </c:pt>
                <c:pt idx="910">
                  <c:v>0.98194444444444495</c:v>
                </c:pt>
                <c:pt idx="911">
                  <c:v>0.98263888888888895</c:v>
                </c:pt>
                <c:pt idx="912">
                  <c:v>0.98333333333333295</c:v>
                </c:pt>
                <c:pt idx="913">
                  <c:v>0.98402777777777795</c:v>
                </c:pt>
                <c:pt idx="914">
                  <c:v>0.98472222222222205</c:v>
                </c:pt>
                <c:pt idx="915">
                  <c:v>0.98541666666666705</c:v>
                </c:pt>
                <c:pt idx="916">
                  <c:v>0.98611111111111105</c:v>
                </c:pt>
                <c:pt idx="917">
                  <c:v>0.98680555555555605</c:v>
                </c:pt>
                <c:pt idx="918">
                  <c:v>0.98750000000000004</c:v>
                </c:pt>
                <c:pt idx="919">
                  <c:v>0.98819444444444404</c:v>
                </c:pt>
                <c:pt idx="920">
                  <c:v>0.98888888888888904</c:v>
                </c:pt>
                <c:pt idx="921">
                  <c:v>0.98958333333333304</c:v>
                </c:pt>
                <c:pt idx="922">
                  <c:v>0.99027777777777803</c:v>
                </c:pt>
                <c:pt idx="923">
                  <c:v>0.99097222222222203</c:v>
                </c:pt>
                <c:pt idx="924">
                  <c:v>0.99166666666666703</c:v>
                </c:pt>
                <c:pt idx="925">
                  <c:v>0.99236111111111103</c:v>
                </c:pt>
                <c:pt idx="926">
                  <c:v>0.99305555555555602</c:v>
                </c:pt>
                <c:pt idx="927">
                  <c:v>0.99375000000000002</c:v>
                </c:pt>
                <c:pt idx="928">
                  <c:v>0.99444444444444402</c:v>
                </c:pt>
                <c:pt idx="929">
                  <c:v>0.99513888888888902</c:v>
                </c:pt>
                <c:pt idx="930">
                  <c:v>0.99583333333333302</c:v>
                </c:pt>
                <c:pt idx="931">
                  <c:v>0.99652777777777801</c:v>
                </c:pt>
                <c:pt idx="932">
                  <c:v>0.99722222222222201</c:v>
                </c:pt>
                <c:pt idx="933">
                  <c:v>0.99791666666666701</c:v>
                </c:pt>
                <c:pt idx="934">
                  <c:v>0.99861111111111101</c:v>
                </c:pt>
                <c:pt idx="935">
                  <c:v>0.999305555555556</c:v>
                </c:pt>
              </c:numCache>
            </c:numRef>
          </c:cat>
          <c:val>
            <c:numRef>
              <c:f>Relevés!$G$513:$G$2258</c:f>
              <c:numCache>
                <c:formatCode>General</c:formatCode>
                <c:ptCount val="1746"/>
                <c:pt idx="0">
                  <c:v>3.6</c:v>
                </c:pt>
                <c:pt idx="1">
                  <c:v>5.4</c:v>
                </c:pt>
                <c:pt idx="2">
                  <c:v>3.6</c:v>
                </c:pt>
                <c:pt idx="3">
                  <c:v>9.4</c:v>
                </c:pt>
                <c:pt idx="4">
                  <c:v>7.2</c:v>
                </c:pt>
                <c:pt idx="5">
                  <c:v>5.4</c:v>
                </c:pt>
                <c:pt idx="6">
                  <c:v>1.8</c:v>
                </c:pt>
                <c:pt idx="7">
                  <c:v>0</c:v>
                </c:pt>
                <c:pt idx="8">
                  <c:v>3.6</c:v>
                </c:pt>
                <c:pt idx="9">
                  <c:v>5.4</c:v>
                </c:pt>
                <c:pt idx="10">
                  <c:v>5.4</c:v>
                </c:pt>
                <c:pt idx="11">
                  <c:v>7.2</c:v>
                </c:pt>
                <c:pt idx="12">
                  <c:v>7.2</c:v>
                </c:pt>
                <c:pt idx="13">
                  <c:v>1.8</c:v>
                </c:pt>
                <c:pt idx="14">
                  <c:v>3.6</c:v>
                </c:pt>
                <c:pt idx="15">
                  <c:v>5.4</c:v>
                </c:pt>
                <c:pt idx="16">
                  <c:v>5.4</c:v>
                </c:pt>
                <c:pt idx="17">
                  <c:v>5.4</c:v>
                </c:pt>
                <c:pt idx="18">
                  <c:v>3.6</c:v>
                </c:pt>
                <c:pt idx="19">
                  <c:v>5.4</c:v>
                </c:pt>
                <c:pt idx="20">
                  <c:v>3.6</c:v>
                </c:pt>
                <c:pt idx="21">
                  <c:v>5.4</c:v>
                </c:pt>
                <c:pt idx="22">
                  <c:v>5.4</c:v>
                </c:pt>
                <c:pt idx="23">
                  <c:v>5.4</c:v>
                </c:pt>
                <c:pt idx="24">
                  <c:v>3.6</c:v>
                </c:pt>
                <c:pt idx="25">
                  <c:v>1.8</c:v>
                </c:pt>
                <c:pt idx="26">
                  <c:v>5.4</c:v>
                </c:pt>
                <c:pt idx="27">
                  <c:v>5.4</c:v>
                </c:pt>
                <c:pt idx="28">
                  <c:v>1.8</c:v>
                </c:pt>
                <c:pt idx="29">
                  <c:v>3.6</c:v>
                </c:pt>
                <c:pt idx="30">
                  <c:v>3.6</c:v>
                </c:pt>
                <c:pt idx="31">
                  <c:v>1.8</c:v>
                </c:pt>
                <c:pt idx="32">
                  <c:v>3.6</c:v>
                </c:pt>
                <c:pt idx="33">
                  <c:v>1.8</c:v>
                </c:pt>
                <c:pt idx="34">
                  <c:v>3.6</c:v>
                </c:pt>
                <c:pt idx="35">
                  <c:v>0</c:v>
                </c:pt>
                <c:pt idx="36">
                  <c:v>1.8</c:v>
                </c:pt>
                <c:pt idx="37">
                  <c:v>5.4</c:v>
                </c:pt>
                <c:pt idx="38">
                  <c:v>3.6</c:v>
                </c:pt>
                <c:pt idx="39">
                  <c:v>9.4</c:v>
                </c:pt>
                <c:pt idx="40">
                  <c:v>5.4</c:v>
                </c:pt>
                <c:pt idx="41">
                  <c:v>5.4</c:v>
                </c:pt>
                <c:pt idx="42">
                  <c:v>5.4</c:v>
                </c:pt>
                <c:pt idx="43">
                  <c:v>5.4</c:v>
                </c:pt>
                <c:pt idx="44">
                  <c:v>7.2</c:v>
                </c:pt>
                <c:pt idx="45">
                  <c:v>1.8</c:v>
                </c:pt>
                <c:pt idx="46">
                  <c:v>1.8</c:v>
                </c:pt>
                <c:pt idx="47">
                  <c:v>7.2</c:v>
                </c:pt>
                <c:pt idx="48">
                  <c:v>3.6</c:v>
                </c:pt>
                <c:pt idx="49">
                  <c:v>1.8</c:v>
                </c:pt>
                <c:pt idx="50">
                  <c:v>3.6</c:v>
                </c:pt>
                <c:pt idx="51">
                  <c:v>0</c:v>
                </c:pt>
                <c:pt idx="52">
                  <c:v>3.6</c:v>
                </c:pt>
                <c:pt idx="53">
                  <c:v>1.8</c:v>
                </c:pt>
                <c:pt idx="54">
                  <c:v>3.6</c:v>
                </c:pt>
                <c:pt idx="55">
                  <c:v>1.8</c:v>
                </c:pt>
                <c:pt idx="56">
                  <c:v>5.4</c:v>
                </c:pt>
                <c:pt idx="57">
                  <c:v>7.2</c:v>
                </c:pt>
                <c:pt idx="58">
                  <c:v>7.2</c:v>
                </c:pt>
                <c:pt idx="59">
                  <c:v>1.8</c:v>
                </c:pt>
                <c:pt idx="60">
                  <c:v>5.4</c:v>
                </c:pt>
                <c:pt idx="61">
                  <c:v>5.4</c:v>
                </c:pt>
                <c:pt idx="62">
                  <c:v>5.4</c:v>
                </c:pt>
                <c:pt idx="63">
                  <c:v>5.4</c:v>
                </c:pt>
                <c:pt idx="64">
                  <c:v>0</c:v>
                </c:pt>
                <c:pt idx="65">
                  <c:v>1.8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1.8</c:v>
                </c:pt>
                <c:pt idx="71">
                  <c:v>5.4</c:v>
                </c:pt>
                <c:pt idx="72">
                  <c:v>5.4</c:v>
                </c:pt>
                <c:pt idx="73">
                  <c:v>3.6</c:v>
                </c:pt>
                <c:pt idx="74">
                  <c:v>1.8</c:v>
                </c:pt>
                <c:pt idx="75">
                  <c:v>3.6</c:v>
                </c:pt>
                <c:pt idx="76">
                  <c:v>3.6</c:v>
                </c:pt>
                <c:pt idx="77">
                  <c:v>1.8</c:v>
                </c:pt>
                <c:pt idx="78">
                  <c:v>1.8</c:v>
                </c:pt>
                <c:pt idx="79">
                  <c:v>1.8</c:v>
                </c:pt>
                <c:pt idx="80">
                  <c:v>3.6</c:v>
                </c:pt>
                <c:pt idx="81">
                  <c:v>1.8</c:v>
                </c:pt>
                <c:pt idx="82">
                  <c:v>1.8</c:v>
                </c:pt>
                <c:pt idx="83">
                  <c:v>3.6</c:v>
                </c:pt>
                <c:pt idx="84">
                  <c:v>7.2</c:v>
                </c:pt>
                <c:pt idx="85">
                  <c:v>3.6</c:v>
                </c:pt>
                <c:pt idx="86">
                  <c:v>5.4</c:v>
                </c:pt>
                <c:pt idx="87">
                  <c:v>1.8</c:v>
                </c:pt>
                <c:pt idx="88">
                  <c:v>0</c:v>
                </c:pt>
                <c:pt idx="89">
                  <c:v>1.8</c:v>
                </c:pt>
                <c:pt idx="90">
                  <c:v>0</c:v>
                </c:pt>
                <c:pt idx="91">
                  <c:v>1.8</c:v>
                </c:pt>
                <c:pt idx="92">
                  <c:v>0</c:v>
                </c:pt>
                <c:pt idx="93">
                  <c:v>1.8</c:v>
                </c:pt>
                <c:pt idx="94">
                  <c:v>5.4</c:v>
                </c:pt>
                <c:pt idx="95">
                  <c:v>3.6</c:v>
                </c:pt>
                <c:pt idx="96">
                  <c:v>1.8</c:v>
                </c:pt>
                <c:pt idx="97">
                  <c:v>3.6</c:v>
                </c:pt>
                <c:pt idx="98">
                  <c:v>0</c:v>
                </c:pt>
                <c:pt idx="99">
                  <c:v>1.8</c:v>
                </c:pt>
                <c:pt idx="100">
                  <c:v>0</c:v>
                </c:pt>
                <c:pt idx="101">
                  <c:v>3.6</c:v>
                </c:pt>
                <c:pt idx="102">
                  <c:v>1.8</c:v>
                </c:pt>
                <c:pt idx="103">
                  <c:v>7.2</c:v>
                </c:pt>
                <c:pt idx="104">
                  <c:v>1.8</c:v>
                </c:pt>
                <c:pt idx="105">
                  <c:v>1.8</c:v>
                </c:pt>
                <c:pt idx="106">
                  <c:v>1.8</c:v>
                </c:pt>
                <c:pt idx="107">
                  <c:v>1.8</c:v>
                </c:pt>
                <c:pt idx="108">
                  <c:v>1.8</c:v>
                </c:pt>
                <c:pt idx="109">
                  <c:v>1.8</c:v>
                </c:pt>
                <c:pt idx="110">
                  <c:v>0</c:v>
                </c:pt>
                <c:pt idx="111">
                  <c:v>1.8</c:v>
                </c:pt>
                <c:pt idx="112">
                  <c:v>1.8</c:v>
                </c:pt>
                <c:pt idx="113">
                  <c:v>1.8</c:v>
                </c:pt>
                <c:pt idx="114">
                  <c:v>0</c:v>
                </c:pt>
                <c:pt idx="115">
                  <c:v>1.8</c:v>
                </c:pt>
                <c:pt idx="116">
                  <c:v>1.8</c:v>
                </c:pt>
                <c:pt idx="117">
                  <c:v>1.8</c:v>
                </c:pt>
                <c:pt idx="118">
                  <c:v>1.8</c:v>
                </c:pt>
                <c:pt idx="119">
                  <c:v>7.2</c:v>
                </c:pt>
                <c:pt idx="120">
                  <c:v>3.6</c:v>
                </c:pt>
                <c:pt idx="121">
                  <c:v>9.4</c:v>
                </c:pt>
                <c:pt idx="122">
                  <c:v>7.2</c:v>
                </c:pt>
                <c:pt idx="123">
                  <c:v>7.2</c:v>
                </c:pt>
                <c:pt idx="124">
                  <c:v>7.2</c:v>
                </c:pt>
                <c:pt idx="125">
                  <c:v>7.2</c:v>
                </c:pt>
                <c:pt idx="126">
                  <c:v>3.6</c:v>
                </c:pt>
                <c:pt idx="127">
                  <c:v>7.2</c:v>
                </c:pt>
                <c:pt idx="128">
                  <c:v>7.2</c:v>
                </c:pt>
                <c:pt idx="129">
                  <c:v>7.2</c:v>
                </c:pt>
                <c:pt idx="130">
                  <c:v>3.6</c:v>
                </c:pt>
                <c:pt idx="131">
                  <c:v>3.6</c:v>
                </c:pt>
                <c:pt idx="132">
                  <c:v>3.6</c:v>
                </c:pt>
                <c:pt idx="133">
                  <c:v>3.6</c:v>
                </c:pt>
                <c:pt idx="134">
                  <c:v>3.6</c:v>
                </c:pt>
                <c:pt idx="135">
                  <c:v>7.2</c:v>
                </c:pt>
                <c:pt idx="136">
                  <c:v>7.2</c:v>
                </c:pt>
                <c:pt idx="137">
                  <c:v>7.2</c:v>
                </c:pt>
                <c:pt idx="138">
                  <c:v>9.4</c:v>
                </c:pt>
                <c:pt idx="139">
                  <c:v>3.6</c:v>
                </c:pt>
                <c:pt idx="140">
                  <c:v>3.6</c:v>
                </c:pt>
                <c:pt idx="141">
                  <c:v>3.6</c:v>
                </c:pt>
                <c:pt idx="142">
                  <c:v>1.8</c:v>
                </c:pt>
                <c:pt idx="143">
                  <c:v>3.6</c:v>
                </c:pt>
                <c:pt idx="144">
                  <c:v>9.4</c:v>
                </c:pt>
                <c:pt idx="145">
                  <c:v>5.4</c:v>
                </c:pt>
                <c:pt idx="146">
                  <c:v>7.2</c:v>
                </c:pt>
                <c:pt idx="147">
                  <c:v>11.2</c:v>
                </c:pt>
                <c:pt idx="148">
                  <c:v>11.2</c:v>
                </c:pt>
                <c:pt idx="149">
                  <c:v>11.2</c:v>
                </c:pt>
                <c:pt idx="150">
                  <c:v>11.2</c:v>
                </c:pt>
                <c:pt idx="151">
                  <c:v>11.2</c:v>
                </c:pt>
                <c:pt idx="152">
                  <c:v>7.2</c:v>
                </c:pt>
                <c:pt idx="153">
                  <c:v>11.2</c:v>
                </c:pt>
                <c:pt idx="154">
                  <c:v>11.2</c:v>
                </c:pt>
                <c:pt idx="155">
                  <c:v>11.2</c:v>
                </c:pt>
                <c:pt idx="156">
                  <c:v>3.6</c:v>
                </c:pt>
                <c:pt idx="157">
                  <c:v>5.4</c:v>
                </c:pt>
                <c:pt idx="158">
                  <c:v>5.4</c:v>
                </c:pt>
                <c:pt idx="159">
                  <c:v>9.4</c:v>
                </c:pt>
                <c:pt idx="160">
                  <c:v>9.4</c:v>
                </c:pt>
                <c:pt idx="161">
                  <c:v>9.4</c:v>
                </c:pt>
                <c:pt idx="162">
                  <c:v>9.4</c:v>
                </c:pt>
                <c:pt idx="163">
                  <c:v>5.4</c:v>
                </c:pt>
                <c:pt idx="164">
                  <c:v>7.2</c:v>
                </c:pt>
                <c:pt idx="165">
                  <c:v>7.2</c:v>
                </c:pt>
                <c:pt idx="166">
                  <c:v>3.6</c:v>
                </c:pt>
                <c:pt idx="167">
                  <c:v>5.4</c:v>
                </c:pt>
                <c:pt idx="168">
                  <c:v>11.2</c:v>
                </c:pt>
                <c:pt idx="169">
                  <c:v>13</c:v>
                </c:pt>
                <c:pt idx="170">
                  <c:v>9.4</c:v>
                </c:pt>
                <c:pt idx="171">
                  <c:v>11.2</c:v>
                </c:pt>
                <c:pt idx="172">
                  <c:v>11.2</c:v>
                </c:pt>
                <c:pt idx="173">
                  <c:v>9.4</c:v>
                </c:pt>
                <c:pt idx="174">
                  <c:v>5.4</c:v>
                </c:pt>
                <c:pt idx="175">
                  <c:v>11.2</c:v>
                </c:pt>
                <c:pt idx="176">
                  <c:v>7.2</c:v>
                </c:pt>
                <c:pt idx="177">
                  <c:v>1.8</c:v>
                </c:pt>
                <c:pt idx="178">
                  <c:v>1.8</c:v>
                </c:pt>
                <c:pt idx="179">
                  <c:v>1.8</c:v>
                </c:pt>
                <c:pt idx="180">
                  <c:v>9.4</c:v>
                </c:pt>
                <c:pt idx="181">
                  <c:v>5.4</c:v>
                </c:pt>
                <c:pt idx="182">
                  <c:v>3.6</c:v>
                </c:pt>
                <c:pt idx="183">
                  <c:v>3.6</c:v>
                </c:pt>
                <c:pt idx="184">
                  <c:v>3.6</c:v>
                </c:pt>
                <c:pt idx="185">
                  <c:v>3.6</c:v>
                </c:pt>
                <c:pt idx="186">
                  <c:v>0</c:v>
                </c:pt>
                <c:pt idx="187">
                  <c:v>3.6</c:v>
                </c:pt>
                <c:pt idx="188">
                  <c:v>1.8</c:v>
                </c:pt>
                <c:pt idx="189">
                  <c:v>3.6</c:v>
                </c:pt>
                <c:pt idx="190">
                  <c:v>3.6</c:v>
                </c:pt>
                <c:pt idx="191">
                  <c:v>3.6</c:v>
                </c:pt>
                <c:pt idx="192">
                  <c:v>3.6</c:v>
                </c:pt>
                <c:pt idx="193">
                  <c:v>1.8</c:v>
                </c:pt>
                <c:pt idx="194">
                  <c:v>3.6</c:v>
                </c:pt>
                <c:pt idx="195">
                  <c:v>3.6</c:v>
                </c:pt>
                <c:pt idx="196">
                  <c:v>1.8</c:v>
                </c:pt>
                <c:pt idx="197">
                  <c:v>1.8</c:v>
                </c:pt>
                <c:pt idx="198">
                  <c:v>5.4</c:v>
                </c:pt>
                <c:pt idx="199">
                  <c:v>1.8</c:v>
                </c:pt>
                <c:pt idx="200">
                  <c:v>3.6</c:v>
                </c:pt>
                <c:pt idx="201">
                  <c:v>5.4</c:v>
                </c:pt>
                <c:pt idx="202">
                  <c:v>3.6</c:v>
                </c:pt>
                <c:pt idx="203">
                  <c:v>5.4</c:v>
                </c:pt>
                <c:pt idx="204">
                  <c:v>3.6</c:v>
                </c:pt>
                <c:pt idx="205">
                  <c:v>7.2</c:v>
                </c:pt>
                <c:pt idx="206">
                  <c:v>7.2</c:v>
                </c:pt>
                <c:pt idx="207">
                  <c:v>3.6</c:v>
                </c:pt>
                <c:pt idx="208">
                  <c:v>9.4</c:v>
                </c:pt>
                <c:pt idx="209">
                  <c:v>3.6</c:v>
                </c:pt>
                <c:pt idx="210">
                  <c:v>5.4</c:v>
                </c:pt>
                <c:pt idx="211">
                  <c:v>11.2</c:v>
                </c:pt>
                <c:pt idx="212">
                  <c:v>11.2</c:v>
                </c:pt>
                <c:pt idx="213">
                  <c:v>13</c:v>
                </c:pt>
                <c:pt idx="214">
                  <c:v>11.2</c:v>
                </c:pt>
                <c:pt idx="215">
                  <c:v>3.6</c:v>
                </c:pt>
                <c:pt idx="216">
                  <c:v>3.6</c:v>
                </c:pt>
                <c:pt idx="217">
                  <c:v>5.4</c:v>
                </c:pt>
                <c:pt idx="218">
                  <c:v>0</c:v>
                </c:pt>
                <c:pt idx="219">
                  <c:v>5.4</c:v>
                </c:pt>
                <c:pt idx="220">
                  <c:v>7.2</c:v>
                </c:pt>
                <c:pt idx="221">
                  <c:v>7.2</c:v>
                </c:pt>
                <c:pt idx="222">
                  <c:v>9.4</c:v>
                </c:pt>
                <c:pt idx="223">
                  <c:v>11.2</c:v>
                </c:pt>
                <c:pt idx="224">
                  <c:v>9.4</c:v>
                </c:pt>
                <c:pt idx="225">
                  <c:v>5.4</c:v>
                </c:pt>
                <c:pt idx="226">
                  <c:v>9.4</c:v>
                </c:pt>
                <c:pt idx="227">
                  <c:v>7.2</c:v>
                </c:pt>
                <c:pt idx="228">
                  <c:v>13</c:v>
                </c:pt>
                <c:pt idx="229">
                  <c:v>7.2</c:v>
                </c:pt>
                <c:pt idx="230">
                  <c:v>9.4</c:v>
                </c:pt>
                <c:pt idx="231">
                  <c:v>9.4</c:v>
                </c:pt>
                <c:pt idx="232">
                  <c:v>9.4</c:v>
                </c:pt>
                <c:pt idx="233">
                  <c:v>7.2</c:v>
                </c:pt>
                <c:pt idx="234">
                  <c:v>9.4</c:v>
                </c:pt>
                <c:pt idx="235">
                  <c:v>7.2</c:v>
                </c:pt>
                <c:pt idx="236">
                  <c:v>11.2</c:v>
                </c:pt>
                <c:pt idx="237">
                  <c:v>11.2</c:v>
                </c:pt>
                <c:pt idx="238">
                  <c:v>14.8</c:v>
                </c:pt>
                <c:pt idx="239">
                  <c:v>13</c:v>
                </c:pt>
                <c:pt idx="240">
                  <c:v>14.8</c:v>
                </c:pt>
                <c:pt idx="241">
                  <c:v>16.600000000000001</c:v>
                </c:pt>
                <c:pt idx="242">
                  <c:v>7.2</c:v>
                </c:pt>
                <c:pt idx="243">
                  <c:v>5.4</c:v>
                </c:pt>
                <c:pt idx="244">
                  <c:v>11.2</c:v>
                </c:pt>
                <c:pt idx="245">
                  <c:v>9.4</c:v>
                </c:pt>
                <c:pt idx="246">
                  <c:v>7.2</c:v>
                </c:pt>
                <c:pt idx="247">
                  <c:v>7.2</c:v>
                </c:pt>
                <c:pt idx="248">
                  <c:v>13</c:v>
                </c:pt>
                <c:pt idx="249">
                  <c:v>1.8</c:v>
                </c:pt>
                <c:pt idx="250">
                  <c:v>9.4</c:v>
                </c:pt>
                <c:pt idx="251">
                  <c:v>11.2</c:v>
                </c:pt>
                <c:pt idx="252">
                  <c:v>13</c:v>
                </c:pt>
                <c:pt idx="253">
                  <c:v>5.4</c:v>
                </c:pt>
                <c:pt idx="254">
                  <c:v>11.2</c:v>
                </c:pt>
                <c:pt idx="255">
                  <c:v>1.8</c:v>
                </c:pt>
                <c:pt idx="256">
                  <c:v>13</c:v>
                </c:pt>
                <c:pt idx="257">
                  <c:v>14.8</c:v>
                </c:pt>
                <c:pt idx="258">
                  <c:v>5.4</c:v>
                </c:pt>
                <c:pt idx="259">
                  <c:v>13</c:v>
                </c:pt>
                <c:pt idx="260">
                  <c:v>13</c:v>
                </c:pt>
                <c:pt idx="261">
                  <c:v>9.4</c:v>
                </c:pt>
                <c:pt idx="262">
                  <c:v>9.4</c:v>
                </c:pt>
                <c:pt idx="263">
                  <c:v>13</c:v>
                </c:pt>
                <c:pt idx="264">
                  <c:v>11.2</c:v>
                </c:pt>
                <c:pt idx="265">
                  <c:v>3.6</c:v>
                </c:pt>
                <c:pt idx="266">
                  <c:v>9.4</c:v>
                </c:pt>
                <c:pt idx="267">
                  <c:v>14.8</c:v>
                </c:pt>
                <c:pt idx="268">
                  <c:v>1.8</c:v>
                </c:pt>
                <c:pt idx="269">
                  <c:v>9.4</c:v>
                </c:pt>
                <c:pt idx="270">
                  <c:v>1.8</c:v>
                </c:pt>
                <c:pt idx="271">
                  <c:v>7.2</c:v>
                </c:pt>
                <c:pt idx="272">
                  <c:v>16.600000000000001</c:v>
                </c:pt>
                <c:pt idx="273">
                  <c:v>11.2</c:v>
                </c:pt>
                <c:pt idx="274">
                  <c:v>9.4</c:v>
                </c:pt>
                <c:pt idx="275">
                  <c:v>11.2</c:v>
                </c:pt>
                <c:pt idx="276">
                  <c:v>5.4</c:v>
                </c:pt>
                <c:pt idx="277">
                  <c:v>9.4</c:v>
                </c:pt>
                <c:pt idx="278">
                  <c:v>11.2</c:v>
                </c:pt>
                <c:pt idx="279">
                  <c:v>3.6</c:v>
                </c:pt>
                <c:pt idx="280">
                  <c:v>9.4</c:v>
                </c:pt>
                <c:pt idx="281">
                  <c:v>5.4</c:v>
                </c:pt>
                <c:pt idx="282">
                  <c:v>11.2</c:v>
                </c:pt>
                <c:pt idx="283">
                  <c:v>9.4</c:v>
                </c:pt>
                <c:pt idx="284">
                  <c:v>7.2</c:v>
                </c:pt>
                <c:pt idx="285">
                  <c:v>7.2</c:v>
                </c:pt>
                <c:pt idx="286">
                  <c:v>9.4</c:v>
                </c:pt>
                <c:pt idx="287">
                  <c:v>14.8</c:v>
                </c:pt>
                <c:pt idx="288">
                  <c:v>5.4</c:v>
                </c:pt>
                <c:pt idx="289">
                  <c:v>9.4</c:v>
                </c:pt>
                <c:pt idx="290">
                  <c:v>13</c:v>
                </c:pt>
                <c:pt idx="291">
                  <c:v>9.4</c:v>
                </c:pt>
                <c:pt idx="292">
                  <c:v>13</c:v>
                </c:pt>
                <c:pt idx="293">
                  <c:v>7.2</c:v>
                </c:pt>
                <c:pt idx="294">
                  <c:v>3.6</c:v>
                </c:pt>
                <c:pt idx="295">
                  <c:v>5.4</c:v>
                </c:pt>
                <c:pt idx="296">
                  <c:v>5.4</c:v>
                </c:pt>
                <c:pt idx="297">
                  <c:v>9.4</c:v>
                </c:pt>
                <c:pt idx="298">
                  <c:v>7.2</c:v>
                </c:pt>
                <c:pt idx="299">
                  <c:v>11.2</c:v>
                </c:pt>
                <c:pt idx="300">
                  <c:v>7.2</c:v>
                </c:pt>
                <c:pt idx="301">
                  <c:v>11.2</c:v>
                </c:pt>
                <c:pt idx="302">
                  <c:v>9.4</c:v>
                </c:pt>
                <c:pt idx="303">
                  <c:v>7.2</c:v>
                </c:pt>
                <c:pt idx="304">
                  <c:v>5.4</c:v>
                </c:pt>
                <c:pt idx="305">
                  <c:v>7.2</c:v>
                </c:pt>
                <c:pt idx="306">
                  <c:v>11.2</c:v>
                </c:pt>
                <c:pt idx="307">
                  <c:v>7.2</c:v>
                </c:pt>
                <c:pt idx="308">
                  <c:v>3.6</c:v>
                </c:pt>
                <c:pt idx="309">
                  <c:v>3.6</c:v>
                </c:pt>
                <c:pt idx="310">
                  <c:v>9.4</c:v>
                </c:pt>
                <c:pt idx="311">
                  <c:v>5.4</c:v>
                </c:pt>
                <c:pt idx="312">
                  <c:v>7.2</c:v>
                </c:pt>
                <c:pt idx="313">
                  <c:v>7.2</c:v>
                </c:pt>
                <c:pt idx="314">
                  <c:v>5.4</c:v>
                </c:pt>
                <c:pt idx="315">
                  <c:v>3.6</c:v>
                </c:pt>
                <c:pt idx="316">
                  <c:v>5.4</c:v>
                </c:pt>
                <c:pt idx="317">
                  <c:v>5.4</c:v>
                </c:pt>
                <c:pt idx="318">
                  <c:v>11.2</c:v>
                </c:pt>
                <c:pt idx="319">
                  <c:v>11.2</c:v>
                </c:pt>
                <c:pt idx="320">
                  <c:v>11.2</c:v>
                </c:pt>
                <c:pt idx="321">
                  <c:v>9.4</c:v>
                </c:pt>
                <c:pt idx="322">
                  <c:v>5.4</c:v>
                </c:pt>
                <c:pt idx="323">
                  <c:v>7.2</c:v>
                </c:pt>
                <c:pt idx="324">
                  <c:v>14.8</c:v>
                </c:pt>
                <c:pt idx="325">
                  <c:v>7.2</c:v>
                </c:pt>
                <c:pt idx="326">
                  <c:v>14.8</c:v>
                </c:pt>
                <c:pt idx="327">
                  <c:v>11.2</c:v>
                </c:pt>
                <c:pt idx="328">
                  <c:v>11.2</c:v>
                </c:pt>
                <c:pt idx="329">
                  <c:v>14.8</c:v>
                </c:pt>
                <c:pt idx="330">
                  <c:v>16.600000000000001</c:v>
                </c:pt>
                <c:pt idx="331">
                  <c:v>11.2</c:v>
                </c:pt>
                <c:pt idx="332">
                  <c:v>11.2</c:v>
                </c:pt>
                <c:pt idx="333">
                  <c:v>5.4</c:v>
                </c:pt>
                <c:pt idx="334">
                  <c:v>11.2</c:v>
                </c:pt>
                <c:pt idx="335">
                  <c:v>5.4</c:v>
                </c:pt>
                <c:pt idx="336">
                  <c:v>7.2</c:v>
                </c:pt>
                <c:pt idx="337">
                  <c:v>7.2</c:v>
                </c:pt>
                <c:pt idx="338">
                  <c:v>5.4</c:v>
                </c:pt>
                <c:pt idx="339">
                  <c:v>9.4</c:v>
                </c:pt>
                <c:pt idx="340">
                  <c:v>9.4</c:v>
                </c:pt>
                <c:pt idx="341">
                  <c:v>5.4</c:v>
                </c:pt>
                <c:pt idx="342">
                  <c:v>5.4</c:v>
                </c:pt>
                <c:pt idx="343">
                  <c:v>9.4</c:v>
                </c:pt>
                <c:pt idx="344">
                  <c:v>7.2</c:v>
                </c:pt>
                <c:pt idx="345">
                  <c:v>5.4</c:v>
                </c:pt>
                <c:pt idx="346">
                  <c:v>13</c:v>
                </c:pt>
                <c:pt idx="347">
                  <c:v>7.2</c:v>
                </c:pt>
                <c:pt idx="348">
                  <c:v>5.4</c:v>
                </c:pt>
                <c:pt idx="349">
                  <c:v>1.8</c:v>
                </c:pt>
                <c:pt idx="350">
                  <c:v>7.2</c:v>
                </c:pt>
                <c:pt idx="351">
                  <c:v>5.4</c:v>
                </c:pt>
                <c:pt idx="352">
                  <c:v>3.6</c:v>
                </c:pt>
                <c:pt idx="353">
                  <c:v>1.8</c:v>
                </c:pt>
                <c:pt idx="354">
                  <c:v>1.8</c:v>
                </c:pt>
                <c:pt idx="355">
                  <c:v>3.6</c:v>
                </c:pt>
                <c:pt idx="356">
                  <c:v>5.4</c:v>
                </c:pt>
                <c:pt idx="357">
                  <c:v>1.8</c:v>
                </c:pt>
                <c:pt idx="358">
                  <c:v>1.8</c:v>
                </c:pt>
                <c:pt idx="359">
                  <c:v>3.6</c:v>
                </c:pt>
                <c:pt idx="360">
                  <c:v>5.4</c:v>
                </c:pt>
                <c:pt idx="361">
                  <c:v>7.2</c:v>
                </c:pt>
                <c:pt idx="362">
                  <c:v>7.2</c:v>
                </c:pt>
                <c:pt idx="363">
                  <c:v>11.2</c:v>
                </c:pt>
                <c:pt idx="364">
                  <c:v>7.2</c:v>
                </c:pt>
                <c:pt idx="365">
                  <c:v>7.2</c:v>
                </c:pt>
                <c:pt idx="366">
                  <c:v>3.6</c:v>
                </c:pt>
                <c:pt idx="367">
                  <c:v>0</c:v>
                </c:pt>
                <c:pt idx="368">
                  <c:v>3.6</c:v>
                </c:pt>
                <c:pt idx="369">
                  <c:v>3.6</c:v>
                </c:pt>
                <c:pt idx="370">
                  <c:v>3.6</c:v>
                </c:pt>
                <c:pt idx="371">
                  <c:v>5.4</c:v>
                </c:pt>
                <c:pt idx="372">
                  <c:v>7.2</c:v>
                </c:pt>
                <c:pt idx="373">
                  <c:v>1.8</c:v>
                </c:pt>
                <c:pt idx="374">
                  <c:v>3.6</c:v>
                </c:pt>
                <c:pt idx="375">
                  <c:v>5.4</c:v>
                </c:pt>
                <c:pt idx="376">
                  <c:v>7.2</c:v>
                </c:pt>
                <c:pt idx="377">
                  <c:v>5.4</c:v>
                </c:pt>
                <c:pt idx="378">
                  <c:v>5.4</c:v>
                </c:pt>
                <c:pt idx="379">
                  <c:v>5.4</c:v>
                </c:pt>
                <c:pt idx="380">
                  <c:v>7.2</c:v>
                </c:pt>
                <c:pt idx="381">
                  <c:v>3.6</c:v>
                </c:pt>
                <c:pt idx="382">
                  <c:v>3.6</c:v>
                </c:pt>
                <c:pt idx="383">
                  <c:v>7.2</c:v>
                </c:pt>
                <c:pt idx="384">
                  <c:v>1.8</c:v>
                </c:pt>
                <c:pt idx="385">
                  <c:v>1.8</c:v>
                </c:pt>
                <c:pt idx="386">
                  <c:v>0</c:v>
                </c:pt>
                <c:pt idx="387">
                  <c:v>0</c:v>
                </c:pt>
                <c:pt idx="388">
                  <c:v>3.6</c:v>
                </c:pt>
                <c:pt idx="389">
                  <c:v>0</c:v>
                </c:pt>
                <c:pt idx="390">
                  <c:v>3.6</c:v>
                </c:pt>
                <c:pt idx="391">
                  <c:v>3.6</c:v>
                </c:pt>
                <c:pt idx="392">
                  <c:v>5.4</c:v>
                </c:pt>
                <c:pt idx="393">
                  <c:v>3.6</c:v>
                </c:pt>
                <c:pt idx="394">
                  <c:v>3.6</c:v>
                </c:pt>
                <c:pt idx="395">
                  <c:v>3.6</c:v>
                </c:pt>
                <c:pt idx="396">
                  <c:v>1.8</c:v>
                </c:pt>
                <c:pt idx="397">
                  <c:v>5.4</c:v>
                </c:pt>
                <c:pt idx="398">
                  <c:v>7.2</c:v>
                </c:pt>
                <c:pt idx="399">
                  <c:v>5.4</c:v>
                </c:pt>
                <c:pt idx="400">
                  <c:v>3.6</c:v>
                </c:pt>
                <c:pt idx="401">
                  <c:v>5.4</c:v>
                </c:pt>
                <c:pt idx="402">
                  <c:v>5.4</c:v>
                </c:pt>
                <c:pt idx="403">
                  <c:v>5.4</c:v>
                </c:pt>
                <c:pt idx="404">
                  <c:v>7.2</c:v>
                </c:pt>
                <c:pt idx="405">
                  <c:v>3.6</c:v>
                </c:pt>
                <c:pt idx="406">
                  <c:v>7.2</c:v>
                </c:pt>
                <c:pt idx="407">
                  <c:v>3.6</c:v>
                </c:pt>
                <c:pt idx="408">
                  <c:v>3.6</c:v>
                </c:pt>
                <c:pt idx="409">
                  <c:v>3.6</c:v>
                </c:pt>
                <c:pt idx="410">
                  <c:v>5.4</c:v>
                </c:pt>
                <c:pt idx="411">
                  <c:v>0</c:v>
                </c:pt>
                <c:pt idx="412">
                  <c:v>5.4</c:v>
                </c:pt>
                <c:pt idx="413">
                  <c:v>5.4</c:v>
                </c:pt>
                <c:pt idx="414">
                  <c:v>3.6</c:v>
                </c:pt>
                <c:pt idx="415">
                  <c:v>5.4</c:v>
                </c:pt>
                <c:pt idx="416">
                  <c:v>1.8</c:v>
                </c:pt>
                <c:pt idx="417">
                  <c:v>5.4</c:v>
                </c:pt>
                <c:pt idx="418">
                  <c:v>5.4</c:v>
                </c:pt>
                <c:pt idx="419">
                  <c:v>5.4</c:v>
                </c:pt>
                <c:pt idx="420">
                  <c:v>5.4</c:v>
                </c:pt>
                <c:pt idx="421">
                  <c:v>3.6</c:v>
                </c:pt>
                <c:pt idx="422">
                  <c:v>9.4</c:v>
                </c:pt>
                <c:pt idx="423">
                  <c:v>3.6</c:v>
                </c:pt>
                <c:pt idx="424">
                  <c:v>0</c:v>
                </c:pt>
                <c:pt idx="425">
                  <c:v>5.4</c:v>
                </c:pt>
                <c:pt idx="426">
                  <c:v>7.2</c:v>
                </c:pt>
                <c:pt idx="427">
                  <c:v>11.2</c:v>
                </c:pt>
                <c:pt idx="428">
                  <c:v>3.6</c:v>
                </c:pt>
                <c:pt idx="429">
                  <c:v>7.2</c:v>
                </c:pt>
                <c:pt idx="430">
                  <c:v>3.6</c:v>
                </c:pt>
                <c:pt idx="431">
                  <c:v>7.2</c:v>
                </c:pt>
                <c:pt idx="432">
                  <c:v>9.4</c:v>
                </c:pt>
                <c:pt idx="433">
                  <c:v>7.2</c:v>
                </c:pt>
                <c:pt idx="434">
                  <c:v>5.4</c:v>
                </c:pt>
                <c:pt idx="435">
                  <c:v>1.8</c:v>
                </c:pt>
                <c:pt idx="436">
                  <c:v>1.8</c:v>
                </c:pt>
                <c:pt idx="437">
                  <c:v>3.6</c:v>
                </c:pt>
                <c:pt idx="438">
                  <c:v>1.8</c:v>
                </c:pt>
                <c:pt idx="439">
                  <c:v>1.8</c:v>
                </c:pt>
                <c:pt idx="440">
                  <c:v>3.6</c:v>
                </c:pt>
                <c:pt idx="441">
                  <c:v>0</c:v>
                </c:pt>
                <c:pt idx="442">
                  <c:v>5.4</c:v>
                </c:pt>
                <c:pt idx="443">
                  <c:v>3.6</c:v>
                </c:pt>
                <c:pt idx="444">
                  <c:v>1.8</c:v>
                </c:pt>
                <c:pt idx="445">
                  <c:v>0</c:v>
                </c:pt>
                <c:pt idx="446">
                  <c:v>1.8</c:v>
                </c:pt>
                <c:pt idx="447">
                  <c:v>3.6</c:v>
                </c:pt>
                <c:pt idx="448">
                  <c:v>3.6</c:v>
                </c:pt>
                <c:pt idx="449">
                  <c:v>0</c:v>
                </c:pt>
                <c:pt idx="450">
                  <c:v>1.8</c:v>
                </c:pt>
                <c:pt idx="451">
                  <c:v>3.6</c:v>
                </c:pt>
                <c:pt idx="452">
                  <c:v>5.4</c:v>
                </c:pt>
                <c:pt idx="453">
                  <c:v>7.2</c:v>
                </c:pt>
                <c:pt idx="454">
                  <c:v>7.2</c:v>
                </c:pt>
                <c:pt idx="455">
                  <c:v>1.8</c:v>
                </c:pt>
                <c:pt idx="456">
                  <c:v>1.8</c:v>
                </c:pt>
                <c:pt idx="457">
                  <c:v>3.6</c:v>
                </c:pt>
                <c:pt idx="458">
                  <c:v>3.6</c:v>
                </c:pt>
                <c:pt idx="459">
                  <c:v>1.8</c:v>
                </c:pt>
                <c:pt idx="460">
                  <c:v>0</c:v>
                </c:pt>
                <c:pt idx="461">
                  <c:v>3.6</c:v>
                </c:pt>
                <c:pt idx="462">
                  <c:v>5.4</c:v>
                </c:pt>
                <c:pt idx="463">
                  <c:v>0</c:v>
                </c:pt>
                <c:pt idx="464">
                  <c:v>3.6</c:v>
                </c:pt>
                <c:pt idx="465">
                  <c:v>0</c:v>
                </c:pt>
                <c:pt idx="466">
                  <c:v>3.6</c:v>
                </c:pt>
                <c:pt idx="467">
                  <c:v>0</c:v>
                </c:pt>
                <c:pt idx="468">
                  <c:v>0</c:v>
                </c:pt>
                <c:pt idx="469">
                  <c:v>1.8</c:v>
                </c:pt>
                <c:pt idx="470">
                  <c:v>5.4</c:v>
                </c:pt>
                <c:pt idx="471">
                  <c:v>0</c:v>
                </c:pt>
                <c:pt idx="472">
                  <c:v>0</c:v>
                </c:pt>
                <c:pt idx="473">
                  <c:v>5.4</c:v>
                </c:pt>
                <c:pt idx="474">
                  <c:v>1.8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3.6</c:v>
                </c:pt>
                <c:pt idx="479">
                  <c:v>3.6</c:v>
                </c:pt>
                <c:pt idx="480">
                  <c:v>1.8</c:v>
                </c:pt>
                <c:pt idx="481">
                  <c:v>3.6</c:v>
                </c:pt>
                <c:pt idx="482">
                  <c:v>0</c:v>
                </c:pt>
                <c:pt idx="483">
                  <c:v>1.8</c:v>
                </c:pt>
                <c:pt idx="484">
                  <c:v>3.6</c:v>
                </c:pt>
                <c:pt idx="485">
                  <c:v>0</c:v>
                </c:pt>
                <c:pt idx="486">
                  <c:v>3.6</c:v>
                </c:pt>
                <c:pt idx="487">
                  <c:v>1.8</c:v>
                </c:pt>
                <c:pt idx="488">
                  <c:v>3.6</c:v>
                </c:pt>
                <c:pt idx="489">
                  <c:v>1.8</c:v>
                </c:pt>
                <c:pt idx="490">
                  <c:v>5.4</c:v>
                </c:pt>
                <c:pt idx="491">
                  <c:v>1.8</c:v>
                </c:pt>
                <c:pt idx="492">
                  <c:v>3.6</c:v>
                </c:pt>
                <c:pt idx="493">
                  <c:v>0</c:v>
                </c:pt>
                <c:pt idx="494">
                  <c:v>1.8</c:v>
                </c:pt>
                <c:pt idx="495">
                  <c:v>1.8</c:v>
                </c:pt>
                <c:pt idx="496">
                  <c:v>1.8</c:v>
                </c:pt>
                <c:pt idx="497">
                  <c:v>3.6</c:v>
                </c:pt>
                <c:pt idx="498">
                  <c:v>1.8</c:v>
                </c:pt>
                <c:pt idx="499">
                  <c:v>1.8</c:v>
                </c:pt>
                <c:pt idx="500">
                  <c:v>0</c:v>
                </c:pt>
                <c:pt idx="501">
                  <c:v>3.6</c:v>
                </c:pt>
                <c:pt idx="502">
                  <c:v>1.8</c:v>
                </c:pt>
                <c:pt idx="503">
                  <c:v>3.6</c:v>
                </c:pt>
                <c:pt idx="504">
                  <c:v>3.6</c:v>
                </c:pt>
                <c:pt idx="505">
                  <c:v>5.4</c:v>
                </c:pt>
                <c:pt idx="506">
                  <c:v>3.6</c:v>
                </c:pt>
                <c:pt idx="507">
                  <c:v>5.4</c:v>
                </c:pt>
                <c:pt idx="508">
                  <c:v>3.6</c:v>
                </c:pt>
                <c:pt idx="509">
                  <c:v>3.6</c:v>
                </c:pt>
                <c:pt idx="510">
                  <c:v>5.4</c:v>
                </c:pt>
                <c:pt idx="511">
                  <c:v>1.8</c:v>
                </c:pt>
                <c:pt idx="512">
                  <c:v>1.8</c:v>
                </c:pt>
                <c:pt idx="513">
                  <c:v>1.8</c:v>
                </c:pt>
                <c:pt idx="514">
                  <c:v>3.6</c:v>
                </c:pt>
                <c:pt idx="515">
                  <c:v>3.6</c:v>
                </c:pt>
                <c:pt idx="516">
                  <c:v>3.6</c:v>
                </c:pt>
                <c:pt idx="517">
                  <c:v>1.8</c:v>
                </c:pt>
                <c:pt idx="518">
                  <c:v>1.8</c:v>
                </c:pt>
                <c:pt idx="519">
                  <c:v>5.4</c:v>
                </c:pt>
                <c:pt idx="520">
                  <c:v>1.8</c:v>
                </c:pt>
                <c:pt idx="521">
                  <c:v>0</c:v>
                </c:pt>
                <c:pt idx="522">
                  <c:v>0</c:v>
                </c:pt>
                <c:pt idx="523">
                  <c:v>1.8</c:v>
                </c:pt>
                <c:pt idx="524">
                  <c:v>1.8</c:v>
                </c:pt>
                <c:pt idx="525">
                  <c:v>3.6</c:v>
                </c:pt>
                <c:pt idx="526">
                  <c:v>0</c:v>
                </c:pt>
                <c:pt idx="527">
                  <c:v>5.4</c:v>
                </c:pt>
                <c:pt idx="528">
                  <c:v>5.4</c:v>
                </c:pt>
                <c:pt idx="529">
                  <c:v>3.6</c:v>
                </c:pt>
                <c:pt idx="530">
                  <c:v>0</c:v>
                </c:pt>
                <c:pt idx="531">
                  <c:v>0</c:v>
                </c:pt>
                <c:pt idx="532">
                  <c:v>1.8</c:v>
                </c:pt>
                <c:pt idx="533">
                  <c:v>1.8</c:v>
                </c:pt>
                <c:pt idx="534">
                  <c:v>1.8</c:v>
                </c:pt>
                <c:pt idx="535">
                  <c:v>3.6</c:v>
                </c:pt>
                <c:pt idx="536">
                  <c:v>1.8</c:v>
                </c:pt>
                <c:pt idx="537">
                  <c:v>1.8</c:v>
                </c:pt>
                <c:pt idx="538">
                  <c:v>3.6</c:v>
                </c:pt>
                <c:pt idx="539">
                  <c:v>0</c:v>
                </c:pt>
                <c:pt idx="540">
                  <c:v>0</c:v>
                </c:pt>
                <c:pt idx="541">
                  <c:v>3.6</c:v>
                </c:pt>
                <c:pt idx="542">
                  <c:v>3.6</c:v>
                </c:pt>
                <c:pt idx="543">
                  <c:v>3.6</c:v>
                </c:pt>
                <c:pt idx="544">
                  <c:v>1.8</c:v>
                </c:pt>
                <c:pt idx="545">
                  <c:v>3.6</c:v>
                </c:pt>
                <c:pt idx="546">
                  <c:v>1.8</c:v>
                </c:pt>
                <c:pt idx="547">
                  <c:v>5.4</c:v>
                </c:pt>
                <c:pt idx="548">
                  <c:v>3.6</c:v>
                </c:pt>
                <c:pt idx="549">
                  <c:v>1.8</c:v>
                </c:pt>
                <c:pt idx="550">
                  <c:v>5.4</c:v>
                </c:pt>
                <c:pt idx="551">
                  <c:v>3.6</c:v>
                </c:pt>
                <c:pt idx="552">
                  <c:v>7.2</c:v>
                </c:pt>
                <c:pt idx="553">
                  <c:v>3.6</c:v>
                </c:pt>
                <c:pt idx="554">
                  <c:v>7.2</c:v>
                </c:pt>
                <c:pt idx="555">
                  <c:v>5.4</c:v>
                </c:pt>
                <c:pt idx="556">
                  <c:v>7.2</c:v>
                </c:pt>
                <c:pt idx="557">
                  <c:v>7.2</c:v>
                </c:pt>
                <c:pt idx="558">
                  <c:v>7.2</c:v>
                </c:pt>
                <c:pt idx="559">
                  <c:v>7.2</c:v>
                </c:pt>
                <c:pt idx="560">
                  <c:v>5.4</c:v>
                </c:pt>
                <c:pt idx="561">
                  <c:v>3.6</c:v>
                </c:pt>
                <c:pt idx="562">
                  <c:v>3.6</c:v>
                </c:pt>
                <c:pt idx="563">
                  <c:v>5.4</c:v>
                </c:pt>
                <c:pt idx="564">
                  <c:v>3.6</c:v>
                </c:pt>
                <c:pt idx="565">
                  <c:v>3.6</c:v>
                </c:pt>
                <c:pt idx="566">
                  <c:v>5.4</c:v>
                </c:pt>
                <c:pt idx="567">
                  <c:v>3.6</c:v>
                </c:pt>
                <c:pt idx="568">
                  <c:v>3.6</c:v>
                </c:pt>
                <c:pt idx="569">
                  <c:v>3.6</c:v>
                </c:pt>
                <c:pt idx="570">
                  <c:v>7.2</c:v>
                </c:pt>
                <c:pt idx="571">
                  <c:v>5.4</c:v>
                </c:pt>
                <c:pt idx="572">
                  <c:v>3.6</c:v>
                </c:pt>
                <c:pt idx="573">
                  <c:v>5.4</c:v>
                </c:pt>
                <c:pt idx="574">
                  <c:v>7.2</c:v>
                </c:pt>
                <c:pt idx="575">
                  <c:v>3.6</c:v>
                </c:pt>
                <c:pt idx="576">
                  <c:v>7.2</c:v>
                </c:pt>
                <c:pt idx="577">
                  <c:v>5.4</c:v>
                </c:pt>
                <c:pt idx="578">
                  <c:v>7.2</c:v>
                </c:pt>
                <c:pt idx="579">
                  <c:v>3.6</c:v>
                </c:pt>
                <c:pt idx="580">
                  <c:v>5.4</c:v>
                </c:pt>
                <c:pt idx="581">
                  <c:v>3.6</c:v>
                </c:pt>
                <c:pt idx="582">
                  <c:v>7.2</c:v>
                </c:pt>
                <c:pt idx="583">
                  <c:v>7.2</c:v>
                </c:pt>
                <c:pt idx="584">
                  <c:v>5.4</c:v>
                </c:pt>
                <c:pt idx="585">
                  <c:v>5.4</c:v>
                </c:pt>
                <c:pt idx="586">
                  <c:v>5.4</c:v>
                </c:pt>
                <c:pt idx="587">
                  <c:v>7.2</c:v>
                </c:pt>
                <c:pt idx="588">
                  <c:v>5.4</c:v>
                </c:pt>
                <c:pt idx="589">
                  <c:v>7.2</c:v>
                </c:pt>
                <c:pt idx="590">
                  <c:v>5.4</c:v>
                </c:pt>
                <c:pt idx="591">
                  <c:v>5.4</c:v>
                </c:pt>
                <c:pt idx="592">
                  <c:v>3.6</c:v>
                </c:pt>
                <c:pt idx="593">
                  <c:v>3.6</c:v>
                </c:pt>
                <c:pt idx="594">
                  <c:v>3.6</c:v>
                </c:pt>
                <c:pt idx="595">
                  <c:v>1.8</c:v>
                </c:pt>
                <c:pt idx="596">
                  <c:v>3.6</c:v>
                </c:pt>
                <c:pt idx="597">
                  <c:v>5.4</c:v>
                </c:pt>
                <c:pt idx="598">
                  <c:v>3.6</c:v>
                </c:pt>
                <c:pt idx="599">
                  <c:v>5.4</c:v>
                </c:pt>
                <c:pt idx="600">
                  <c:v>1.8</c:v>
                </c:pt>
                <c:pt idx="601">
                  <c:v>3.6</c:v>
                </c:pt>
                <c:pt idx="602">
                  <c:v>1.8</c:v>
                </c:pt>
                <c:pt idx="603">
                  <c:v>7.2</c:v>
                </c:pt>
                <c:pt idx="604">
                  <c:v>7.2</c:v>
                </c:pt>
                <c:pt idx="605">
                  <c:v>5.4</c:v>
                </c:pt>
                <c:pt idx="606">
                  <c:v>1.8</c:v>
                </c:pt>
                <c:pt idx="607">
                  <c:v>1.8</c:v>
                </c:pt>
                <c:pt idx="608">
                  <c:v>1.8</c:v>
                </c:pt>
                <c:pt idx="609">
                  <c:v>5.4</c:v>
                </c:pt>
                <c:pt idx="610">
                  <c:v>1.8</c:v>
                </c:pt>
                <c:pt idx="611">
                  <c:v>7.2</c:v>
                </c:pt>
                <c:pt idx="612">
                  <c:v>7.2</c:v>
                </c:pt>
                <c:pt idx="613">
                  <c:v>7.2</c:v>
                </c:pt>
                <c:pt idx="614">
                  <c:v>5.4</c:v>
                </c:pt>
                <c:pt idx="615">
                  <c:v>7.2</c:v>
                </c:pt>
                <c:pt idx="616">
                  <c:v>7.2</c:v>
                </c:pt>
                <c:pt idx="617">
                  <c:v>5.4</c:v>
                </c:pt>
                <c:pt idx="618">
                  <c:v>7.2</c:v>
                </c:pt>
                <c:pt idx="619">
                  <c:v>5.4</c:v>
                </c:pt>
                <c:pt idx="620">
                  <c:v>3.6</c:v>
                </c:pt>
                <c:pt idx="621">
                  <c:v>5.4</c:v>
                </c:pt>
                <c:pt idx="622">
                  <c:v>3.6</c:v>
                </c:pt>
                <c:pt idx="623">
                  <c:v>5.4</c:v>
                </c:pt>
                <c:pt idx="624">
                  <c:v>5.4</c:v>
                </c:pt>
                <c:pt idx="625">
                  <c:v>5.4</c:v>
                </c:pt>
                <c:pt idx="626">
                  <c:v>9.4</c:v>
                </c:pt>
                <c:pt idx="627">
                  <c:v>11.2</c:v>
                </c:pt>
                <c:pt idx="628">
                  <c:v>7.2</c:v>
                </c:pt>
                <c:pt idx="629">
                  <c:v>9.4</c:v>
                </c:pt>
                <c:pt idx="630">
                  <c:v>5.4</c:v>
                </c:pt>
                <c:pt idx="631">
                  <c:v>7.2</c:v>
                </c:pt>
                <c:pt idx="632">
                  <c:v>3.6</c:v>
                </c:pt>
                <c:pt idx="633">
                  <c:v>7.2</c:v>
                </c:pt>
                <c:pt idx="634">
                  <c:v>3.6</c:v>
                </c:pt>
                <c:pt idx="635">
                  <c:v>5.4</c:v>
                </c:pt>
                <c:pt idx="636">
                  <c:v>7.2</c:v>
                </c:pt>
                <c:pt idx="637">
                  <c:v>3.6</c:v>
                </c:pt>
                <c:pt idx="638">
                  <c:v>3.6</c:v>
                </c:pt>
                <c:pt idx="639">
                  <c:v>3.6</c:v>
                </c:pt>
                <c:pt idx="640">
                  <c:v>1.8</c:v>
                </c:pt>
                <c:pt idx="641">
                  <c:v>3.6</c:v>
                </c:pt>
                <c:pt idx="642">
                  <c:v>5.4</c:v>
                </c:pt>
                <c:pt idx="643">
                  <c:v>3.6</c:v>
                </c:pt>
                <c:pt idx="644">
                  <c:v>3.6</c:v>
                </c:pt>
                <c:pt idx="645">
                  <c:v>5.4</c:v>
                </c:pt>
                <c:pt idx="646">
                  <c:v>5.4</c:v>
                </c:pt>
                <c:pt idx="647">
                  <c:v>5.4</c:v>
                </c:pt>
                <c:pt idx="648">
                  <c:v>3.6</c:v>
                </c:pt>
                <c:pt idx="649">
                  <c:v>1.8</c:v>
                </c:pt>
                <c:pt idx="650">
                  <c:v>3.6</c:v>
                </c:pt>
                <c:pt idx="651">
                  <c:v>5.4</c:v>
                </c:pt>
                <c:pt idx="652">
                  <c:v>5.4</c:v>
                </c:pt>
                <c:pt idx="653">
                  <c:v>0</c:v>
                </c:pt>
                <c:pt idx="654">
                  <c:v>1.8</c:v>
                </c:pt>
                <c:pt idx="655">
                  <c:v>5.4</c:v>
                </c:pt>
                <c:pt idx="656">
                  <c:v>7.2</c:v>
                </c:pt>
                <c:pt idx="657">
                  <c:v>3.6</c:v>
                </c:pt>
                <c:pt idx="658">
                  <c:v>1.8</c:v>
                </c:pt>
                <c:pt idx="659">
                  <c:v>5.4</c:v>
                </c:pt>
                <c:pt idx="660">
                  <c:v>1.8</c:v>
                </c:pt>
                <c:pt idx="661">
                  <c:v>1.8</c:v>
                </c:pt>
                <c:pt idx="662">
                  <c:v>3.6</c:v>
                </c:pt>
                <c:pt idx="663">
                  <c:v>0</c:v>
                </c:pt>
                <c:pt idx="664">
                  <c:v>3.6</c:v>
                </c:pt>
                <c:pt idx="665">
                  <c:v>7.2</c:v>
                </c:pt>
                <c:pt idx="666">
                  <c:v>1.8</c:v>
                </c:pt>
                <c:pt idx="667">
                  <c:v>1.8</c:v>
                </c:pt>
                <c:pt idx="668">
                  <c:v>5.4</c:v>
                </c:pt>
                <c:pt idx="669">
                  <c:v>3.6</c:v>
                </c:pt>
                <c:pt idx="670">
                  <c:v>3.6</c:v>
                </c:pt>
                <c:pt idx="671">
                  <c:v>3.6</c:v>
                </c:pt>
                <c:pt idx="672">
                  <c:v>1.8</c:v>
                </c:pt>
                <c:pt idx="673">
                  <c:v>0</c:v>
                </c:pt>
                <c:pt idx="674">
                  <c:v>1.8</c:v>
                </c:pt>
                <c:pt idx="675">
                  <c:v>0</c:v>
                </c:pt>
                <c:pt idx="676">
                  <c:v>7.2</c:v>
                </c:pt>
                <c:pt idx="677">
                  <c:v>3.6</c:v>
                </c:pt>
                <c:pt idx="678">
                  <c:v>1.8</c:v>
                </c:pt>
                <c:pt idx="679">
                  <c:v>1.8</c:v>
                </c:pt>
                <c:pt idx="680">
                  <c:v>3.6</c:v>
                </c:pt>
                <c:pt idx="681">
                  <c:v>0</c:v>
                </c:pt>
                <c:pt idx="682">
                  <c:v>1.8</c:v>
                </c:pt>
                <c:pt idx="683">
                  <c:v>0</c:v>
                </c:pt>
                <c:pt idx="684">
                  <c:v>1.8</c:v>
                </c:pt>
                <c:pt idx="685">
                  <c:v>1.8</c:v>
                </c:pt>
                <c:pt idx="686">
                  <c:v>1.8</c:v>
                </c:pt>
                <c:pt idx="687">
                  <c:v>3.6</c:v>
                </c:pt>
                <c:pt idx="688">
                  <c:v>3.6</c:v>
                </c:pt>
                <c:pt idx="689">
                  <c:v>1.8</c:v>
                </c:pt>
                <c:pt idx="690">
                  <c:v>0</c:v>
                </c:pt>
                <c:pt idx="691">
                  <c:v>0</c:v>
                </c:pt>
                <c:pt idx="692">
                  <c:v>1.8</c:v>
                </c:pt>
                <c:pt idx="693">
                  <c:v>1.8</c:v>
                </c:pt>
                <c:pt idx="694">
                  <c:v>0</c:v>
                </c:pt>
                <c:pt idx="695">
                  <c:v>1.8</c:v>
                </c:pt>
                <c:pt idx="696">
                  <c:v>1.8</c:v>
                </c:pt>
                <c:pt idx="697">
                  <c:v>1.8</c:v>
                </c:pt>
                <c:pt idx="698">
                  <c:v>1.8</c:v>
                </c:pt>
                <c:pt idx="699">
                  <c:v>1.8</c:v>
                </c:pt>
                <c:pt idx="700">
                  <c:v>1.8</c:v>
                </c:pt>
                <c:pt idx="701">
                  <c:v>1.8</c:v>
                </c:pt>
                <c:pt idx="702">
                  <c:v>1.8</c:v>
                </c:pt>
                <c:pt idx="703">
                  <c:v>0</c:v>
                </c:pt>
                <c:pt idx="704">
                  <c:v>3.6</c:v>
                </c:pt>
                <c:pt idx="705">
                  <c:v>1.8</c:v>
                </c:pt>
                <c:pt idx="706">
                  <c:v>0</c:v>
                </c:pt>
                <c:pt idx="707">
                  <c:v>3.6</c:v>
                </c:pt>
                <c:pt idx="708">
                  <c:v>1.8</c:v>
                </c:pt>
                <c:pt idx="709">
                  <c:v>3.6</c:v>
                </c:pt>
                <c:pt idx="710">
                  <c:v>1.8</c:v>
                </c:pt>
                <c:pt idx="711">
                  <c:v>1.8</c:v>
                </c:pt>
                <c:pt idx="712">
                  <c:v>1.8</c:v>
                </c:pt>
                <c:pt idx="713">
                  <c:v>1.8</c:v>
                </c:pt>
                <c:pt idx="714">
                  <c:v>1.8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1.8</c:v>
                </c:pt>
                <c:pt idx="722">
                  <c:v>0</c:v>
                </c:pt>
                <c:pt idx="723">
                  <c:v>1.8</c:v>
                </c:pt>
                <c:pt idx="724">
                  <c:v>0</c:v>
                </c:pt>
                <c:pt idx="725">
                  <c:v>0</c:v>
                </c:pt>
                <c:pt idx="726">
                  <c:v>1.8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1.8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3.6</c:v>
                </c:pt>
                <c:pt idx="738">
                  <c:v>3.6</c:v>
                </c:pt>
                <c:pt idx="739">
                  <c:v>1.8</c:v>
                </c:pt>
                <c:pt idx="740">
                  <c:v>1.8</c:v>
                </c:pt>
                <c:pt idx="741">
                  <c:v>1.8</c:v>
                </c:pt>
                <c:pt idx="742">
                  <c:v>0</c:v>
                </c:pt>
                <c:pt idx="743">
                  <c:v>0</c:v>
                </c:pt>
                <c:pt idx="744">
                  <c:v>1.8</c:v>
                </c:pt>
                <c:pt idx="745">
                  <c:v>0</c:v>
                </c:pt>
                <c:pt idx="746">
                  <c:v>0</c:v>
                </c:pt>
                <c:pt idx="747">
                  <c:v>1.8</c:v>
                </c:pt>
                <c:pt idx="748">
                  <c:v>0</c:v>
                </c:pt>
                <c:pt idx="749">
                  <c:v>3.6</c:v>
                </c:pt>
                <c:pt idx="750">
                  <c:v>0</c:v>
                </c:pt>
                <c:pt idx="751">
                  <c:v>3.6</c:v>
                </c:pt>
                <c:pt idx="752">
                  <c:v>1.8</c:v>
                </c:pt>
                <c:pt idx="753">
                  <c:v>1.8</c:v>
                </c:pt>
                <c:pt idx="754">
                  <c:v>1.8</c:v>
                </c:pt>
                <c:pt idx="755">
                  <c:v>3.6</c:v>
                </c:pt>
                <c:pt idx="756">
                  <c:v>1.8</c:v>
                </c:pt>
                <c:pt idx="757">
                  <c:v>1.8</c:v>
                </c:pt>
                <c:pt idx="758">
                  <c:v>0</c:v>
                </c:pt>
                <c:pt idx="759">
                  <c:v>0</c:v>
                </c:pt>
                <c:pt idx="760">
                  <c:v>1.8</c:v>
                </c:pt>
                <c:pt idx="761">
                  <c:v>0</c:v>
                </c:pt>
                <c:pt idx="762">
                  <c:v>1.8</c:v>
                </c:pt>
                <c:pt idx="763">
                  <c:v>3.6</c:v>
                </c:pt>
                <c:pt idx="764">
                  <c:v>0</c:v>
                </c:pt>
                <c:pt idx="765">
                  <c:v>1.8</c:v>
                </c:pt>
                <c:pt idx="766">
                  <c:v>5.4</c:v>
                </c:pt>
                <c:pt idx="767">
                  <c:v>5.4</c:v>
                </c:pt>
                <c:pt idx="768">
                  <c:v>7.2</c:v>
                </c:pt>
                <c:pt idx="769">
                  <c:v>3.6</c:v>
                </c:pt>
                <c:pt idx="770">
                  <c:v>3.6</c:v>
                </c:pt>
                <c:pt idx="771">
                  <c:v>7.2</c:v>
                </c:pt>
                <c:pt idx="772">
                  <c:v>1.8</c:v>
                </c:pt>
                <c:pt idx="773">
                  <c:v>1.8</c:v>
                </c:pt>
                <c:pt idx="774">
                  <c:v>3.6</c:v>
                </c:pt>
                <c:pt idx="775">
                  <c:v>3.6</c:v>
                </c:pt>
                <c:pt idx="776">
                  <c:v>3.6</c:v>
                </c:pt>
                <c:pt idx="777">
                  <c:v>1.8</c:v>
                </c:pt>
                <c:pt idx="778">
                  <c:v>3.6</c:v>
                </c:pt>
                <c:pt idx="779">
                  <c:v>1.8</c:v>
                </c:pt>
                <c:pt idx="780">
                  <c:v>1.8</c:v>
                </c:pt>
                <c:pt idx="781">
                  <c:v>7.2</c:v>
                </c:pt>
                <c:pt idx="782">
                  <c:v>1.8</c:v>
                </c:pt>
                <c:pt idx="783">
                  <c:v>1.8</c:v>
                </c:pt>
                <c:pt idx="784">
                  <c:v>0</c:v>
                </c:pt>
                <c:pt idx="785">
                  <c:v>1.8</c:v>
                </c:pt>
                <c:pt idx="786">
                  <c:v>1.8</c:v>
                </c:pt>
                <c:pt idx="787">
                  <c:v>5.4</c:v>
                </c:pt>
                <c:pt idx="788">
                  <c:v>3.6</c:v>
                </c:pt>
                <c:pt idx="789">
                  <c:v>1.8</c:v>
                </c:pt>
                <c:pt idx="790">
                  <c:v>5.4</c:v>
                </c:pt>
                <c:pt idx="791">
                  <c:v>0</c:v>
                </c:pt>
                <c:pt idx="792">
                  <c:v>7.2</c:v>
                </c:pt>
                <c:pt idx="793">
                  <c:v>5.4</c:v>
                </c:pt>
                <c:pt idx="794">
                  <c:v>7.2</c:v>
                </c:pt>
                <c:pt idx="795">
                  <c:v>1.8</c:v>
                </c:pt>
                <c:pt idx="796">
                  <c:v>5.4</c:v>
                </c:pt>
                <c:pt idx="797">
                  <c:v>3.6</c:v>
                </c:pt>
                <c:pt idx="798">
                  <c:v>3.6</c:v>
                </c:pt>
                <c:pt idx="799">
                  <c:v>1.8</c:v>
                </c:pt>
                <c:pt idx="800">
                  <c:v>1.8</c:v>
                </c:pt>
                <c:pt idx="801">
                  <c:v>1.8</c:v>
                </c:pt>
                <c:pt idx="802">
                  <c:v>5.4</c:v>
                </c:pt>
                <c:pt idx="803">
                  <c:v>3.6</c:v>
                </c:pt>
                <c:pt idx="804">
                  <c:v>1.8</c:v>
                </c:pt>
                <c:pt idx="805">
                  <c:v>5.4</c:v>
                </c:pt>
                <c:pt idx="806">
                  <c:v>3.6</c:v>
                </c:pt>
                <c:pt idx="807">
                  <c:v>1.8</c:v>
                </c:pt>
                <c:pt idx="808">
                  <c:v>5.4</c:v>
                </c:pt>
                <c:pt idx="809">
                  <c:v>7.2</c:v>
                </c:pt>
                <c:pt idx="810">
                  <c:v>1.8</c:v>
                </c:pt>
                <c:pt idx="811">
                  <c:v>1.8</c:v>
                </c:pt>
                <c:pt idx="812">
                  <c:v>5.4</c:v>
                </c:pt>
                <c:pt idx="813">
                  <c:v>1.8</c:v>
                </c:pt>
                <c:pt idx="814">
                  <c:v>5.4</c:v>
                </c:pt>
                <c:pt idx="815">
                  <c:v>7.2</c:v>
                </c:pt>
                <c:pt idx="816">
                  <c:v>3.6</c:v>
                </c:pt>
                <c:pt idx="817">
                  <c:v>3.6</c:v>
                </c:pt>
                <c:pt idx="818">
                  <c:v>3.6</c:v>
                </c:pt>
                <c:pt idx="819">
                  <c:v>7.2</c:v>
                </c:pt>
                <c:pt idx="820">
                  <c:v>5.4</c:v>
                </c:pt>
                <c:pt idx="821">
                  <c:v>1.8</c:v>
                </c:pt>
                <c:pt idx="822">
                  <c:v>3.6</c:v>
                </c:pt>
                <c:pt idx="823">
                  <c:v>1.8</c:v>
                </c:pt>
                <c:pt idx="824">
                  <c:v>1.8</c:v>
                </c:pt>
                <c:pt idx="825">
                  <c:v>1.8</c:v>
                </c:pt>
                <c:pt idx="826">
                  <c:v>1.8</c:v>
                </c:pt>
                <c:pt idx="827">
                  <c:v>1.8</c:v>
                </c:pt>
                <c:pt idx="828">
                  <c:v>0</c:v>
                </c:pt>
                <c:pt idx="829">
                  <c:v>3.6</c:v>
                </c:pt>
                <c:pt idx="830">
                  <c:v>5.4</c:v>
                </c:pt>
                <c:pt idx="831">
                  <c:v>7.2</c:v>
                </c:pt>
                <c:pt idx="832">
                  <c:v>3.6</c:v>
                </c:pt>
                <c:pt idx="833">
                  <c:v>3.6</c:v>
                </c:pt>
                <c:pt idx="834">
                  <c:v>5.4</c:v>
                </c:pt>
                <c:pt idx="835">
                  <c:v>5.4</c:v>
                </c:pt>
                <c:pt idx="836">
                  <c:v>1.8</c:v>
                </c:pt>
                <c:pt idx="837">
                  <c:v>1.8</c:v>
                </c:pt>
                <c:pt idx="838">
                  <c:v>1.8</c:v>
                </c:pt>
                <c:pt idx="839">
                  <c:v>3.6</c:v>
                </c:pt>
                <c:pt idx="840">
                  <c:v>3.6</c:v>
                </c:pt>
                <c:pt idx="841">
                  <c:v>3.6</c:v>
                </c:pt>
                <c:pt idx="842">
                  <c:v>1.8</c:v>
                </c:pt>
                <c:pt idx="843">
                  <c:v>1.8</c:v>
                </c:pt>
                <c:pt idx="844">
                  <c:v>7.2</c:v>
                </c:pt>
                <c:pt idx="845">
                  <c:v>3.6</c:v>
                </c:pt>
                <c:pt idx="846">
                  <c:v>3.6</c:v>
                </c:pt>
                <c:pt idx="847">
                  <c:v>3.6</c:v>
                </c:pt>
                <c:pt idx="848">
                  <c:v>1.8</c:v>
                </c:pt>
                <c:pt idx="849">
                  <c:v>5.4</c:v>
                </c:pt>
                <c:pt idx="850">
                  <c:v>5.4</c:v>
                </c:pt>
                <c:pt idx="851">
                  <c:v>1.8</c:v>
                </c:pt>
                <c:pt idx="852">
                  <c:v>5.4</c:v>
                </c:pt>
                <c:pt idx="853">
                  <c:v>3.6</c:v>
                </c:pt>
                <c:pt idx="854">
                  <c:v>5.4</c:v>
                </c:pt>
                <c:pt idx="855">
                  <c:v>1.8</c:v>
                </c:pt>
                <c:pt idx="856">
                  <c:v>3.6</c:v>
                </c:pt>
                <c:pt idx="857">
                  <c:v>1.8</c:v>
                </c:pt>
                <c:pt idx="858">
                  <c:v>3.6</c:v>
                </c:pt>
                <c:pt idx="859">
                  <c:v>1.8</c:v>
                </c:pt>
                <c:pt idx="860">
                  <c:v>5.4</c:v>
                </c:pt>
                <c:pt idx="861">
                  <c:v>3.6</c:v>
                </c:pt>
                <c:pt idx="862">
                  <c:v>1.8</c:v>
                </c:pt>
                <c:pt idx="863">
                  <c:v>1.8</c:v>
                </c:pt>
                <c:pt idx="864">
                  <c:v>5.4</c:v>
                </c:pt>
                <c:pt idx="865">
                  <c:v>1.8</c:v>
                </c:pt>
                <c:pt idx="866">
                  <c:v>3.6</c:v>
                </c:pt>
                <c:pt idx="867">
                  <c:v>3.6</c:v>
                </c:pt>
                <c:pt idx="868">
                  <c:v>1.8</c:v>
                </c:pt>
                <c:pt idx="869">
                  <c:v>1.8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1.8</c:v>
                </c:pt>
                <c:pt idx="874">
                  <c:v>1.8</c:v>
                </c:pt>
                <c:pt idx="875">
                  <c:v>0</c:v>
                </c:pt>
                <c:pt idx="876">
                  <c:v>0</c:v>
                </c:pt>
                <c:pt idx="877">
                  <c:v>3.6</c:v>
                </c:pt>
                <c:pt idx="878">
                  <c:v>0</c:v>
                </c:pt>
                <c:pt idx="879">
                  <c:v>0</c:v>
                </c:pt>
                <c:pt idx="880">
                  <c:v>1.8</c:v>
                </c:pt>
                <c:pt idx="881">
                  <c:v>1.8</c:v>
                </c:pt>
                <c:pt idx="882">
                  <c:v>1.8</c:v>
                </c:pt>
                <c:pt idx="883">
                  <c:v>0</c:v>
                </c:pt>
                <c:pt idx="884">
                  <c:v>1.8</c:v>
                </c:pt>
                <c:pt idx="885">
                  <c:v>3.6</c:v>
                </c:pt>
                <c:pt idx="886">
                  <c:v>0</c:v>
                </c:pt>
                <c:pt idx="887">
                  <c:v>1.8</c:v>
                </c:pt>
                <c:pt idx="888">
                  <c:v>3.6</c:v>
                </c:pt>
                <c:pt idx="889">
                  <c:v>0</c:v>
                </c:pt>
                <c:pt idx="890">
                  <c:v>1.8</c:v>
                </c:pt>
                <c:pt idx="891">
                  <c:v>0</c:v>
                </c:pt>
                <c:pt idx="892">
                  <c:v>3.6</c:v>
                </c:pt>
                <c:pt idx="893">
                  <c:v>1.8</c:v>
                </c:pt>
                <c:pt idx="894">
                  <c:v>3.6</c:v>
                </c:pt>
                <c:pt idx="895">
                  <c:v>3.6</c:v>
                </c:pt>
                <c:pt idx="896">
                  <c:v>1.8</c:v>
                </c:pt>
                <c:pt idx="897">
                  <c:v>1.8</c:v>
                </c:pt>
                <c:pt idx="898">
                  <c:v>1.8</c:v>
                </c:pt>
                <c:pt idx="899">
                  <c:v>1.8</c:v>
                </c:pt>
                <c:pt idx="900">
                  <c:v>1.8</c:v>
                </c:pt>
                <c:pt idx="901">
                  <c:v>1.8</c:v>
                </c:pt>
                <c:pt idx="902">
                  <c:v>5.4</c:v>
                </c:pt>
                <c:pt idx="903">
                  <c:v>1.8</c:v>
                </c:pt>
                <c:pt idx="904">
                  <c:v>1.8</c:v>
                </c:pt>
                <c:pt idx="905">
                  <c:v>3.6</c:v>
                </c:pt>
                <c:pt idx="906">
                  <c:v>1.8</c:v>
                </c:pt>
                <c:pt idx="907">
                  <c:v>1.8</c:v>
                </c:pt>
                <c:pt idx="908">
                  <c:v>0</c:v>
                </c:pt>
                <c:pt idx="909">
                  <c:v>3.6</c:v>
                </c:pt>
                <c:pt idx="910">
                  <c:v>3.6</c:v>
                </c:pt>
                <c:pt idx="911">
                  <c:v>3.6</c:v>
                </c:pt>
                <c:pt idx="912">
                  <c:v>1.8</c:v>
                </c:pt>
                <c:pt idx="913">
                  <c:v>0</c:v>
                </c:pt>
                <c:pt idx="914">
                  <c:v>1.8</c:v>
                </c:pt>
                <c:pt idx="915">
                  <c:v>3.6</c:v>
                </c:pt>
                <c:pt idx="916">
                  <c:v>1.8</c:v>
                </c:pt>
                <c:pt idx="917">
                  <c:v>1.8</c:v>
                </c:pt>
                <c:pt idx="918">
                  <c:v>1.8</c:v>
                </c:pt>
                <c:pt idx="919">
                  <c:v>1.8</c:v>
                </c:pt>
                <c:pt idx="920">
                  <c:v>1.8</c:v>
                </c:pt>
                <c:pt idx="921">
                  <c:v>0</c:v>
                </c:pt>
                <c:pt idx="922">
                  <c:v>0</c:v>
                </c:pt>
                <c:pt idx="923">
                  <c:v>1.8</c:v>
                </c:pt>
                <c:pt idx="924">
                  <c:v>3.6</c:v>
                </c:pt>
                <c:pt idx="925">
                  <c:v>1.8</c:v>
                </c:pt>
                <c:pt idx="926">
                  <c:v>5.4</c:v>
                </c:pt>
                <c:pt idx="927">
                  <c:v>1.8</c:v>
                </c:pt>
                <c:pt idx="928">
                  <c:v>5.4</c:v>
                </c:pt>
                <c:pt idx="929">
                  <c:v>1.8</c:v>
                </c:pt>
                <c:pt idx="930">
                  <c:v>5.4</c:v>
                </c:pt>
                <c:pt idx="931">
                  <c:v>5.4</c:v>
                </c:pt>
                <c:pt idx="932">
                  <c:v>5.4</c:v>
                </c:pt>
                <c:pt idx="933">
                  <c:v>1.8</c:v>
                </c:pt>
                <c:pt idx="934">
                  <c:v>5.4</c:v>
                </c:pt>
                <c:pt idx="935">
                  <c:v>5.4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3608448"/>
        <c:axId val="144400384"/>
      </c:barChart>
      <c:catAx>
        <c:axId val="29360844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4440038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144400384"/>
        <c:scaling>
          <c:orientation val="minMax"/>
          <c:max val="70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9360844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Relevés!$R$513:$R$2258</c:f>
              <c:numCache>
                <c:formatCode>h:mm</c:formatCode>
                <c:ptCount val="1746"/>
                <c:pt idx="0">
                  <c:v>0.35</c:v>
                </c:pt>
                <c:pt idx="1">
                  <c:v>0.35069444444444398</c:v>
                </c:pt>
                <c:pt idx="2">
                  <c:v>0.35138888888888897</c:v>
                </c:pt>
                <c:pt idx="3">
                  <c:v>0.35208333333333303</c:v>
                </c:pt>
                <c:pt idx="4">
                  <c:v>0.35277777777777802</c:v>
                </c:pt>
                <c:pt idx="5">
                  <c:v>0.35347222222222202</c:v>
                </c:pt>
                <c:pt idx="6">
                  <c:v>0.35416666666666702</c:v>
                </c:pt>
                <c:pt idx="7">
                  <c:v>0.35486111111111102</c:v>
                </c:pt>
                <c:pt idx="8">
                  <c:v>0.35555555555555601</c:v>
                </c:pt>
                <c:pt idx="9">
                  <c:v>0.35625000000000001</c:v>
                </c:pt>
                <c:pt idx="10">
                  <c:v>0.35694444444444401</c:v>
                </c:pt>
                <c:pt idx="11">
                  <c:v>0.35763888888888901</c:v>
                </c:pt>
                <c:pt idx="12">
                  <c:v>0.358333333333333</c:v>
                </c:pt>
                <c:pt idx="13">
                  <c:v>0.359027777777778</c:v>
                </c:pt>
                <c:pt idx="14">
                  <c:v>0.359722222222222</c:v>
                </c:pt>
                <c:pt idx="15">
                  <c:v>0.360416666666667</c:v>
                </c:pt>
                <c:pt idx="16">
                  <c:v>0.36111111111111099</c:v>
                </c:pt>
                <c:pt idx="17">
                  <c:v>0.36180555555555599</c:v>
                </c:pt>
                <c:pt idx="18">
                  <c:v>0.36249999999999999</c:v>
                </c:pt>
                <c:pt idx="19">
                  <c:v>0.36319444444444399</c:v>
                </c:pt>
                <c:pt idx="20">
                  <c:v>0.36388888888888898</c:v>
                </c:pt>
                <c:pt idx="21">
                  <c:v>0.36458333333333298</c:v>
                </c:pt>
                <c:pt idx="22">
                  <c:v>0.36527777777777798</c:v>
                </c:pt>
                <c:pt idx="23">
                  <c:v>0.36597222222222198</c:v>
                </c:pt>
                <c:pt idx="24">
                  <c:v>0.36666666666666697</c:v>
                </c:pt>
                <c:pt idx="25">
                  <c:v>0.36736111111111103</c:v>
                </c:pt>
                <c:pt idx="26">
                  <c:v>0.36805555555555602</c:v>
                </c:pt>
                <c:pt idx="27">
                  <c:v>0.36875000000000002</c:v>
                </c:pt>
                <c:pt idx="28">
                  <c:v>0.36944444444444402</c:v>
                </c:pt>
                <c:pt idx="29">
                  <c:v>0.37013888888888902</c:v>
                </c:pt>
                <c:pt idx="30">
                  <c:v>0.37083333333333302</c:v>
                </c:pt>
                <c:pt idx="31">
                  <c:v>0.37152777777777801</c:v>
                </c:pt>
                <c:pt idx="32">
                  <c:v>0.37222222222222201</c:v>
                </c:pt>
                <c:pt idx="33">
                  <c:v>0.37291666666666701</c:v>
                </c:pt>
                <c:pt idx="34">
                  <c:v>0.37361111111111101</c:v>
                </c:pt>
                <c:pt idx="35">
                  <c:v>0.374305555555556</c:v>
                </c:pt>
                <c:pt idx="36">
                  <c:v>0.375</c:v>
                </c:pt>
                <c:pt idx="37">
                  <c:v>0.375694444444444</c:v>
                </c:pt>
                <c:pt idx="38">
                  <c:v>0.37638888888888899</c:v>
                </c:pt>
                <c:pt idx="39">
                  <c:v>0.37708333333333299</c:v>
                </c:pt>
                <c:pt idx="40">
                  <c:v>0.37777777777777799</c:v>
                </c:pt>
                <c:pt idx="41">
                  <c:v>0.37847222222222199</c:v>
                </c:pt>
                <c:pt idx="42">
                  <c:v>0.37916666666666698</c:v>
                </c:pt>
                <c:pt idx="43">
                  <c:v>0.37986111111111098</c:v>
                </c:pt>
                <c:pt idx="44">
                  <c:v>0.38055555555555598</c:v>
                </c:pt>
                <c:pt idx="45">
                  <c:v>0.38124999999999998</c:v>
                </c:pt>
                <c:pt idx="46">
                  <c:v>0.38194444444444398</c:v>
                </c:pt>
                <c:pt idx="47">
                  <c:v>0.38263888888888897</c:v>
                </c:pt>
                <c:pt idx="48">
                  <c:v>0.38333333333333303</c:v>
                </c:pt>
                <c:pt idx="49">
                  <c:v>0.38402777777777802</c:v>
                </c:pt>
                <c:pt idx="50">
                  <c:v>0.38472222222222202</c:v>
                </c:pt>
                <c:pt idx="51">
                  <c:v>0.38541666666666702</c:v>
                </c:pt>
                <c:pt idx="52">
                  <c:v>0.38611111111111102</c:v>
                </c:pt>
                <c:pt idx="53">
                  <c:v>0.38680555555555601</c:v>
                </c:pt>
                <c:pt idx="54">
                  <c:v>0.38750000000000001</c:v>
                </c:pt>
                <c:pt idx="55">
                  <c:v>0.38819444444444401</c:v>
                </c:pt>
                <c:pt idx="56">
                  <c:v>0.38888888888888901</c:v>
                </c:pt>
                <c:pt idx="57">
                  <c:v>0.389583333333333</c:v>
                </c:pt>
                <c:pt idx="58">
                  <c:v>0.390277777777778</c:v>
                </c:pt>
                <c:pt idx="59">
                  <c:v>0.390972222222222</c:v>
                </c:pt>
                <c:pt idx="60">
                  <c:v>0.391666666666667</c:v>
                </c:pt>
                <c:pt idx="61">
                  <c:v>0.39236111111111099</c:v>
                </c:pt>
                <c:pt idx="62">
                  <c:v>0.39305555555555599</c:v>
                </c:pt>
                <c:pt idx="63">
                  <c:v>0.39374999999999999</c:v>
                </c:pt>
                <c:pt idx="64">
                  <c:v>0.39444444444444399</c:v>
                </c:pt>
                <c:pt idx="65">
                  <c:v>0.39513888888888898</c:v>
                </c:pt>
                <c:pt idx="66">
                  <c:v>0.39583333333333298</c:v>
                </c:pt>
                <c:pt idx="67">
                  <c:v>0.39652777777777798</c:v>
                </c:pt>
                <c:pt idx="68">
                  <c:v>0.39722222222222198</c:v>
                </c:pt>
                <c:pt idx="69">
                  <c:v>0.39791666666666697</c:v>
                </c:pt>
                <c:pt idx="70">
                  <c:v>0.39861111111111103</c:v>
                </c:pt>
                <c:pt idx="71">
                  <c:v>0.39930555555555602</c:v>
                </c:pt>
                <c:pt idx="72">
                  <c:v>0.4</c:v>
                </c:pt>
                <c:pt idx="73">
                  <c:v>0.40069444444444402</c:v>
                </c:pt>
                <c:pt idx="74">
                  <c:v>0.40138888888888902</c:v>
                </c:pt>
                <c:pt idx="75">
                  <c:v>0.40208333333333302</c:v>
                </c:pt>
                <c:pt idx="76">
                  <c:v>0.40277777777777801</c:v>
                </c:pt>
                <c:pt idx="77">
                  <c:v>0.40347222222222201</c:v>
                </c:pt>
                <c:pt idx="78">
                  <c:v>0.40416666666666701</c:v>
                </c:pt>
                <c:pt idx="79">
                  <c:v>0.40486111111111101</c:v>
                </c:pt>
                <c:pt idx="80">
                  <c:v>0.405555555555556</c:v>
                </c:pt>
                <c:pt idx="81">
                  <c:v>0.40625</c:v>
                </c:pt>
                <c:pt idx="82">
                  <c:v>0.406944444444444</c:v>
                </c:pt>
                <c:pt idx="83">
                  <c:v>0.40763888888888899</c:v>
                </c:pt>
                <c:pt idx="84">
                  <c:v>0.40833333333333299</c:v>
                </c:pt>
                <c:pt idx="85">
                  <c:v>0.40902777777777799</c:v>
                </c:pt>
                <c:pt idx="86">
                  <c:v>0.40972222222222199</c:v>
                </c:pt>
                <c:pt idx="87">
                  <c:v>0.41041666666666698</c:v>
                </c:pt>
                <c:pt idx="88">
                  <c:v>0.41111111111111098</c:v>
                </c:pt>
                <c:pt idx="89">
                  <c:v>0.41180555555555598</c:v>
                </c:pt>
                <c:pt idx="90">
                  <c:v>0.41249999999999998</c:v>
                </c:pt>
                <c:pt idx="91">
                  <c:v>0.41319444444444398</c:v>
                </c:pt>
                <c:pt idx="92">
                  <c:v>0.41388888888888897</c:v>
                </c:pt>
                <c:pt idx="93">
                  <c:v>0.41458333333333303</c:v>
                </c:pt>
                <c:pt idx="94">
                  <c:v>0.41527777777777802</c:v>
                </c:pt>
                <c:pt idx="95">
                  <c:v>0.41597222222222202</c:v>
                </c:pt>
                <c:pt idx="96">
                  <c:v>0.41666666666666702</c:v>
                </c:pt>
                <c:pt idx="97">
                  <c:v>0.41736111111111102</c:v>
                </c:pt>
                <c:pt idx="98">
                  <c:v>0.41805555555555601</c:v>
                </c:pt>
                <c:pt idx="99">
                  <c:v>0.41875000000000001</c:v>
                </c:pt>
                <c:pt idx="100">
                  <c:v>0.41944444444444401</c:v>
                </c:pt>
                <c:pt idx="101">
                  <c:v>0.42013888888888901</c:v>
                </c:pt>
                <c:pt idx="102">
                  <c:v>0.420833333333333</c:v>
                </c:pt>
                <c:pt idx="103">
                  <c:v>0.421527777777778</c:v>
                </c:pt>
                <c:pt idx="104">
                  <c:v>0.422222222222222</c:v>
                </c:pt>
                <c:pt idx="105">
                  <c:v>0.422916666666667</c:v>
                </c:pt>
                <c:pt idx="106">
                  <c:v>0.42361111111111099</c:v>
                </c:pt>
                <c:pt idx="107">
                  <c:v>0.42430555555555599</c:v>
                </c:pt>
                <c:pt idx="108">
                  <c:v>0.42499999999999999</c:v>
                </c:pt>
                <c:pt idx="109">
                  <c:v>0.42569444444444399</c:v>
                </c:pt>
                <c:pt idx="110">
                  <c:v>0.42638888888888898</c:v>
                </c:pt>
                <c:pt idx="111">
                  <c:v>0.42708333333333298</c:v>
                </c:pt>
                <c:pt idx="112">
                  <c:v>0.42777777777777798</c:v>
                </c:pt>
                <c:pt idx="113">
                  <c:v>0.42847222222222198</c:v>
                </c:pt>
                <c:pt idx="114">
                  <c:v>0.42916666666666697</c:v>
                </c:pt>
                <c:pt idx="115">
                  <c:v>0.42986111111111103</c:v>
                </c:pt>
                <c:pt idx="116">
                  <c:v>0.43055555555555602</c:v>
                </c:pt>
                <c:pt idx="117">
                  <c:v>0.43125000000000002</c:v>
                </c:pt>
                <c:pt idx="118">
                  <c:v>0.43194444444444402</c:v>
                </c:pt>
                <c:pt idx="119">
                  <c:v>0.43263888888888902</c:v>
                </c:pt>
                <c:pt idx="120">
                  <c:v>0.43333333333333302</c:v>
                </c:pt>
                <c:pt idx="121">
                  <c:v>0.43402777777777801</c:v>
                </c:pt>
                <c:pt idx="122">
                  <c:v>0.43472222222222201</c:v>
                </c:pt>
                <c:pt idx="123">
                  <c:v>0.43541666666666701</c:v>
                </c:pt>
                <c:pt idx="124">
                  <c:v>0.43611111111111101</c:v>
                </c:pt>
                <c:pt idx="125">
                  <c:v>0.436805555555556</c:v>
                </c:pt>
                <c:pt idx="126">
                  <c:v>0.4375</c:v>
                </c:pt>
                <c:pt idx="127">
                  <c:v>0.438194444444444</c:v>
                </c:pt>
                <c:pt idx="128">
                  <c:v>0.43888888888888899</c:v>
                </c:pt>
                <c:pt idx="129">
                  <c:v>0.43958333333333299</c:v>
                </c:pt>
                <c:pt idx="130">
                  <c:v>0.44027777777777799</c:v>
                </c:pt>
                <c:pt idx="131">
                  <c:v>0.44097222222222199</c:v>
                </c:pt>
                <c:pt idx="132">
                  <c:v>0.44166666666666698</c:v>
                </c:pt>
                <c:pt idx="133">
                  <c:v>0.44236111111111098</c:v>
                </c:pt>
                <c:pt idx="134">
                  <c:v>0.44305555555555598</c:v>
                </c:pt>
                <c:pt idx="135">
                  <c:v>0.44374999999999998</c:v>
                </c:pt>
                <c:pt idx="136">
                  <c:v>0.44444444444444398</c:v>
                </c:pt>
                <c:pt idx="137">
                  <c:v>0.44513888888888897</c:v>
                </c:pt>
                <c:pt idx="138">
                  <c:v>0.44583333333333303</c:v>
                </c:pt>
                <c:pt idx="139">
                  <c:v>0.44652777777777802</c:v>
                </c:pt>
                <c:pt idx="140">
                  <c:v>0.44722222222222202</c:v>
                </c:pt>
                <c:pt idx="141">
                  <c:v>0.44791666666666702</c:v>
                </c:pt>
                <c:pt idx="142">
                  <c:v>0.44861111111111102</c:v>
                </c:pt>
                <c:pt idx="143">
                  <c:v>0.44930555555555601</c:v>
                </c:pt>
                <c:pt idx="144">
                  <c:v>0.45</c:v>
                </c:pt>
                <c:pt idx="145">
                  <c:v>0.45069444444444401</c:v>
                </c:pt>
                <c:pt idx="146">
                  <c:v>0.45138888888888901</c:v>
                </c:pt>
                <c:pt idx="147">
                  <c:v>0.452083333333333</c:v>
                </c:pt>
                <c:pt idx="148">
                  <c:v>0.452777777777778</c:v>
                </c:pt>
                <c:pt idx="149">
                  <c:v>0.453472222222222</c:v>
                </c:pt>
                <c:pt idx="150">
                  <c:v>0.454166666666667</c:v>
                </c:pt>
                <c:pt idx="151">
                  <c:v>0.45486111111111099</c:v>
                </c:pt>
                <c:pt idx="152">
                  <c:v>0.45555555555555599</c:v>
                </c:pt>
                <c:pt idx="153">
                  <c:v>0.45624999999999999</c:v>
                </c:pt>
                <c:pt idx="154">
                  <c:v>0.45694444444444399</c:v>
                </c:pt>
                <c:pt idx="155">
                  <c:v>0.45763888888888898</c:v>
                </c:pt>
                <c:pt idx="156">
                  <c:v>0.45833333333333298</c:v>
                </c:pt>
                <c:pt idx="157">
                  <c:v>0.45902777777777798</c:v>
                </c:pt>
                <c:pt idx="158">
                  <c:v>0.45972222222222198</c:v>
                </c:pt>
                <c:pt idx="159">
                  <c:v>0.46041666666666697</c:v>
                </c:pt>
                <c:pt idx="160">
                  <c:v>0.46111111111111103</c:v>
                </c:pt>
                <c:pt idx="161">
                  <c:v>0.46180555555555602</c:v>
                </c:pt>
                <c:pt idx="162">
                  <c:v>0.46250000000000002</c:v>
                </c:pt>
                <c:pt idx="163">
                  <c:v>0.46319444444444402</c:v>
                </c:pt>
                <c:pt idx="164">
                  <c:v>0.46388888888888902</c:v>
                </c:pt>
                <c:pt idx="165">
                  <c:v>0.46458333333333302</c:v>
                </c:pt>
                <c:pt idx="166">
                  <c:v>0.46527777777777801</c:v>
                </c:pt>
                <c:pt idx="167">
                  <c:v>0.46597222222222201</c:v>
                </c:pt>
                <c:pt idx="168">
                  <c:v>0.46666666666666701</c:v>
                </c:pt>
                <c:pt idx="169">
                  <c:v>0.46736111111111101</c:v>
                </c:pt>
                <c:pt idx="170">
                  <c:v>0.468055555555556</c:v>
                </c:pt>
                <c:pt idx="171">
                  <c:v>0.46875</c:v>
                </c:pt>
                <c:pt idx="172">
                  <c:v>0.469444444444444</c:v>
                </c:pt>
                <c:pt idx="173">
                  <c:v>0.47013888888888899</c:v>
                </c:pt>
                <c:pt idx="174">
                  <c:v>0.47083333333333299</c:v>
                </c:pt>
                <c:pt idx="175">
                  <c:v>0.47152777777777799</c:v>
                </c:pt>
                <c:pt idx="176">
                  <c:v>0.47222222222222199</c:v>
                </c:pt>
                <c:pt idx="177">
                  <c:v>0.47291666666666698</c:v>
                </c:pt>
                <c:pt idx="178">
                  <c:v>0.47361111111111098</c:v>
                </c:pt>
                <c:pt idx="179">
                  <c:v>0.47430555555555598</c:v>
                </c:pt>
                <c:pt idx="180">
                  <c:v>0.47499999999999998</c:v>
                </c:pt>
                <c:pt idx="181">
                  <c:v>0.47569444444444398</c:v>
                </c:pt>
                <c:pt idx="182">
                  <c:v>0.47638888888888897</c:v>
                </c:pt>
                <c:pt idx="183">
                  <c:v>0.47708333333333303</c:v>
                </c:pt>
                <c:pt idx="184">
                  <c:v>0.47777777777777802</c:v>
                </c:pt>
                <c:pt idx="185">
                  <c:v>0.47847222222222202</c:v>
                </c:pt>
                <c:pt idx="186">
                  <c:v>0.47916666666666702</c:v>
                </c:pt>
                <c:pt idx="187">
                  <c:v>0.47986111111111102</c:v>
                </c:pt>
                <c:pt idx="188">
                  <c:v>0.48055555555555601</c:v>
                </c:pt>
                <c:pt idx="189">
                  <c:v>0.48125000000000001</c:v>
                </c:pt>
                <c:pt idx="190">
                  <c:v>0.48194444444444401</c:v>
                </c:pt>
                <c:pt idx="191">
                  <c:v>0.48263888888888901</c:v>
                </c:pt>
                <c:pt idx="192">
                  <c:v>0.483333333333333</c:v>
                </c:pt>
                <c:pt idx="193">
                  <c:v>0.484027777777778</c:v>
                </c:pt>
                <c:pt idx="194">
                  <c:v>0.484722222222222</c:v>
                </c:pt>
                <c:pt idx="195">
                  <c:v>0.485416666666667</c:v>
                </c:pt>
                <c:pt idx="196">
                  <c:v>0.48611111111111099</c:v>
                </c:pt>
                <c:pt idx="197">
                  <c:v>0.48680555555555599</c:v>
                </c:pt>
                <c:pt idx="198">
                  <c:v>0.48749999999999999</c:v>
                </c:pt>
                <c:pt idx="199">
                  <c:v>0.48819444444444399</c:v>
                </c:pt>
                <c:pt idx="200">
                  <c:v>0.48888888888888898</c:v>
                </c:pt>
                <c:pt idx="201">
                  <c:v>0.48958333333333298</c:v>
                </c:pt>
                <c:pt idx="202">
                  <c:v>0.49027777777777798</c:v>
                </c:pt>
                <c:pt idx="203">
                  <c:v>0.49097222222222198</c:v>
                </c:pt>
                <c:pt idx="204">
                  <c:v>0.49166666666666697</c:v>
                </c:pt>
                <c:pt idx="205">
                  <c:v>0.49236111111111103</c:v>
                </c:pt>
                <c:pt idx="206">
                  <c:v>0.49305555555555602</c:v>
                </c:pt>
                <c:pt idx="207">
                  <c:v>0.49375000000000002</c:v>
                </c:pt>
                <c:pt idx="208">
                  <c:v>0.49444444444444402</c:v>
                </c:pt>
                <c:pt idx="209">
                  <c:v>0.49513888888888902</c:v>
                </c:pt>
                <c:pt idx="210">
                  <c:v>0.49583333333333302</c:v>
                </c:pt>
                <c:pt idx="211">
                  <c:v>0.49652777777777801</c:v>
                </c:pt>
                <c:pt idx="212">
                  <c:v>0.49722222222222201</c:v>
                </c:pt>
                <c:pt idx="213">
                  <c:v>0.49791666666666701</c:v>
                </c:pt>
                <c:pt idx="214">
                  <c:v>0.49861111111111101</c:v>
                </c:pt>
                <c:pt idx="215">
                  <c:v>0.499305555555556</c:v>
                </c:pt>
                <c:pt idx="216">
                  <c:v>0.5</c:v>
                </c:pt>
                <c:pt idx="217">
                  <c:v>0.500694444444444</c:v>
                </c:pt>
                <c:pt idx="218">
                  <c:v>0.50138888888888899</c:v>
                </c:pt>
                <c:pt idx="219">
                  <c:v>0.50208333333333299</c:v>
                </c:pt>
                <c:pt idx="220">
                  <c:v>0.50277777777777799</c:v>
                </c:pt>
                <c:pt idx="221">
                  <c:v>0.50347222222222199</c:v>
                </c:pt>
                <c:pt idx="222">
                  <c:v>0.50416666666666698</c:v>
                </c:pt>
                <c:pt idx="223">
                  <c:v>0.50486111111111098</c:v>
                </c:pt>
                <c:pt idx="224">
                  <c:v>0.50555555555555598</c:v>
                </c:pt>
                <c:pt idx="225">
                  <c:v>0.50624999999999998</c:v>
                </c:pt>
                <c:pt idx="226">
                  <c:v>0.50694444444444398</c:v>
                </c:pt>
                <c:pt idx="227">
                  <c:v>0.50763888888888897</c:v>
                </c:pt>
                <c:pt idx="228">
                  <c:v>0.50833333333333297</c:v>
                </c:pt>
                <c:pt idx="229">
                  <c:v>0.50902777777777797</c:v>
                </c:pt>
                <c:pt idx="230">
                  <c:v>0.50972222222222197</c:v>
                </c:pt>
                <c:pt idx="231">
                  <c:v>0.51041666666666696</c:v>
                </c:pt>
                <c:pt idx="232">
                  <c:v>0.51111111111111096</c:v>
                </c:pt>
                <c:pt idx="233">
                  <c:v>0.51180555555555596</c:v>
                </c:pt>
                <c:pt idx="234">
                  <c:v>0.51249999999999996</c:v>
                </c:pt>
                <c:pt idx="235">
                  <c:v>0.51319444444444495</c:v>
                </c:pt>
                <c:pt idx="236">
                  <c:v>0.51388888888888895</c:v>
                </c:pt>
                <c:pt idx="237">
                  <c:v>0.51458333333333295</c:v>
                </c:pt>
                <c:pt idx="238">
                  <c:v>0.51527777777777795</c:v>
                </c:pt>
                <c:pt idx="239">
                  <c:v>0.51597222222222205</c:v>
                </c:pt>
                <c:pt idx="240">
                  <c:v>0.51666666666666705</c:v>
                </c:pt>
                <c:pt idx="241">
                  <c:v>0.51736111111111105</c:v>
                </c:pt>
                <c:pt idx="242">
                  <c:v>0.51805555555555605</c:v>
                </c:pt>
                <c:pt idx="243">
                  <c:v>0.51875000000000004</c:v>
                </c:pt>
                <c:pt idx="244">
                  <c:v>0.51944444444444404</c:v>
                </c:pt>
                <c:pt idx="245">
                  <c:v>0.52013888888888904</c:v>
                </c:pt>
                <c:pt idx="246">
                  <c:v>0.52083333333333304</c:v>
                </c:pt>
                <c:pt idx="247">
                  <c:v>0.52152777777777803</c:v>
                </c:pt>
                <c:pt idx="248">
                  <c:v>0.52222222222222203</c:v>
                </c:pt>
                <c:pt idx="249">
                  <c:v>0.52291666666666703</c:v>
                </c:pt>
                <c:pt idx="250">
                  <c:v>0.52361111111111103</c:v>
                </c:pt>
                <c:pt idx="251">
                  <c:v>0.52430555555555602</c:v>
                </c:pt>
                <c:pt idx="252">
                  <c:v>0.52500000000000002</c:v>
                </c:pt>
                <c:pt idx="253">
                  <c:v>0.52569444444444402</c:v>
                </c:pt>
                <c:pt idx="254">
                  <c:v>0.52638888888888902</c:v>
                </c:pt>
                <c:pt idx="255">
                  <c:v>0.52708333333333302</c:v>
                </c:pt>
                <c:pt idx="256">
                  <c:v>0.52777777777777801</c:v>
                </c:pt>
                <c:pt idx="257">
                  <c:v>0.52847222222222201</c:v>
                </c:pt>
                <c:pt idx="258">
                  <c:v>0.52916666666666701</c:v>
                </c:pt>
                <c:pt idx="259">
                  <c:v>0.52986111111111101</c:v>
                </c:pt>
                <c:pt idx="260">
                  <c:v>0.530555555555556</c:v>
                </c:pt>
                <c:pt idx="261">
                  <c:v>0.53125</c:v>
                </c:pt>
                <c:pt idx="262">
                  <c:v>0.531944444444444</c:v>
                </c:pt>
                <c:pt idx="263">
                  <c:v>0.53263888888888899</c:v>
                </c:pt>
                <c:pt idx="264">
                  <c:v>0.53333333333333299</c:v>
                </c:pt>
                <c:pt idx="265">
                  <c:v>0.53402777777777799</c:v>
                </c:pt>
                <c:pt idx="266">
                  <c:v>0.53472222222222199</c:v>
                </c:pt>
                <c:pt idx="267">
                  <c:v>0.53541666666666698</c:v>
                </c:pt>
                <c:pt idx="268">
                  <c:v>0.53611111111111098</c:v>
                </c:pt>
                <c:pt idx="269">
                  <c:v>0.53680555555555598</c:v>
                </c:pt>
                <c:pt idx="270">
                  <c:v>0.53749999999999998</c:v>
                </c:pt>
                <c:pt idx="271">
                  <c:v>0.53819444444444398</c:v>
                </c:pt>
                <c:pt idx="272">
                  <c:v>0.53888888888888897</c:v>
                </c:pt>
                <c:pt idx="273">
                  <c:v>0.53958333333333297</c:v>
                </c:pt>
                <c:pt idx="274">
                  <c:v>0.54027777777777797</c:v>
                </c:pt>
                <c:pt idx="275">
                  <c:v>0.54097222222222197</c:v>
                </c:pt>
                <c:pt idx="276">
                  <c:v>0.54166666666666696</c:v>
                </c:pt>
                <c:pt idx="277">
                  <c:v>0.54236111111111096</c:v>
                </c:pt>
                <c:pt idx="278">
                  <c:v>0.54305555555555596</c:v>
                </c:pt>
                <c:pt idx="279">
                  <c:v>0.54374999999999996</c:v>
                </c:pt>
                <c:pt idx="280">
                  <c:v>0.54444444444444495</c:v>
                </c:pt>
                <c:pt idx="281">
                  <c:v>0.54513888888888895</c:v>
                </c:pt>
                <c:pt idx="282">
                  <c:v>0.54583333333333295</c:v>
                </c:pt>
                <c:pt idx="283">
                  <c:v>0.54652777777777795</c:v>
                </c:pt>
                <c:pt idx="284">
                  <c:v>0.54722222222222205</c:v>
                </c:pt>
                <c:pt idx="285">
                  <c:v>0.54791666666666705</c:v>
                </c:pt>
                <c:pt idx="286">
                  <c:v>0.54861111111111105</c:v>
                </c:pt>
                <c:pt idx="287">
                  <c:v>0.54930555555555605</c:v>
                </c:pt>
                <c:pt idx="288">
                  <c:v>0.55000000000000004</c:v>
                </c:pt>
                <c:pt idx="289">
                  <c:v>0.55069444444444404</c:v>
                </c:pt>
                <c:pt idx="290">
                  <c:v>0.55138888888888904</c:v>
                </c:pt>
                <c:pt idx="291">
                  <c:v>0.55208333333333304</c:v>
                </c:pt>
                <c:pt idx="292">
                  <c:v>0.55277777777777803</c:v>
                </c:pt>
                <c:pt idx="293">
                  <c:v>0.55347222222222203</c:v>
                </c:pt>
                <c:pt idx="294">
                  <c:v>0.55416666666666703</c:v>
                </c:pt>
                <c:pt idx="295">
                  <c:v>0.55486111111111103</c:v>
                </c:pt>
                <c:pt idx="296">
                  <c:v>0.55555555555555602</c:v>
                </c:pt>
                <c:pt idx="297">
                  <c:v>0.55625000000000002</c:v>
                </c:pt>
                <c:pt idx="298">
                  <c:v>0.55694444444444402</c:v>
                </c:pt>
                <c:pt idx="299">
                  <c:v>0.55763888888888902</c:v>
                </c:pt>
                <c:pt idx="300">
                  <c:v>0.55833333333333302</c:v>
                </c:pt>
                <c:pt idx="301">
                  <c:v>0.55902777777777801</c:v>
                </c:pt>
                <c:pt idx="302">
                  <c:v>0.55972222222222201</c:v>
                </c:pt>
                <c:pt idx="303">
                  <c:v>0.56041666666666701</c:v>
                </c:pt>
                <c:pt idx="304">
                  <c:v>0.56111111111111101</c:v>
                </c:pt>
                <c:pt idx="305">
                  <c:v>0.561805555555556</c:v>
                </c:pt>
                <c:pt idx="306">
                  <c:v>0.5625</c:v>
                </c:pt>
                <c:pt idx="307">
                  <c:v>0.563194444444444</c:v>
                </c:pt>
                <c:pt idx="308">
                  <c:v>0.56388888888888899</c:v>
                </c:pt>
                <c:pt idx="309">
                  <c:v>0.56458333333333299</c:v>
                </c:pt>
                <c:pt idx="310">
                  <c:v>0.56527777777777799</c:v>
                </c:pt>
                <c:pt idx="311">
                  <c:v>0.56597222222222199</c:v>
                </c:pt>
                <c:pt idx="312">
                  <c:v>0.56666666666666698</c:v>
                </c:pt>
                <c:pt idx="313">
                  <c:v>0.56736111111111098</c:v>
                </c:pt>
                <c:pt idx="314">
                  <c:v>0.56805555555555598</c:v>
                </c:pt>
                <c:pt idx="315">
                  <c:v>0.56874999999999998</c:v>
                </c:pt>
                <c:pt idx="316">
                  <c:v>0.56944444444444398</c:v>
                </c:pt>
                <c:pt idx="317">
                  <c:v>0.57013888888888897</c:v>
                </c:pt>
                <c:pt idx="318">
                  <c:v>0.57083333333333297</c:v>
                </c:pt>
                <c:pt idx="319">
                  <c:v>0.57152777777777797</c:v>
                </c:pt>
                <c:pt idx="320">
                  <c:v>0.57222222222222197</c:v>
                </c:pt>
                <c:pt idx="321">
                  <c:v>0.57291666666666696</c:v>
                </c:pt>
                <c:pt idx="322">
                  <c:v>0.57361111111111096</c:v>
                </c:pt>
                <c:pt idx="323">
                  <c:v>0.57430555555555596</c:v>
                </c:pt>
                <c:pt idx="324">
                  <c:v>0.57499999999999996</c:v>
                </c:pt>
                <c:pt idx="325">
                  <c:v>0.57569444444444495</c:v>
                </c:pt>
                <c:pt idx="326">
                  <c:v>0.57638888888888895</c:v>
                </c:pt>
                <c:pt idx="327">
                  <c:v>0.57708333333333295</c:v>
                </c:pt>
                <c:pt idx="328">
                  <c:v>0.57777777777777795</c:v>
                </c:pt>
                <c:pt idx="329">
                  <c:v>0.57847222222222205</c:v>
                </c:pt>
                <c:pt idx="330">
                  <c:v>0.57916666666666705</c:v>
                </c:pt>
                <c:pt idx="331">
                  <c:v>0.57986111111111105</c:v>
                </c:pt>
                <c:pt idx="332">
                  <c:v>0.58055555555555605</c:v>
                </c:pt>
                <c:pt idx="333">
                  <c:v>0.58125000000000004</c:v>
                </c:pt>
                <c:pt idx="334">
                  <c:v>0.58194444444444404</c:v>
                </c:pt>
                <c:pt idx="335">
                  <c:v>0.58263888888888904</c:v>
                </c:pt>
                <c:pt idx="336">
                  <c:v>0.58333333333333304</c:v>
                </c:pt>
                <c:pt idx="337">
                  <c:v>0.58402777777777803</c:v>
                </c:pt>
                <c:pt idx="338">
                  <c:v>0.58472222222222203</c:v>
                </c:pt>
                <c:pt idx="339">
                  <c:v>0.58541666666666703</c:v>
                </c:pt>
                <c:pt idx="340">
                  <c:v>0.58611111111111103</c:v>
                </c:pt>
                <c:pt idx="341">
                  <c:v>0.58680555555555602</c:v>
                </c:pt>
                <c:pt idx="342">
                  <c:v>0.58750000000000002</c:v>
                </c:pt>
                <c:pt idx="343">
                  <c:v>0.58819444444444402</c:v>
                </c:pt>
                <c:pt idx="344">
                  <c:v>0.58888888888888902</c:v>
                </c:pt>
                <c:pt idx="345">
                  <c:v>0.58958333333333302</c:v>
                </c:pt>
                <c:pt idx="346">
                  <c:v>0.59027777777777801</c:v>
                </c:pt>
                <c:pt idx="347">
                  <c:v>0.59097222222222201</c:v>
                </c:pt>
                <c:pt idx="348">
                  <c:v>0.59166666666666701</c:v>
                </c:pt>
                <c:pt idx="349">
                  <c:v>0.59236111111111101</c:v>
                </c:pt>
                <c:pt idx="350">
                  <c:v>0.593055555555556</c:v>
                </c:pt>
                <c:pt idx="351">
                  <c:v>0.59375</c:v>
                </c:pt>
                <c:pt idx="352">
                  <c:v>0.594444444444444</c:v>
                </c:pt>
                <c:pt idx="353">
                  <c:v>0.59513888888888899</c:v>
                </c:pt>
                <c:pt idx="354">
                  <c:v>0.59583333333333299</c:v>
                </c:pt>
                <c:pt idx="355">
                  <c:v>0.59652777777777799</c:v>
                </c:pt>
                <c:pt idx="356">
                  <c:v>0.59722222222222199</c:v>
                </c:pt>
                <c:pt idx="357">
                  <c:v>0.59791666666666698</c:v>
                </c:pt>
                <c:pt idx="358">
                  <c:v>0.59861111111111098</c:v>
                </c:pt>
                <c:pt idx="359">
                  <c:v>0.59930555555555598</c:v>
                </c:pt>
                <c:pt idx="360">
                  <c:v>0.6</c:v>
                </c:pt>
                <c:pt idx="361">
                  <c:v>0.60069444444444398</c:v>
                </c:pt>
                <c:pt idx="362">
                  <c:v>0.60138888888888897</c:v>
                </c:pt>
                <c:pt idx="363">
                  <c:v>0.60208333333333297</c:v>
                </c:pt>
                <c:pt idx="364">
                  <c:v>0.60277777777777797</c:v>
                </c:pt>
                <c:pt idx="365">
                  <c:v>0.60347222222222197</c:v>
                </c:pt>
                <c:pt idx="366">
                  <c:v>0.60416666666666696</c:v>
                </c:pt>
                <c:pt idx="367">
                  <c:v>0.60486111111111096</c:v>
                </c:pt>
                <c:pt idx="368">
                  <c:v>0.60555555555555596</c:v>
                </c:pt>
                <c:pt idx="369">
                  <c:v>0.60624999999999996</c:v>
                </c:pt>
                <c:pt idx="370">
                  <c:v>0.60694444444444495</c:v>
                </c:pt>
                <c:pt idx="371">
                  <c:v>0.60763888888888895</c:v>
                </c:pt>
                <c:pt idx="372">
                  <c:v>0.60833333333333295</c:v>
                </c:pt>
                <c:pt idx="373">
                  <c:v>0.60902777777777795</c:v>
                </c:pt>
                <c:pt idx="374">
                  <c:v>0.60972222222222205</c:v>
                </c:pt>
                <c:pt idx="375">
                  <c:v>0.61041666666666705</c:v>
                </c:pt>
                <c:pt idx="376">
                  <c:v>0.61111111111111105</c:v>
                </c:pt>
                <c:pt idx="377">
                  <c:v>0.61180555555555605</c:v>
                </c:pt>
                <c:pt idx="378">
                  <c:v>0.61250000000000004</c:v>
                </c:pt>
                <c:pt idx="379">
                  <c:v>0.61319444444444404</c:v>
                </c:pt>
                <c:pt idx="380">
                  <c:v>0.61388888888888904</c:v>
                </c:pt>
                <c:pt idx="381">
                  <c:v>0.61458333333333304</c:v>
                </c:pt>
                <c:pt idx="382">
                  <c:v>0.61527777777777803</c:v>
                </c:pt>
                <c:pt idx="383">
                  <c:v>0.61597222222222203</c:v>
                </c:pt>
                <c:pt idx="384">
                  <c:v>0.61666666666666703</c:v>
                </c:pt>
                <c:pt idx="385">
                  <c:v>0.61736111111111103</c:v>
                </c:pt>
                <c:pt idx="386">
                  <c:v>0.61805555555555602</c:v>
                </c:pt>
                <c:pt idx="387">
                  <c:v>0.61875000000000002</c:v>
                </c:pt>
                <c:pt idx="388">
                  <c:v>0.61944444444444402</c:v>
                </c:pt>
                <c:pt idx="389">
                  <c:v>0.62013888888888902</c:v>
                </c:pt>
                <c:pt idx="390">
                  <c:v>0.62083333333333302</c:v>
                </c:pt>
                <c:pt idx="391">
                  <c:v>0.62152777777777801</c:v>
                </c:pt>
                <c:pt idx="392">
                  <c:v>0.62222222222222201</c:v>
                </c:pt>
                <c:pt idx="393">
                  <c:v>0.62291666666666701</c:v>
                </c:pt>
                <c:pt idx="394">
                  <c:v>0.62361111111111101</c:v>
                </c:pt>
                <c:pt idx="395">
                  <c:v>0.624305555555556</c:v>
                </c:pt>
                <c:pt idx="396">
                  <c:v>0.625</c:v>
                </c:pt>
                <c:pt idx="397">
                  <c:v>0.625694444444444</c:v>
                </c:pt>
                <c:pt idx="398">
                  <c:v>0.62638888888888899</c:v>
                </c:pt>
                <c:pt idx="399">
                  <c:v>0.62708333333333299</c:v>
                </c:pt>
                <c:pt idx="400">
                  <c:v>0.62777777777777799</c:v>
                </c:pt>
                <c:pt idx="401">
                  <c:v>0.62847222222222199</c:v>
                </c:pt>
                <c:pt idx="402">
                  <c:v>0.62916666666666698</c:v>
                </c:pt>
                <c:pt idx="403">
                  <c:v>0.62986111111111098</c:v>
                </c:pt>
                <c:pt idx="404">
                  <c:v>0.63055555555555598</c:v>
                </c:pt>
                <c:pt idx="405">
                  <c:v>0.63124999999999998</c:v>
                </c:pt>
                <c:pt idx="406">
                  <c:v>0.63194444444444398</c:v>
                </c:pt>
                <c:pt idx="407">
                  <c:v>0.63263888888888897</c:v>
                </c:pt>
                <c:pt idx="408">
                  <c:v>0.63333333333333297</c:v>
                </c:pt>
                <c:pt idx="409">
                  <c:v>0.63402777777777797</c:v>
                </c:pt>
                <c:pt idx="410">
                  <c:v>0.63472222222222197</c:v>
                </c:pt>
                <c:pt idx="411">
                  <c:v>0.63541666666666696</c:v>
                </c:pt>
                <c:pt idx="412">
                  <c:v>0.63611111111111096</c:v>
                </c:pt>
                <c:pt idx="413">
                  <c:v>0.63680555555555596</c:v>
                </c:pt>
                <c:pt idx="414">
                  <c:v>0.63749999999999996</c:v>
                </c:pt>
                <c:pt idx="415">
                  <c:v>0.63819444444444495</c:v>
                </c:pt>
                <c:pt idx="416">
                  <c:v>0.63888888888888895</c:v>
                </c:pt>
                <c:pt idx="417">
                  <c:v>0.63958333333333295</c:v>
                </c:pt>
                <c:pt idx="418">
                  <c:v>0.64027777777777795</c:v>
                </c:pt>
                <c:pt idx="419">
                  <c:v>0.64097222222222205</c:v>
                </c:pt>
                <c:pt idx="420">
                  <c:v>0.64166666666666705</c:v>
                </c:pt>
                <c:pt idx="421">
                  <c:v>0.64236111111111105</c:v>
                </c:pt>
                <c:pt idx="422">
                  <c:v>0.64305555555555605</c:v>
                </c:pt>
                <c:pt idx="423">
                  <c:v>0.64375000000000004</c:v>
                </c:pt>
                <c:pt idx="424">
                  <c:v>0.64444444444444404</c:v>
                </c:pt>
                <c:pt idx="425">
                  <c:v>0.64513888888888904</c:v>
                </c:pt>
                <c:pt idx="426">
                  <c:v>0.64583333333333304</c:v>
                </c:pt>
                <c:pt idx="427">
                  <c:v>0.64652777777777803</c:v>
                </c:pt>
                <c:pt idx="428">
                  <c:v>0.64722222222222203</c:v>
                </c:pt>
                <c:pt idx="429">
                  <c:v>0.64791666666666703</c:v>
                </c:pt>
                <c:pt idx="430">
                  <c:v>0.64861111111111103</c:v>
                </c:pt>
                <c:pt idx="431">
                  <c:v>0.64930555555555602</c:v>
                </c:pt>
                <c:pt idx="432">
                  <c:v>0.65</c:v>
                </c:pt>
                <c:pt idx="433">
                  <c:v>0.65069444444444402</c:v>
                </c:pt>
                <c:pt idx="434">
                  <c:v>0.65138888888888902</c:v>
                </c:pt>
                <c:pt idx="435">
                  <c:v>0.65208333333333302</c:v>
                </c:pt>
                <c:pt idx="436">
                  <c:v>0.65277777777777801</c:v>
                </c:pt>
                <c:pt idx="437">
                  <c:v>0.65347222222222201</c:v>
                </c:pt>
                <c:pt idx="438">
                  <c:v>0.65416666666666701</c:v>
                </c:pt>
                <c:pt idx="439">
                  <c:v>0.65486111111111101</c:v>
                </c:pt>
                <c:pt idx="440">
                  <c:v>0.655555555555556</c:v>
                </c:pt>
                <c:pt idx="441">
                  <c:v>0.65625</c:v>
                </c:pt>
                <c:pt idx="442">
                  <c:v>0.656944444444444</c:v>
                </c:pt>
                <c:pt idx="443">
                  <c:v>0.65763888888888899</c:v>
                </c:pt>
                <c:pt idx="444">
                  <c:v>0.65833333333333299</c:v>
                </c:pt>
                <c:pt idx="445">
                  <c:v>0.65902777777777799</c:v>
                </c:pt>
                <c:pt idx="446">
                  <c:v>0.65972222222222199</c:v>
                </c:pt>
                <c:pt idx="447">
                  <c:v>0.66041666666666698</c:v>
                </c:pt>
                <c:pt idx="448">
                  <c:v>0.66111111111111098</c:v>
                </c:pt>
                <c:pt idx="449">
                  <c:v>0.66180555555555598</c:v>
                </c:pt>
                <c:pt idx="450">
                  <c:v>0.66249999999999998</c:v>
                </c:pt>
                <c:pt idx="451">
                  <c:v>0.66319444444444398</c:v>
                </c:pt>
                <c:pt idx="452">
                  <c:v>0.66388888888888897</c:v>
                </c:pt>
                <c:pt idx="453">
                  <c:v>0.66458333333333297</c:v>
                </c:pt>
                <c:pt idx="454">
                  <c:v>0.66527777777777797</c:v>
                </c:pt>
                <c:pt idx="455">
                  <c:v>0.66597222222222197</c:v>
                </c:pt>
                <c:pt idx="456">
                  <c:v>0.66666666666666696</c:v>
                </c:pt>
                <c:pt idx="457">
                  <c:v>0.66736111111111096</c:v>
                </c:pt>
                <c:pt idx="458">
                  <c:v>0.66805555555555596</c:v>
                </c:pt>
                <c:pt idx="459">
                  <c:v>0.66874999999999996</c:v>
                </c:pt>
                <c:pt idx="460">
                  <c:v>0.66944444444444495</c:v>
                </c:pt>
                <c:pt idx="461">
                  <c:v>0.67013888888888895</c:v>
                </c:pt>
                <c:pt idx="462">
                  <c:v>0.67083333333333295</c:v>
                </c:pt>
                <c:pt idx="463">
                  <c:v>0.67152777777777795</c:v>
                </c:pt>
                <c:pt idx="464">
                  <c:v>0.67222222222222205</c:v>
                </c:pt>
                <c:pt idx="465">
                  <c:v>0.67291666666666705</c:v>
                </c:pt>
                <c:pt idx="466">
                  <c:v>0.67361111111111105</c:v>
                </c:pt>
                <c:pt idx="467">
                  <c:v>0.67430555555555605</c:v>
                </c:pt>
                <c:pt idx="468">
                  <c:v>0.67500000000000004</c:v>
                </c:pt>
                <c:pt idx="469">
                  <c:v>0.67569444444444404</c:v>
                </c:pt>
                <c:pt idx="470">
                  <c:v>0.67638888888888904</c:v>
                </c:pt>
                <c:pt idx="471">
                  <c:v>0.67708333333333304</c:v>
                </c:pt>
                <c:pt idx="472">
                  <c:v>0.67777777777777803</c:v>
                </c:pt>
                <c:pt idx="473">
                  <c:v>0.67847222222222203</c:v>
                </c:pt>
                <c:pt idx="474">
                  <c:v>0.67916666666666703</c:v>
                </c:pt>
                <c:pt idx="475">
                  <c:v>0.67986111111111103</c:v>
                </c:pt>
                <c:pt idx="476">
                  <c:v>0.68055555555555602</c:v>
                </c:pt>
                <c:pt idx="477">
                  <c:v>0.68125000000000002</c:v>
                </c:pt>
                <c:pt idx="478">
                  <c:v>0.68194444444444402</c:v>
                </c:pt>
                <c:pt idx="479">
                  <c:v>0.68263888888888902</c:v>
                </c:pt>
                <c:pt idx="480">
                  <c:v>0.68333333333333302</c:v>
                </c:pt>
                <c:pt idx="481">
                  <c:v>0.68402777777777801</c:v>
                </c:pt>
                <c:pt idx="482">
                  <c:v>0.68472222222222201</c:v>
                </c:pt>
                <c:pt idx="483">
                  <c:v>0.68541666666666701</c:v>
                </c:pt>
                <c:pt idx="484">
                  <c:v>0.68611111111111101</c:v>
                </c:pt>
                <c:pt idx="485">
                  <c:v>0.686805555555556</c:v>
                </c:pt>
                <c:pt idx="486">
                  <c:v>0.6875</c:v>
                </c:pt>
                <c:pt idx="487">
                  <c:v>0.688194444444444</c:v>
                </c:pt>
                <c:pt idx="488">
                  <c:v>0.68888888888888899</c:v>
                </c:pt>
                <c:pt idx="489">
                  <c:v>0.68958333333333299</c:v>
                </c:pt>
                <c:pt idx="490">
                  <c:v>0.69027777777777799</c:v>
                </c:pt>
                <c:pt idx="491">
                  <c:v>0.69097222222222199</c:v>
                </c:pt>
                <c:pt idx="492">
                  <c:v>0.69166666666666698</c:v>
                </c:pt>
                <c:pt idx="493">
                  <c:v>0.69236111111111098</c:v>
                </c:pt>
                <c:pt idx="494">
                  <c:v>0.69305555555555598</c:v>
                </c:pt>
                <c:pt idx="495">
                  <c:v>0.69374999999999998</c:v>
                </c:pt>
                <c:pt idx="496">
                  <c:v>0.69444444444444398</c:v>
                </c:pt>
                <c:pt idx="497">
                  <c:v>0.69513888888888897</c:v>
                </c:pt>
                <c:pt idx="498">
                  <c:v>0.69583333333333297</c:v>
                </c:pt>
                <c:pt idx="499">
                  <c:v>0.69652777777777797</c:v>
                </c:pt>
                <c:pt idx="500">
                  <c:v>0.69722222222222197</c:v>
                </c:pt>
                <c:pt idx="501">
                  <c:v>0.69791666666666696</c:v>
                </c:pt>
                <c:pt idx="502">
                  <c:v>0.69861111111111096</c:v>
                </c:pt>
                <c:pt idx="503">
                  <c:v>0.69930555555555596</c:v>
                </c:pt>
                <c:pt idx="504">
                  <c:v>0.7</c:v>
                </c:pt>
                <c:pt idx="505">
                  <c:v>0.70069444444444495</c:v>
                </c:pt>
                <c:pt idx="506">
                  <c:v>0.70138888888888895</c:v>
                </c:pt>
                <c:pt idx="507">
                  <c:v>0.70208333333333295</c:v>
                </c:pt>
                <c:pt idx="508">
                  <c:v>0.70277777777777795</c:v>
                </c:pt>
                <c:pt idx="509">
                  <c:v>0.70347222222222205</c:v>
                </c:pt>
                <c:pt idx="510">
                  <c:v>0.70416666666666705</c:v>
                </c:pt>
                <c:pt idx="511">
                  <c:v>0.70486111111111105</c:v>
                </c:pt>
                <c:pt idx="512">
                  <c:v>0.70555555555555605</c:v>
                </c:pt>
                <c:pt idx="513">
                  <c:v>0.70625000000000004</c:v>
                </c:pt>
                <c:pt idx="514">
                  <c:v>0.70694444444444404</c:v>
                </c:pt>
                <c:pt idx="515">
                  <c:v>0.70763888888888904</c:v>
                </c:pt>
                <c:pt idx="516">
                  <c:v>0.70833333333333304</c:v>
                </c:pt>
                <c:pt idx="517">
                  <c:v>0.70902777777777803</c:v>
                </c:pt>
                <c:pt idx="518">
                  <c:v>0.70972222222222203</c:v>
                </c:pt>
                <c:pt idx="519">
                  <c:v>0.71041666666666703</c:v>
                </c:pt>
                <c:pt idx="520">
                  <c:v>0.71111111111111103</c:v>
                </c:pt>
                <c:pt idx="521">
                  <c:v>0.71180555555555602</c:v>
                </c:pt>
                <c:pt idx="522">
                  <c:v>0.71250000000000002</c:v>
                </c:pt>
                <c:pt idx="523">
                  <c:v>0.71319444444444402</c:v>
                </c:pt>
                <c:pt idx="524">
                  <c:v>0.71388888888888902</c:v>
                </c:pt>
                <c:pt idx="525">
                  <c:v>0.71458333333333302</c:v>
                </c:pt>
                <c:pt idx="526">
                  <c:v>0.71527777777777801</c:v>
                </c:pt>
                <c:pt idx="527">
                  <c:v>0.71597222222222201</c:v>
                </c:pt>
                <c:pt idx="528">
                  <c:v>0.71666666666666701</c:v>
                </c:pt>
                <c:pt idx="529">
                  <c:v>0.71736111111111101</c:v>
                </c:pt>
                <c:pt idx="530">
                  <c:v>0.718055555555556</c:v>
                </c:pt>
                <c:pt idx="531">
                  <c:v>0.71875</c:v>
                </c:pt>
                <c:pt idx="532">
                  <c:v>0.719444444444444</c:v>
                </c:pt>
                <c:pt idx="533">
                  <c:v>0.72013888888888899</c:v>
                </c:pt>
                <c:pt idx="534">
                  <c:v>0.72083333333333299</c:v>
                </c:pt>
                <c:pt idx="535">
                  <c:v>0.72152777777777799</c:v>
                </c:pt>
                <c:pt idx="536">
                  <c:v>0.72222222222222199</c:v>
                </c:pt>
                <c:pt idx="537">
                  <c:v>0.72291666666666698</c:v>
                </c:pt>
                <c:pt idx="538">
                  <c:v>0.72361111111111098</c:v>
                </c:pt>
                <c:pt idx="539">
                  <c:v>0.72430555555555598</c:v>
                </c:pt>
                <c:pt idx="540">
                  <c:v>0.72499999999999998</c:v>
                </c:pt>
                <c:pt idx="541">
                  <c:v>0.72569444444444398</c:v>
                </c:pt>
                <c:pt idx="542">
                  <c:v>0.72638888888888897</c:v>
                </c:pt>
                <c:pt idx="543">
                  <c:v>0.72708333333333297</c:v>
                </c:pt>
                <c:pt idx="544">
                  <c:v>0.72777777777777797</c:v>
                </c:pt>
                <c:pt idx="545">
                  <c:v>0.72847222222222197</c:v>
                </c:pt>
                <c:pt idx="546">
                  <c:v>0.72916666666666696</c:v>
                </c:pt>
                <c:pt idx="547">
                  <c:v>0.72986111111111096</c:v>
                </c:pt>
                <c:pt idx="548">
                  <c:v>0.73055555555555596</c:v>
                </c:pt>
                <c:pt idx="549">
                  <c:v>0.73124999999999996</c:v>
                </c:pt>
                <c:pt idx="550">
                  <c:v>0.73194444444444495</c:v>
                </c:pt>
                <c:pt idx="551">
                  <c:v>0.73263888888888895</c:v>
                </c:pt>
                <c:pt idx="552">
                  <c:v>0.73333333333333295</c:v>
                </c:pt>
                <c:pt idx="553">
                  <c:v>0.73402777777777795</c:v>
                </c:pt>
                <c:pt idx="554">
                  <c:v>0.73472222222222205</c:v>
                </c:pt>
                <c:pt idx="555">
                  <c:v>0.73541666666666705</c:v>
                </c:pt>
                <c:pt idx="556">
                  <c:v>0.73611111111111105</c:v>
                </c:pt>
                <c:pt idx="557">
                  <c:v>0.73680555555555605</c:v>
                </c:pt>
                <c:pt idx="558">
                  <c:v>0.73750000000000004</c:v>
                </c:pt>
                <c:pt idx="559">
                  <c:v>0.73819444444444404</c:v>
                </c:pt>
                <c:pt idx="560">
                  <c:v>0.73888888888888904</c:v>
                </c:pt>
                <c:pt idx="561">
                  <c:v>0.73958333333333304</c:v>
                </c:pt>
                <c:pt idx="562">
                  <c:v>0.74027777777777803</c:v>
                </c:pt>
                <c:pt idx="563">
                  <c:v>0.74097222222222203</c:v>
                </c:pt>
                <c:pt idx="564">
                  <c:v>0.74166666666666703</c:v>
                </c:pt>
                <c:pt idx="565">
                  <c:v>0.74236111111111103</c:v>
                </c:pt>
                <c:pt idx="566">
                  <c:v>0.74305555555555602</c:v>
                </c:pt>
                <c:pt idx="567">
                  <c:v>0.74375000000000002</c:v>
                </c:pt>
                <c:pt idx="568">
                  <c:v>0.74444444444444402</c:v>
                </c:pt>
                <c:pt idx="569">
                  <c:v>0.74513888888888902</c:v>
                </c:pt>
                <c:pt idx="570">
                  <c:v>0.74583333333333302</c:v>
                </c:pt>
                <c:pt idx="571">
                  <c:v>0.74652777777777801</c:v>
                </c:pt>
                <c:pt idx="572">
                  <c:v>0.74722222222222201</c:v>
                </c:pt>
                <c:pt idx="573">
                  <c:v>0.74791666666666701</c:v>
                </c:pt>
                <c:pt idx="574">
                  <c:v>0.74861111111111101</c:v>
                </c:pt>
                <c:pt idx="575">
                  <c:v>0.749305555555556</c:v>
                </c:pt>
                <c:pt idx="576">
                  <c:v>0.75</c:v>
                </c:pt>
                <c:pt idx="577">
                  <c:v>0.750694444444444</c:v>
                </c:pt>
                <c:pt idx="578">
                  <c:v>0.75138888888888899</c:v>
                </c:pt>
                <c:pt idx="579">
                  <c:v>0.75208333333333299</c:v>
                </c:pt>
                <c:pt idx="580">
                  <c:v>0.75277777777777799</c:v>
                </c:pt>
                <c:pt idx="581">
                  <c:v>0.75347222222222199</c:v>
                </c:pt>
                <c:pt idx="582">
                  <c:v>0.75416666666666698</c:v>
                </c:pt>
                <c:pt idx="583">
                  <c:v>0.75486111111111098</c:v>
                </c:pt>
                <c:pt idx="584">
                  <c:v>0.75555555555555598</c:v>
                </c:pt>
                <c:pt idx="585">
                  <c:v>0.75624999999999998</c:v>
                </c:pt>
                <c:pt idx="586">
                  <c:v>0.75694444444444398</c:v>
                </c:pt>
                <c:pt idx="587">
                  <c:v>0.75763888888888897</c:v>
                </c:pt>
                <c:pt idx="588">
                  <c:v>0.75833333333333297</c:v>
                </c:pt>
                <c:pt idx="589">
                  <c:v>0.75902777777777797</c:v>
                </c:pt>
                <c:pt idx="590">
                  <c:v>0.75972222222222197</c:v>
                </c:pt>
                <c:pt idx="591">
                  <c:v>0.76041666666666696</c:v>
                </c:pt>
                <c:pt idx="592">
                  <c:v>0.76111111111111096</c:v>
                </c:pt>
                <c:pt idx="593">
                  <c:v>0.76180555555555596</c:v>
                </c:pt>
                <c:pt idx="594">
                  <c:v>0.76249999999999996</c:v>
                </c:pt>
                <c:pt idx="595">
                  <c:v>0.76319444444444495</c:v>
                </c:pt>
                <c:pt idx="596">
                  <c:v>0.76388888888888895</c:v>
                </c:pt>
                <c:pt idx="597">
                  <c:v>0.76458333333333295</c:v>
                </c:pt>
                <c:pt idx="598">
                  <c:v>0.76527777777777795</c:v>
                </c:pt>
                <c:pt idx="599">
                  <c:v>0.76597222222222205</c:v>
                </c:pt>
                <c:pt idx="600">
                  <c:v>0.76666666666666705</c:v>
                </c:pt>
                <c:pt idx="601">
                  <c:v>0.76736111111111105</c:v>
                </c:pt>
                <c:pt idx="602">
                  <c:v>0.76805555555555605</c:v>
                </c:pt>
                <c:pt idx="603">
                  <c:v>0.76875000000000004</c:v>
                </c:pt>
                <c:pt idx="604">
                  <c:v>0.76944444444444404</c:v>
                </c:pt>
                <c:pt idx="605">
                  <c:v>0.77013888888888904</c:v>
                </c:pt>
                <c:pt idx="606">
                  <c:v>0.77083333333333304</c:v>
                </c:pt>
                <c:pt idx="607">
                  <c:v>0.77152777777777803</c:v>
                </c:pt>
                <c:pt idx="608">
                  <c:v>0.77222222222222203</c:v>
                </c:pt>
                <c:pt idx="609">
                  <c:v>0.77291666666666703</c:v>
                </c:pt>
                <c:pt idx="610">
                  <c:v>0.77361111111111103</c:v>
                </c:pt>
                <c:pt idx="611">
                  <c:v>0.77430555555555602</c:v>
                </c:pt>
                <c:pt idx="612">
                  <c:v>0.77500000000000002</c:v>
                </c:pt>
                <c:pt idx="613">
                  <c:v>0.77569444444444402</c:v>
                </c:pt>
                <c:pt idx="614">
                  <c:v>0.77638888888888902</c:v>
                </c:pt>
                <c:pt idx="615">
                  <c:v>0.77708333333333302</c:v>
                </c:pt>
                <c:pt idx="616">
                  <c:v>0.77777777777777801</c:v>
                </c:pt>
                <c:pt idx="617">
                  <c:v>0.77847222222222201</c:v>
                </c:pt>
                <c:pt idx="618">
                  <c:v>0.77916666666666701</c:v>
                </c:pt>
                <c:pt idx="619">
                  <c:v>0.77986111111111101</c:v>
                </c:pt>
                <c:pt idx="620">
                  <c:v>0.780555555555556</c:v>
                </c:pt>
                <c:pt idx="621">
                  <c:v>0.78125</c:v>
                </c:pt>
                <c:pt idx="622">
                  <c:v>0.781944444444444</c:v>
                </c:pt>
                <c:pt idx="623">
                  <c:v>0.78263888888888899</c:v>
                </c:pt>
                <c:pt idx="624">
                  <c:v>0.78333333333333299</c:v>
                </c:pt>
                <c:pt idx="625">
                  <c:v>0.78402777777777799</c:v>
                </c:pt>
                <c:pt idx="626">
                  <c:v>0.78472222222222199</c:v>
                </c:pt>
                <c:pt idx="627">
                  <c:v>0.78541666666666698</c:v>
                </c:pt>
                <c:pt idx="628">
                  <c:v>0.78611111111111098</c:v>
                </c:pt>
                <c:pt idx="629">
                  <c:v>0.78680555555555598</c:v>
                </c:pt>
                <c:pt idx="630">
                  <c:v>0.78749999999999998</c:v>
                </c:pt>
                <c:pt idx="631">
                  <c:v>0.78819444444444398</c:v>
                </c:pt>
                <c:pt idx="632">
                  <c:v>0.78888888888888897</c:v>
                </c:pt>
                <c:pt idx="633">
                  <c:v>0.78958333333333297</c:v>
                </c:pt>
                <c:pt idx="634">
                  <c:v>0.79027777777777797</c:v>
                </c:pt>
                <c:pt idx="635">
                  <c:v>0.79097222222222197</c:v>
                </c:pt>
                <c:pt idx="636">
                  <c:v>0.79166666666666696</c:v>
                </c:pt>
                <c:pt idx="637">
                  <c:v>0.79236111111111096</c:v>
                </c:pt>
                <c:pt idx="638">
                  <c:v>0.79305555555555596</c:v>
                </c:pt>
                <c:pt idx="639">
                  <c:v>0.79374999999999996</c:v>
                </c:pt>
                <c:pt idx="640">
                  <c:v>0.79444444444444495</c:v>
                </c:pt>
                <c:pt idx="641">
                  <c:v>0.79513888888888895</c:v>
                </c:pt>
                <c:pt idx="642">
                  <c:v>0.79583333333333295</c:v>
                </c:pt>
                <c:pt idx="643">
                  <c:v>0.79652777777777795</c:v>
                </c:pt>
                <c:pt idx="644">
                  <c:v>0.79722222222222205</c:v>
                </c:pt>
                <c:pt idx="645">
                  <c:v>0.79791666666666705</c:v>
                </c:pt>
                <c:pt idx="646">
                  <c:v>0.79861111111111105</c:v>
                </c:pt>
                <c:pt idx="647">
                  <c:v>0.79930555555555605</c:v>
                </c:pt>
                <c:pt idx="648">
                  <c:v>0.8</c:v>
                </c:pt>
                <c:pt idx="649">
                  <c:v>0.80069444444444404</c:v>
                </c:pt>
                <c:pt idx="650">
                  <c:v>0.80138888888888904</c:v>
                </c:pt>
                <c:pt idx="651">
                  <c:v>0.80208333333333304</c:v>
                </c:pt>
                <c:pt idx="652">
                  <c:v>0.80277777777777803</c:v>
                </c:pt>
                <c:pt idx="653">
                  <c:v>0.80347222222222203</c:v>
                </c:pt>
                <c:pt idx="654">
                  <c:v>0.80416666666666703</c:v>
                </c:pt>
                <c:pt idx="655">
                  <c:v>0.80486111111111103</c:v>
                </c:pt>
                <c:pt idx="656">
                  <c:v>0.80555555555555602</c:v>
                </c:pt>
                <c:pt idx="657">
                  <c:v>0.80625000000000002</c:v>
                </c:pt>
                <c:pt idx="658">
                  <c:v>0.80694444444444402</c:v>
                </c:pt>
                <c:pt idx="659">
                  <c:v>0.80763888888888902</c:v>
                </c:pt>
                <c:pt idx="660">
                  <c:v>0.80833333333333302</c:v>
                </c:pt>
                <c:pt idx="661">
                  <c:v>0.80902777777777801</c:v>
                </c:pt>
                <c:pt idx="662">
                  <c:v>0.80972222222222201</c:v>
                </c:pt>
                <c:pt idx="663">
                  <c:v>0.81041666666666701</c:v>
                </c:pt>
                <c:pt idx="664">
                  <c:v>0.81111111111111101</c:v>
                </c:pt>
                <c:pt idx="665">
                  <c:v>0.811805555555556</c:v>
                </c:pt>
                <c:pt idx="666">
                  <c:v>0.8125</c:v>
                </c:pt>
                <c:pt idx="667">
                  <c:v>0.813194444444444</c:v>
                </c:pt>
                <c:pt idx="668">
                  <c:v>0.81388888888888899</c:v>
                </c:pt>
                <c:pt idx="669">
                  <c:v>0.81458333333333299</c:v>
                </c:pt>
                <c:pt idx="670">
                  <c:v>0.81527777777777799</c:v>
                </c:pt>
                <c:pt idx="671">
                  <c:v>0.81597222222222199</c:v>
                </c:pt>
                <c:pt idx="672">
                  <c:v>0.81666666666666698</c:v>
                </c:pt>
                <c:pt idx="673">
                  <c:v>0.81736111111111098</c:v>
                </c:pt>
                <c:pt idx="674">
                  <c:v>0.81805555555555598</c:v>
                </c:pt>
                <c:pt idx="675">
                  <c:v>0.81874999999999998</c:v>
                </c:pt>
                <c:pt idx="676">
                  <c:v>0.81944444444444497</c:v>
                </c:pt>
                <c:pt idx="677">
                  <c:v>0.82013888888888897</c:v>
                </c:pt>
                <c:pt idx="678">
                  <c:v>0.82083333333333297</c:v>
                </c:pt>
                <c:pt idx="679">
                  <c:v>0.82152777777777797</c:v>
                </c:pt>
                <c:pt idx="680">
                  <c:v>0.82222222222222197</c:v>
                </c:pt>
                <c:pt idx="681">
                  <c:v>0.82291666666666696</c:v>
                </c:pt>
                <c:pt idx="682">
                  <c:v>0.82361111111111096</c:v>
                </c:pt>
                <c:pt idx="683">
                  <c:v>0.82430555555555596</c:v>
                </c:pt>
                <c:pt idx="684">
                  <c:v>0.82499999999999996</c:v>
                </c:pt>
                <c:pt idx="685">
                  <c:v>0.82569444444444495</c:v>
                </c:pt>
                <c:pt idx="686">
                  <c:v>0.82638888888888895</c:v>
                </c:pt>
                <c:pt idx="687">
                  <c:v>0.82708333333333295</c:v>
                </c:pt>
                <c:pt idx="688">
                  <c:v>0.82777777777777795</c:v>
                </c:pt>
                <c:pt idx="689">
                  <c:v>0.82847222222222205</c:v>
                </c:pt>
                <c:pt idx="690">
                  <c:v>0.82916666666666705</c:v>
                </c:pt>
                <c:pt idx="691">
                  <c:v>0.82986111111111105</c:v>
                </c:pt>
                <c:pt idx="692">
                  <c:v>0.83055555555555605</c:v>
                </c:pt>
                <c:pt idx="693">
                  <c:v>0.83125000000000004</c:v>
                </c:pt>
                <c:pt idx="694">
                  <c:v>0.83194444444444404</c:v>
                </c:pt>
                <c:pt idx="695">
                  <c:v>0.83263888888888904</c:v>
                </c:pt>
                <c:pt idx="696">
                  <c:v>0.83333333333333304</c:v>
                </c:pt>
                <c:pt idx="697">
                  <c:v>0.83402777777777803</c:v>
                </c:pt>
                <c:pt idx="698">
                  <c:v>0.83472222222222203</c:v>
                </c:pt>
                <c:pt idx="699">
                  <c:v>0.83541666666666703</c:v>
                </c:pt>
                <c:pt idx="700">
                  <c:v>0.83611111111111103</c:v>
                </c:pt>
                <c:pt idx="701">
                  <c:v>0.83680555555555602</c:v>
                </c:pt>
                <c:pt idx="702">
                  <c:v>0.83750000000000002</c:v>
                </c:pt>
                <c:pt idx="703">
                  <c:v>0.83819444444444402</c:v>
                </c:pt>
                <c:pt idx="704">
                  <c:v>0.83888888888888902</c:v>
                </c:pt>
                <c:pt idx="705">
                  <c:v>0.83958333333333302</c:v>
                </c:pt>
                <c:pt idx="706">
                  <c:v>0.84027777777777801</c:v>
                </c:pt>
                <c:pt idx="707">
                  <c:v>0.84097222222222201</c:v>
                </c:pt>
                <c:pt idx="708">
                  <c:v>0.84166666666666701</c:v>
                </c:pt>
                <c:pt idx="709">
                  <c:v>0.84236111111111101</c:v>
                </c:pt>
                <c:pt idx="710">
                  <c:v>0.843055555555556</c:v>
                </c:pt>
                <c:pt idx="711">
                  <c:v>0.84375</c:v>
                </c:pt>
                <c:pt idx="712">
                  <c:v>0.844444444444444</c:v>
                </c:pt>
                <c:pt idx="713">
                  <c:v>0.84513888888888899</c:v>
                </c:pt>
                <c:pt idx="714">
                  <c:v>0.84583333333333299</c:v>
                </c:pt>
                <c:pt idx="715">
                  <c:v>0.84652777777777799</c:v>
                </c:pt>
                <c:pt idx="716">
                  <c:v>0.84722222222222199</c:v>
                </c:pt>
                <c:pt idx="717">
                  <c:v>0.84791666666666698</c:v>
                </c:pt>
                <c:pt idx="718">
                  <c:v>0.84861111111111098</c:v>
                </c:pt>
                <c:pt idx="719">
                  <c:v>0.84930555555555598</c:v>
                </c:pt>
                <c:pt idx="720">
                  <c:v>0.85</c:v>
                </c:pt>
                <c:pt idx="721">
                  <c:v>0.85069444444444497</c:v>
                </c:pt>
                <c:pt idx="722">
                  <c:v>0.85138888888888897</c:v>
                </c:pt>
                <c:pt idx="723">
                  <c:v>0.85208333333333297</c:v>
                </c:pt>
                <c:pt idx="724">
                  <c:v>0.85277777777777797</c:v>
                </c:pt>
                <c:pt idx="725">
                  <c:v>0.85347222222222197</c:v>
                </c:pt>
                <c:pt idx="726">
                  <c:v>0.85416666666666696</c:v>
                </c:pt>
                <c:pt idx="727">
                  <c:v>0.85486111111111096</c:v>
                </c:pt>
                <c:pt idx="728">
                  <c:v>0.85555555555555596</c:v>
                </c:pt>
                <c:pt idx="729">
                  <c:v>0.85624999999999996</c:v>
                </c:pt>
                <c:pt idx="730">
                  <c:v>0.85694444444444495</c:v>
                </c:pt>
                <c:pt idx="731">
                  <c:v>0.85763888888888895</c:v>
                </c:pt>
                <c:pt idx="732">
                  <c:v>0.85833333333333295</c:v>
                </c:pt>
                <c:pt idx="733">
                  <c:v>0.85902777777777795</c:v>
                </c:pt>
                <c:pt idx="734">
                  <c:v>0.85972222222222205</c:v>
                </c:pt>
                <c:pt idx="735">
                  <c:v>0.86041666666666705</c:v>
                </c:pt>
                <c:pt idx="736">
                  <c:v>0.86111111111111105</c:v>
                </c:pt>
                <c:pt idx="737">
                  <c:v>0.86180555555555605</c:v>
                </c:pt>
                <c:pt idx="738">
                  <c:v>0.86250000000000004</c:v>
                </c:pt>
                <c:pt idx="739">
                  <c:v>0.86319444444444404</c:v>
                </c:pt>
                <c:pt idx="740">
                  <c:v>0.86388888888888904</c:v>
                </c:pt>
                <c:pt idx="741">
                  <c:v>0.86458333333333304</c:v>
                </c:pt>
                <c:pt idx="742">
                  <c:v>0.86527777777777803</c:v>
                </c:pt>
                <c:pt idx="743">
                  <c:v>0.86597222222222203</c:v>
                </c:pt>
                <c:pt idx="744">
                  <c:v>0.86666666666666703</c:v>
                </c:pt>
                <c:pt idx="745">
                  <c:v>0.86736111111111103</c:v>
                </c:pt>
                <c:pt idx="746">
                  <c:v>0.86805555555555602</c:v>
                </c:pt>
                <c:pt idx="747">
                  <c:v>0.86875000000000002</c:v>
                </c:pt>
                <c:pt idx="748">
                  <c:v>0.86944444444444402</c:v>
                </c:pt>
                <c:pt idx="749">
                  <c:v>0.87013888888888902</c:v>
                </c:pt>
                <c:pt idx="750">
                  <c:v>0.87083333333333302</c:v>
                </c:pt>
                <c:pt idx="751">
                  <c:v>0.87152777777777801</c:v>
                </c:pt>
                <c:pt idx="752">
                  <c:v>0.87222222222222201</c:v>
                </c:pt>
                <c:pt idx="753">
                  <c:v>0.87291666666666701</c:v>
                </c:pt>
                <c:pt idx="754">
                  <c:v>0.87361111111111101</c:v>
                </c:pt>
                <c:pt idx="755">
                  <c:v>0.874305555555556</c:v>
                </c:pt>
                <c:pt idx="756">
                  <c:v>0.875</c:v>
                </c:pt>
                <c:pt idx="757">
                  <c:v>0.875694444444444</c:v>
                </c:pt>
                <c:pt idx="758">
                  <c:v>0.87638888888888899</c:v>
                </c:pt>
                <c:pt idx="759">
                  <c:v>0.87708333333333299</c:v>
                </c:pt>
                <c:pt idx="760">
                  <c:v>0.87777777777777799</c:v>
                </c:pt>
                <c:pt idx="761">
                  <c:v>0.87847222222222199</c:v>
                </c:pt>
                <c:pt idx="762">
                  <c:v>0.87916666666666698</c:v>
                </c:pt>
                <c:pt idx="763">
                  <c:v>0.87986111111111098</c:v>
                </c:pt>
                <c:pt idx="764">
                  <c:v>0.88055555555555598</c:v>
                </c:pt>
                <c:pt idx="765">
                  <c:v>0.88124999999999998</c:v>
                </c:pt>
                <c:pt idx="766">
                  <c:v>0.88194444444444497</c:v>
                </c:pt>
                <c:pt idx="767">
                  <c:v>0.88263888888888897</c:v>
                </c:pt>
                <c:pt idx="768">
                  <c:v>0.88333333333333297</c:v>
                </c:pt>
                <c:pt idx="769">
                  <c:v>0.88402777777777797</c:v>
                </c:pt>
                <c:pt idx="770">
                  <c:v>0.88472222222222197</c:v>
                </c:pt>
                <c:pt idx="771">
                  <c:v>0.88541666666666696</c:v>
                </c:pt>
                <c:pt idx="772">
                  <c:v>0.88611111111111096</c:v>
                </c:pt>
                <c:pt idx="773">
                  <c:v>0.88680555555555596</c:v>
                </c:pt>
                <c:pt idx="774">
                  <c:v>0.88749999999999996</c:v>
                </c:pt>
                <c:pt idx="775">
                  <c:v>0.88819444444444495</c:v>
                </c:pt>
                <c:pt idx="776">
                  <c:v>0.88888888888888895</c:v>
                </c:pt>
                <c:pt idx="777">
                  <c:v>0.88958333333333295</c:v>
                </c:pt>
                <c:pt idx="778">
                  <c:v>0.89027777777777795</c:v>
                </c:pt>
                <c:pt idx="779">
                  <c:v>0.89097222222222205</c:v>
                </c:pt>
                <c:pt idx="780">
                  <c:v>0.89166666666666705</c:v>
                </c:pt>
                <c:pt idx="781">
                  <c:v>0.89236111111111105</c:v>
                </c:pt>
                <c:pt idx="782">
                  <c:v>0.89305555555555605</c:v>
                </c:pt>
                <c:pt idx="783">
                  <c:v>0.89375000000000004</c:v>
                </c:pt>
                <c:pt idx="784">
                  <c:v>0.89444444444444404</c:v>
                </c:pt>
                <c:pt idx="785">
                  <c:v>0.89513888888888904</c:v>
                </c:pt>
                <c:pt idx="786">
                  <c:v>0.89583333333333304</c:v>
                </c:pt>
                <c:pt idx="787">
                  <c:v>0.89652777777777803</c:v>
                </c:pt>
                <c:pt idx="788">
                  <c:v>0.89722222222222203</c:v>
                </c:pt>
                <c:pt idx="789">
                  <c:v>0.89791666666666703</c:v>
                </c:pt>
                <c:pt idx="790">
                  <c:v>0.89861111111111103</c:v>
                </c:pt>
                <c:pt idx="791">
                  <c:v>0.89930555555555602</c:v>
                </c:pt>
                <c:pt idx="792">
                  <c:v>0.9</c:v>
                </c:pt>
                <c:pt idx="793">
                  <c:v>0.90069444444444402</c:v>
                </c:pt>
                <c:pt idx="794">
                  <c:v>0.90138888888888902</c:v>
                </c:pt>
                <c:pt idx="795">
                  <c:v>0.90208333333333302</c:v>
                </c:pt>
                <c:pt idx="796">
                  <c:v>0.90277777777777801</c:v>
                </c:pt>
                <c:pt idx="797">
                  <c:v>0.90347222222222201</c:v>
                </c:pt>
                <c:pt idx="798">
                  <c:v>0.90416666666666701</c:v>
                </c:pt>
                <c:pt idx="799">
                  <c:v>0.90486111111111101</c:v>
                </c:pt>
                <c:pt idx="800">
                  <c:v>0.905555555555556</c:v>
                </c:pt>
                <c:pt idx="801">
                  <c:v>0.90625</c:v>
                </c:pt>
                <c:pt idx="802">
                  <c:v>0.906944444444444</c:v>
                </c:pt>
                <c:pt idx="803">
                  <c:v>0.90763888888888899</c:v>
                </c:pt>
                <c:pt idx="804">
                  <c:v>0.90833333333333299</c:v>
                </c:pt>
                <c:pt idx="805">
                  <c:v>0.90902777777777799</c:v>
                </c:pt>
                <c:pt idx="806">
                  <c:v>0.90972222222222199</c:v>
                </c:pt>
                <c:pt idx="807">
                  <c:v>0.91041666666666698</c:v>
                </c:pt>
                <c:pt idx="808">
                  <c:v>0.91111111111111098</c:v>
                </c:pt>
                <c:pt idx="809">
                  <c:v>0.91180555555555598</c:v>
                </c:pt>
                <c:pt idx="810">
                  <c:v>0.91249999999999998</c:v>
                </c:pt>
                <c:pt idx="811">
                  <c:v>0.91319444444444497</c:v>
                </c:pt>
                <c:pt idx="812">
                  <c:v>0.91388888888888897</c:v>
                </c:pt>
                <c:pt idx="813">
                  <c:v>0.91458333333333297</c:v>
                </c:pt>
                <c:pt idx="814">
                  <c:v>0.91527777777777797</c:v>
                </c:pt>
                <c:pt idx="815">
                  <c:v>0.91597222222222197</c:v>
                </c:pt>
                <c:pt idx="816">
                  <c:v>0.91666666666666696</c:v>
                </c:pt>
                <c:pt idx="817">
                  <c:v>0.91736111111111096</c:v>
                </c:pt>
                <c:pt idx="818">
                  <c:v>0.91805555555555596</c:v>
                </c:pt>
                <c:pt idx="819">
                  <c:v>0.91874999999999996</c:v>
                </c:pt>
                <c:pt idx="820">
                  <c:v>0.91944444444444495</c:v>
                </c:pt>
                <c:pt idx="821">
                  <c:v>0.92013888888888895</c:v>
                </c:pt>
                <c:pt idx="822">
                  <c:v>0.92083333333333295</c:v>
                </c:pt>
                <c:pt idx="823">
                  <c:v>0.92152777777777795</c:v>
                </c:pt>
                <c:pt idx="824">
                  <c:v>0.92222222222222205</c:v>
                </c:pt>
                <c:pt idx="825">
                  <c:v>0.92291666666666705</c:v>
                </c:pt>
                <c:pt idx="826">
                  <c:v>0.92361111111111105</c:v>
                </c:pt>
                <c:pt idx="827">
                  <c:v>0.92430555555555605</c:v>
                </c:pt>
                <c:pt idx="828">
                  <c:v>0.92500000000000004</c:v>
                </c:pt>
                <c:pt idx="829">
                  <c:v>0.92569444444444404</c:v>
                </c:pt>
                <c:pt idx="830">
                  <c:v>0.92638888888888904</c:v>
                </c:pt>
                <c:pt idx="831">
                  <c:v>0.92708333333333304</c:v>
                </c:pt>
                <c:pt idx="832">
                  <c:v>0.92777777777777803</c:v>
                </c:pt>
                <c:pt idx="833">
                  <c:v>0.92847222222222203</c:v>
                </c:pt>
                <c:pt idx="834">
                  <c:v>0.92916666666666703</c:v>
                </c:pt>
                <c:pt idx="835">
                  <c:v>0.92986111111111103</c:v>
                </c:pt>
                <c:pt idx="836">
                  <c:v>0.93055555555555602</c:v>
                </c:pt>
                <c:pt idx="837">
                  <c:v>0.93125000000000002</c:v>
                </c:pt>
                <c:pt idx="838">
                  <c:v>0.93194444444444402</c:v>
                </c:pt>
                <c:pt idx="839">
                  <c:v>0.93263888888888902</c:v>
                </c:pt>
                <c:pt idx="840">
                  <c:v>0.93333333333333302</c:v>
                </c:pt>
                <c:pt idx="841">
                  <c:v>0.93402777777777801</c:v>
                </c:pt>
                <c:pt idx="842">
                  <c:v>0.93472222222222201</c:v>
                </c:pt>
                <c:pt idx="843">
                  <c:v>0.93541666666666701</c:v>
                </c:pt>
                <c:pt idx="844">
                  <c:v>0.93611111111111101</c:v>
                </c:pt>
                <c:pt idx="845">
                  <c:v>0.936805555555556</c:v>
                </c:pt>
                <c:pt idx="846">
                  <c:v>0.9375</c:v>
                </c:pt>
                <c:pt idx="847">
                  <c:v>0.938194444444444</c:v>
                </c:pt>
                <c:pt idx="848">
                  <c:v>0.93888888888888899</c:v>
                </c:pt>
                <c:pt idx="849">
                  <c:v>0.93958333333333299</c:v>
                </c:pt>
                <c:pt idx="850">
                  <c:v>0.94027777777777799</c:v>
                </c:pt>
                <c:pt idx="851">
                  <c:v>0.94097222222222199</c:v>
                </c:pt>
                <c:pt idx="852">
                  <c:v>0.94166666666666698</c:v>
                </c:pt>
                <c:pt idx="853">
                  <c:v>0.94236111111111098</c:v>
                </c:pt>
                <c:pt idx="854">
                  <c:v>0.94305555555555598</c:v>
                </c:pt>
                <c:pt idx="855">
                  <c:v>0.94374999999999998</c:v>
                </c:pt>
                <c:pt idx="856">
                  <c:v>0.94444444444444497</c:v>
                </c:pt>
                <c:pt idx="857">
                  <c:v>0.94513888888888897</c:v>
                </c:pt>
                <c:pt idx="858">
                  <c:v>0.94583333333333297</c:v>
                </c:pt>
                <c:pt idx="859">
                  <c:v>0.94652777777777797</c:v>
                </c:pt>
                <c:pt idx="860">
                  <c:v>0.94722222222222197</c:v>
                </c:pt>
                <c:pt idx="861">
                  <c:v>0.94791666666666696</c:v>
                </c:pt>
                <c:pt idx="862">
                  <c:v>0.94861111111111096</c:v>
                </c:pt>
                <c:pt idx="863">
                  <c:v>0.94930555555555596</c:v>
                </c:pt>
                <c:pt idx="864">
                  <c:v>0.95</c:v>
                </c:pt>
                <c:pt idx="865">
                  <c:v>0.95069444444444495</c:v>
                </c:pt>
                <c:pt idx="866">
                  <c:v>0.95138888888888895</c:v>
                </c:pt>
                <c:pt idx="867">
                  <c:v>0.95208333333333295</c:v>
                </c:pt>
                <c:pt idx="868">
                  <c:v>0.95277777777777795</c:v>
                </c:pt>
                <c:pt idx="869">
                  <c:v>0.95347222222222205</c:v>
                </c:pt>
                <c:pt idx="870">
                  <c:v>0.95416666666666705</c:v>
                </c:pt>
                <c:pt idx="871">
                  <c:v>0.95486111111111105</c:v>
                </c:pt>
                <c:pt idx="872">
                  <c:v>0.95555555555555605</c:v>
                </c:pt>
                <c:pt idx="873">
                  <c:v>0.95625000000000004</c:v>
                </c:pt>
                <c:pt idx="874">
                  <c:v>0.95694444444444404</c:v>
                </c:pt>
                <c:pt idx="875">
                  <c:v>0.95763888888888904</c:v>
                </c:pt>
                <c:pt idx="876">
                  <c:v>0.95833333333333304</c:v>
                </c:pt>
                <c:pt idx="877">
                  <c:v>0.95902777777777803</c:v>
                </c:pt>
                <c:pt idx="878">
                  <c:v>0.95972222222222203</c:v>
                </c:pt>
                <c:pt idx="879">
                  <c:v>0.96041666666666703</c:v>
                </c:pt>
                <c:pt idx="880">
                  <c:v>0.96111111111111103</c:v>
                </c:pt>
                <c:pt idx="881">
                  <c:v>0.96180555555555602</c:v>
                </c:pt>
                <c:pt idx="882">
                  <c:v>0.96250000000000002</c:v>
                </c:pt>
                <c:pt idx="883">
                  <c:v>0.96319444444444402</c:v>
                </c:pt>
                <c:pt idx="884">
                  <c:v>0.96388888888888902</c:v>
                </c:pt>
                <c:pt idx="885">
                  <c:v>0.96458333333333302</c:v>
                </c:pt>
                <c:pt idx="886">
                  <c:v>0.96527777777777801</c:v>
                </c:pt>
                <c:pt idx="887">
                  <c:v>0.96597222222222201</c:v>
                </c:pt>
                <c:pt idx="888">
                  <c:v>0.96666666666666701</c:v>
                </c:pt>
                <c:pt idx="889">
                  <c:v>0.96736111111111101</c:v>
                </c:pt>
                <c:pt idx="890">
                  <c:v>0.968055555555556</c:v>
                </c:pt>
                <c:pt idx="891">
                  <c:v>0.96875</c:v>
                </c:pt>
                <c:pt idx="892">
                  <c:v>0.969444444444444</c:v>
                </c:pt>
                <c:pt idx="893">
                  <c:v>0.97013888888888899</c:v>
                </c:pt>
                <c:pt idx="894">
                  <c:v>0.97083333333333299</c:v>
                </c:pt>
                <c:pt idx="895">
                  <c:v>0.97152777777777799</c:v>
                </c:pt>
                <c:pt idx="896">
                  <c:v>0.97222222222222199</c:v>
                </c:pt>
                <c:pt idx="897">
                  <c:v>0.97291666666666698</c:v>
                </c:pt>
                <c:pt idx="898">
                  <c:v>0.97361111111111098</c:v>
                </c:pt>
                <c:pt idx="899">
                  <c:v>0.97430555555555598</c:v>
                </c:pt>
                <c:pt idx="900">
                  <c:v>0.97499999999999998</c:v>
                </c:pt>
                <c:pt idx="901">
                  <c:v>0.97569444444444497</c:v>
                </c:pt>
                <c:pt idx="902">
                  <c:v>0.97638888888888897</c:v>
                </c:pt>
                <c:pt idx="903">
                  <c:v>0.97708333333333297</c:v>
                </c:pt>
                <c:pt idx="904">
                  <c:v>0.97777777777777797</c:v>
                </c:pt>
                <c:pt idx="905">
                  <c:v>0.97847222222222197</c:v>
                </c:pt>
                <c:pt idx="906">
                  <c:v>0.97916666666666696</c:v>
                </c:pt>
                <c:pt idx="907">
                  <c:v>0.97986111111111096</c:v>
                </c:pt>
                <c:pt idx="908">
                  <c:v>0.98055555555555596</c:v>
                </c:pt>
                <c:pt idx="909">
                  <c:v>0.98124999999999996</c:v>
                </c:pt>
                <c:pt idx="910">
                  <c:v>0.98194444444444495</c:v>
                </c:pt>
                <c:pt idx="911">
                  <c:v>0.98263888888888895</c:v>
                </c:pt>
                <c:pt idx="912">
                  <c:v>0.98333333333333295</c:v>
                </c:pt>
                <c:pt idx="913">
                  <c:v>0.98402777777777795</c:v>
                </c:pt>
                <c:pt idx="914">
                  <c:v>0.98472222222222205</c:v>
                </c:pt>
                <c:pt idx="915">
                  <c:v>0.98541666666666705</c:v>
                </c:pt>
                <c:pt idx="916">
                  <c:v>0.98611111111111105</c:v>
                </c:pt>
                <c:pt idx="917">
                  <c:v>0.98680555555555605</c:v>
                </c:pt>
                <c:pt idx="918">
                  <c:v>0.98750000000000004</c:v>
                </c:pt>
                <c:pt idx="919">
                  <c:v>0.98819444444444404</c:v>
                </c:pt>
                <c:pt idx="920">
                  <c:v>0.98888888888888904</c:v>
                </c:pt>
                <c:pt idx="921">
                  <c:v>0.98958333333333304</c:v>
                </c:pt>
                <c:pt idx="922">
                  <c:v>0.99027777777777803</c:v>
                </c:pt>
                <c:pt idx="923">
                  <c:v>0.99097222222222203</c:v>
                </c:pt>
                <c:pt idx="924">
                  <c:v>0.99166666666666703</c:v>
                </c:pt>
                <c:pt idx="925">
                  <c:v>0.99236111111111103</c:v>
                </c:pt>
                <c:pt idx="926">
                  <c:v>0.99305555555555602</c:v>
                </c:pt>
                <c:pt idx="927">
                  <c:v>0.99375000000000002</c:v>
                </c:pt>
                <c:pt idx="928">
                  <c:v>0.99444444444444402</c:v>
                </c:pt>
                <c:pt idx="929">
                  <c:v>0.99513888888888902</c:v>
                </c:pt>
                <c:pt idx="930">
                  <c:v>0.99583333333333302</c:v>
                </c:pt>
                <c:pt idx="931">
                  <c:v>0.99652777777777801</c:v>
                </c:pt>
                <c:pt idx="932">
                  <c:v>0.99722222222222201</c:v>
                </c:pt>
                <c:pt idx="933">
                  <c:v>0.99791666666666701</c:v>
                </c:pt>
                <c:pt idx="934">
                  <c:v>0.99861111111111101</c:v>
                </c:pt>
                <c:pt idx="935">
                  <c:v>0.999305555555556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9.4999999999999964</c:v>
                </c:pt>
                <c:pt idx="361">
                  <c:v>9.6999999999999993</c:v>
                </c:pt>
                <c:pt idx="362">
                  <c:v>9.9000000000000021</c:v>
                </c:pt>
                <c:pt idx="363">
                  <c:v>9.9000000000000021</c:v>
                </c:pt>
                <c:pt idx="364">
                  <c:v>9.8000000000000043</c:v>
                </c:pt>
                <c:pt idx="365">
                  <c:v>9.8000000000000043</c:v>
                </c:pt>
                <c:pt idx="366">
                  <c:v>9.7000000000000028</c:v>
                </c:pt>
                <c:pt idx="367">
                  <c:v>9.7000000000000028</c:v>
                </c:pt>
                <c:pt idx="368">
                  <c:v>9.7999999999999972</c:v>
                </c:pt>
                <c:pt idx="369">
                  <c:v>9.9000000000000021</c:v>
                </c:pt>
                <c:pt idx="370">
                  <c:v>10.000000000000004</c:v>
                </c:pt>
                <c:pt idx="371">
                  <c:v>10.199999999999999</c:v>
                </c:pt>
                <c:pt idx="372">
                  <c:v>10.3</c:v>
                </c:pt>
                <c:pt idx="373">
                  <c:v>10.3</c:v>
                </c:pt>
                <c:pt idx="374">
                  <c:v>10.400000000000002</c:v>
                </c:pt>
                <c:pt idx="375">
                  <c:v>10.400000000000002</c:v>
                </c:pt>
                <c:pt idx="376">
                  <c:v>10.499999999999996</c:v>
                </c:pt>
                <c:pt idx="377">
                  <c:v>10.599999999999998</c:v>
                </c:pt>
                <c:pt idx="378">
                  <c:v>10.7</c:v>
                </c:pt>
                <c:pt idx="379">
                  <c:v>10.7</c:v>
                </c:pt>
                <c:pt idx="380">
                  <c:v>10.7</c:v>
                </c:pt>
                <c:pt idx="381">
                  <c:v>10.599999999999998</c:v>
                </c:pt>
                <c:pt idx="382">
                  <c:v>10.400000000000002</c:v>
                </c:pt>
                <c:pt idx="383">
                  <c:v>10.400000000000002</c:v>
                </c:pt>
                <c:pt idx="384">
                  <c:v>10.199999999999999</c:v>
                </c:pt>
                <c:pt idx="385">
                  <c:v>10.099999999999998</c:v>
                </c:pt>
                <c:pt idx="386">
                  <c:v>10.199999999999999</c:v>
                </c:pt>
                <c:pt idx="387">
                  <c:v>10.300000000000004</c:v>
                </c:pt>
                <c:pt idx="388">
                  <c:v>10.5</c:v>
                </c:pt>
                <c:pt idx="389">
                  <c:v>10.899999999999999</c:v>
                </c:pt>
                <c:pt idx="390">
                  <c:v>11.200000000000003</c:v>
                </c:pt>
                <c:pt idx="391">
                  <c:v>11.299999999999997</c:v>
                </c:pt>
                <c:pt idx="392">
                  <c:v>11.399999999999999</c:v>
                </c:pt>
                <c:pt idx="393">
                  <c:v>11.399999999999999</c:v>
                </c:pt>
                <c:pt idx="394">
                  <c:v>11.299999999999997</c:v>
                </c:pt>
                <c:pt idx="395">
                  <c:v>11.199999999999996</c:v>
                </c:pt>
                <c:pt idx="396">
                  <c:v>11.100000000000001</c:v>
                </c:pt>
                <c:pt idx="397">
                  <c:v>11.199999999999996</c:v>
                </c:pt>
                <c:pt idx="398">
                  <c:v>11.299999999999997</c:v>
                </c:pt>
                <c:pt idx="399">
                  <c:v>11.3</c:v>
                </c:pt>
                <c:pt idx="400">
                  <c:v>11.2</c:v>
                </c:pt>
                <c:pt idx="401">
                  <c:v>11.2</c:v>
                </c:pt>
                <c:pt idx="402">
                  <c:v>11.3</c:v>
                </c:pt>
                <c:pt idx="403">
                  <c:v>11.400000000000002</c:v>
                </c:pt>
                <c:pt idx="404">
                  <c:v>11.5</c:v>
                </c:pt>
                <c:pt idx="405">
                  <c:v>11.700000000000003</c:v>
                </c:pt>
                <c:pt idx="406">
                  <c:v>11.700000000000003</c:v>
                </c:pt>
                <c:pt idx="407">
                  <c:v>12</c:v>
                </c:pt>
                <c:pt idx="408">
                  <c:v>12.200000000000003</c:v>
                </c:pt>
                <c:pt idx="409">
                  <c:v>12.199999999999996</c:v>
                </c:pt>
                <c:pt idx="410">
                  <c:v>12.299999999999997</c:v>
                </c:pt>
                <c:pt idx="411">
                  <c:v>12.5</c:v>
                </c:pt>
                <c:pt idx="412">
                  <c:v>12.500000000000004</c:v>
                </c:pt>
                <c:pt idx="413">
                  <c:v>12.599999999999998</c:v>
                </c:pt>
                <c:pt idx="414">
                  <c:v>12.599999999999998</c:v>
                </c:pt>
                <c:pt idx="415">
                  <c:v>12.599999999999998</c:v>
                </c:pt>
                <c:pt idx="416">
                  <c:v>12.7</c:v>
                </c:pt>
                <c:pt idx="417">
                  <c:v>12.7</c:v>
                </c:pt>
                <c:pt idx="418">
                  <c:v>12.8</c:v>
                </c:pt>
                <c:pt idx="419">
                  <c:v>12.7</c:v>
                </c:pt>
                <c:pt idx="420">
                  <c:v>12.600000000000001</c:v>
                </c:pt>
                <c:pt idx="421">
                  <c:v>12.600000000000001</c:v>
                </c:pt>
                <c:pt idx="422">
                  <c:v>12.600000000000001</c:v>
                </c:pt>
                <c:pt idx="423">
                  <c:v>12.399999999999999</c:v>
                </c:pt>
                <c:pt idx="424">
                  <c:v>12.299999999999997</c:v>
                </c:pt>
                <c:pt idx="425">
                  <c:v>12.200000000000003</c:v>
                </c:pt>
                <c:pt idx="426">
                  <c:v>11.799999999999997</c:v>
                </c:pt>
                <c:pt idx="427">
                  <c:v>11.5</c:v>
                </c:pt>
                <c:pt idx="428">
                  <c:v>10.999999999999996</c:v>
                </c:pt>
                <c:pt idx="429">
                  <c:v>10.599999999999998</c:v>
                </c:pt>
                <c:pt idx="430">
                  <c:v>10.199999999999996</c:v>
                </c:pt>
                <c:pt idx="431">
                  <c:v>9.7999999999999972</c:v>
                </c:pt>
                <c:pt idx="432">
                  <c:v>9.6000000000000014</c:v>
                </c:pt>
                <c:pt idx="433">
                  <c:v>9.3000000000000007</c:v>
                </c:pt>
                <c:pt idx="434">
                  <c:v>8.9999999999999964</c:v>
                </c:pt>
                <c:pt idx="435">
                  <c:v>8.8000000000000007</c:v>
                </c:pt>
                <c:pt idx="436">
                  <c:v>8.6000000000000014</c:v>
                </c:pt>
                <c:pt idx="437">
                  <c:v>8.2999999999999972</c:v>
                </c:pt>
                <c:pt idx="438">
                  <c:v>8</c:v>
                </c:pt>
                <c:pt idx="439">
                  <c:v>7.7999999999999972</c:v>
                </c:pt>
                <c:pt idx="440">
                  <c:v>7.6000000000000014</c:v>
                </c:pt>
                <c:pt idx="441">
                  <c:v>7.3999999999999986</c:v>
                </c:pt>
                <c:pt idx="442">
                  <c:v>7.2999999999999972</c:v>
                </c:pt>
                <c:pt idx="443">
                  <c:v>7.2999999999999972</c:v>
                </c:pt>
                <c:pt idx="444">
                  <c:v>7.2999999999999972</c:v>
                </c:pt>
                <c:pt idx="445">
                  <c:v>7.4000000000000021</c:v>
                </c:pt>
                <c:pt idx="446">
                  <c:v>7.8000000000000007</c:v>
                </c:pt>
                <c:pt idx="447">
                  <c:v>8.1999999999999993</c:v>
                </c:pt>
                <c:pt idx="448">
                  <c:v>8.8000000000000043</c:v>
                </c:pt>
                <c:pt idx="449">
                  <c:v>8.8999999999999986</c:v>
                </c:pt>
                <c:pt idx="450">
                  <c:v>8.8000000000000007</c:v>
                </c:pt>
                <c:pt idx="451">
                  <c:v>9.6999999999999993</c:v>
                </c:pt>
                <c:pt idx="452">
                  <c:v>9.3999999999999986</c:v>
                </c:pt>
                <c:pt idx="453">
                  <c:v>10</c:v>
                </c:pt>
                <c:pt idx="454">
                  <c:v>10.299999999999997</c:v>
                </c:pt>
                <c:pt idx="455">
                  <c:v>10.5</c:v>
                </c:pt>
                <c:pt idx="456">
                  <c:v>10.599999999999998</c:v>
                </c:pt>
                <c:pt idx="457">
                  <c:v>10.8</c:v>
                </c:pt>
                <c:pt idx="458">
                  <c:v>11.000000000000004</c:v>
                </c:pt>
                <c:pt idx="459">
                  <c:v>11.099999999999998</c:v>
                </c:pt>
                <c:pt idx="460">
                  <c:v>11.2</c:v>
                </c:pt>
                <c:pt idx="461">
                  <c:v>11.3</c:v>
                </c:pt>
                <c:pt idx="462">
                  <c:v>11.400000000000002</c:v>
                </c:pt>
                <c:pt idx="463">
                  <c:v>11.399999999999999</c:v>
                </c:pt>
                <c:pt idx="464">
                  <c:v>11.100000000000001</c:v>
                </c:pt>
                <c:pt idx="465">
                  <c:v>10.799999999999997</c:v>
                </c:pt>
                <c:pt idx="466">
                  <c:v>10.399999999999999</c:v>
                </c:pt>
                <c:pt idx="467">
                  <c:v>10.399999999999999</c:v>
                </c:pt>
                <c:pt idx="468">
                  <c:v>10.100000000000001</c:v>
                </c:pt>
                <c:pt idx="469">
                  <c:v>9.6999999999999993</c:v>
                </c:pt>
                <c:pt idx="470">
                  <c:v>9.4000000000000021</c:v>
                </c:pt>
                <c:pt idx="471">
                  <c:v>9.1999999999999993</c:v>
                </c:pt>
                <c:pt idx="472">
                  <c:v>8.8000000000000007</c:v>
                </c:pt>
                <c:pt idx="473">
                  <c:v>8.4000000000000021</c:v>
                </c:pt>
                <c:pt idx="474">
                  <c:v>8.1999999999999993</c:v>
                </c:pt>
                <c:pt idx="475">
                  <c:v>8</c:v>
                </c:pt>
                <c:pt idx="476">
                  <c:v>7.8999999999999986</c:v>
                </c:pt>
                <c:pt idx="477">
                  <c:v>7.6999999999999957</c:v>
                </c:pt>
                <c:pt idx="478">
                  <c:v>7.6000000000000014</c:v>
                </c:pt>
                <c:pt idx="479">
                  <c:v>7.2999999999999972</c:v>
                </c:pt>
                <c:pt idx="480">
                  <c:v>7.2000000000000028</c:v>
                </c:pt>
                <c:pt idx="481">
                  <c:v>6.8999999999999986</c:v>
                </c:pt>
                <c:pt idx="482">
                  <c:v>6.7000000000000028</c:v>
                </c:pt>
                <c:pt idx="483">
                  <c:v>6.5</c:v>
                </c:pt>
                <c:pt idx="484">
                  <c:v>6.6000000000000014</c:v>
                </c:pt>
                <c:pt idx="485">
                  <c:v>6.5999999999999979</c:v>
                </c:pt>
                <c:pt idx="486">
                  <c:v>6.8000000000000007</c:v>
                </c:pt>
                <c:pt idx="487">
                  <c:v>6.9999999999999964</c:v>
                </c:pt>
                <c:pt idx="488">
                  <c:v>7.4000000000000021</c:v>
                </c:pt>
                <c:pt idx="489">
                  <c:v>7.6000000000000014</c:v>
                </c:pt>
                <c:pt idx="490">
                  <c:v>7.7999999999999972</c:v>
                </c:pt>
                <c:pt idx="491">
                  <c:v>8.1000000000000014</c:v>
                </c:pt>
                <c:pt idx="492">
                  <c:v>8.2999999999999972</c:v>
                </c:pt>
                <c:pt idx="493">
                  <c:v>8.6000000000000014</c:v>
                </c:pt>
                <c:pt idx="494">
                  <c:v>9</c:v>
                </c:pt>
                <c:pt idx="495">
                  <c:v>9.3999999999999986</c:v>
                </c:pt>
                <c:pt idx="496">
                  <c:v>9.6999999999999957</c:v>
                </c:pt>
                <c:pt idx="497">
                  <c:v>9.8000000000000007</c:v>
                </c:pt>
                <c:pt idx="498">
                  <c:v>9.9000000000000021</c:v>
                </c:pt>
                <c:pt idx="499">
                  <c:v>9.9000000000000021</c:v>
                </c:pt>
                <c:pt idx="500">
                  <c:v>10.000000000000004</c:v>
                </c:pt>
                <c:pt idx="501">
                  <c:v>10.000000000000004</c:v>
                </c:pt>
                <c:pt idx="502">
                  <c:v>10.000000000000004</c:v>
                </c:pt>
                <c:pt idx="503">
                  <c:v>10.099999999999998</c:v>
                </c:pt>
                <c:pt idx="504">
                  <c:v>10.099999999999998</c:v>
                </c:pt>
                <c:pt idx="505">
                  <c:v>10.099999999999998</c:v>
                </c:pt>
                <c:pt idx="506">
                  <c:v>10.099999999999998</c:v>
                </c:pt>
                <c:pt idx="507">
                  <c:v>10.199999999999999</c:v>
                </c:pt>
                <c:pt idx="508">
                  <c:v>10.3</c:v>
                </c:pt>
                <c:pt idx="509">
                  <c:v>10.300000000000004</c:v>
                </c:pt>
                <c:pt idx="510">
                  <c:v>10.399999999999999</c:v>
                </c:pt>
                <c:pt idx="511">
                  <c:v>10.299999999999997</c:v>
                </c:pt>
                <c:pt idx="512">
                  <c:v>10.399999999999999</c:v>
                </c:pt>
                <c:pt idx="513">
                  <c:v>10.5</c:v>
                </c:pt>
                <c:pt idx="514">
                  <c:v>10.5</c:v>
                </c:pt>
                <c:pt idx="515">
                  <c:v>10.600000000000001</c:v>
                </c:pt>
                <c:pt idx="516">
                  <c:v>10.600000000000001</c:v>
                </c:pt>
                <c:pt idx="517">
                  <c:v>10.5</c:v>
                </c:pt>
                <c:pt idx="518">
                  <c:v>10.299999999999997</c:v>
                </c:pt>
                <c:pt idx="519">
                  <c:v>10.200000000000003</c:v>
                </c:pt>
                <c:pt idx="520">
                  <c:v>10</c:v>
                </c:pt>
                <c:pt idx="521">
                  <c:v>9.7000000000000028</c:v>
                </c:pt>
                <c:pt idx="522">
                  <c:v>9.5</c:v>
                </c:pt>
                <c:pt idx="523">
                  <c:v>9.6000000000000014</c:v>
                </c:pt>
                <c:pt idx="524">
                  <c:v>9.7000000000000028</c:v>
                </c:pt>
                <c:pt idx="525">
                  <c:v>9.7000000000000028</c:v>
                </c:pt>
                <c:pt idx="526">
                  <c:v>9.7999999999999972</c:v>
                </c:pt>
                <c:pt idx="527">
                  <c:v>10</c:v>
                </c:pt>
                <c:pt idx="528">
                  <c:v>10</c:v>
                </c:pt>
                <c:pt idx="529">
                  <c:v>9.8999999999999986</c:v>
                </c:pt>
                <c:pt idx="530">
                  <c:v>9.8999999999999986</c:v>
                </c:pt>
                <c:pt idx="531">
                  <c:v>9.7999999999999972</c:v>
                </c:pt>
                <c:pt idx="532">
                  <c:v>9.6000000000000014</c:v>
                </c:pt>
                <c:pt idx="533">
                  <c:v>9.5</c:v>
                </c:pt>
                <c:pt idx="534">
                  <c:v>9.3000000000000043</c:v>
                </c:pt>
                <c:pt idx="535">
                  <c:v>9</c:v>
                </c:pt>
                <c:pt idx="536">
                  <c:v>8.8000000000000043</c:v>
                </c:pt>
                <c:pt idx="537">
                  <c:v>8.6999999999999993</c:v>
                </c:pt>
                <c:pt idx="538">
                  <c:v>8.4999999999999964</c:v>
                </c:pt>
                <c:pt idx="539">
                  <c:v>8.1999999999999993</c:v>
                </c:pt>
                <c:pt idx="540">
                  <c:v>8.0999999999999979</c:v>
                </c:pt>
                <c:pt idx="541">
                  <c:v>8.0999999999999979</c:v>
                </c:pt>
                <c:pt idx="542">
                  <c:v>7.9999999999999964</c:v>
                </c:pt>
                <c:pt idx="543">
                  <c:v>7.9000000000000021</c:v>
                </c:pt>
                <c:pt idx="544">
                  <c:v>7.8000000000000007</c:v>
                </c:pt>
                <c:pt idx="545">
                  <c:v>7.6999999999999993</c:v>
                </c:pt>
                <c:pt idx="546">
                  <c:v>7.5999999999999979</c:v>
                </c:pt>
                <c:pt idx="547">
                  <c:v>7.5000000000000036</c:v>
                </c:pt>
                <c:pt idx="548">
                  <c:v>7.1999999999999993</c:v>
                </c:pt>
                <c:pt idx="549">
                  <c:v>7</c:v>
                </c:pt>
                <c:pt idx="550">
                  <c:v>6.7999999999999972</c:v>
                </c:pt>
                <c:pt idx="551">
                  <c:v>6.6000000000000014</c:v>
                </c:pt>
                <c:pt idx="552">
                  <c:v>8.3000000000000007</c:v>
                </c:pt>
                <c:pt idx="553">
                  <c:v>7.9999999999999964</c:v>
                </c:pt>
                <c:pt idx="554">
                  <c:v>7.6999999999999993</c:v>
                </c:pt>
                <c:pt idx="555">
                  <c:v>7.4999999999999964</c:v>
                </c:pt>
                <c:pt idx="556">
                  <c:v>7.4000000000000021</c:v>
                </c:pt>
                <c:pt idx="557">
                  <c:v>7.3000000000000007</c:v>
                </c:pt>
                <c:pt idx="558">
                  <c:v>7.1999999999999993</c:v>
                </c:pt>
                <c:pt idx="559">
                  <c:v>7.0999999999999979</c:v>
                </c:pt>
                <c:pt idx="560">
                  <c:v>7.2999999999999972</c:v>
                </c:pt>
                <c:pt idx="561">
                  <c:v>7.3999999999999986</c:v>
                </c:pt>
                <c:pt idx="562">
                  <c:v>7.4000000000000021</c:v>
                </c:pt>
                <c:pt idx="563">
                  <c:v>7.3000000000000007</c:v>
                </c:pt>
                <c:pt idx="564">
                  <c:v>7.0999999999999979</c:v>
                </c:pt>
                <c:pt idx="565">
                  <c:v>7.0999999999999979</c:v>
                </c:pt>
                <c:pt idx="566">
                  <c:v>7.0999999999999979</c:v>
                </c:pt>
                <c:pt idx="567">
                  <c:v>6.9999999999999964</c:v>
                </c:pt>
                <c:pt idx="568">
                  <c:v>6.9000000000000021</c:v>
                </c:pt>
                <c:pt idx="569">
                  <c:v>6.9000000000000021</c:v>
                </c:pt>
                <c:pt idx="570">
                  <c:v>6.8000000000000007</c:v>
                </c:pt>
                <c:pt idx="571">
                  <c:v>6.6999999999999993</c:v>
                </c:pt>
                <c:pt idx="572">
                  <c:v>6.6999999999999993</c:v>
                </c:pt>
                <c:pt idx="573">
                  <c:v>6.6999999999999957</c:v>
                </c:pt>
                <c:pt idx="574">
                  <c:v>6.7000000000000028</c:v>
                </c:pt>
                <c:pt idx="575">
                  <c:v>6.5</c:v>
                </c:pt>
                <c:pt idx="576">
                  <c:v>6.4999999999999964</c:v>
                </c:pt>
                <c:pt idx="577">
                  <c:v>6.3000000000000007</c:v>
                </c:pt>
                <c:pt idx="578">
                  <c:v>6.1999999999999957</c:v>
                </c:pt>
                <c:pt idx="579">
                  <c:v>6</c:v>
                </c:pt>
                <c:pt idx="580">
                  <c:v>5.7000000000000028</c:v>
                </c:pt>
                <c:pt idx="581">
                  <c:v>5.4000000000000021</c:v>
                </c:pt>
                <c:pt idx="582">
                  <c:v>5.1999999999999993</c:v>
                </c:pt>
                <c:pt idx="583">
                  <c:v>4.8999999999999986</c:v>
                </c:pt>
                <c:pt idx="584">
                  <c:v>4.5</c:v>
                </c:pt>
                <c:pt idx="585">
                  <c:v>4.3999999999999986</c:v>
                </c:pt>
                <c:pt idx="586">
                  <c:v>4.2000000000000028</c:v>
                </c:pt>
                <c:pt idx="587">
                  <c:v>4.1000000000000014</c:v>
                </c:pt>
                <c:pt idx="588">
                  <c:v>4</c:v>
                </c:pt>
                <c:pt idx="589">
                  <c:v>3.9999999999999964</c:v>
                </c:pt>
                <c:pt idx="590">
                  <c:v>3.9000000000000021</c:v>
                </c:pt>
                <c:pt idx="591">
                  <c:v>3.8999999999999986</c:v>
                </c:pt>
                <c:pt idx="592">
                  <c:v>3.8999999999999986</c:v>
                </c:pt>
                <c:pt idx="593">
                  <c:v>3.7999999999999972</c:v>
                </c:pt>
                <c:pt idx="594">
                  <c:v>3.6000000000000014</c:v>
                </c:pt>
                <c:pt idx="595">
                  <c:v>3.5</c:v>
                </c:pt>
                <c:pt idx="596">
                  <c:v>3.2999999999999972</c:v>
                </c:pt>
                <c:pt idx="597">
                  <c:v>3.2000000000000028</c:v>
                </c:pt>
                <c:pt idx="598">
                  <c:v>3.2000000000000028</c:v>
                </c:pt>
                <c:pt idx="599">
                  <c:v>3.1000000000000014</c:v>
                </c:pt>
                <c:pt idx="600">
                  <c:v>3</c:v>
                </c:pt>
                <c:pt idx="601">
                  <c:v>3</c:v>
                </c:pt>
                <c:pt idx="602">
                  <c:v>3.1000000000000014</c:v>
                </c:pt>
                <c:pt idx="603">
                  <c:v>3.1999999999999957</c:v>
                </c:pt>
                <c:pt idx="604">
                  <c:v>3.1999999999999957</c:v>
                </c:pt>
                <c:pt idx="605">
                  <c:v>3.1999999999999957</c:v>
                </c:pt>
                <c:pt idx="606">
                  <c:v>3.2000000000000028</c:v>
                </c:pt>
                <c:pt idx="607">
                  <c:v>3.1000000000000014</c:v>
                </c:pt>
                <c:pt idx="608">
                  <c:v>3.1000000000000014</c:v>
                </c:pt>
                <c:pt idx="609">
                  <c:v>3</c:v>
                </c:pt>
                <c:pt idx="610">
                  <c:v>3</c:v>
                </c:pt>
                <c:pt idx="611">
                  <c:v>2.8000000000000043</c:v>
                </c:pt>
                <c:pt idx="612">
                  <c:v>0.80000000000000071</c:v>
                </c:pt>
                <c:pt idx="613">
                  <c:v>0.69999999999999929</c:v>
                </c:pt>
                <c:pt idx="614">
                  <c:v>0.60000000000000142</c:v>
                </c:pt>
                <c:pt idx="615">
                  <c:v>0.5</c:v>
                </c:pt>
                <c:pt idx="616">
                  <c:v>0.30000000000000071</c:v>
                </c:pt>
                <c:pt idx="617">
                  <c:v>0.19999999999999929</c:v>
                </c:pt>
                <c:pt idx="618">
                  <c:v>9.9999999999997868E-2</c:v>
                </c:pt>
                <c:pt idx="619">
                  <c:v>0</c:v>
                </c:pt>
                <c:pt idx="620">
                  <c:v>-0.10000000000000142</c:v>
                </c:pt>
                <c:pt idx="621">
                  <c:v>-0.19999999999999929</c:v>
                </c:pt>
                <c:pt idx="622">
                  <c:v>-0.19999999999999929</c:v>
                </c:pt>
                <c:pt idx="623">
                  <c:v>-0.19999999999999929</c:v>
                </c:pt>
                <c:pt idx="624">
                  <c:v>-0.39999999999999858</c:v>
                </c:pt>
                <c:pt idx="625">
                  <c:v>-0.5</c:v>
                </c:pt>
                <c:pt idx="626">
                  <c:v>-0.59999999999999787</c:v>
                </c:pt>
                <c:pt idx="627">
                  <c:v>-0.80000000000000071</c:v>
                </c:pt>
                <c:pt idx="628">
                  <c:v>-0.90000000000000213</c:v>
                </c:pt>
                <c:pt idx="629">
                  <c:v>-1.1000000000000014</c:v>
                </c:pt>
                <c:pt idx="630">
                  <c:v>-1.1999999999999993</c:v>
                </c:pt>
                <c:pt idx="631">
                  <c:v>-1.5</c:v>
                </c:pt>
                <c:pt idx="632">
                  <c:v>-1.6999999999999993</c:v>
                </c:pt>
                <c:pt idx="633">
                  <c:v>-1.8000000000000007</c:v>
                </c:pt>
                <c:pt idx="634">
                  <c:v>-1.9000000000000021</c:v>
                </c:pt>
                <c:pt idx="635">
                  <c:v>-2.1000000000000014</c:v>
                </c:pt>
                <c:pt idx="636">
                  <c:v>-2.1999999999999993</c:v>
                </c:pt>
                <c:pt idx="637">
                  <c:v>-2.2000000000000028</c:v>
                </c:pt>
                <c:pt idx="638">
                  <c:v>-2.3000000000000007</c:v>
                </c:pt>
                <c:pt idx="639">
                  <c:v>-2.5</c:v>
                </c:pt>
                <c:pt idx="640">
                  <c:v>-2.6000000000000014</c:v>
                </c:pt>
                <c:pt idx="641">
                  <c:v>-2.7000000000000028</c:v>
                </c:pt>
                <c:pt idx="642">
                  <c:v>-2.6999999999999993</c:v>
                </c:pt>
                <c:pt idx="643">
                  <c:v>-2.8000000000000007</c:v>
                </c:pt>
                <c:pt idx="644">
                  <c:v>-2.8999999999999986</c:v>
                </c:pt>
                <c:pt idx="645">
                  <c:v>-3</c:v>
                </c:pt>
                <c:pt idx="646">
                  <c:v>-2.8999999999999986</c:v>
                </c:pt>
                <c:pt idx="647">
                  <c:v>-2</c:v>
                </c:pt>
                <c:pt idx="648">
                  <c:v>-2.0999999999999979</c:v>
                </c:pt>
                <c:pt idx="649">
                  <c:v>-2.1000000000000014</c:v>
                </c:pt>
                <c:pt idx="650">
                  <c:v>-2.1999999999999993</c:v>
                </c:pt>
                <c:pt idx="651">
                  <c:v>-2.1999999999999993</c:v>
                </c:pt>
                <c:pt idx="652">
                  <c:v>-2.3000000000000007</c:v>
                </c:pt>
                <c:pt idx="653">
                  <c:v>-2.3000000000000007</c:v>
                </c:pt>
                <c:pt idx="654">
                  <c:v>-2.1999999999999993</c:v>
                </c:pt>
                <c:pt idx="655">
                  <c:v>-2.3000000000000007</c:v>
                </c:pt>
                <c:pt idx="656">
                  <c:v>-2.3000000000000007</c:v>
                </c:pt>
                <c:pt idx="657">
                  <c:v>-2.3999999999999986</c:v>
                </c:pt>
                <c:pt idx="658">
                  <c:v>-2.3999999999999986</c:v>
                </c:pt>
                <c:pt idx="659">
                  <c:v>-2.5</c:v>
                </c:pt>
                <c:pt idx="660">
                  <c:v>-2.4000000000000021</c:v>
                </c:pt>
                <c:pt idx="661">
                  <c:v>-2.5</c:v>
                </c:pt>
                <c:pt idx="662">
                  <c:v>-2.5</c:v>
                </c:pt>
                <c:pt idx="663">
                  <c:v>-2.6000000000000014</c:v>
                </c:pt>
                <c:pt idx="664">
                  <c:v>-2.6000000000000014</c:v>
                </c:pt>
                <c:pt idx="665">
                  <c:v>-2.6000000000000014</c:v>
                </c:pt>
                <c:pt idx="666">
                  <c:v>-2.5</c:v>
                </c:pt>
                <c:pt idx="667">
                  <c:v>-2.6000000000000014</c:v>
                </c:pt>
                <c:pt idx="668">
                  <c:v>-2.6000000000000014</c:v>
                </c:pt>
                <c:pt idx="669">
                  <c:v>-2.6999999999999993</c:v>
                </c:pt>
                <c:pt idx="670">
                  <c:v>-2.6999999999999993</c:v>
                </c:pt>
                <c:pt idx="671">
                  <c:v>-2.8000000000000007</c:v>
                </c:pt>
                <c:pt idx="672">
                  <c:v>-2.8000000000000007</c:v>
                </c:pt>
                <c:pt idx="673">
                  <c:v>-2.7999999999999972</c:v>
                </c:pt>
                <c:pt idx="674">
                  <c:v>-2.7999999999999972</c:v>
                </c:pt>
                <c:pt idx="675">
                  <c:v>-2.8999999999999986</c:v>
                </c:pt>
                <c:pt idx="676">
                  <c:v>-2.8999999999999986</c:v>
                </c:pt>
                <c:pt idx="677">
                  <c:v>-2.8999999999999986</c:v>
                </c:pt>
                <c:pt idx="678">
                  <c:v>-3</c:v>
                </c:pt>
                <c:pt idx="679">
                  <c:v>-2.9000000000000021</c:v>
                </c:pt>
                <c:pt idx="680">
                  <c:v>-2.9000000000000021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-3.1000000000000014</c:v>
                </c:pt>
                <c:pt idx="686">
                  <c:v>-3.0999999999999979</c:v>
                </c:pt>
                <c:pt idx="687">
                  <c:v>-3.0999999999999979</c:v>
                </c:pt>
                <c:pt idx="688">
                  <c:v>-3.1999999999999993</c:v>
                </c:pt>
                <c:pt idx="689">
                  <c:v>-3.1999999999999993</c:v>
                </c:pt>
                <c:pt idx="690">
                  <c:v>-3.3000000000000007</c:v>
                </c:pt>
                <c:pt idx="691">
                  <c:v>-3.3000000000000007</c:v>
                </c:pt>
                <c:pt idx="692">
                  <c:v>-3.3000000000000007</c:v>
                </c:pt>
                <c:pt idx="693">
                  <c:v>-3.4000000000000021</c:v>
                </c:pt>
                <c:pt idx="694">
                  <c:v>-3.5</c:v>
                </c:pt>
                <c:pt idx="695">
                  <c:v>-3.5</c:v>
                </c:pt>
                <c:pt idx="696">
                  <c:v>-3.5</c:v>
                </c:pt>
                <c:pt idx="697">
                  <c:v>-3.6000000000000014</c:v>
                </c:pt>
                <c:pt idx="698">
                  <c:v>-3.6000000000000014</c:v>
                </c:pt>
                <c:pt idx="699">
                  <c:v>-3.6000000000000014</c:v>
                </c:pt>
                <c:pt idx="700">
                  <c:v>-3.6999999999999993</c:v>
                </c:pt>
                <c:pt idx="701">
                  <c:v>-3.6999999999999993</c:v>
                </c:pt>
                <c:pt idx="702">
                  <c:v>-3.6999999999999993</c:v>
                </c:pt>
                <c:pt idx="703">
                  <c:v>-3.6999999999999993</c:v>
                </c:pt>
                <c:pt idx="704">
                  <c:v>-3.7999999999999972</c:v>
                </c:pt>
                <c:pt idx="705">
                  <c:v>-3.7999999999999972</c:v>
                </c:pt>
                <c:pt idx="706">
                  <c:v>-3.7999999999999972</c:v>
                </c:pt>
                <c:pt idx="707">
                  <c:v>-3.8000000000000007</c:v>
                </c:pt>
                <c:pt idx="708">
                  <c:v>-3.8000000000000007</c:v>
                </c:pt>
                <c:pt idx="709">
                  <c:v>-3.8000000000000007</c:v>
                </c:pt>
                <c:pt idx="710">
                  <c:v>-3.9000000000000021</c:v>
                </c:pt>
                <c:pt idx="711">
                  <c:v>-3.9000000000000021</c:v>
                </c:pt>
                <c:pt idx="712">
                  <c:v>-3.9000000000000021</c:v>
                </c:pt>
                <c:pt idx="713">
                  <c:v>-3.8999999999999986</c:v>
                </c:pt>
                <c:pt idx="714">
                  <c:v>-4</c:v>
                </c:pt>
                <c:pt idx="715">
                  <c:v>-4</c:v>
                </c:pt>
                <c:pt idx="716">
                  <c:v>-4</c:v>
                </c:pt>
                <c:pt idx="717">
                  <c:v>-4</c:v>
                </c:pt>
                <c:pt idx="718">
                  <c:v>-4</c:v>
                </c:pt>
                <c:pt idx="719">
                  <c:v>-4.0999999999999979</c:v>
                </c:pt>
                <c:pt idx="720">
                  <c:v>-4.0999999999999979</c:v>
                </c:pt>
                <c:pt idx="721">
                  <c:v>-4.0999999999999979</c:v>
                </c:pt>
                <c:pt idx="722">
                  <c:v>-4</c:v>
                </c:pt>
                <c:pt idx="723">
                  <c:v>-4.1000000000000014</c:v>
                </c:pt>
                <c:pt idx="724">
                  <c:v>-4.1000000000000014</c:v>
                </c:pt>
                <c:pt idx="725">
                  <c:v>-4.1000000000000014</c:v>
                </c:pt>
                <c:pt idx="726">
                  <c:v>-4.1000000000000014</c:v>
                </c:pt>
                <c:pt idx="727">
                  <c:v>-4.2000000000000028</c:v>
                </c:pt>
                <c:pt idx="728">
                  <c:v>-4.2000000000000028</c:v>
                </c:pt>
                <c:pt idx="729">
                  <c:v>-4.1000000000000014</c:v>
                </c:pt>
                <c:pt idx="730">
                  <c:v>-4.1000000000000014</c:v>
                </c:pt>
                <c:pt idx="731">
                  <c:v>-4.1999999999999993</c:v>
                </c:pt>
                <c:pt idx="732">
                  <c:v>-4.1999999999999993</c:v>
                </c:pt>
                <c:pt idx="733">
                  <c:v>-4.1999999999999993</c:v>
                </c:pt>
                <c:pt idx="734">
                  <c:v>-4.1999999999999993</c:v>
                </c:pt>
                <c:pt idx="735">
                  <c:v>-4.3000000000000007</c:v>
                </c:pt>
                <c:pt idx="736">
                  <c:v>-4.3000000000000007</c:v>
                </c:pt>
                <c:pt idx="737">
                  <c:v>-4.1999999999999993</c:v>
                </c:pt>
                <c:pt idx="738">
                  <c:v>-4.1999999999999993</c:v>
                </c:pt>
                <c:pt idx="739">
                  <c:v>-4.2999999999999972</c:v>
                </c:pt>
                <c:pt idx="740">
                  <c:v>-4.2999999999999972</c:v>
                </c:pt>
                <c:pt idx="741">
                  <c:v>-4.2999999999999972</c:v>
                </c:pt>
                <c:pt idx="742">
                  <c:v>-4.2999999999999972</c:v>
                </c:pt>
                <c:pt idx="743">
                  <c:v>-4.2999999999999972</c:v>
                </c:pt>
                <c:pt idx="744">
                  <c:v>-4.1999999999999993</c:v>
                </c:pt>
                <c:pt idx="745">
                  <c:v>-4.3999999999999986</c:v>
                </c:pt>
                <c:pt idx="746">
                  <c:v>-4.3000000000000007</c:v>
                </c:pt>
                <c:pt idx="747">
                  <c:v>-4.3000000000000007</c:v>
                </c:pt>
                <c:pt idx="748">
                  <c:v>-4.3000000000000007</c:v>
                </c:pt>
                <c:pt idx="749">
                  <c:v>-4.3000000000000007</c:v>
                </c:pt>
                <c:pt idx="750">
                  <c:v>-4.3000000000000007</c:v>
                </c:pt>
                <c:pt idx="751">
                  <c:v>-4.3000000000000007</c:v>
                </c:pt>
                <c:pt idx="752">
                  <c:v>-4.3000000000000007</c:v>
                </c:pt>
                <c:pt idx="753">
                  <c:v>-4.1999999999999993</c:v>
                </c:pt>
                <c:pt idx="754">
                  <c:v>-4.1999999999999993</c:v>
                </c:pt>
                <c:pt idx="755">
                  <c:v>-4.1999999999999993</c:v>
                </c:pt>
                <c:pt idx="756">
                  <c:v>-4.1999999999999993</c:v>
                </c:pt>
                <c:pt idx="757">
                  <c:v>-4.1999999999999993</c:v>
                </c:pt>
                <c:pt idx="758">
                  <c:v>-4.1999999999999993</c:v>
                </c:pt>
                <c:pt idx="759">
                  <c:v>-4.1999999999999993</c:v>
                </c:pt>
                <c:pt idx="760">
                  <c:v>-4.1999999999999993</c:v>
                </c:pt>
                <c:pt idx="761">
                  <c:v>-4.1999999999999993</c:v>
                </c:pt>
                <c:pt idx="762">
                  <c:v>-4.1999999999999993</c:v>
                </c:pt>
                <c:pt idx="763">
                  <c:v>-4.1999999999999993</c:v>
                </c:pt>
                <c:pt idx="764">
                  <c:v>-4.1999999999999993</c:v>
                </c:pt>
                <c:pt idx="765">
                  <c:v>-4.1999999999999993</c:v>
                </c:pt>
                <c:pt idx="766">
                  <c:v>-4.1000000000000014</c:v>
                </c:pt>
                <c:pt idx="767">
                  <c:v>-4.1999999999999993</c:v>
                </c:pt>
                <c:pt idx="768">
                  <c:v>-4.1000000000000014</c:v>
                </c:pt>
                <c:pt idx="769">
                  <c:v>-4.1000000000000014</c:v>
                </c:pt>
                <c:pt idx="770">
                  <c:v>-4.2000000000000028</c:v>
                </c:pt>
                <c:pt idx="771">
                  <c:v>-4.1000000000000014</c:v>
                </c:pt>
                <c:pt idx="772">
                  <c:v>-4.1000000000000014</c:v>
                </c:pt>
                <c:pt idx="773">
                  <c:v>-4.1999999999999993</c:v>
                </c:pt>
                <c:pt idx="774">
                  <c:v>-4.1999999999999993</c:v>
                </c:pt>
                <c:pt idx="775">
                  <c:v>-4.1999999999999993</c:v>
                </c:pt>
                <c:pt idx="776">
                  <c:v>-4.3000000000000007</c:v>
                </c:pt>
                <c:pt idx="777">
                  <c:v>-4.1999999999999993</c:v>
                </c:pt>
                <c:pt idx="778">
                  <c:v>-4.1999999999999993</c:v>
                </c:pt>
                <c:pt idx="779">
                  <c:v>-4.2999999999999972</c:v>
                </c:pt>
                <c:pt idx="780">
                  <c:v>-4.2999999999999972</c:v>
                </c:pt>
                <c:pt idx="781">
                  <c:v>-4.2999999999999972</c:v>
                </c:pt>
                <c:pt idx="782">
                  <c:v>-4.3000000000000007</c:v>
                </c:pt>
                <c:pt idx="783">
                  <c:v>-4.3999999999999986</c:v>
                </c:pt>
                <c:pt idx="784">
                  <c:v>-4.4000000000000021</c:v>
                </c:pt>
                <c:pt idx="785">
                  <c:v>-4.4000000000000021</c:v>
                </c:pt>
                <c:pt idx="786">
                  <c:v>-4.4000000000000021</c:v>
                </c:pt>
                <c:pt idx="787">
                  <c:v>-4.4000000000000021</c:v>
                </c:pt>
                <c:pt idx="788">
                  <c:v>-4.4000000000000021</c:v>
                </c:pt>
                <c:pt idx="789">
                  <c:v>-4.5</c:v>
                </c:pt>
                <c:pt idx="790">
                  <c:v>-4.4000000000000021</c:v>
                </c:pt>
                <c:pt idx="791">
                  <c:v>-4.5</c:v>
                </c:pt>
                <c:pt idx="792">
                  <c:v>-4.3999999999999986</c:v>
                </c:pt>
                <c:pt idx="793">
                  <c:v>-4.5</c:v>
                </c:pt>
                <c:pt idx="794">
                  <c:v>-4.3999999999999986</c:v>
                </c:pt>
                <c:pt idx="795">
                  <c:v>-4.3999999999999986</c:v>
                </c:pt>
                <c:pt idx="796">
                  <c:v>-4.3999999999999986</c:v>
                </c:pt>
                <c:pt idx="797">
                  <c:v>-4.3999999999999986</c:v>
                </c:pt>
                <c:pt idx="798">
                  <c:v>-4.3999999999999986</c:v>
                </c:pt>
                <c:pt idx="799">
                  <c:v>-4.3999999999999986</c:v>
                </c:pt>
                <c:pt idx="800">
                  <c:v>-4.3000000000000007</c:v>
                </c:pt>
                <c:pt idx="801">
                  <c:v>-4.3000000000000007</c:v>
                </c:pt>
                <c:pt idx="802">
                  <c:v>-4.3999999999999986</c:v>
                </c:pt>
                <c:pt idx="803">
                  <c:v>-4.4000000000000021</c:v>
                </c:pt>
                <c:pt idx="804">
                  <c:v>-4.4000000000000021</c:v>
                </c:pt>
                <c:pt idx="805">
                  <c:v>-4.3000000000000007</c:v>
                </c:pt>
                <c:pt idx="806">
                  <c:v>-4.4000000000000021</c:v>
                </c:pt>
                <c:pt idx="807">
                  <c:v>-4.4000000000000021</c:v>
                </c:pt>
                <c:pt idx="808">
                  <c:v>-4.4000000000000021</c:v>
                </c:pt>
                <c:pt idx="809">
                  <c:v>-4.4000000000000021</c:v>
                </c:pt>
                <c:pt idx="810">
                  <c:v>-4.4000000000000021</c:v>
                </c:pt>
                <c:pt idx="811">
                  <c:v>-4.3000000000000007</c:v>
                </c:pt>
                <c:pt idx="812">
                  <c:v>-4.3000000000000007</c:v>
                </c:pt>
                <c:pt idx="813">
                  <c:v>-4.3000000000000007</c:v>
                </c:pt>
                <c:pt idx="814">
                  <c:v>-4.3000000000000007</c:v>
                </c:pt>
                <c:pt idx="815">
                  <c:v>-4.3000000000000007</c:v>
                </c:pt>
                <c:pt idx="816">
                  <c:v>-4.3000000000000007</c:v>
                </c:pt>
                <c:pt idx="817">
                  <c:v>-4.3000000000000007</c:v>
                </c:pt>
                <c:pt idx="818">
                  <c:v>-4.3000000000000007</c:v>
                </c:pt>
                <c:pt idx="819">
                  <c:v>-4.3000000000000007</c:v>
                </c:pt>
                <c:pt idx="820">
                  <c:v>-4.3000000000000007</c:v>
                </c:pt>
                <c:pt idx="821">
                  <c:v>-4.2999999999999972</c:v>
                </c:pt>
                <c:pt idx="822">
                  <c:v>-4.3999999999999986</c:v>
                </c:pt>
                <c:pt idx="823">
                  <c:v>-4.3999999999999986</c:v>
                </c:pt>
                <c:pt idx="824">
                  <c:v>-4.3999999999999986</c:v>
                </c:pt>
                <c:pt idx="825">
                  <c:v>-4.2999999999999972</c:v>
                </c:pt>
                <c:pt idx="826">
                  <c:v>-4.2999999999999972</c:v>
                </c:pt>
                <c:pt idx="827">
                  <c:v>-4.2999999999999972</c:v>
                </c:pt>
                <c:pt idx="828">
                  <c:v>-4.2999999999999972</c:v>
                </c:pt>
                <c:pt idx="829">
                  <c:v>-4.2999999999999972</c:v>
                </c:pt>
                <c:pt idx="830">
                  <c:v>-4.3999999999999986</c:v>
                </c:pt>
                <c:pt idx="831">
                  <c:v>-4.3000000000000007</c:v>
                </c:pt>
                <c:pt idx="832">
                  <c:v>-4.3000000000000007</c:v>
                </c:pt>
                <c:pt idx="833">
                  <c:v>-4.3000000000000007</c:v>
                </c:pt>
                <c:pt idx="834">
                  <c:v>-4.3000000000000007</c:v>
                </c:pt>
                <c:pt idx="835">
                  <c:v>-4.3000000000000007</c:v>
                </c:pt>
                <c:pt idx="836">
                  <c:v>-4.3000000000000007</c:v>
                </c:pt>
                <c:pt idx="837">
                  <c:v>-4.3000000000000007</c:v>
                </c:pt>
                <c:pt idx="838">
                  <c:v>-4.3000000000000007</c:v>
                </c:pt>
                <c:pt idx="839">
                  <c:v>-4.3000000000000007</c:v>
                </c:pt>
                <c:pt idx="840">
                  <c:v>-4.1999999999999993</c:v>
                </c:pt>
                <c:pt idx="841">
                  <c:v>-4.3000000000000007</c:v>
                </c:pt>
                <c:pt idx="842">
                  <c:v>-4.3000000000000007</c:v>
                </c:pt>
                <c:pt idx="843">
                  <c:v>-4.3000000000000007</c:v>
                </c:pt>
                <c:pt idx="844">
                  <c:v>-4.3000000000000007</c:v>
                </c:pt>
                <c:pt idx="845">
                  <c:v>-4.3000000000000007</c:v>
                </c:pt>
                <c:pt idx="846">
                  <c:v>-4.3000000000000007</c:v>
                </c:pt>
                <c:pt idx="847">
                  <c:v>-4.3000000000000007</c:v>
                </c:pt>
                <c:pt idx="848">
                  <c:v>-4.2000000000000028</c:v>
                </c:pt>
                <c:pt idx="849">
                  <c:v>-4.2000000000000028</c:v>
                </c:pt>
                <c:pt idx="850">
                  <c:v>-4.3999999999999986</c:v>
                </c:pt>
                <c:pt idx="851">
                  <c:v>-4.3000000000000007</c:v>
                </c:pt>
                <c:pt idx="852">
                  <c:v>-4.3000000000000007</c:v>
                </c:pt>
                <c:pt idx="853">
                  <c:v>-4.3000000000000007</c:v>
                </c:pt>
                <c:pt idx="854">
                  <c:v>-4.3000000000000007</c:v>
                </c:pt>
                <c:pt idx="855">
                  <c:v>-4.3000000000000007</c:v>
                </c:pt>
                <c:pt idx="856">
                  <c:v>-4.3000000000000007</c:v>
                </c:pt>
                <c:pt idx="857">
                  <c:v>-4.4000000000000021</c:v>
                </c:pt>
                <c:pt idx="858">
                  <c:v>-4.4000000000000021</c:v>
                </c:pt>
                <c:pt idx="859">
                  <c:v>-4.3000000000000007</c:v>
                </c:pt>
                <c:pt idx="860">
                  <c:v>-4.3000000000000007</c:v>
                </c:pt>
                <c:pt idx="861">
                  <c:v>-4.3000000000000007</c:v>
                </c:pt>
                <c:pt idx="862">
                  <c:v>-4.3000000000000007</c:v>
                </c:pt>
                <c:pt idx="863">
                  <c:v>-4.3999999999999986</c:v>
                </c:pt>
                <c:pt idx="864">
                  <c:v>-4.3000000000000007</c:v>
                </c:pt>
                <c:pt idx="865">
                  <c:v>-4.3999999999999986</c:v>
                </c:pt>
                <c:pt idx="866">
                  <c:v>-4.3999999999999986</c:v>
                </c:pt>
                <c:pt idx="867">
                  <c:v>-4.3999999999999986</c:v>
                </c:pt>
                <c:pt idx="868">
                  <c:v>-4.2999999999999972</c:v>
                </c:pt>
                <c:pt idx="869">
                  <c:v>-4.2999999999999972</c:v>
                </c:pt>
                <c:pt idx="870">
                  <c:v>-4.3999999999999986</c:v>
                </c:pt>
                <c:pt idx="871">
                  <c:v>-4.3999999999999986</c:v>
                </c:pt>
                <c:pt idx="872">
                  <c:v>-4.3999999999999986</c:v>
                </c:pt>
                <c:pt idx="873">
                  <c:v>-4.3999999999999986</c:v>
                </c:pt>
                <c:pt idx="874">
                  <c:v>-4.3999999999999986</c:v>
                </c:pt>
                <c:pt idx="875">
                  <c:v>-4.3999999999999986</c:v>
                </c:pt>
                <c:pt idx="876">
                  <c:v>-4.3999999999999986</c:v>
                </c:pt>
                <c:pt idx="877">
                  <c:v>-4.3999999999999986</c:v>
                </c:pt>
                <c:pt idx="878">
                  <c:v>-4.5</c:v>
                </c:pt>
                <c:pt idx="879">
                  <c:v>-4.5</c:v>
                </c:pt>
                <c:pt idx="880">
                  <c:v>-4.4000000000000021</c:v>
                </c:pt>
                <c:pt idx="881">
                  <c:v>-4.4000000000000021</c:v>
                </c:pt>
                <c:pt idx="882">
                  <c:v>-4.4000000000000021</c:v>
                </c:pt>
                <c:pt idx="883">
                  <c:v>-4.4000000000000021</c:v>
                </c:pt>
                <c:pt idx="884">
                  <c:v>-4.4000000000000021</c:v>
                </c:pt>
                <c:pt idx="885">
                  <c:v>-4.4000000000000021</c:v>
                </c:pt>
                <c:pt idx="886">
                  <c:v>-4.4000000000000021</c:v>
                </c:pt>
                <c:pt idx="887">
                  <c:v>-4.4000000000000021</c:v>
                </c:pt>
                <c:pt idx="888">
                  <c:v>-4.4000000000000021</c:v>
                </c:pt>
                <c:pt idx="889">
                  <c:v>-4.5</c:v>
                </c:pt>
                <c:pt idx="890">
                  <c:v>-4.5</c:v>
                </c:pt>
                <c:pt idx="891">
                  <c:v>-4.5</c:v>
                </c:pt>
                <c:pt idx="892">
                  <c:v>-4.5</c:v>
                </c:pt>
                <c:pt idx="893">
                  <c:v>-4.5</c:v>
                </c:pt>
                <c:pt idx="894">
                  <c:v>-4.5</c:v>
                </c:pt>
                <c:pt idx="895">
                  <c:v>-4.5</c:v>
                </c:pt>
                <c:pt idx="896">
                  <c:v>-4.5</c:v>
                </c:pt>
                <c:pt idx="897">
                  <c:v>-4.3999999999999986</c:v>
                </c:pt>
                <c:pt idx="898">
                  <c:v>-4.3999999999999986</c:v>
                </c:pt>
                <c:pt idx="899">
                  <c:v>-4.3999999999999986</c:v>
                </c:pt>
                <c:pt idx="900">
                  <c:v>-4.3999999999999986</c:v>
                </c:pt>
                <c:pt idx="901">
                  <c:v>-4.3999999999999986</c:v>
                </c:pt>
                <c:pt idx="902">
                  <c:v>-4.3999999999999986</c:v>
                </c:pt>
                <c:pt idx="903">
                  <c:v>-4.3999999999999986</c:v>
                </c:pt>
                <c:pt idx="904">
                  <c:v>-4.3999999999999986</c:v>
                </c:pt>
                <c:pt idx="905">
                  <c:v>-4.3999999999999986</c:v>
                </c:pt>
                <c:pt idx="906">
                  <c:v>-4.3999999999999986</c:v>
                </c:pt>
                <c:pt idx="907">
                  <c:v>-4.3999999999999986</c:v>
                </c:pt>
                <c:pt idx="908">
                  <c:v>-4.3999999999999986</c:v>
                </c:pt>
                <c:pt idx="909">
                  <c:v>-4.3999999999999986</c:v>
                </c:pt>
                <c:pt idx="910">
                  <c:v>-4.3999999999999986</c:v>
                </c:pt>
                <c:pt idx="911">
                  <c:v>-4.3999999999999986</c:v>
                </c:pt>
                <c:pt idx="912">
                  <c:v>-4.3000000000000007</c:v>
                </c:pt>
                <c:pt idx="913">
                  <c:v>-4.3000000000000007</c:v>
                </c:pt>
                <c:pt idx="914">
                  <c:v>-4.3000000000000007</c:v>
                </c:pt>
                <c:pt idx="915">
                  <c:v>-4.3000000000000007</c:v>
                </c:pt>
                <c:pt idx="916">
                  <c:v>-4.3000000000000007</c:v>
                </c:pt>
                <c:pt idx="917">
                  <c:v>-4.3000000000000007</c:v>
                </c:pt>
                <c:pt idx="918">
                  <c:v>-4.3000000000000007</c:v>
                </c:pt>
                <c:pt idx="919">
                  <c:v>-4.3000000000000007</c:v>
                </c:pt>
                <c:pt idx="920">
                  <c:v>-4.3000000000000007</c:v>
                </c:pt>
                <c:pt idx="921">
                  <c:v>-4.3000000000000007</c:v>
                </c:pt>
                <c:pt idx="922">
                  <c:v>-4.3000000000000007</c:v>
                </c:pt>
                <c:pt idx="923">
                  <c:v>-4.3000000000000007</c:v>
                </c:pt>
                <c:pt idx="924">
                  <c:v>-4.3000000000000007</c:v>
                </c:pt>
                <c:pt idx="925">
                  <c:v>-4.3000000000000007</c:v>
                </c:pt>
                <c:pt idx="926">
                  <c:v>-4.3000000000000007</c:v>
                </c:pt>
                <c:pt idx="927">
                  <c:v>-4.3000000000000007</c:v>
                </c:pt>
                <c:pt idx="928">
                  <c:v>-4.3000000000000007</c:v>
                </c:pt>
                <c:pt idx="929">
                  <c:v>-4.3000000000000007</c:v>
                </c:pt>
                <c:pt idx="930">
                  <c:v>-4.3000000000000007</c:v>
                </c:pt>
                <c:pt idx="931">
                  <c:v>-4.3000000000000007</c:v>
                </c:pt>
                <c:pt idx="932">
                  <c:v>-4.3000000000000007</c:v>
                </c:pt>
                <c:pt idx="933">
                  <c:v>-4.3000000000000007</c:v>
                </c:pt>
                <c:pt idx="934">
                  <c:v>-4.3000000000000007</c:v>
                </c:pt>
                <c:pt idx="935">
                  <c:v>-4.3000000000000007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3608960"/>
        <c:axId val="144402112"/>
      </c:barChart>
      <c:catAx>
        <c:axId val="29360896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4440211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144402112"/>
        <c:scaling>
          <c:orientation val="minMax"/>
          <c:max val="30"/>
          <c:min val="0"/>
        </c:scaling>
        <c:delete val="0"/>
        <c:axPos val="l"/>
        <c:numFmt formatCode="0.000" sourceLinked="0"/>
        <c:majorTickMark val="out"/>
        <c:minorTickMark val="none"/>
        <c:tickLblPos val="nextTo"/>
        <c:crossAx val="29360896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Août_2024!$A$75:$A$135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Août_2024!$L$11:$L$65</c:f>
              <c:numCache>
                <c:formatCode>General</c:formatCode>
                <c:ptCount val="55"/>
                <c:pt idx="0" formatCode="0.0\ &quot;°C&quot;">
                  <c:v>20.5</c:v>
                </c:pt>
                <c:pt idx="2" formatCode="0.0\ &quot;°C&quot;">
                  <c:v>17.600000000000001</c:v>
                </c:pt>
                <c:pt idx="4" formatCode="0.0\ &quot;°C&quot;">
                  <c:v>17.600000000000001</c:v>
                </c:pt>
                <c:pt idx="6" formatCode="0.0\ &quot;°C&quot;">
                  <c:v>19.100000000000001</c:v>
                </c:pt>
                <c:pt idx="8" formatCode="0.0\ &quot;°C&quot;">
                  <c:v>15.2</c:v>
                </c:pt>
                <c:pt idx="10" formatCode="0.0\ &quot;°C&quot;">
                  <c:v>16.8</c:v>
                </c:pt>
                <c:pt idx="12" formatCode="0.0\ &quot;°C&quot;">
                  <c:v>14.8</c:v>
                </c:pt>
                <c:pt idx="14" formatCode="0.0\ &quot;°C&quot;">
                  <c:v>13.7</c:v>
                </c:pt>
                <c:pt idx="16" formatCode="0.0\ &quot;°C&quot;">
                  <c:v>15.1</c:v>
                </c:pt>
                <c:pt idx="18" formatCode="0.0\ &quot;°C&quot;">
                  <c:v>18.600000000000001</c:v>
                </c:pt>
                <c:pt idx="20" formatCode="0.0\ &quot;°C&quot;">
                  <c:v>19.899999999999999</c:v>
                </c:pt>
                <c:pt idx="22" formatCode="0.0\ &quot;°C&quot;">
                  <c:v>19.899999999999999</c:v>
                </c:pt>
                <c:pt idx="24" formatCode="0.0\ &quot;°C&quot;">
                  <c:v>18.600000000000001</c:v>
                </c:pt>
                <c:pt idx="26" formatCode="0.0\ &quot;°C&quot;">
                  <c:v>18.100000000000001</c:v>
                </c:pt>
                <c:pt idx="28" formatCode="0.0\ &quot;°C&quot;">
                  <c:v>13.5</c:v>
                </c:pt>
                <c:pt idx="30" formatCode="0.0\ &quot;°C&quot;">
                  <c:v>15.1</c:v>
                </c:pt>
                <c:pt idx="32" formatCode="0.0\ &quot;°C&quot;">
                  <c:v>11.9</c:v>
                </c:pt>
                <c:pt idx="34" formatCode="0.0\ &quot;°C&quot;">
                  <c:v>11.9</c:v>
                </c:pt>
                <c:pt idx="36" formatCode="0.0\ &quot;°C&quot;">
                  <c:v>13.6</c:v>
                </c:pt>
                <c:pt idx="38" formatCode="0.0\ &quot;°C&quot;">
                  <c:v>12.9</c:v>
                </c:pt>
                <c:pt idx="40" formatCode="0.0\ &quot;°C&quot;">
                  <c:v>11.1</c:v>
                </c:pt>
                <c:pt idx="42" formatCode="0.0\ &quot;°C&quot;">
                  <c:v>11.1</c:v>
                </c:pt>
                <c:pt idx="44" formatCode="0.0\ &quot;°C&quot;">
                  <c:v>18.899999999999999</c:v>
                </c:pt>
                <c:pt idx="46" formatCode="0.0\ &quot;°C&quot;">
                  <c:v>16.3</c:v>
                </c:pt>
                <c:pt idx="48" formatCode="0.0\ &quot;°C&quot;">
                  <c:v>10.8</c:v>
                </c:pt>
                <c:pt idx="50" formatCode="0.0\ &quot;°C&quot;">
                  <c:v>10.3</c:v>
                </c:pt>
                <c:pt idx="52" formatCode="0.0\ &quot;°C&quot;">
                  <c:v>13.2</c:v>
                </c:pt>
                <c:pt idx="54" formatCode="0.0\ &quot;°C&quot;">
                  <c:v>18.8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93737472"/>
        <c:axId val="144403840"/>
      </c:barChart>
      <c:catAx>
        <c:axId val="2937374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44403840"/>
        <c:crosses val="autoZero"/>
        <c:auto val="1"/>
        <c:lblAlgn val="ctr"/>
        <c:lblOffset val="10"/>
        <c:noMultiLvlLbl val="0"/>
      </c:catAx>
      <c:valAx>
        <c:axId val="14440384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9373747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Août_2024!$A$75:$A$135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Août_2024!$R$11:$R$65</c:f>
              <c:numCache>
                <c:formatCode>General</c:formatCode>
                <c:ptCount val="55"/>
                <c:pt idx="0" formatCode="0.0\ &quot;°C&quot;">
                  <c:v>24.3</c:v>
                </c:pt>
                <c:pt idx="2" formatCode="0.0\ &quot;°C&quot;">
                  <c:v>23.8</c:v>
                </c:pt>
                <c:pt idx="4" formatCode="0.0\ &quot;°C&quot;">
                  <c:v>25.1</c:v>
                </c:pt>
                <c:pt idx="6" formatCode="0.0\ &quot;°C&quot;">
                  <c:v>25</c:v>
                </c:pt>
                <c:pt idx="8" formatCode="0.0\ &quot;°C&quot;">
                  <c:v>26.4</c:v>
                </c:pt>
                <c:pt idx="10" formatCode="0.0\ &quot;°C&quot;">
                  <c:v>25.6</c:v>
                </c:pt>
                <c:pt idx="12" formatCode="0.0\ &quot;°C&quot;">
                  <c:v>23.2</c:v>
                </c:pt>
                <c:pt idx="14" formatCode="0.0\ &quot;°C&quot;">
                  <c:v>23.6</c:v>
                </c:pt>
                <c:pt idx="16" formatCode="0.0\ &quot;°C&quot;">
                  <c:v>25</c:v>
                </c:pt>
                <c:pt idx="18" formatCode="0.0\ &quot;°C&quot;">
                  <c:v>26.8</c:v>
                </c:pt>
                <c:pt idx="20" formatCode="0.0\ &quot;°C&quot;">
                  <c:v>37.5</c:v>
                </c:pt>
                <c:pt idx="22" formatCode="0.0\ &quot;°C&quot;">
                  <c:v>26.9</c:v>
                </c:pt>
                <c:pt idx="24" formatCode="0.0\ &quot;°C&quot;">
                  <c:v>23.1</c:v>
                </c:pt>
                <c:pt idx="26" formatCode="0.0\ &quot;°C&quot;">
                  <c:v>23.5</c:v>
                </c:pt>
                <c:pt idx="28" formatCode="0.0\ &quot;°C&quot;">
                  <c:v>23.9</c:v>
                </c:pt>
                <c:pt idx="30" formatCode="0.0\ &quot;°C&quot;">
                  <c:v>24.9</c:v>
                </c:pt>
                <c:pt idx="32" formatCode="0.0\ &quot;°C&quot;">
                  <c:v>21.2</c:v>
                </c:pt>
                <c:pt idx="34" formatCode="0.0\ &quot;°C&quot;">
                  <c:v>23.5</c:v>
                </c:pt>
                <c:pt idx="36" formatCode="0.0\ &quot;°C&quot;">
                  <c:v>24.8</c:v>
                </c:pt>
                <c:pt idx="38" formatCode="0.0\ &quot;°C&quot;">
                  <c:v>21.2</c:v>
                </c:pt>
                <c:pt idx="40" formatCode="0.0\ &quot;°C&quot;">
                  <c:v>22.3</c:v>
                </c:pt>
                <c:pt idx="42" formatCode="0.0\ &quot;°C&quot;">
                  <c:v>22.3</c:v>
                </c:pt>
                <c:pt idx="44" formatCode="0.0\ &quot;°C&quot;">
                  <c:v>24.4</c:v>
                </c:pt>
                <c:pt idx="46" formatCode="0.0\ &quot;°C&quot;">
                  <c:v>25.5</c:v>
                </c:pt>
                <c:pt idx="48" formatCode="0.0\ &quot;°C&quot;">
                  <c:v>22.5</c:v>
                </c:pt>
                <c:pt idx="50" formatCode="0.0\ &quot;°C&quot;">
                  <c:v>23.9</c:v>
                </c:pt>
                <c:pt idx="52" formatCode="0.0\ &quot;°C&quot;">
                  <c:v>33.700000000000003</c:v>
                </c:pt>
                <c:pt idx="54" formatCode="0.0\ &quot;°C&quot;">
                  <c:v>19.600000000000001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93738496"/>
        <c:axId val="144405568"/>
      </c:barChart>
      <c:catAx>
        <c:axId val="293738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44405568"/>
        <c:crosses val="autoZero"/>
        <c:auto val="1"/>
        <c:lblAlgn val="ctr"/>
        <c:lblOffset val="10"/>
        <c:tickMarkSkip val="1"/>
        <c:noMultiLvlLbl val="0"/>
      </c:catAx>
      <c:valAx>
        <c:axId val="14440556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9373849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Août_2024!$A$75:$A$135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Août_2024!$AA$11:$AA$65</c:f>
              <c:numCache>
                <c:formatCode>General</c:formatCode>
                <c:ptCount val="55"/>
                <c:pt idx="0" formatCode="0.0\ &quot;km/h&quot;">
                  <c:v>22</c:v>
                </c:pt>
                <c:pt idx="2" formatCode="0.0\ &quot;km/h&quot;">
                  <c:v>32.700000000000003</c:v>
                </c:pt>
                <c:pt idx="4" formatCode="0.0\ &quot;km/h&quot;">
                  <c:v>21.5</c:v>
                </c:pt>
                <c:pt idx="6" formatCode="0.0\ &quot;km/h&quot;">
                  <c:v>19.8</c:v>
                </c:pt>
                <c:pt idx="8" formatCode="0.0\ &quot;km/h&quot;">
                  <c:v>22.4</c:v>
                </c:pt>
                <c:pt idx="10" formatCode="0.0\ &quot;km/h&quot;">
                  <c:v>19.8</c:v>
                </c:pt>
                <c:pt idx="12" formatCode="0.0\ &quot;km/h&quot;">
                  <c:v>28.8</c:v>
                </c:pt>
                <c:pt idx="14" formatCode="0.0\ &quot;km/h&quot;">
                  <c:v>28.5</c:v>
                </c:pt>
                <c:pt idx="16" formatCode="0.0\ &quot;km/h&quot;">
                  <c:v>27.6</c:v>
                </c:pt>
                <c:pt idx="18" formatCode="0.0\ &quot;km/h&quot;">
                  <c:v>23.4</c:v>
                </c:pt>
                <c:pt idx="20" formatCode="0.0\ &quot;km/h&quot;">
                  <c:v>25</c:v>
                </c:pt>
                <c:pt idx="22" formatCode="0.0\ &quot;km/h&quot;">
                  <c:v>24</c:v>
                </c:pt>
                <c:pt idx="24" formatCode="0.0\ &quot;km/h&quot;">
                  <c:v>18</c:v>
                </c:pt>
                <c:pt idx="26" formatCode="0.0\ &quot;km/h&quot;">
                  <c:v>34.5</c:v>
                </c:pt>
                <c:pt idx="28" formatCode="0.0\ &quot;km/h&quot;">
                  <c:v>25.8</c:v>
                </c:pt>
                <c:pt idx="30" formatCode="0.0\ &quot;km/h&quot;">
                  <c:v>20.6</c:v>
                </c:pt>
                <c:pt idx="32" formatCode="0.0\ &quot;km/h&quot;">
                  <c:v>27</c:v>
                </c:pt>
                <c:pt idx="34" formatCode="0.0\ &quot;km/h&quot;">
                  <c:v>19.8</c:v>
                </c:pt>
                <c:pt idx="36" formatCode="0.0\ &quot;km/h&quot;">
                  <c:v>27.9</c:v>
                </c:pt>
                <c:pt idx="38" formatCode="0.0\ &quot;km/h&quot;">
                  <c:v>30.1</c:v>
                </c:pt>
                <c:pt idx="40" formatCode="0.0\ &quot;km/h&quot;">
                  <c:v>25.2</c:v>
                </c:pt>
                <c:pt idx="42" formatCode="0.0\ &quot;km/h&quot;">
                  <c:v>20.2</c:v>
                </c:pt>
                <c:pt idx="44" formatCode="0.0\ &quot;km/h&quot;">
                  <c:v>14.8</c:v>
                </c:pt>
                <c:pt idx="46" formatCode="0.0\ &quot;km/h&quot;">
                  <c:v>32.700000000000003</c:v>
                </c:pt>
                <c:pt idx="48" formatCode="0.0\ &quot;km/h&quot;">
                  <c:v>27</c:v>
                </c:pt>
                <c:pt idx="50" formatCode="0.0\ &quot;km/h&quot;">
                  <c:v>23.4</c:v>
                </c:pt>
                <c:pt idx="52" formatCode="0.0\ &quot;km/h&quot;">
                  <c:v>23.6</c:v>
                </c:pt>
                <c:pt idx="54" formatCode="0.0\ &quot;km/h&quot;">
                  <c:v>16.5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93978112"/>
        <c:axId val="144407296"/>
      </c:barChart>
      <c:catAx>
        <c:axId val="293978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44407296"/>
        <c:crosses val="autoZero"/>
        <c:auto val="1"/>
        <c:lblAlgn val="ctr"/>
        <c:lblOffset val="10"/>
        <c:noMultiLvlLbl val="0"/>
      </c:catAx>
      <c:valAx>
        <c:axId val="14440729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93978112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Août_2024!$A$75:$A$135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Août_2024!$AJ$11:$AJ$65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0.3</c:v>
                </c:pt>
                <c:pt idx="24">
                  <c:v>0</c:v>
                </c:pt>
                <c:pt idx="26">
                  <c:v>3</c:v>
                </c:pt>
                <c:pt idx="28">
                  <c:v>0</c:v>
                </c:pt>
                <c:pt idx="30">
                  <c:v>0</c:v>
                </c:pt>
                <c:pt idx="32">
                  <c:v>8.6</c:v>
                </c:pt>
                <c:pt idx="34">
                  <c:v>0</c:v>
                </c:pt>
                <c:pt idx="36">
                  <c:v>1.3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1.8</c:v>
                </c:pt>
                <c:pt idx="46">
                  <c:v>0.2</c:v>
                </c:pt>
                <c:pt idx="48">
                  <c:v>0</c:v>
                </c:pt>
                <c:pt idx="50">
                  <c:v>0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93980160"/>
        <c:axId val="238658112"/>
      </c:barChart>
      <c:catAx>
        <c:axId val="293980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38658112"/>
        <c:crosses val="autoZero"/>
        <c:auto val="1"/>
        <c:lblAlgn val="ctr"/>
        <c:lblOffset val="10"/>
        <c:noMultiLvlLbl val="0"/>
      </c:catAx>
      <c:valAx>
        <c:axId val="238658112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93980160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Août_2024!$A$75:$A$135</c:f>
              <c:numCache>
                <c:formatCode>General</c:formatCode>
                <c:ptCount val="61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Août_2024!$BA$11:$BA$71</c:f>
              <c:numCache>
                <c:formatCode>h\ "h"\ mm\ "mn"</c:formatCode>
                <c:ptCount val="61"/>
                <c:pt idx="0">
                  <c:v>0.48333333333333334</c:v>
                </c:pt>
                <c:pt idx="2">
                  <c:v>0.50277777777777777</c:v>
                </c:pt>
                <c:pt idx="4">
                  <c:v>0.47361111111111115</c:v>
                </c:pt>
                <c:pt idx="6">
                  <c:v>0.5395833333333333</c:v>
                </c:pt>
                <c:pt idx="8">
                  <c:v>0.53402777777777777</c:v>
                </c:pt>
                <c:pt idx="10">
                  <c:v>0.44236111111111115</c:v>
                </c:pt>
                <c:pt idx="12">
                  <c:v>0.51944444444444449</c:v>
                </c:pt>
                <c:pt idx="14">
                  <c:v>0.52500000000000002</c:v>
                </c:pt>
                <c:pt idx="16">
                  <c:v>0.4680555555555555</c:v>
                </c:pt>
                <c:pt idx="18">
                  <c:v>0.46180555555555558</c:v>
                </c:pt>
                <c:pt idx="20">
                  <c:v>0.52222222222222225</c:v>
                </c:pt>
                <c:pt idx="22">
                  <c:v>0.19513888888888889</c:v>
                </c:pt>
                <c:pt idx="24">
                  <c:v>0.28194444444444444</c:v>
                </c:pt>
                <c:pt idx="26">
                  <c:v>0.41111111111111115</c:v>
                </c:pt>
                <c:pt idx="28">
                  <c:v>0.52152777777777781</c:v>
                </c:pt>
                <c:pt idx="30">
                  <c:v>0.47222222222222227</c:v>
                </c:pt>
                <c:pt idx="32">
                  <c:v>0.16319444444444445</c:v>
                </c:pt>
                <c:pt idx="34">
                  <c:v>0.4770833333333333</c:v>
                </c:pt>
                <c:pt idx="36">
                  <c:v>0.4152777777777778</c:v>
                </c:pt>
                <c:pt idx="38">
                  <c:v>0.4993055555555555</c:v>
                </c:pt>
                <c:pt idx="40">
                  <c:v>0.47500000000000003</c:v>
                </c:pt>
                <c:pt idx="42">
                  <c:v>0.47500000000000003</c:v>
                </c:pt>
                <c:pt idx="44">
                  <c:v>0.3743055555555555</c:v>
                </c:pt>
                <c:pt idx="46">
                  <c:v>0.3833333333333333</c:v>
                </c:pt>
                <c:pt idx="48">
                  <c:v>0.49444444444444446</c:v>
                </c:pt>
                <c:pt idx="50">
                  <c:v>0.48402777777777778</c:v>
                </c:pt>
                <c:pt idx="52">
                  <c:v>0.50486111111111109</c:v>
                </c:pt>
                <c:pt idx="54">
                  <c:v>0</c:v>
                </c:pt>
                <c:pt idx="56">
                  <c:v>0</c:v>
                </c:pt>
                <c:pt idx="58">
                  <c:v>0.13541666666666666</c:v>
                </c:pt>
                <c:pt idx="60">
                  <c:v>0.17986111111111111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93739520"/>
        <c:axId val="238659840"/>
      </c:barChart>
      <c:catAx>
        <c:axId val="293739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8659840"/>
        <c:crosses val="autoZero"/>
        <c:auto val="1"/>
        <c:lblAlgn val="ctr"/>
        <c:lblOffset val="10"/>
        <c:noMultiLvlLbl val="0"/>
      </c:catAx>
      <c:valAx>
        <c:axId val="238659840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93739520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18000">
                  <a:schemeClr val="bg1">
                    <a:lumMod val="95000"/>
                  </a:schemeClr>
                </a:gs>
                <a:gs pos="0">
                  <a:srgbClr val="FFFF00"/>
                </a:gs>
                <a:gs pos="100000">
                  <a:schemeClr val="bg2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Relevés!$R$513:$R$2258</c:f>
              <c:numCache>
                <c:formatCode>h:mm</c:formatCode>
                <c:ptCount val="1746"/>
                <c:pt idx="0">
                  <c:v>0.35</c:v>
                </c:pt>
                <c:pt idx="1">
                  <c:v>0.35069444444444398</c:v>
                </c:pt>
                <c:pt idx="2">
                  <c:v>0.35138888888888897</c:v>
                </c:pt>
                <c:pt idx="3">
                  <c:v>0.35208333333333303</c:v>
                </c:pt>
                <c:pt idx="4">
                  <c:v>0.35277777777777802</c:v>
                </c:pt>
                <c:pt idx="5">
                  <c:v>0.35347222222222202</c:v>
                </c:pt>
                <c:pt idx="6">
                  <c:v>0.35416666666666702</c:v>
                </c:pt>
                <c:pt idx="7">
                  <c:v>0.35486111111111102</c:v>
                </c:pt>
                <c:pt idx="8">
                  <c:v>0.35555555555555601</c:v>
                </c:pt>
                <c:pt idx="9">
                  <c:v>0.35625000000000001</c:v>
                </c:pt>
                <c:pt idx="10">
                  <c:v>0.35694444444444401</c:v>
                </c:pt>
                <c:pt idx="11">
                  <c:v>0.35763888888888901</c:v>
                </c:pt>
                <c:pt idx="12">
                  <c:v>0.358333333333333</c:v>
                </c:pt>
                <c:pt idx="13">
                  <c:v>0.359027777777778</c:v>
                </c:pt>
                <c:pt idx="14">
                  <c:v>0.359722222222222</c:v>
                </c:pt>
                <c:pt idx="15">
                  <c:v>0.360416666666667</c:v>
                </c:pt>
                <c:pt idx="16">
                  <c:v>0.36111111111111099</c:v>
                </c:pt>
                <c:pt idx="17">
                  <c:v>0.36180555555555599</c:v>
                </c:pt>
                <c:pt idx="18">
                  <c:v>0.36249999999999999</c:v>
                </c:pt>
                <c:pt idx="19">
                  <c:v>0.36319444444444399</c:v>
                </c:pt>
                <c:pt idx="20">
                  <c:v>0.36388888888888898</c:v>
                </c:pt>
                <c:pt idx="21">
                  <c:v>0.36458333333333298</c:v>
                </c:pt>
                <c:pt idx="22">
                  <c:v>0.36527777777777798</c:v>
                </c:pt>
                <c:pt idx="23">
                  <c:v>0.36597222222222198</c:v>
                </c:pt>
                <c:pt idx="24">
                  <c:v>0.36666666666666697</c:v>
                </c:pt>
                <c:pt idx="25">
                  <c:v>0.36736111111111103</c:v>
                </c:pt>
                <c:pt idx="26">
                  <c:v>0.36805555555555602</c:v>
                </c:pt>
                <c:pt idx="27">
                  <c:v>0.36875000000000002</c:v>
                </c:pt>
                <c:pt idx="28">
                  <c:v>0.36944444444444402</c:v>
                </c:pt>
                <c:pt idx="29">
                  <c:v>0.37013888888888902</c:v>
                </c:pt>
                <c:pt idx="30">
                  <c:v>0.37083333333333302</c:v>
                </c:pt>
                <c:pt idx="31">
                  <c:v>0.37152777777777801</c:v>
                </c:pt>
                <c:pt idx="32">
                  <c:v>0.37222222222222201</c:v>
                </c:pt>
                <c:pt idx="33">
                  <c:v>0.37291666666666701</c:v>
                </c:pt>
                <c:pt idx="34">
                  <c:v>0.37361111111111101</c:v>
                </c:pt>
                <c:pt idx="35">
                  <c:v>0.374305555555556</c:v>
                </c:pt>
                <c:pt idx="36">
                  <c:v>0.375</c:v>
                </c:pt>
                <c:pt idx="37">
                  <c:v>0.375694444444444</c:v>
                </c:pt>
                <c:pt idx="38">
                  <c:v>0.37638888888888899</c:v>
                </c:pt>
                <c:pt idx="39">
                  <c:v>0.37708333333333299</c:v>
                </c:pt>
                <c:pt idx="40">
                  <c:v>0.37777777777777799</c:v>
                </c:pt>
                <c:pt idx="41">
                  <c:v>0.37847222222222199</c:v>
                </c:pt>
                <c:pt idx="42">
                  <c:v>0.37916666666666698</c:v>
                </c:pt>
                <c:pt idx="43">
                  <c:v>0.37986111111111098</c:v>
                </c:pt>
                <c:pt idx="44">
                  <c:v>0.38055555555555598</c:v>
                </c:pt>
                <c:pt idx="45">
                  <c:v>0.38124999999999998</c:v>
                </c:pt>
                <c:pt idx="46">
                  <c:v>0.38194444444444398</c:v>
                </c:pt>
                <c:pt idx="47">
                  <c:v>0.38263888888888897</c:v>
                </c:pt>
                <c:pt idx="48">
                  <c:v>0.38333333333333303</c:v>
                </c:pt>
                <c:pt idx="49">
                  <c:v>0.38402777777777802</c:v>
                </c:pt>
                <c:pt idx="50">
                  <c:v>0.38472222222222202</c:v>
                </c:pt>
                <c:pt idx="51">
                  <c:v>0.38541666666666702</c:v>
                </c:pt>
                <c:pt idx="52">
                  <c:v>0.38611111111111102</c:v>
                </c:pt>
                <c:pt idx="53">
                  <c:v>0.38680555555555601</c:v>
                </c:pt>
                <c:pt idx="54">
                  <c:v>0.38750000000000001</c:v>
                </c:pt>
                <c:pt idx="55">
                  <c:v>0.38819444444444401</c:v>
                </c:pt>
                <c:pt idx="56">
                  <c:v>0.38888888888888901</c:v>
                </c:pt>
                <c:pt idx="57">
                  <c:v>0.389583333333333</c:v>
                </c:pt>
                <c:pt idx="58">
                  <c:v>0.390277777777778</c:v>
                </c:pt>
                <c:pt idx="59">
                  <c:v>0.390972222222222</c:v>
                </c:pt>
                <c:pt idx="60">
                  <c:v>0.391666666666667</c:v>
                </c:pt>
                <c:pt idx="61">
                  <c:v>0.39236111111111099</c:v>
                </c:pt>
                <c:pt idx="62">
                  <c:v>0.39305555555555599</c:v>
                </c:pt>
                <c:pt idx="63">
                  <c:v>0.39374999999999999</c:v>
                </c:pt>
                <c:pt idx="64">
                  <c:v>0.39444444444444399</c:v>
                </c:pt>
                <c:pt idx="65">
                  <c:v>0.39513888888888898</c:v>
                </c:pt>
                <c:pt idx="66">
                  <c:v>0.39583333333333298</c:v>
                </c:pt>
                <c:pt idx="67">
                  <c:v>0.39652777777777798</c:v>
                </c:pt>
                <c:pt idx="68">
                  <c:v>0.39722222222222198</c:v>
                </c:pt>
                <c:pt idx="69">
                  <c:v>0.39791666666666697</c:v>
                </c:pt>
                <c:pt idx="70">
                  <c:v>0.39861111111111103</c:v>
                </c:pt>
                <c:pt idx="71">
                  <c:v>0.39930555555555602</c:v>
                </c:pt>
                <c:pt idx="72">
                  <c:v>0.4</c:v>
                </c:pt>
                <c:pt idx="73">
                  <c:v>0.40069444444444402</c:v>
                </c:pt>
                <c:pt idx="74">
                  <c:v>0.40138888888888902</c:v>
                </c:pt>
                <c:pt idx="75">
                  <c:v>0.40208333333333302</c:v>
                </c:pt>
                <c:pt idx="76">
                  <c:v>0.40277777777777801</c:v>
                </c:pt>
                <c:pt idx="77">
                  <c:v>0.40347222222222201</c:v>
                </c:pt>
                <c:pt idx="78">
                  <c:v>0.40416666666666701</c:v>
                </c:pt>
                <c:pt idx="79">
                  <c:v>0.40486111111111101</c:v>
                </c:pt>
                <c:pt idx="80">
                  <c:v>0.405555555555556</c:v>
                </c:pt>
                <c:pt idx="81">
                  <c:v>0.40625</c:v>
                </c:pt>
                <c:pt idx="82">
                  <c:v>0.406944444444444</c:v>
                </c:pt>
                <c:pt idx="83">
                  <c:v>0.40763888888888899</c:v>
                </c:pt>
                <c:pt idx="84">
                  <c:v>0.40833333333333299</c:v>
                </c:pt>
                <c:pt idx="85">
                  <c:v>0.40902777777777799</c:v>
                </c:pt>
                <c:pt idx="86">
                  <c:v>0.40972222222222199</c:v>
                </c:pt>
                <c:pt idx="87">
                  <c:v>0.41041666666666698</c:v>
                </c:pt>
                <c:pt idx="88">
                  <c:v>0.41111111111111098</c:v>
                </c:pt>
                <c:pt idx="89">
                  <c:v>0.41180555555555598</c:v>
                </c:pt>
                <c:pt idx="90">
                  <c:v>0.41249999999999998</c:v>
                </c:pt>
                <c:pt idx="91">
                  <c:v>0.41319444444444398</c:v>
                </c:pt>
                <c:pt idx="92">
                  <c:v>0.41388888888888897</c:v>
                </c:pt>
                <c:pt idx="93">
                  <c:v>0.41458333333333303</c:v>
                </c:pt>
                <c:pt idx="94">
                  <c:v>0.41527777777777802</c:v>
                </c:pt>
                <c:pt idx="95">
                  <c:v>0.41597222222222202</c:v>
                </c:pt>
                <c:pt idx="96">
                  <c:v>0.41666666666666702</c:v>
                </c:pt>
                <c:pt idx="97">
                  <c:v>0.41736111111111102</c:v>
                </c:pt>
                <c:pt idx="98">
                  <c:v>0.41805555555555601</c:v>
                </c:pt>
                <c:pt idx="99">
                  <c:v>0.41875000000000001</c:v>
                </c:pt>
                <c:pt idx="100">
                  <c:v>0.41944444444444401</c:v>
                </c:pt>
                <c:pt idx="101">
                  <c:v>0.42013888888888901</c:v>
                </c:pt>
                <c:pt idx="102">
                  <c:v>0.420833333333333</c:v>
                </c:pt>
                <c:pt idx="103">
                  <c:v>0.421527777777778</c:v>
                </c:pt>
                <c:pt idx="104">
                  <c:v>0.422222222222222</c:v>
                </c:pt>
                <c:pt idx="105">
                  <c:v>0.422916666666667</c:v>
                </c:pt>
                <c:pt idx="106">
                  <c:v>0.42361111111111099</c:v>
                </c:pt>
                <c:pt idx="107">
                  <c:v>0.42430555555555599</c:v>
                </c:pt>
                <c:pt idx="108">
                  <c:v>0.42499999999999999</c:v>
                </c:pt>
                <c:pt idx="109">
                  <c:v>0.42569444444444399</c:v>
                </c:pt>
                <c:pt idx="110">
                  <c:v>0.42638888888888898</c:v>
                </c:pt>
                <c:pt idx="111">
                  <c:v>0.42708333333333298</c:v>
                </c:pt>
                <c:pt idx="112">
                  <c:v>0.42777777777777798</c:v>
                </c:pt>
                <c:pt idx="113">
                  <c:v>0.42847222222222198</c:v>
                </c:pt>
                <c:pt idx="114">
                  <c:v>0.42916666666666697</c:v>
                </c:pt>
                <c:pt idx="115">
                  <c:v>0.42986111111111103</c:v>
                </c:pt>
                <c:pt idx="116">
                  <c:v>0.43055555555555602</c:v>
                </c:pt>
                <c:pt idx="117">
                  <c:v>0.43125000000000002</c:v>
                </c:pt>
                <c:pt idx="118">
                  <c:v>0.43194444444444402</c:v>
                </c:pt>
                <c:pt idx="119">
                  <c:v>0.43263888888888902</c:v>
                </c:pt>
                <c:pt idx="120">
                  <c:v>0.43333333333333302</c:v>
                </c:pt>
                <c:pt idx="121">
                  <c:v>0.43402777777777801</c:v>
                </c:pt>
                <c:pt idx="122">
                  <c:v>0.43472222222222201</c:v>
                </c:pt>
                <c:pt idx="123">
                  <c:v>0.43541666666666701</c:v>
                </c:pt>
                <c:pt idx="124">
                  <c:v>0.43611111111111101</c:v>
                </c:pt>
                <c:pt idx="125">
                  <c:v>0.436805555555556</c:v>
                </c:pt>
                <c:pt idx="126">
                  <c:v>0.4375</c:v>
                </c:pt>
                <c:pt idx="127">
                  <c:v>0.438194444444444</c:v>
                </c:pt>
                <c:pt idx="128">
                  <c:v>0.43888888888888899</c:v>
                </c:pt>
                <c:pt idx="129">
                  <c:v>0.43958333333333299</c:v>
                </c:pt>
                <c:pt idx="130">
                  <c:v>0.44027777777777799</c:v>
                </c:pt>
                <c:pt idx="131">
                  <c:v>0.44097222222222199</c:v>
                </c:pt>
                <c:pt idx="132">
                  <c:v>0.44166666666666698</c:v>
                </c:pt>
                <c:pt idx="133">
                  <c:v>0.44236111111111098</c:v>
                </c:pt>
                <c:pt idx="134">
                  <c:v>0.44305555555555598</c:v>
                </c:pt>
                <c:pt idx="135">
                  <c:v>0.44374999999999998</c:v>
                </c:pt>
                <c:pt idx="136">
                  <c:v>0.44444444444444398</c:v>
                </c:pt>
                <c:pt idx="137">
                  <c:v>0.44513888888888897</c:v>
                </c:pt>
                <c:pt idx="138">
                  <c:v>0.44583333333333303</c:v>
                </c:pt>
                <c:pt idx="139">
                  <c:v>0.44652777777777802</c:v>
                </c:pt>
                <c:pt idx="140">
                  <c:v>0.44722222222222202</c:v>
                </c:pt>
                <c:pt idx="141">
                  <c:v>0.44791666666666702</c:v>
                </c:pt>
                <c:pt idx="142">
                  <c:v>0.44861111111111102</c:v>
                </c:pt>
                <c:pt idx="143">
                  <c:v>0.44930555555555601</c:v>
                </c:pt>
                <c:pt idx="144">
                  <c:v>0.45</c:v>
                </c:pt>
                <c:pt idx="145">
                  <c:v>0.45069444444444401</c:v>
                </c:pt>
                <c:pt idx="146">
                  <c:v>0.45138888888888901</c:v>
                </c:pt>
                <c:pt idx="147">
                  <c:v>0.452083333333333</c:v>
                </c:pt>
                <c:pt idx="148">
                  <c:v>0.452777777777778</c:v>
                </c:pt>
                <c:pt idx="149">
                  <c:v>0.453472222222222</c:v>
                </c:pt>
                <c:pt idx="150">
                  <c:v>0.454166666666667</c:v>
                </c:pt>
                <c:pt idx="151">
                  <c:v>0.45486111111111099</c:v>
                </c:pt>
                <c:pt idx="152">
                  <c:v>0.45555555555555599</c:v>
                </c:pt>
                <c:pt idx="153">
                  <c:v>0.45624999999999999</c:v>
                </c:pt>
                <c:pt idx="154">
                  <c:v>0.45694444444444399</c:v>
                </c:pt>
                <c:pt idx="155">
                  <c:v>0.45763888888888898</c:v>
                </c:pt>
                <c:pt idx="156">
                  <c:v>0.45833333333333298</c:v>
                </c:pt>
                <c:pt idx="157">
                  <c:v>0.45902777777777798</c:v>
                </c:pt>
                <c:pt idx="158">
                  <c:v>0.45972222222222198</c:v>
                </c:pt>
                <c:pt idx="159">
                  <c:v>0.46041666666666697</c:v>
                </c:pt>
                <c:pt idx="160">
                  <c:v>0.46111111111111103</c:v>
                </c:pt>
                <c:pt idx="161">
                  <c:v>0.46180555555555602</c:v>
                </c:pt>
                <c:pt idx="162">
                  <c:v>0.46250000000000002</c:v>
                </c:pt>
                <c:pt idx="163">
                  <c:v>0.46319444444444402</c:v>
                </c:pt>
                <c:pt idx="164">
                  <c:v>0.46388888888888902</c:v>
                </c:pt>
                <c:pt idx="165">
                  <c:v>0.46458333333333302</c:v>
                </c:pt>
                <c:pt idx="166">
                  <c:v>0.46527777777777801</c:v>
                </c:pt>
                <c:pt idx="167">
                  <c:v>0.46597222222222201</c:v>
                </c:pt>
                <c:pt idx="168">
                  <c:v>0.46666666666666701</c:v>
                </c:pt>
                <c:pt idx="169">
                  <c:v>0.46736111111111101</c:v>
                </c:pt>
                <c:pt idx="170">
                  <c:v>0.468055555555556</c:v>
                </c:pt>
                <c:pt idx="171">
                  <c:v>0.46875</c:v>
                </c:pt>
                <c:pt idx="172">
                  <c:v>0.469444444444444</c:v>
                </c:pt>
                <c:pt idx="173">
                  <c:v>0.47013888888888899</c:v>
                </c:pt>
                <c:pt idx="174">
                  <c:v>0.47083333333333299</c:v>
                </c:pt>
                <c:pt idx="175">
                  <c:v>0.47152777777777799</c:v>
                </c:pt>
                <c:pt idx="176">
                  <c:v>0.47222222222222199</c:v>
                </c:pt>
                <c:pt idx="177">
                  <c:v>0.47291666666666698</c:v>
                </c:pt>
                <c:pt idx="178">
                  <c:v>0.47361111111111098</c:v>
                </c:pt>
                <c:pt idx="179">
                  <c:v>0.47430555555555598</c:v>
                </c:pt>
                <c:pt idx="180">
                  <c:v>0.47499999999999998</c:v>
                </c:pt>
                <c:pt idx="181">
                  <c:v>0.47569444444444398</c:v>
                </c:pt>
                <c:pt idx="182">
                  <c:v>0.47638888888888897</c:v>
                </c:pt>
                <c:pt idx="183">
                  <c:v>0.47708333333333303</c:v>
                </c:pt>
                <c:pt idx="184">
                  <c:v>0.47777777777777802</c:v>
                </c:pt>
                <c:pt idx="185">
                  <c:v>0.47847222222222202</c:v>
                </c:pt>
                <c:pt idx="186">
                  <c:v>0.47916666666666702</c:v>
                </c:pt>
                <c:pt idx="187">
                  <c:v>0.47986111111111102</c:v>
                </c:pt>
                <c:pt idx="188">
                  <c:v>0.48055555555555601</c:v>
                </c:pt>
                <c:pt idx="189">
                  <c:v>0.48125000000000001</c:v>
                </c:pt>
                <c:pt idx="190">
                  <c:v>0.48194444444444401</c:v>
                </c:pt>
                <c:pt idx="191">
                  <c:v>0.48263888888888901</c:v>
                </c:pt>
                <c:pt idx="192">
                  <c:v>0.483333333333333</c:v>
                </c:pt>
                <c:pt idx="193">
                  <c:v>0.484027777777778</c:v>
                </c:pt>
                <c:pt idx="194">
                  <c:v>0.484722222222222</c:v>
                </c:pt>
                <c:pt idx="195">
                  <c:v>0.485416666666667</c:v>
                </c:pt>
                <c:pt idx="196">
                  <c:v>0.48611111111111099</c:v>
                </c:pt>
                <c:pt idx="197">
                  <c:v>0.48680555555555599</c:v>
                </c:pt>
                <c:pt idx="198">
                  <c:v>0.48749999999999999</c:v>
                </c:pt>
                <c:pt idx="199">
                  <c:v>0.48819444444444399</c:v>
                </c:pt>
                <c:pt idx="200">
                  <c:v>0.48888888888888898</c:v>
                </c:pt>
                <c:pt idx="201">
                  <c:v>0.48958333333333298</c:v>
                </c:pt>
                <c:pt idx="202">
                  <c:v>0.49027777777777798</c:v>
                </c:pt>
                <c:pt idx="203">
                  <c:v>0.49097222222222198</c:v>
                </c:pt>
                <c:pt idx="204">
                  <c:v>0.49166666666666697</c:v>
                </c:pt>
                <c:pt idx="205">
                  <c:v>0.49236111111111103</c:v>
                </c:pt>
                <c:pt idx="206">
                  <c:v>0.49305555555555602</c:v>
                </c:pt>
                <c:pt idx="207">
                  <c:v>0.49375000000000002</c:v>
                </c:pt>
                <c:pt idx="208">
                  <c:v>0.49444444444444402</c:v>
                </c:pt>
                <c:pt idx="209">
                  <c:v>0.49513888888888902</c:v>
                </c:pt>
                <c:pt idx="210">
                  <c:v>0.49583333333333302</c:v>
                </c:pt>
                <c:pt idx="211">
                  <c:v>0.49652777777777801</c:v>
                </c:pt>
                <c:pt idx="212">
                  <c:v>0.49722222222222201</c:v>
                </c:pt>
                <c:pt idx="213">
                  <c:v>0.49791666666666701</c:v>
                </c:pt>
                <c:pt idx="214">
                  <c:v>0.49861111111111101</c:v>
                </c:pt>
                <c:pt idx="215">
                  <c:v>0.499305555555556</c:v>
                </c:pt>
                <c:pt idx="216">
                  <c:v>0.5</c:v>
                </c:pt>
                <c:pt idx="217">
                  <c:v>0.500694444444444</c:v>
                </c:pt>
                <c:pt idx="218">
                  <c:v>0.50138888888888899</c:v>
                </c:pt>
                <c:pt idx="219">
                  <c:v>0.50208333333333299</c:v>
                </c:pt>
                <c:pt idx="220">
                  <c:v>0.50277777777777799</c:v>
                </c:pt>
                <c:pt idx="221">
                  <c:v>0.50347222222222199</c:v>
                </c:pt>
                <c:pt idx="222">
                  <c:v>0.50416666666666698</c:v>
                </c:pt>
                <c:pt idx="223">
                  <c:v>0.50486111111111098</c:v>
                </c:pt>
                <c:pt idx="224">
                  <c:v>0.50555555555555598</c:v>
                </c:pt>
                <c:pt idx="225">
                  <c:v>0.50624999999999998</c:v>
                </c:pt>
                <c:pt idx="226">
                  <c:v>0.50694444444444398</c:v>
                </c:pt>
                <c:pt idx="227">
                  <c:v>0.50763888888888897</c:v>
                </c:pt>
                <c:pt idx="228">
                  <c:v>0.50833333333333297</c:v>
                </c:pt>
                <c:pt idx="229">
                  <c:v>0.50902777777777797</c:v>
                </c:pt>
                <c:pt idx="230">
                  <c:v>0.50972222222222197</c:v>
                </c:pt>
                <c:pt idx="231">
                  <c:v>0.51041666666666696</c:v>
                </c:pt>
                <c:pt idx="232">
                  <c:v>0.51111111111111096</c:v>
                </c:pt>
                <c:pt idx="233">
                  <c:v>0.51180555555555596</c:v>
                </c:pt>
                <c:pt idx="234">
                  <c:v>0.51249999999999996</c:v>
                </c:pt>
                <c:pt idx="235">
                  <c:v>0.51319444444444495</c:v>
                </c:pt>
                <c:pt idx="236">
                  <c:v>0.51388888888888895</c:v>
                </c:pt>
                <c:pt idx="237">
                  <c:v>0.51458333333333295</c:v>
                </c:pt>
                <c:pt idx="238">
                  <c:v>0.51527777777777795</c:v>
                </c:pt>
                <c:pt idx="239">
                  <c:v>0.51597222222222205</c:v>
                </c:pt>
                <c:pt idx="240">
                  <c:v>0.51666666666666705</c:v>
                </c:pt>
                <c:pt idx="241">
                  <c:v>0.51736111111111105</c:v>
                </c:pt>
                <c:pt idx="242">
                  <c:v>0.51805555555555605</c:v>
                </c:pt>
                <c:pt idx="243">
                  <c:v>0.51875000000000004</c:v>
                </c:pt>
                <c:pt idx="244">
                  <c:v>0.51944444444444404</c:v>
                </c:pt>
                <c:pt idx="245">
                  <c:v>0.52013888888888904</c:v>
                </c:pt>
                <c:pt idx="246">
                  <c:v>0.52083333333333304</c:v>
                </c:pt>
                <c:pt idx="247">
                  <c:v>0.52152777777777803</c:v>
                </c:pt>
                <c:pt idx="248">
                  <c:v>0.52222222222222203</c:v>
                </c:pt>
                <c:pt idx="249">
                  <c:v>0.52291666666666703</c:v>
                </c:pt>
                <c:pt idx="250">
                  <c:v>0.52361111111111103</c:v>
                </c:pt>
                <c:pt idx="251">
                  <c:v>0.52430555555555602</c:v>
                </c:pt>
                <c:pt idx="252">
                  <c:v>0.52500000000000002</c:v>
                </c:pt>
                <c:pt idx="253">
                  <c:v>0.52569444444444402</c:v>
                </c:pt>
                <c:pt idx="254">
                  <c:v>0.52638888888888902</c:v>
                </c:pt>
                <c:pt idx="255">
                  <c:v>0.52708333333333302</c:v>
                </c:pt>
                <c:pt idx="256">
                  <c:v>0.52777777777777801</c:v>
                </c:pt>
                <c:pt idx="257">
                  <c:v>0.52847222222222201</c:v>
                </c:pt>
                <c:pt idx="258">
                  <c:v>0.52916666666666701</c:v>
                </c:pt>
                <c:pt idx="259">
                  <c:v>0.52986111111111101</c:v>
                </c:pt>
                <c:pt idx="260">
                  <c:v>0.530555555555556</c:v>
                </c:pt>
                <c:pt idx="261">
                  <c:v>0.53125</c:v>
                </c:pt>
                <c:pt idx="262">
                  <c:v>0.531944444444444</c:v>
                </c:pt>
                <c:pt idx="263">
                  <c:v>0.53263888888888899</c:v>
                </c:pt>
                <c:pt idx="264">
                  <c:v>0.53333333333333299</c:v>
                </c:pt>
                <c:pt idx="265">
                  <c:v>0.53402777777777799</c:v>
                </c:pt>
                <c:pt idx="266">
                  <c:v>0.53472222222222199</c:v>
                </c:pt>
                <c:pt idx="267">
                  <c:v>0.53541666666666698</c:v>
                </c:pt>
                <c:pt idx="268">
                  <c:v>0.53611111111111098</c:v>
                </c:pt>
                <c:pt idx="269">
                  <c:v>0.53680555555555598</c:v>
                </c:pt>
                <c:pt idx="270">
                  <c:v>0.53749999999999998</c:v>
                </c:pt>
                <c:pt idx="271">
                  <c:v>0.53819444444444398</c:v>
                </c:pt>
                <c:pt idx="272">
                  <c:v>0.53888888888888897</c:v>
                </c:pt>
                <c:pt idx="273">
                  <c:v>0.53958333333333297</c:v>
                </c:pt>
                <c:pt idx="274">
                  <c:v>0.54027777777777797</c:v>
                </c:pt>
                <c:pt idx="275">
                  <c:v>0.54097222222222197</c:v>
                </c:pt>
                <c:pt idx="276">
                  <c:v>0.54166666666666696</c:v>
                </c:pt>
                <c:pt idx="277">
                  <c:v>0.54236111111111096</c:v>
                </c:pt>
                <c:pt idx="278">
                  <c:v>0.54305555555555596</c:v>
                </c:pt>
                <c:pt idx="279">
                  <c:v>0.54374999999999996</c:v>
                </c:pt>
                <c:pt idx="280">
                  <c:v>0.54444444444444495</c:v>
                </c:pt>
                <c:pt idx="281">
                  <c:v>0.54513888888888895</c:v>
                </c:pt>
                <c:pt idx="282">
                  <c:v>0.54583333333333295</c:v>
                </c:pt>
                <c:pt idx="283">
                  <c:v>0.54652777777777795</c:v>
                </c:pt>
                <c:pt idx="284">
                  <c:v>0.54722222222222205</c:v>
                </c:pt>
                <c:pt idx="285">
                  <c:v>0.54791666666666705</c:v>
                </c:pt>
                <c:pt idx="286">
                  <c:v>0.54861111111111105</c:v>
                </c:pt>
                <c:pt idx="287">
                  <c:v>0.54930555555555605</c:v>
                </c:pt>
                <c:pt idx="288">
                  <c:v>0.55000000000000004</c:v>
                </c:pt>
                <c:pt idx="289">
                  <c:v>0.55069444444444404</c:v>
                </c:pt>
                <c:pt idx="290">
                  <c:v>0.55138888888888904</c:v>
                </c:pt>
                <c:pt idx="291">
                  <c:v>0.55208333333333304</c:v>
                </c:pt>
                <c:pt idx="292">
                  <c:v>0.55277777777777803</c:v>
                </c:pt>
                <c:pt idx="293">
                  <c:v>0.55347222222222203</c:v>
                </c:pt>
                <c:pt idx="294">
                  <c:v>0.55416666666666703</c:v>
                </c:pt>
                <c:pt idx="295">
                  <c:v>0.55486111111111103</c:v>
                </c:pt>
                <c:pt idx="296">
                  <c:v>0.55555555555555602</c:v>
                </c:pt>
                <c:pt idx="297">
                  <c:v>0.55625000000000002</c:v>
                </c:pt>
                <c:pt idx="298">
                  <c:v>0.55694444444444402</c:v>
                </c:pt>
                <c:pt idx="299">
                  <c:v>0.55763888888888902</c:v>
                </c:pt>
                <c:pt idx="300">
                  <c:v>0.55833333333333302</c:v>
                </c:pt>
                <c:pt idx="301">
                  <c:v>0.55902777777777801</c:v>
                </c:pt>
                <c:pt idx="302">
                  <c:v>0.55972222222222201</c:v>
                </c:pt>
                <c:pt idx="303">
                  <c:v>0.56041666666666701</c:v>
                </c:pt>
                <c:pt idx="304">
                  <c:v>0.56111111111111101</c:v>
                </c:pt>
                <c:pt idx="305">
                  <c:v>0.561805555555556</c:v>
                </c:pt>
                <c:pt idx="306">
                  <c:v>0.5625</c:v>
                </c:pt>
                <c:pt idx="307">
                  <c:v>0.563194444444444</c:v>
                </c:pt>
                <c:pt idx="308">
                  <c:v>0.56388888888888899</c:v>
                </c:pt>
                <c:pt idx="309">
                  <c:v>0.56458333333333299</c:v>
                </c:pt>
                <c:pt idx="310">
                  <c:v>0.56527777777777799</c:v>
                </c:pt>
                <c:pt idx="311">
                  <c:v>0.56597222222222199</c:v>
                </c:pt>
                <c:pt idx="312">
                  <c:v>0.56666666666666698</c:v>
                </c:pt>
                <c:pt idx="313">
                  <c:v>0.56736111111111098</c:v>
                </c:pt>
                <c:pt idx="314">
                  <c:v>0.56805555555555598</c:v>
                </c:pt>
                <c:pt idx="315">
                  <c:v>0.56874999999999998</c:v>
                </c:pt>
                <c:pt idx="316">
                  <c:v>0.56944444444444398</c:v>
                </c:pt>
                <c:pt idx="317">
                  <c:v>0.57013888888888897</c:v>
                </c:pt>
                <c:pt idx="318">
                  <c:v>0.57083333333333297</c:v>
                </c:pt>
                <c:pt idx="319">
                  <c:v>0.57152777777777797</c:v>
                </c:pt>
                <c:pt idx="320">
                  <c:v>0.57222222222222197</c:v>
                </c:pt>
                <c:pt idx="321">
                  <c:v>0.57291666666666696</c:v>
                </c:pt>
                <c:pt idx="322">
                  <c:v>0.57361111111111096</c:v>
                </c:pt>
                <c:pt idx="323">
                  <c:v>0.57430555555555596</c:v>
                </c:pt>
                <c:pt idx="324">
                  <c:v>0.57499999999999996</c:v>
                </c:pt>
                <c:pt idx="325">
                  <c:v>0.57569444444444495</c:v>
                </c:pt>
                <c:pt idx="326">
                  <c:v>0.57638888888888895</c:v>
                </c:pt>
                <c:pt idx="327">
                  <c:v>0.57708333333333295</c:v>
                </c:pt>
                <c:pt idx="328">
                  <c:v>0.57777777777777795</c:v>
                </c:pt>
                <c:pt idx="329">
                  <c:v>0.57847222222222205</c:v>
                </c:pt>
                <c:pt idx="330">
                  <c:v>0.57916666666666705</c:v>
                </c:pt>
                <c:pt idx="331">
                  <c:v>0.57986111111111105</c:v>
                </c:pt>
                <c:pt idx="332">
                  <c:v>0.58055555555555605</c:v>
                </c:pt>
                <c:pt idx="333">
                  <c:v>0.58125000000000004</c:v>
                </c:pt>
                <c:pt idx="334">
                  <c:v>0.58194444444444404</c:v>
                </c:pt>
                <c:pt idx="335">
                  <c:v>0.58263888888888904</c:v>
                </c:pt>
                <c:pt idx="336">
                  <c:v>0.58333333333333304</c:v>
                </c:pt>
                <c:pt idx="337">
                  <c:v>0.58402777777777803</c:v>
                </c:pt>
                <c:pt idx="338">
                  <c:v>0.58472222222222203</c:v>
                </c:pt>
                <c:pt idx="339">
                  <c:v>0.58541666666666703</c:v>
                </c:pt>
                <c:pt idx="340">
                  <c:v>0.58611111111111103</c:v>
                </c:pt>
                <c:pt idx="341">
                  <c:v>0.58680555555555602</c:v>
                </c:pt>
                <c:pt idx="342">
                  <c:v>0.58750000000000002</c:v>
                </c:pt>
                <c:pt idx="343">
                  <c:v>0.58819444444444402</c:v>
                </c:pt>
                <c:pt idx="344">
                  <c:v>0.58888888888888902</c:v>
                </c:pt>
                <c:pt idx="345">
                  <c:v>0.58958333333333302</c:v>
                </c:pt>
                <c:pt idx="346">
                  <c:v>0.59027777777777801</c:v>
                </c:pt>
                <c:pt idx="347">
                  <c:v>0.59097222222222201</c:v>
                </c:pt>
                <c:pt idx="348">
                  <c:v>0.59166666666666701</c:v>
                </c:pt>
                <c:pt idx="349">
                  <c:v>0.59236111111111101</c:v>
                </c:pt>
                <c:pt idx="350">
                  <c:v>0.593055555555556</c:v>
                </c:pt>
                <c:pt idx="351">
                  <c:v>0.59375</c:v>
                </c:pt>
                <c:pt idx="352">
                  <c:v>0.594444444444444</c:v>
                </c:pt>
                <c:pt idx="353">
                  <c:v>0.59513888888888899</c:v>
                </c:pt>
                <c:pt idx="354">
                  <c:v>0.59583333333333299</c:v>
                </c:pt>
                <c:pt idx="355">
                  <c:v>0.59652777777777799</c:v>
                </c:pt>
                <c:pt idx="356">
                  <c:v>0.59722222222222199</c:v>
                </c:pt>
                <c:pt idx="357">
                  <c:v>0.59791666666666698</c:v>
                </c:pt>
                <c:pt idx="358">
                  <c:v>0.59861111111111098</c:v>
                </c:pt>
                <c:pt idx="359">
                  <c:v>0.59930555555555598</c:v>
                </c:pt>
                <c:pt idx="360">
                  <c:v>0.6</c:v>
                </c:pt>
                <c:pt idx="361">
                  <c:v>0.60069444444444398</c:v>
                </c:pt>
                <c:pt idx="362">
                  <c:v>0.60138888888888897</c:v>
                </c:pt>
                <c:pt idx="363">
                  <c:v>0.60208333333333297</c:v>
                </c:pt>
                <c:pt idx="364">
                  <c:v>0.60277777777777797</c:v>
                </c:pt>
                <c:pt idx="365">
                  <c:v>0.60347222222222197</c:v>
                </c:pt>
                <c:pt idx="366">
                  <c:v>0.60416666666666696</c:v>
                </c:pt>
                <c:pt idx="367">
                  <c:v>0.60486111111111096</c:v>
                </c:pt>
                <c:pt idx="368">
                  <c:v>0.60555555555555596</c:v>
                </c:pt>
                <c:pt idx="369">
                  <c:v>0.60624999999999996</c:v>
                </c:pt>
                <c:pt idx="370">
                  <c:v>0.60694444444444495</c:v>
                </c:pt>
                <c:pt idx="371">
                  <c:v>0.60763888888888895</c:v>
                </c:pt>
                <c:pt idx="372">
                  <c:v>0.60833333333333295</c:v>
                </c:pt>
                <c:pt idx="373">
                  <c:v>0.60902777777777795</c:v>
                </c:pt>
                <c:pt idx="374">
                  <c:v>0.60972222222222205</c:v>
                </c:pt>
                <c:pt idx="375">
                  <c:v>0.61041666666666705</c:v>
                </c:pt>
                <c:pt idx="376">
                  <c:v>0.61111111111111105</c:v>
                </c:pt>
                <c:pt idx="377">
                  <c:v>0.61180555555555605</c:v>
                </c:pt>
                <c:pt idx="378">
                  <c:v>0.61250000000000004</c:v>
                </c:pt>
                <c:pt idx="379">
                  <c:v>0.61319444444444404</c:v>
                </c:pt>
                <c:pt idx="380">
                  <c:v>0.61388888888888904</c:v>
                </c:pt>
                <c:pt idx="381">
                  <c:v>0.61458333333333304</c:v>
                </c:pt>
                <c:pt idx="382">
                  <c:v>0.61527777777777803</c:v>
                </c:pt>
                <c:pt idx="383">
                  <c:v>0.61597222222222203</c:v>
                </c:pt>
                <c:pt idx="384">
                  <c:v>0.61666666666666703</c:v>
                </c:pt>
                <c:pt idx="385">
                  <c:v>0.61736111111111103</c:v>
                </c:pt>
                <c:pt idx="386">
                  <c:v>0.61805555555555602</c:v>
                </c:pt>
                <c:pt idx="387">
                  <c:v>0.61875000000000002</c:v>
                </c:pt>
                <c:pt idx="388">
                  <c:v>0.61944444444444402</c:v>
                </c:pt>
                <c:pt idx="389">
                  <c:v>0.62013888888888902</c:v>
                </c:pt>
                <c:pt idx="390">
                  <c:v>0.62083333333333302</c:v>
                </c:pt>
                <c:pt idx="391">
                  <c:v>0.62152777777777801</c:v>
                </c:pt>
                <c:pt idx="392">
                  <c:v>0.62222222222222201</c:v>
                </c:pt>
                <c:pt idx="393">
                  <c:v>0.62291666666666701</c:v>
                </c:pt>
                <c:pt idx="394">
                  <c:v>0.62361111111111101</c:v>
                </c:pt>
                <c:pt idx="395">
                  <c:v>0.624305555555556</c:v>
                </c:pt>
                <c:pt idx="396">
                  <c:v>0.625</c:v>
                </c:pt>
                <c:pt idx="397">
                  <c:v>0.625694444444444</c:v>
                </c:pt>
                <c:pt idx="398">
                  <c:v>0.62638888888888899</c:v>
                </c:pt>
                <c:pt idx="399">
                  <c:v>0.62708333333333299</c:v>
                </c:pt>
                <c:pt idx="400">
                  <c:v>0.62777777777777799</c:v>
                </c:pt>
                <c:pt idx="401">
                  <c:v>0.62847222222222199</c:v>
                </c:pt>
                <c:pt idx="402">
                  <c:v>0.62916666666666698</c:v>
                </c:pt>
                <c:pt idx="403">
                  <c:v>0.62986111111111098</c:v>
                </c:pt>
                <c:pt idx="404">
                  <c:v>0.63055555555555598</c:v>
                </c:pt>
                <c:pt idx="405">
                  <c:v>0.63124999999999998</c:v>
                </c:pt>
                <c:pt idx="406">
                  <c:v>0.63194444444444398</c:v>
                </c:pt>
                <c:pt idx="407">
                  <c:v>0.63263888888888897</c:v>
                </c:pt>
                <c:pt idx="408">
                  <c:v>0.63333333333333297</c:v>
                </c:pt>
                <c:pt idx="409">
                  <c:v>0.63402777777777797</c:v>
                </c:pt>
                <c:pt idx="410">
                  <c:v>0.63472222222222197</c:v>
                </c:pt>
                <c:pt idx="411">
                  <c:v>0.63541666666666696</c:v>
                </c:pt>
                <c:pt idx="412">
                  <c:v>0.63611111111111096</c:v>
                </c:pt>
                <c:pt idx="413">
                  <c:v>0.63680555555555596</c:v>
                </c:pt>
                <c:pt idx="414">
                  <c:v>0.63749999999999996</c:v>
                </c:pt>
                <c:pt idx="415">
                  <c:v>0.63819444444444495</c:v>
                </c:pt>
                <c:pt idx="416">
                  <c:v>0.63888888888888895</c:v>
                </c:pt>
                <c:pt idx="417">
                  <c:v>0.63958333333333295</c:v>
                </c:pt>
                <c:pt idx="418">
                  <c:v>0.64027777777777795</c:v>
                </c:pt>
                <c:pt idx="419">
                  <c:v>0.64097222222222205</c:v>
                </c:pt>
                <c:pt idx="420">
                  <c:v>0.64166666666666705</c:v>
                </c:pt>
                <c:pt idx="421">
                  <c:v>0.64236111111111105</c:v>
                </c:pt>
                <c:pt idx="422">
                  <c:v>0.64305555555555605</c:v>
                </c:pt>
                <c:pt idx="423">
                  <c:v>0.64375000000000004</c:v>
                </c:pt>
                <c:pt idx="424">
                  <c:v>0.64444444444444404</c:v>
                </c:pt>
                <c:pt idx="425">
                  <c:v>0.64513888888888904</c:v>
                </c:pt>
                <c:pt idx="426">
                  <c:v>0.64583333333333304</c:v>
                </c:pt>
                <c:pt idx="427">
                  <c:v>0.64652777777777803</c:v>
                </c:pt>
                <c:pt idx="428">
                  <c:v>0.64722222222222203</c:v>
                </c:pt>
                <c:pt idx="429">
                  <c:v>0.64791666666666703</c:v>
                </c:pt>
                <c:pt idx="430">
                  <c:v>0.64861111111111103</c:v>
                </c:pt>
                <c:pt idx="431">
                  <c:v>0.64930555555555602</c:v>
                </c:pt>
                <c:pt idx="432">
                  <c:v>0.65</c:v>
                </c:pt>
                <c:pt idx="433">
                  <c:v>0.65069444444444402</c:v>
                </c:pt>
                <c:pt idx="434">
                  <c:v>0.65138888888888902</c:v>
                </c:pt>
                <c:pt idx="435">
                  <c:v>0.65208333333333302</c:v>
                </c:pt>
                <c:pt idx="436">
                  <c:v>0.65277777777777801</c:v>
                </c:pt>
                <c:pt idx="437">
                  <c:v>0.65347222222222201</c:v>
                </c:pt>
                <c:pt idx="438">
                  <c:v>0.65416666666666701</c:v>
                </c:pt>
                <c:pt idx="439">
                  <c:v>0.65486111111111101</c:v>
                </c:pt>
                <c:pt idx="440">
                  <c:v>0.655555555555556</c:v>
                </c:pt>
                <c:pt idx="441">
                  <c:v>0.65625</c:v>
                </c:pt>
                <c:pt idx="442">
                  <c:v>0.656944444444444</c:v>
                </c:pt>
                <c:pt idx="443">
                  <c:v>0.65763888888888899</c:v>
                </c:pt>
                <c:pt idx="444">
                  <c:v>0.65833333333333299</c:v>
                </c:pt>
                <c:pt idx="445">
                  <c:v>0.65902777777777799</c:v>
                </c:pt>
                <c:pt idx="446">
                  <c:v>0.65972222222222199</c:v>
                </c:pt>
                <c:pt idx="447">
                  <c:v>0.66041666666666698</c:v>
                </c:pt>
                <c:pt idx="448">
                  <c:v>0.66111111111111098</c:v>
                </c:pt>
                <c:pt idx="449">
                  <c:v>0.66180555555555598</c:v>
                </c:pt>
                <c:pt idx="450">
                  <c:v>0.66249999999999998</c:v>
                </c:pt>
                <c:pt idx="451">
                  <c:v>0.66319444444444398</c:v>
                </c:pt>
                <c:pt idx="452">
                  <c:v>0.66388888888888897</c:v>
                </c:pt>
                <c:pt idx="453">
                  <c:v>0.66458333333333297</c:v>
                </c:pt>
                <c:pt idx="454">
                  <c:v>0.66527777777777797</c:v>
                </c:pt>
                <c:pt idx="455">
                  <c:v>0.66597222222222197</c:v>
                </c:pt>
                <c:pt idx="456">
                  <c:v>0.66666666666666696</c:v>
                </c:pt>
                <c:pt idx="457">
                  <c:v>0.66736111111111096</c:v>
                </c:pt>
                <c:pt idx="458">
                  <c:v>0.66805555555555596</c:v>
                </c:pt>
                <c:pt idx="459">
                  <c:v>0.66874999999999996</c:v>
                </c:pt>
                <c:pt idx="460">
                  <c:v>0.66944444444444495</c:v>
                </c:pt>
                <c:pt idx="461">
                  <c:v>0.67013888888888895</c:v>
                </c:pt>
                <c:pt idx="462">
                  <c:v>0.67083333333333295</c:v>
                </c:pt>
                <c:pt idx="463">
                  <c:v>0.67152777777777795</c:v>
                </c:pt>
                <c:pt idx="464">
                  <c:v>0.67222222222222205</c:v>
                </c:pt>
                <c:pt idx="465">
                  <c:v>0.67291666666666705</c:v>
                </c:pt>
                <c:pt idx="466">
                  <c:v>0.67361111111111105</c:v>
                </c:pt>
                <c:pt idx="467">
                  <c:v>0.67430555555555605</c:v>
                </c:pt>
                <c:pt idx="468">
                  <c:v>0.67500000000000004</c:v>
                </c:pt>
                <c:pt idx="469">
                  <c:v>0.67569444444444404</c:v>
                </c:pt>
                <c:pt idx="470">
                  <c:v>0.67638888888888904</c:v>
                </c:pt>
                <c:pt idx="471">
                  <c:v>0.67708333333333304</c:v>
                </c:pt>
                <c:pt idx="472">
                  <c:v>0.67777777777777803</c:v>
                </c:pt>
                <c:pt idx="473">
                  <c:v>0.67847222222222203</c:v>
                </c:pt>
                <c:pt idx="474">
                  <c:v>0.67916666666666703</c:v>
                </c:pt>
                <c:pt idx="475">
                  <c:v>0.67986111111111103</c:v>
                </c:pt>
                <c:pt idx="476">
                  <c:v>0.68055555555555602</c:v>
                </c:pt>
                <c:pt idx="477">
                  <c:v>0.68125000000000002</c:v>
                </c:pt>
                <c:pt idx="478">
                  <c:v>0.68194444444444402</c:v>
                </c:pt>
                <c:pt idx="479">
                  <c:v>0.68263888888888902</c:v>
                </c:pt>
                <c:pt idx="480">
                  <c:v>0.68333333333333302</c:v>
                </c:pt>
                <c:pt idx="481">
                  <c:v>0.68402777777777801</c:v>
                </c:pt>
                <c:pt idx="482">
                  <c:v>0.68472222222222201</c:v>
                </c:pt>
                <c:pt idx="483">
                  <c:v>0.68541666666666701</c:v>
                </c:pt>
                <c:pt idx="484">
                  <c:v>0.68611111111111101</c:v>
                </c:pt>
                <c:pt idx="485">
                  <c:v>0.686805555555556</c:v>
                </c:pt>
                <c:pt idx="486">
                  <c:v>0.6875</c:v>
                </c:pt>
                <c:pt idx="487">
                  <c:v>0.688194444444444</c:v>
                </c:pt>
                <c:pt idx="488">
                  <c:v>0.68888888888888899</c:v>
                </c:pt>
                <c:pt idx="489">
                  <c:v>0.68958333333333299</c:v>
                </c:pt>
                <c:pt idx="490">
                  <c:v>0.69027777777777799</c:v>
                </c:pt>
                <c:pt idx="491">
                  <c:v>0.69097222222222199</c:v>
                </c:pt>
                <c:pt idx="492">
                  <c:v>0.69166666666666698</c:v>
                </c:pt>
                <c:pt idx="493">
                  <c:v>0.69236111111111098</c:v>
                </c:pt>
                <c:pt idx="494">
                  <c:v>0.69305555555555598</c:v>
                </c:pt>
                <c:pt idx="495">
                  <c:v>0.69374999999999998</c:v>
                </c:pt>
                <c:pt idx="496">
                  <c:v>0.69444444444444398</c:v>
                </c:pt>
                <c:pt idx="497">
                  <c:v>0.69513888888888897</c:v>
                </c:pt>
                <c:pt idx="498">
                  <c:v>0.69583333333333297</c:v>
                </c:pt>
                <c:pt idx="499">
                  <c:v>0.69652777777777797</c:v>
                </c:pt>
                <c:pt idx="500">
                  <c:v>0.69722222222222197</c:v>
                </c:pt>
                <c:pt idx="501">
                  <c:v>0.69791666666666696</c:v>
                </c:pt>
                <c:pt idx="502">
                  <c:v>0.69861111111111096</c:v>
                </c:pt>
                <c:pt idx="503">
                  <c:v>0.69930555555555596</c:v>
                </c:pt>
                <c:pt idx="504">
                  <c:v>0.7</c:v>
                </c:pt>
                <c:pt idx="505">
                  <c:v>0.70069444444444495</c:v>
                </c:pt>
                <c:pt idx="506">
                  <c:v>0.70138888888888895</c:v>
                </c:pt>
                <c:pt idx="507">
                  <c:v>0.70208333333333295</c:v>
                </c:pt>
                <c:pt idx="508">
                  <c:v>0.70277777777777795</c:v>
                </c:pt>
                <c:pt idx="509">
                  <c:v>0.70347222222222205</c:v>
                </c:pt>
                <c:pt idx="510">
                  <c:v>0.70416666666666705</c:v>
                </c:pt>
                <c:pt idx="511">
                  <c:v>0.70486111111111105</c:v>
                </c:pt>
                <c:pt idx="512">
                  <c:v>0.70555555555555605</c:v>
                </c:pt>
                <c:pt idx="513">
                  <c:v>0.70625000000000004</c:v>
                </c:pt>
                <c:pt idx="514">
                  <c:v>0.70694444444444404</c:v>
                </c:pt>
                <c:pt idx="515">
                  <c:v>0.70763888888888904</c:v>
                </c:pt>
                <c:pt idx="516">
                  <c:v>0.70833333333333304</c:v>
                </c:pt>
                <c:pt idx="517">
                  <c:v>0.70902777777777803</c:v>
                </c:pt>
                <c:pt idx="518">
                  <c:v>0.70972222222222203</c:v>
                </c:pt>
                <c:pt idx="519">
                  <c:v>0.71041666666666703</c:v>
                </c:pt>
                <c:pt idx="520">
                  <c:v>0.71111111111111103</c:v>
                </c:pt>
                <c:pt idx="521">
                  <c:v>0.71180555555555602</c:v>
                </c:pt>
                <c:pt idx="522">
                  <c:v>0.71250000000000002</c:v>
                </c:pt>
                <c:pt idx="523">
                  <c:v>0.71319444444444402</c:v>
                </c:pt>
                <c:pt idx="524">
                  <c:v>0.71388888888888902</c:v>
                </c:pt>
                <c:pt idx="525">
                  <c:v>0.71458333333333302</c:v>
                </c:pt>
                <c:pt idx="526">
                  <c:v>0.71527777777777801</c:v>
                </c:pt>
                <c:pt idx="527">
                  <c:v>0.71597222222222201</c:v>
                </c:pt>
                <c:pt idx="528">
                  <c:v>0.71666666666666701</c:v>
                </c:pt>
                <c:pt idx="529">
                  <c:v>0.71736111111111101</c:v>
                </c:pt>
                <c:pt idx="530">
                  <c:v>0.718055555555556</c:v>
                </c:pt>
                <c:pt idx="531">
                  <c:v>0.71875</c:v>
                </c:pt>
                <c:pt idx="532">
                  <c:v>0.719444444444444</c:v>
                </c:pt>
                <c:pt idx="533">
                  <c:v>0.72013888888888899</c:v>
                </c:pt>
                <c:pt idx="534">
                  <c:v>0.72083333333333299</c:v>
                </c:pt>
                <c:pt idx="535">
                  <c:v>0.72152777777777799</c:v>
                </c:pt>
                <c:pt idx="536">
                  <c:v>0.72222222222222199</c:v>
                </c:pt>
                <c:pt idx="537">
                  <c:v>0.72291666666666698</c:v>
                </c:pt>
                <c:pt idx="538">
                  <c:v>0.72361111111111098</c:v>
                </c:pt>
                <c:pt idx="539">
                  <c:v>0.72430555555555598</c:v>
                </c:pt>
                <c:pt idx="540">
                  <c:v>0.72499999999999998</c:v>
                </c:pt>
                <c:pt idx="541">
                  <c:v>0.72569444444444398</c:v>
                </c:pt>
                <c:pt idx="542">
                  <c:v>0.72638888888888897</c:v>
                </c:pt>
                <c:pt idx="543">
                  <c:v>0.72708333333333297</c:v>
                </c:pt>
                <c:pt idx="544">
                  <c:v>0.72777777777777797</c:v>
                </c:pt>
                <c:pt idx="545">
                  <c:v>0.72847222222222197</c:v>
                </c:pt>
                <c:pt idx="546">
                  <c:v>0.72916666666666696</c:v>
                </c:pt>
                <c:pt idx="547">
                  <c:v>0.72986111111111096</c:v>
                </c:pt>
                <c:pt idx="548">
                  <c:v>0.73055555555555596</c:v>
                </c:pt>
                <c:pt idx="549">
                  <c:v>0.73124999999999996</c:v>
                </c:pt>
                <c:pt idx="550">
                  <c:v>0.73194444444444495</c:v>
                </c:pt>
                <c:pt idx="551">
                  <c:v>0.73263888888888895</c:v>
                </c:pt>
                <c:pt idx="552">
                  <c:v>0.73333333333333295</c:v>
                </c:pt>
                <c:pt idx="553">
                  <c:v>0.73402777777777795</c:v>
                </c:pt>
                <c:pt idx="554">
                  <c:v>0.73472222222222205</c:v>
                </c:pt>
                <c:pt idx="555">
                  <c:v>0.73541666666666705</c:v>
                </c:pt>
                <c:pt idx="556">
                  <c:v>0.73611111111111105</c:v>
                </c:pt>
                <c:pt idx="557">
                  <c:v>0.73680555555555605</c:v>
                </c:pt>
                <c:pt idx="558">
                  <c:v>0.73750000000000004</c:v>
                </c:pt>
                <c:pt idx="559">
                  <c:v>0.73819444444444404</c:v>
                </c:pt>
                <c:pt idx="560">
                  <c:v>0.73888888888888904</c:v>
                </c:pt>
                <c:pt idx="561">
                  <c:v>0.73958333333333304</c:v>
                </c:pt>
                <c:pt idx="562">
                  <c:v>0.74027777777777803</c:v>
                </c:pt>
                <c:pt idx="563">
                  <c:v>0.74097222222222203</c:v>
                </c:pt>
                <c:pt idx="564">
                  <c:v>0.74166666666666703</c:v>
                </c:pt>
                <c:pt idx="565">
                  <c:v>0.74236111111111103</c:v>
                </c:pt>
                <c:pt idx="566">
                  <c:v>0.74305555555555602</c:v>
                </c:pt>
                <c:pt idx="567">
                  <c:v>0.74375000000000002</c:v>
                </c:pt>
                <c:pt idx="568">
                  <c:v>0.74444444444444402</c:v>
                </c:pt>
                <c:pt idx="569">
                  <c:v>0.74513888888888902</c:v>
                </c:pt>
                <c:pt idx="570">
                  <c:v>0.74583333333333302</c:v>
                </c:pt>
                <c:pt idx="571">
                  <c:v>0.74652777777777801</c:v>
                </c:pt>
                <c:pt idx="572">
                  <c:v>0.74722222222222201</c:v>
                </c:pt>
                <c:pt idx="573">
                  <c:v>0.74791666666666701</c:v>
                </c:pt>
                <c:pt idx="574">
                  <c:v>0.74861111111111101</c:v>
                </c:pt>
                <c:pt idx="575">
                  <c:v>0.749305555555556</c:v>
                </c:pt>
                <c:pt idx="576">
                  <c:v>0.75</c:v>
                </c:pt>
                <c:pt idx="577">
                  <c:v>0.750694444444444</c:v>
                </c:pt>
                <c:pt idx="578">
                  <c:v>0.75138888888888899</c:v>
                </c:pt>
                <c:pt idx="579">
                  <c:v>0.75208333333333299</c:v>
                </c:pt>
                <c:pt idx="580">
                  <c:v>0.75277777777777799</c:v>
                </c:pt>
                <c:pt idx="581">
                  <c:v>0.75347222222222199</c:v>
                </c:pt>
                <c:pt idx="582">
                  <c:v>0.75416666666666698</c:v>
                </c:pt>
                <c:pt idx="583">
                  <c:v>0.75486111111111098</c:v>
                </c:pt>
                <c:pt idx="584">
                  <c:v>0.75555555555555598</c:v>
                </c:pt>
                <c:pt idx="585">
                  <c:v>0.75624999999999998</c:v>
                </c:pt>
                <c:pt idx="586">
                  <c:v>0.75694444444444398</c:v>
                </c:pt>
                <c:pt idx="587">
                  <c:v>0.75763888888888897</c:v>
                </c:pt>
                <c:pt idx="588">
                  <c:v>0.75833333333333297</c:v>
                </c:pt>
                <c:pt idx="589">
                  <c:v>0.75902777777777797</c:v>
                </c:pt>
                <c:pt idx="590">
                  <c:v>0.75972222222222197</c:v>
                </c:pt>
                <c:pt idx="591">
                  <c:v>0.76041666666666696</c:v>
                </c:pt>
                <c:pt idx="592">
                  <c:v>0.76111111111111096</c:v>
                </c:pt>
                <c:pt idx="593">
                  <c:v>0.76180555555555596</c:v>
                </c:pt>
                <c:pt idx="594">
                  <c:v>0.76249999999999996</c:v>
                </c:pt>
                <c:pt idx="595">
                  <c:v>0.76319444444444495</c:v>
                </c:pt>
                <c:pt idx="596">
                  <c:v>0.76388888888888895</c:v>
                </c:pt>
                <c:pt idx="597">
                  <c:v>0.76458333333333295</c:v>
                </c:pt>
                <c:pt idx="598">
                  <c:v>0.76527777777777795</c:v>
                </c:pt>
                <c:pt idx="599">
                  <c:v>0.76597222222222205</c:v>
                </c:pt>
                <c:pt idx="600">
                  <c:v>0.76666666666666705</c:v>
                </c:pt>
                <c:pt idx="601">
                  <c:v>0.76736111111111105</c:v>
                </c:pt>
                <c:pt idx="602">
                  <c:v>0.76805555555555605</c:v>
                </c:pt>
                <c:pt idx="603">
                  <c:v>0.76875000000000004</c:v>
                </c:pt>
                <c:pt idx="604">
                  <c:v>0.76944444444444404</c:v>
                </c:pt>
                <c:pt idx="605">
                  <c:v>0.77013888888888904</c:v>
                </c:pt>
                <c:pt idx="606">
                  <c:v>0.77083333333333304</c:v>
                </c:pt>
                <c:pt idx="607">
                  <c:v>0.77152777777777803</c:v>
                </c:pt>
                <c:pt idx="608">
                  <c:v>0.77222222222222203</c:v>
                </c:pt>
                <c:pt idx="609">
                  <c:v>0.77291666666666703</c:v>
                </c:pt>
                <c:pt idx="610">
                  <c:v>0.77361111111111103</c:v>
                </c:pt>
                <c:pt idx="611">
                  <c:v>0.77430555555555602</c:v>
                </c:pt>
                <c:pt idx="612">
                  <c:v>0.77500000000000002</c:v>
                </c:pt>
                <c:pt idx="613">
                  <c:v>0.77569444444444402</c:v>
                </c:pt>
                <c:pt idx="614">
                  <c:v>0.77638888888888902</c:v>
                </c:pt>
                <c:pt idx="615">
                  <c:v>0.77708333333333302</c:v>
                </c:pt>
                <c:pt idx="616">
                  <c:v>0.77777777777777801</c:v>
                </c:pt>
                <c:pt idx="617">
                  <c:v>0.77847222222222201</c:v>
                </c:pt>
                <c:pt idx="618">
                  <c:v>0.77916666666666701</c:v>
                </c:pt>
                <c:pt idx="619">
                  <c:v>0.77986111111111101</c:v>
                </c:pt>
                <c:pt idx="620">
                  <c:v>0.780555555555556</c:v>
                </c:pt>
                <c:pt idx="621">
                  <c:v>0.78125</c:v>
                </c:pt>
                <c:pt idx="622">
                  <c:v>0.781944444444444</c:v>
                </c:pt>
                <c:pt idx="623">
                  <c:v>0.78263888888888899</c:v>
                </c:pt>
                <c:pt idx="624">
                  <c:v>0.78333333333333299</c:v>
                </c:pt>
                <c:pt idx="625">
                  <c:v>0.78402777777777799</c:v>
                </c:pt>
                <c:pt idx="626">
                  <c:v>0.78472222222222199</c:v>
                </c:pt>
                <c:pt idx="627">
                  <c:v>0.78541666666666698</c:v>
                </c:pt>
                <c:pt idx="628">
                  <c:v>0.78611111111111098</c:v>
                </c:pt>
                <c:pt idx="629">
                  <c:v>0.78680555555555598</c:v>
                </c:pt>
                <c:pt idx="630">
                  <c:v>0.78749999999999998</c:v>
                </c:pt>
                <c:pt idx="631">
                  <c:v>0.78819444444444398</c:v>
                </c:pt>
                <c:pt idx="632">
                  <c:v>0.78888888888888897</c:v>
                </c:pt>
                <c:pt idx="633">
                  <c:v>0.78958333333333297</c:v>
                </c:pt>
                <c:pt idx="634">
                  <c:v>0.79027777777777797</c:v>
                </c:pt>
                <c:pt idx="635">
                  <c:v>0.79097222222222197</c:v>
                </c:pt>
                <c:pt idx="636">
                  <c:v>0.79166666666666696</c:v>
                </c:pt>
                <c:pt idx="637">
                  <c:v>0.79236111111111096</c:v>
                </c:pt>
                <c:pt idx="638">
                  <c:v>0.79305555555555596</c:v>
                </c:pt>
                <c:pt idx="639">
                  <c:v>0.79374999999999996</c:v>
                </c:pt>
                <c:pt idx="640">
                  <c:v>0.79444444444444495</c:v>
                </c:pt>
                <c:pt idx="641">
                  <c:v>0.79513888888888895</c:v>
                </c:pt>
                <c:pt idx="642">
                  <c:v>0.79583333333333295</c:v>
                </c:pt>
                <c:pt idx="643">
                  <c:v>0.79652777777777795</c:v>
                </c:pt>
                <c:pt idx="644">
                  <c:v>0.79722222222222205</c:v>
                </c:pt>
                <c:pt idx="645">
                  <c:v>0.79791666666666705</c:v>
                </c:pt>
                <c:pt idx="646">
                  <c:v>0.79861111111111105</c:v>
                </c:pt>
                <c:pt idx="647">
                  <c:v>0.79930555555555605</c:v>
                </c:pt>
                <c:pt idx="648">
                  <c:v>0.8</c:v>
                </c:pt>
                <c:pt idx="649">
                  <c:v>0.80069444444444404</c:v>
                </c:pt>
                <c:pt idx="650">
                  <c:v>0.80138888888888904</c:v>
                </c:pt>
                <c:pt idx="651">
                  <c:v>0.80208333333333304</c:v>
                </c:pt>
                <c:pt idx="652">
                  <c:v>0.80277777777777803</c:v>
                </c:pt>
                <c:pt idx="653">
                  <c:v>0.80347222222222203</c:v>
                </c:pt>
                <c:pt idx="654">
                  <c:v>0.80416666666666703</c:v>
                </c:pt>
                <c:pt idx="655">
                  <c:v>0.80486111111111103</c:v>
                </c:pt>
                <c:pt idx="656">
                  <c:v>0.80555555555555602</c:v>
                </c:pt>
                <c:pt idx="657">
                  <c:v>0.80625000000000002</c:v>
                </c:pt>
                <c:pt idx="658">
                  <c:v>0.80694444444444402</c:v>
                </c:pt>
                <c:pt idx="659">
                  <c:v>0.80763888888888902</c:v>
                </c:pt>
                <c:pt idx="660">
                  <c:v>0.80833333333333302</c:v>
                </c:pt>
                <c:pt idx="661">
                  <c:v>0.80902777777777801</c:v>
                </c:pt>
                <c:pt idx="662">
                  <c:v>0.80972222222222201</c:v>
                </c:pt>
                <c:pt idx="663">
                  <c:v>0.81041666666666701</c:v>
                </c:pt>
                <c:pt idx="664">
                  <c:v>0.81111111111111101</c:v>
                </c:pt>
                <c:pt idx="665">
                  <c:v>0.811805555555556</c:v>
                </c:pt>
                <c:pt idx="666">
                  <c:v>0.8125</c:v>
                </c:pt>
                <c:pt idx="667">
                  <c:v>0.813194444444444</c:v>
                </c:pt>
                <c:pt idx="668">
                  <c:v>0.81388888888888899</c:v>
                </c:pt>
                <c:pt idx="669">
                  <c:v>0.81458333333333299</c:v>
                </c:pt>
                <c:pt idx="670">
                  <c:v>0.81527777777777799</c:v>
                </c:pt>
                <c:pt idx="671">
                  <c:v>0.81597222222222199</c:v>
                </c:pt>
                <c:pt idx="672">
                  <c:v>0.81666666666666698</c:v>
                </c:pt>
                <c:pt idx="673">
                  <c:v>0.81736111111111098</c:v>
                </c:pt>
                <c:pt idx="674">
                  <c:v>0.81805555555555598</c:v>
                </c:pt>
                <c:pt idx="675">
                  <c:v>0.81874999999999998</c:v>
                </c:pt>
                <c:pt idx="676">
                  <c:v>0.81944444444444497</c:v>
                </c:pt>
                <c:pt idx="677">
                  <c:v>0.82013888888888897</c:v>
                </c:pt>
                <c:pt idx="678">
                  <c:v>0.82083333333333297</c:v>
                </c:pt>
                <c:pt idx="679">
                  <c:v>0.82152777777777797</c:v>
                </c:pt>
                <c:pt idx="680">
                  <c:v>0.82222222222222197</c:v>
                </c:pt>
                <c:pt idx="681">
                  <c:v>0.82291666666666696</c:v>
                </c:pt>
                <c:pt idx="682">
                  <c:v>0.82361111111111096</c:v>
                </c:pt>
                <c:pt idx="683">
                  <c:v>0.82430555555555596</c:v>
                </c:pt>
                <c:pt idx="684">
                  <c:v>0.82499999999999996</c:v>
                </c:pt>
                <c:pt idx="685">
                  <c:v>0.82569444444444495</c:v>
                </c:pt>
                <c:pt idx="686">
                  <c:v>0.82638888888888895</c:v>
                </c:pt>
                <c:pt idx="687">
                  <c:v>0.82708333333333295</c:v>
                </c:pt>
                <c:pt idx="688">
                  <c:v>0.82777777777777795</c:v>
                </c:pt>
                <c:pt idx="689">
                  <c:v>0.82847222222222205</c:v>
                </c:pt>
                <c:pt idx="690">
                  <c:v>0.82916666666666705</c:v>
                </c:pt>
                <c:pt idx="691">
                  <c:v>0.82986111111111105</c:v>
                </c:pt>
                <c:pt idx="692">
                  <c:v>0.83055555555555605</c:v>
                </c:pt>
                <c:pt idx="693">
                  <c:v>0.83125000000000004</c:v>
                </c:pt>
                <c:pt idx="694">
                  <c:v>0.83194444444444404</c:v>
                </c:pt>
                <c:pt idx="695">
                  <c:v>0.83263888888888904</c:v>
                </c:pt>
                <c:pt idx="696">
                  <c:v>0.83333333333333304</c:v>
                </c:pt>
                <c:pt idx="697">
                  <c:v>0.83402777777777803</c:v>
                </c:pt>
                <c:pt idx="698">
                  <c:v>0.83472222222222203</c:v>
                </c:pt>
                <c:pt idx="699">
                  <c:v>0.83541666666666703</c:v>
                </c:pt>
                <c:pt idx="700">
                  <c:v>0.83611111111111103</c:v>
                </c:pt>
                <c:pt idx="701">
                  <c:v>0.83680555555555602</c:v>
                </c:pt>
                <c:pt idx="702">
                  <c:v>0.83750000000000002</c:v>
                </c:pt>
                <c:pt idx="703">
                  <c:v>0.83819444444444402</c:v>
                </c:pt>
                <c:pt idx="704">
                  <c:v>0.83888888888888902</c:v>
                </c:pt>
                <c:pt idx="705">
                  <c:v>0.83958333333333302</c:v>
                </c:pt>
                <c:pt idx="706">
                  <c:v>0.84027777777777801</c:v>
                </c:pt>
                <c:pt idx="707">
                  <c:v>0.84097222222222201</c:v>
                </c:pt>
                <c:pt idx="708">
                  <c:v>0.84166666666666701</c:v>
                </c:pt>
                <c:pt idx="709">
                  <c:v>0.84236111111111101</c:v>
                </c:pt>
                <c:pt idx="710">
                  <c:v>0.843055555555556</c:v>
                </c:pt>
                <c:pt idx="711">
                  <c:v>0.84375</c:v>
                </c:pt>
                <c:pt idx="712">
                  <c:v>0.844444444444444</c:v>
                </c:pt>
                <c:pt idx="713">
                  <c:v>0.84513888888888899</c:v>
                </c:pt>
                <c:pt idx="714">
                  <c:v>0.84583333333333299</c:v>
                </c:pt>
                <c:pt idx="715">
                  <c:v>0.84652777777777799</c:v>
                </c:pt>
                <c:pt idx="716">
                  <c:v>0.84722222222222199</c:v>
                </c:pt>
                <c:pt idx="717">
                  <c:v>0.84791666666666698</c:v>
                </c:pt>
                <c:pt idx="718">
                  <c:v>0.84861111111111098</c:v>
                </c:pt>
                <c:pt idx="719">
                  <c:v>0.84930555555555598</c:v>
                </c:pt>
                <c:pt idx="720">
                  <c:v>0.85</c:v>
                </c:pt>
                <c:pt idx="721">
                  <c:v>0.85069444444444497</c:v>
                </c:pt>
                <c:pt idx="722">
                  <c:v>0.85138888888888897</c:v>
                </c:pt>
                <c:pt idx="723">
                  <c:v>0.85208333333333297</c:v>
                </c:pt>
                <c:pt idx="724">
                  <c:v>0.85277777777777797</c:v>
                </c:pt>
                <c:pt idx="725">
                  <c:v>0.85347222222222197</c:v>
                </c:pt>
                <c:pt idx="726">
                  <c:v>0.85416666666666696</c:v>
                </c:pt>
                <c:pt idx="727">
                  <c:v>0.85486111111111096</c:v>
                </c:pt>
                <c:pt idx="728">
                  <c:v>0.85555555555555596</c:v>
                </c:pt>
                <c:pt idx="729">
                  <c:v>0.85624999999999996</c:v>
                </c:pt>
                <c:pt idx="730">
                  <c:v>0.85694444444444495</c:v>
                </c:pt>
                <c:pt idx="731">
                  <c:v>0.85763888888888895</c:v>
                </c:pt>
                <c:pt idx="732">
                  <c:v>0.85833333333333295</c:v>
                </c:pt>
                <c:pt idx="733">
                  <c:v>0.85902777777777795</c:v>
                </c:pt>
                <c:pt idx="734">
                  <c:v>0.85972222222222205</c:v>
                </c:pt>
                <c:pt idx="735">
                  <c:v>0.86041666666666705</c:v>
                </c:pt>
                <c:pt idx="736">
                  <c:v>0.86111111111111105</c:v>
                </c:pt>
                <c:pt idx="737">
                  <c:v>0.86180555555555605</c:v>
                </c:pt>
                <c:pt idx="738">
                  <c:v>0.86250000000000004</c:v>
                </c:pt>
                <c:pt idx="739">
                  <c:v>0.86319444444444404</c:v>
                </c:pt>
                <c:pt idx="740">
                  <c:v>0.86388888888888904</c:v>
                </c:pt>
                <c:pt idx="741">
                  <c:v>0.86458333333333304</c:v>
                </c:pt>
                <c:pt idx="742">
                  <c:v>0.86527777777777803</c:v>
                </c:pt>
                <c:pt idx="743">
                  <c:v>0.86597222222222203</c:v>
                </c:pt>
                <c:pt idx="744">
                  <c:v>0.86666666666666703</c:v>
                </c:pt>
                <c:pt idx="745">
                  <c:v>0.86736111111111103</c:v>
                </c:pt>
                <c:pt idx="746">
                  <c:v>0.86805555555555602</c:v>
                </c:pt>
                <c:pt idx="747">
                  <c:v>0.86875000000000002</c:v>
                </c:pt>
                <c:pt idx="748">
                  <c:v>0.86944444444444402</c:v>
                </c:pt>
                <c:pt idx="749">
                  <c:v>0.87013888888888902</c:v>
                </c:pt>
                <c:pt idx="750">
                  <c:v>0.87083333333333302</c:v>
                </c:pt>
                <c:pt idx="751">
                  <c:v>0.87152777777777801</c:v>
                </c:pt>
                <c:pt idx="752">
                  <c:v>0.87222222222222201</c:v>
                </c:pt>
                <c:pt idx="753">
                  <c:v>0.87291666666666701</c:v>
                </c:pt>
                <c:pt idx="754">
                  <c:v>0.87361111111111101</c:v>
                </c:pt>
                <c:pt idx="755">
                  <c:v>0.874305555555556</c:v>
                </c:pt>
                <c:pt idx="756">
                  <c:v>0.875</c:v>
                </c:pt>
                <c:pt idx="757">
                  <c:v>0.875694444444444</c:v>
                </c:pt>
                <c:pt idx="758">
                  <c:v>0.87638888888888899</c:v>
                </c:pt>
                <c:pt idx="759">
                  <c:v>0.87708333333333299</c:v>
                </c:pt>
                <c:pt idx="760">
                  <c:v>0.87777777777777799</c:v>
                </c:pt>
                <c:pt idx="761">
                  <c:v>0.87847222222222199</c:v>
                </c:pt>
                <c:pt idx="762">
                  <c:v>0.87916666666666698</c:v>
                </c:pt>
                <c:pt idx="763">
                  <c:v>0.87986111111111098</c:v>
                </c:pt>
                <c:pt idx="764">
                  <c:v>0.88055555555555598</c:v>
                </c:pt>
                <c:pt idx="765">
                  <c:v>0.88124999999999998</c:v>
                </c:pt>
                <c:pt idx="766">
                  <c:v>0.88194444444444497</c:v>
                </c:pt>
                <c:pt idx="767">
                  <c:v>0.88263888888888897</c:v>
                </c:pt>
                <c:pt idx="768">
                  <c:v>0.88333333333333297</c:v>
                </c:pt>
                <c:pt idx="769">
                  <c:v>0.88402777777777797</c:v>
                </c:pt>
                <c:pt idx="770">
                  <c:v>0.88472222222222197</c:v>
                </c:pt>
                <c:pt idx="771">
                  <c:v>0.88541666666666696</c:v>
                </c:pt>
                <c:pt idx="772">
                  <c:v>0.88611111111111096</c:v>
                </c:pt>
                <c:pt idx="773">
                  <c:v>0.88680555555555596</c:v>
                </c:pt>
                <c:pt idx="774">
                  <c:v>0.88749999999999996</c:v>
                </c:pt>
                <c:pt idx="775">
                  <c:v>0.88819444444444495</c:v>
                </c:pt>
                <c:pt idx="776">
                  <c:v>0.88888888888888895</c:v>
                </c:pt>
                <c:pt idx="777">
                  <c:v>0.88958333333333295</c:v>
                </c:pt>
                <c:pt idx="778">
                  <c:v>0.89027777777777795</c:v>
                </c:pt>
                <c:pt idx="779">
                  <c:v>0.89097222222222205</c:v>
                </c:pt>
                <c:pt idx="780">
                  <c:v>0.89166666666666705</c:v>
                </c:pt>
                <c:pt idx="781">
                  <c:v>0.89236111111111105</c:v>
                </c:pt>
                <c:pt idx="782">
                  <c:v>0.89305555555555605</c:v>
                </c:pt>
                <c:pt idx="783">
                  <c:v>0.89375000000000004</c:v>
                </c:pt>
                <c:pt idx="784">
                  <c:v>0.89444444444444404</c:v>
                </c:pt>
                <c:pt idx="785">
                  <c:v>0.89513888888888904</c:v>
                </c:pt>
                <c:pt idx="786">
                  <c:v>0.89583333333333304</c:v>
                </c:pt>
                <c:pt idx="787">
                  <c:v>0.89652777777777803</c:v>
                </c:pt>
                <c:pt idx="788">
                  <c:v>0.89722222222222203</c:v>
                </c:pt>
                <c:pt idx="789">
                  <c:v>0.89791666666666703</c:v>
                </c:pt>
                <c:pt idx="790">
                  <c:v>0.89861111111111103</c:v>
                </c:pt>
                <c:pt idx="791">
                  <c:v>0.89930555555555602</c:v>
                </c:pt>
                <c:pt idx="792">
                  <c:v>0.9</c:v>
                </c:pt>
                <c:pt idx="793">
                  <c:v>0.90069444444444402</c:v>
                </c:pt>
                <c:pt idx="794">
                  <c:v>0.90138888888888902</c:v>
                </c:pt>
                <c:pt idx="795">
                  <c:v>0.90208333333333302</c:v>
                </c:pt>
                <c:pt idx="796">
                  <c:v>0.90277777777777801</c:v>
                </c:pt>
                <c:pt idx="797">
                  <c:v>0.90347222222222201</c:v>
                </c:pt>
                <c:pt idx="798">
                  <c:v>0.90416666666666701</c:v>
                </c:pt>
                <c:pt idx="799">
                  <c:v>0.90486111111111101</c:v>
                </c:pt>
                <c:pt idx="800">
                  <c:v>0.905555555555556</c:v>
                </c:pt>
                <c:pt idx="801">
                  <c:v>0.90625</c:v>
                </c:pt>
                <c:pt idx="802">
                  <c:v>0.906944444444444</c:v>
                </c:pt>
                <c:pt idx="803">
                  <c:v>0.90763888888888899</c:v>
                </c:pt>
                <c:pt idx="804">
                  <c:v>0.90833333333333299</c:v>
                </c:pt>
                <c:pt idx="805">
                  <c:v>0.90902777777777799</c:v>
                </c:pt>
                <c:pt idx="806">
                  <c:v>0.90972222222222199</c:v>
                </c:pt>
                <c:pt idx="807">
                  <c:v>0.91041666666666698</c:v>
                </c:pt>
                <c:pt idx="808">
                  <c:v>0.91111111111111098</c:v>
                </c:pt>
                <c:pt idx="809">
                  <c:v>0.91180555555555598</c:v>
                </c:pt>
                <c:pt idx="810">
                  <c:v>0.91249999999999998</c:v>
                </c:pt>
                <c:pt idx="811">
                  <c:v>0.91319444444444497</c:v>
                </c:pt>
                <c:pt idx="812">
                  <c:v>0.91388888888888897</c:v>
                </c:pt>
                <c:pt idx="813">
                  <c:v>0.91458333333333297</c:v>
                </c:pt>
                <c:pt idx="814">
                  <c:v>0.91527777777777797</c:v>
                </c:pt>
                <c:pt idx="815">
                  <c:v>0.91597222222222197</c:v>
                </c:pt>
                <c:pt idx="816">
                  <c:v>0.91666666666666696</c:v>
                </c:pt>
                <c:pt idx="817">
                  <c:v>0.91736111111111096</c:v>
                </c:pt>
                <c:pt idx="818">
                  <c:v>0.91805555555555596</c:v>
                </c:pt>
                <c:pt idx="819">
                  <c:v>0.91874999999999996</c:v>
                </c:pt>
                <c:pt idx="820">
                  <c:v>0.91944444444444495</c:v>
                </c:pt>
                <c:pt idx="821">
                  <c:v>0.92013888888888895</c:v>
                </c:pt>
                <c:pt idx="822">
                  <c:v>0.92083333333333295</c:v>
                </c:pt>
                <c:pt idx="823">
                  <c:v>0.92152777777777795</c:v>
                </c:pt>
                <c:pt idx="824">
                  <c:v>0.92222222222222205</c:v>
                </c:pt>
                <c:pt idx="825">
                  <c:v>0.92291666666666705</c:v>
                </c:pt>
                <c:pt idx="826">
                  <c:v>0.92361111111111105</c:v>
                </c:pt>
                <c:pt idx="827">
                  <c:v>0.92430555555555605</c:v>
                </c:pt>
                <c:pt idx="828">
                  <c:v>0.92500000000000004</c:v>
                </c:pt>
                <c:pt idx="829">
                  <c:v>0.92569444444444404</c:v>
                </c:pt>
                <c:pt idx="830">
                  <c:v>0.92638888888888904</c:v>
                </c:pt>
                <c:pt idx="831">
                  <c:v>0.92708333333333304</c:v>
                </c:pt>
                <c:pt idx="832">
                  <c:v>0.92777777777777803</c:v>
                </c:pt>
                <c:pt idx="833">
                  <c:v>0.92847222222222203</c:v>
                </c:pt>
                <c:pt idx="834">
                  <c:v>0.92916666666666703</c:v>
                </c:pt>
                <c:pt idx="835">
                  <c:v>0.92986111111111103</c:v>
                </c:pt>
                <c:pt idx="836">
                  <c:v>0.93055555555555602</c:v>
                </c:pt>
                <c:pt idx="837">
                  <c:v>0.93125000000000002</c:v>
                </c:pt>
                <c:pt idx="838">
                  <c:v>0.93194444444444402</c:v>
                </c:pt>
                <c:pt idx="839">
                  <c:v>0.93263888888888902</c:v>
                </c:pt>
                <c:pt idx="840">
                  <c:v>0.93333333333333302</c:v>
                </c:pt>
                <c:pt idx="841">
                  <c:v>0.93402777777777801</c:v>
                </c:pt>
                <c:pt idx="842">
                  <c:v>0.93472222222222201</c:v>
                </c:pt>
                <c:pt idx="843">
                  <c:v>0.93541666666666701</c:v>
                </c:pt>
                <c:pt idx="844">
                  <c:v>0.93611111111111101</c:v>
                </c:pt>
                <c:pt idx="845">
                  <c:v>0.936805555555556</c:v>
                </c:pt>
                <c:pt idx="846">
                  <c:v>0.9375</c:v>
                </c:pt>
                <c:pt idx="847">
                  <c:v>0.938194444444444</c:v>
                </c:pt>
                <c:pt idx="848">
                  <c:v>0.93888888888888899</c:v>
                </c:pt>
                <c:pt idx="849">
                  <c:v>0.93958333333333299</c:v>
                </c:pt>
                <c:pt idx="850">
                  <c:v>0.94027777777777799</c:v>
                </c:pt>
                <c:pt idx="851">
                  <c:v>0.94097222222222199</c:v>
                </c:pt>
                <c:pt idx="852">
                  <c:v>0.94166666666666698</c:v>
                </c:pt>
                <c:pt idx="853">
                  <c:v>0.94236111111111098</c:v>
                </c:pt>
                <c:pt idx="854">
                  <c:v>0.94305555555555598</c:v>
                </c:pt>
                <c:pt idx="855">
                  <c:v>0.94374999999999998</c:v>
                </c:pt>
                <c:pt idx="856">
                  <c:v>0.94444444444444497</c:v>
                </c:pt>
                <c:pt idx="857">
                  <c:v>0.94513888888888897</c:v>
                </c:pt>
                <c:pt idx="858">
                  <c:v>0.94583333333333297</c:v>
                </c:pt>
                <c:pt idx="859">
                  <c:v>0.94652777777777797</c:v>
                </c:pt>
                <c:pt idx="860">
                  <c:v>0.94722222222222197</c:v>
                </c:pt>
                <c:pt idx="861">
                  <c:v>0.94791666666666696</c:v>
                </c:pt>
                <c:pt idx="862">
                  <c:v>0.94861111111111096</c:v>
                </c:pt>
                <c:pt idx="863">
                  <c:v>0.94930555555555596</c:v>
                </c:pt>
                <c:pt idx="864">
                  <c:v>0.95</c:v>
                </c:pt>
                <c:pt idx="865">
                  <c:v>0.95069444444444495</c:v>
                </c:pt>
                <c:pt idx="866">
                  <c:v>0.95138888888888895</c:v>
                </c:pt>
                <c:pt idx="867">
                  <c:v>0.95208333333333295</c:v>
                </c:pt>
                <c:pt idx="868">
                  <c:v>0.95277777777777795</c:v>
                </c:pt>
                <c:pt idx="869">
                  <c:v>0.95347222222222205</c:v>
                </c:pt>
                <c:pt idx="870">
                  <c:v>0.95416666666666705</c:v>
                </c:pt>
                <c:pt idx="871">
                  <c:v>0.95486111111111105</c:v>
                </c:pt>
                <c:pt idx="872">
                  <c:v>0.95555555555555605</c:v>
                </c:pt>
                <c:pt idx="873">
                  <c:v>0.95625000000000004</c:v>
                </c:pt>
                <c:pt idx="874">
                  <c:v>0.95694444444444404</c:v>
                </c:pt>
                <c:pt idx="875">
                  <c:v>0.95763888888888904</c:v>
                </c:pt>
                <c:pt idx="876">
                  <c:v>0.95833333333333304</c:v>
                </c:pt>
                <c:pt idx="877">
                  <c:v>0.95902777777777803</c:v>
                </c:pt>
                <c:pt idx="878">
                  <c:v>0.95972222222222203</c:v>
                </c:pt>
                <c:pt idx="879">
                  <c:v>0.96041666666666703</c:v>
                </c:pt>
                <c:pt idx="880">
                  <c:v>0.96111111111111103</c:v>
                </c:pt>
                <c:pt idx="881">
                  <c:v>0.96180555555555602</c:v>
                </c:pt>
                <c:pt idx="882">
                  <c:v>0.96250000000000002</c:v>
                </c:pt>
                <c:pt idx="883">
                  <c:v>0.96319444444444402</c:v>
                </c:pt>
                <c:pt idx="884">
                  <c:v>0.96388888888888902</c:v>
                </c:pt>
                <c:pt idx="885">
                  <c:v>0.96458333333333302</c:v>
                </c:pt>
                <c:pt idx="886">
                  <c:v>0.96527777777777801</c:v>
                </c:pt>
                <c:pt idx="887">
                  <c:v>0.96597222222222201</c:v>
                </c:pt>
                <c:pt idx="888">
                  <c:v>0.96666666666666701</c:v>
                </c:pt>
                <c:pt idx="889">
                  <c:v>0.96736111111111101</c:v>
                </c:pt>
                <c:pt idx="890">
                  <c:v>0.968055555555556</c:v>
                </c:pt>
                <c:pt idx="891">
                  <c:v>0.96875</c:v>
                </c:pt>
                <c:pt idx="892">
                  <c:v>0.969444444444444</c:v>
                </c:pt>
                <c:pt idx="893">
                  <c:v>0.97013888888888899</c:v>
                </c:pt>
                <c:pt idx="894">
                  <c:v>0.97083333333333299</c:v>
                </c:pt>
                <c:pt idx="895">
                  <c:v>0.97152777777777799</c:v>
                </c:pt>
                <c:pt idx="896">
                  <c:v>0.97222222222222199</c:v>
                </c:pt>
                <c:pt idx="897">
                  <c:v>0.97291666666666698</c:v>
                </c:pt>
                <c:pt idx="898">
                  <c:v>0.97361111111111098</c:v>
                </c:pt>
                <c:pt idx="899">
                  <c:v>0.97430555555555598</c:v>
                </c:pt>
                <c:pt idx="900">
                  <c:v>0.97499999999999998</c:v>
                </c:pt>
                <c:pt idx="901">
                  <c:v>0.97569444444444497</c:v>
                </c:pt>
                <c:pt idx="902">
                  <c:v>0.97638888888888897</c:v>
                </c:pt>
                <c:pt idx="903">
                  <c:v>0.97708333333333297</c:v>
                </c:pt>
                <c:pt idx="904">
                  <c:v>0.97777777777777797</c:v>
                </c:pt>
                <c:pt idx="905">
                  <c:v>0.97847222222222197</c:v>
                </c:pt>
                <c:pt idx="906">
                  <c:v>0.97916666666666696</c:v>
                </c:pt>
                <c:pt idx="907">
                  <c:v>0.97986111111111096</c:v>
                </c:pt>
                <c:pt idx="908">
                  <c:v>0.98055555555555596</c:v>
                </c:pt>
                <c:pt idx="909">
                  <c:v>0.98124999999999996</c:v>
                </c:pt>
                <c:pt idx="910">
                  <c:v>0.98194444444444495</c:v>
                </c:pt>
                <c:pt idx="911">
                  <c:v>0.98263888888888895</c:v>
                </c:pt>
                <c:pt idx="912">
                  <c:v>0.98333333333333295</c:v>
                </c:pt>
                <c:pt idx="913">
                  <c:v>0.98402777777777795</c:v>
                </c:pt>
                <c:pt idx="914">
                  <c:v>0.98472222222222205</c:v>
                </c:pt>
                <c:pt idx="915">
                  <c:v>0.98541666666666705</c:v>
                </c:pt>
                <c:pt idx="916">
                  <c:v>0.98611111111111105</c:v>
                </c:pt>
                <c:pt idx="917">
                  <c:v>0.98680555555555605</c:v>
                </c:pt>
                <c:pt idx="918">
                  <c:v>0.98750000000000004</c:v>
                </c:pt>
                <c:pt idx="919">
                  <c:v>0.98819444444444404</c:v>
                </c:pt>
                <c:pt idx="920">
                  <c:v>0.98888888888888904</c:v>
                </c:pt>
                <c:pt idx="921">
                  <c:v>0.98958333333333304</c:v>
                </c:pt>
                <c:pt idx="922">
                  <c:v>0.99027777777777803</c:v>
                </c:pt>
                <c:pt idx="923">
                  <c:v>0.99097222222222203</c:v>
                </c:pt>
                <c:pt idx="924">
                  <c:v>0.99166666666666703</c:v>
                </c:pt>
                <c:pt idx="925">
                  <c:v>0.99236111111111103</c:v>
                </c:pt>
                <c:pt idx="926">
                  <c:v>0.99305555555555602</c:v>
                </c:pt>
                <c:pt idx="927">
                  <c:v>0.99375000000000002</c:v>
                </c:pt>
                <c:pt idx="928">
                  <c:v>0.99444444444444402</c:v>
                </c:pt>
                <c:pt idx="929">
                  <c:v>0.99513888888888902</c:v>
                </c:pt>
                <c:pt idx="930">
                  <c:v>0.99583333333333302</c:v>
                </c:pt>
                <c:pt idx="931">
                  <c:v>0.99652777777777801</c:v>
                </c:pt>
                <c:pt idx="932">
                  <c:v>0.99722222222222201</c:v>
                </c:pt>
                <c:pt idx="933">
                  <c:v>0.99791666666666701</c:v>
                </c:pt>
                <c:pt idx="934">
                  <c:v>0.99861111111111101</c:v>
                </c:pt>
                <c:pt idx="935">
                  <c:v>0.999305555555556</c:v>
                </c:pt>
              </c:numCache>
            </c:numRef>
          </c:cat>
          <c:val>
            <c:numRef>
              <c:f>Relevés!$I$513:$I$2258</c:f>
              <c:numCache>
                <c:formatCode>General</c:formatCode>
                <c:ptCount val="17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73B-4C20-AF7A-51B835B96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9460096"/>
        <c:axId val="238662144"/>
      </c:barChart>
      <c:catAx>
        <c:axId val="299460096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386621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38662144"/>
        <c:scaling>
          <c:orientation val="minMax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9946009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6.png"/><Relationship Id="rId7" Type="http://schemas.openxmlformats.org/officeDocument/2006/relationships/chart" Target="../charts/chart4.xml"/><Relationship Id="rId2" Type="http://schemas.openxmlformats.org/officeDocument/2006/relationships/chart" Target="../charts/chart1.xml"/><Relationship Id="rId1" Type="http://schemas.openxmlformats.org/officeDocument/2006/relationships/image" Target="../media/image5.pn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7.xml"/><Relationship Id="rId7" Type="http://schemas.openxmlformats.org/officeDocument/2006/relationships/chart" Target="../charts/chart9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10" Type="http://schemas.openxmlformats.org/officeDocument/2006/relationships/image" Target="../media/image7.png"/><Relationship Id="rId4" Type="http://schemas.openxmlformats.org/officeDocument/2006/relationships/chart" Target="../charts/chart8.xml"/><Relationship Id="rId9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hyperlink" Target="https://marine.meteoconsult.fr/meteo-marine/horaires-maree-la-tranche-sur-mer-1083-0.php" TargetMode="External"/><Relationship Id="rId18" Type="http://schemas.openxmlformats.org/officeDocument/2006/relationships/image" Target="../media/image25.png"/><Relationship Id="rId26" Type="http://schemas.openxmlformats.org/officeDocument/2006/relationships/image" Target="../media/image33.png"/><Relationship Id="rId39" Type="http://schemas.openxmlformats.org/officeDocument/2006/relationships/image" Target="../media/image46.png"/><Relationship Id="rId21" Type="http://schemas.openxmlformats.org/officeDocument/2006/relationships/image" Target="../media/image28.png"/><Relationship Id="rId34" Type="http://schemas.openxmlformats.org/officeDocument/2006/relationships/image" Target="../media/image41.png"/><Relationship Id="rId42" Type="http://schemas.openxmlformats.org/officeDocument/2006/relationships/image" Target="../media/image49.png"/><Relationship Id="rId47" Type="http://schemas.openxmlformats.org/officeDocument/2006/relationships/image" Target="../media/image54.png"/><Relationship Id="rId50" Type="http://schemas.openxmlformats.org/officeDocument/2006/relationships/chart" Target="../charts/chart15.xml"/><Relationship Id="rId7" Type="http://schemas.openxmlformats.org/officeDocument/2006/relationships/hyperlink" Target="http://meteofloralies.free.fr/" TargetMode="External"/><Relationship Id="rId2" Type="http://schemas.openxmlformats.org/officeDocument/2006/relationships/image" Target="../media/image15.png"/><Relationship Id="rId16" Type="http://schemas.openxmlformats.org/officeDocument/2006/relationships/image" Target="../media/image23.png"/><Relationship Id="rId29" Type="http://schemas.openxmlformats.org/officeDocument/2006/relationships/image" Target="../media/image36.png"/><Relationship Id="rId11" Type="http://schemas.openxmlformats.org/officeDocument/2006/relationships/hyperlink" Target="https://meteofrance.com/previsions-meteo-france/la-tranche-sur-mer/85360" TargetMode="External"/><Relationship Id="rId24" Type="http://schemas.openxmlformats.org/officeDocument/2006/relationships/image" Target="../media/image31.png"/><Relationship Id="rId32" Type="http://schemas.openxmlformats.org/officeDocument/2006/relationships/image" Target="../media/image39.png"/><Relationship Id="rId37" Type="http://schemas.openxmlformats.org/officeDocument/2006/relationships/image" Target="../media/image44.png"/><Relationship Id="rId40" Type="http://schemas.openxmlformats.org/officeDocument/2006/relationships/image" Target="../media/image47.png"/><Relationship Id="rId45" Type="http://schemas.openxmlformats.org/officeDocument/2006/relationships/image" Target="../media/image52.png"/><Relationship Id="rId5" Type="http://schemas.openxmlformats.org/officeDocument/2006/relationships/chart" Target="../charts/chart11.xml"/><Relationship Id="rId15" Type="http://schemas.openxmlformats.org/officeDocument/2006/relationships/image" Target="../media/image22.png"/><Relationship Id="rId23" Type="http://schemas.openxmlformats.org/officeDocument/2006/relationships/image" Target="../media/image30.png"/><Relationship Id="rId28" Type="http://schemas.openxmlformats.org/officeDocument/2006/relationships/image" Target="../media/image35.png"/><Relationship Id="rId36" Type="http://schemas.openxmlformats.org/officeDocument/2006/relationships/image" Target="../media/image43.png"/><Relationship Id="rId49" Type="http://schemas.openxmlformats.org/officeDocument/2006/relationships/image" Target="../media/image56.png"/><Relationship Id="rId10" Type="http://schemas.openxmlformats.org/officeDocument/2006/relationships/chart" Target="../charts/chart14.xml"/><Relationship Id="rId19" Type="http://schemas.openxmlformats.org/officeDocument/2006/relationships/image" Target="../media/image26.png"/><Relationship Id="rId31" Type="http://schemas.openxmlformats.org/officeDocument/2006/relationships/image" Target="../media/image38.png"/><Relationship Id="rId44" Type="http://schemas.openxmlformats.org/officeDocument/2006/relationships/image" Target="../media/image51.png"/><Relationship Id="rId52" Type="http://schemas.openxmlformats.org/officeDocument/2006/relationships/chart" Target="../charts/chart17.xml"/><Relationship Id="rId4" Type="http://schemas.openxmlformats.org/officeDocument/2006/relationships/image" Target="../media/image17.png"/><Relationship Id="rId9" Type="http://schemas.openxmlformats.org/officeDocument/2006/relationships/image" Target="../media/image19.png"/><Relationship Id="rId14" Type="http://schemas.openxmlformats.org/officeDocument/2006/relationships/image" Target="../media/image21.png"/><Relationship Id="rId22" Type="http://schemas.openxmlformats.org/officeDocument/2006/relationships/image" Target="../media/image29.png"/><Relationship Id="rId27" Type="http://schemas.openxmlformats.org/officeDocument/2006/relationships/image" Target="../media/image34.png"/><Relationship Id="rId30" Type="http://schemas.openxmlformats.org/officeDocument/2006/relationships/image" Target="../media/image37.png"/><Relationship Id="rId35" Type="http://schemas.openxmlformats.org/officeDocument/2006/relationships/image" Target="../media/image42.png"/><Relationship Id="rId43" Type="http://schemas.openxmlformats.org/officeDocument/2006/relationships/image" Target="../media/image50.png"/><Relationship Id="rId48" Type="http://schemas.openxmlformats.org/officeDocument/2006/relationships/image" Target="../media/image55.png"/><Relationship Id="rId8" Type="http://schemas.openxmlformats.org/officeDocument/2006/relationships/chart" Target="../charts/chart13.xml"/><Relationship Id="rId51" Type="http://schemas.openxmlformats.org/officeDocument/2006/relationships/chart" Target="../charts/chart16.xml"/><Relationship Id="rId3" Type="http://schemas.openxmlformats.org/officeDocument/2006/relationships/image" Target="../media/image16.jpeg"/><Relationship Id="rId12" Type="http://schemas.openxmlformats.org/officeDocument/2006/relationships/image" Target="../media/image20.png"/><Relationship Id="rId17" Type="http://schemas.openxmlformats.org/officeDocument/2006/relationships/image" Target="../media/image24.jpg"/><Relationship Id="rId25" Type="http://schemas.openxmlformats.org/officeDocument/2006/relationships/image" Target="../media/image32.png"/><Relationship Id="rId33" Type="http://schemas.openxmlformats.org/officeDocument/2006/relationships/image" Target="../media/image40.png"/><Relationship Id="rId38" Type="http://schemas.openxmlformats.org/officeDocument/2006/relationships/image" Target="../media/image45.png"/><Relationship Id="rId46" Type="http://schemas.openxmlformats.org/officeDocument/2006/relationships/image" Target="../media/image53.png"/><Relationship Id="rId20" Type="http://schemas.openxmlformats.org/officeDocument/2006/relationships/image" Target="../media/image27.png"/><Relationship Id="rId41" Type="http://schemas.openxmlformats.org/officeDocument/2006/relationships/image" Target="../media/image48.png"/><Relationship Id="rId1" Type="http://schemas.openxmlformats.org/officeDocument/2006/relationships/hyperlink" Target="https://www.wunderground.com/dashboard/pws/ILATRA6" TargetMode="External"/><Relationship Id="rId6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image" Target="../media/image4.png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image" Target="../media/image59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image" Target="../media/image58.png"/><Relationship Id="rId5" Type="http://schemas.openxmlformats.org/officeDocument/2006/relationships/chart" Target="../charts/chart22.xml"/><Relationship Id="rId15" Type="http://schemas.openxmlformats.org/officeDocument/2006/relationships/image" Target="../media/image60.png"/><Relationship Id="rId10" Type="http://schemas.openxmlformats.org/officeDocument/2006/relationships/chart" Target="../charts/chart27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image" Target="../media/image55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2.jpg"/><Relationship Id="rId1" Type="http://schemas.openxmlformats.org/officeDocument/2006/relationships/image" Target="../media/image6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38100</xdr:colOff>
      <xdr:row>6</xdr:row>
      <xdr:rowOff>133350</xdr:rowOff>
    </xdr:from>
    <xdr:to>
      <xdr:col>25</xdr:col>
      <xdr:colOff>28575</xdr:colOff>
      <xdr:row>8</xdr:row>
      <xdr:rowOff>0</xdr:rowOff>
    </xdr:to>
    <xdr:pic macro="[0]!Recuperation">
      <xdr:nvPicPr>
        <xdr:cNvPr id="144397" name="CommandButton2">
          <a:extLst>
            <a:ext uri="{FF2B5EF4-FFF2-40B4-BE49-F238E27FC236}">
              <a16:creationId xmlns=""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10875" y="1333500"/>
          <a:ext cx="92392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9</xdr:row>
      <xdr:rowOff>123825</xdr:rowOff>
    </xdr:from>
    <xdr:to>
      <xdr:col>30</xdr:col>
      <xdr:colOff>0</xdr:colOff>
      <xdr:row>9</xdr:row>
      <xdr:rowOff>142875</xdr:rowOff>
    </xdr:to>
    <xdr:sp macro="" textlink="">
      <xdr:nvSpPr>
        <xdr:cNvPr id="113778" name="Trait 54">
          <a:extLst>
            <a:ext uri="{FF2B5EF4-FFF2-40B4-BE49-F238E27FC236}">
              <a16:creationId xmlns="" xmlns:a16="http://schemas.microsoft.com/office/drawing/2014/main" id="{00000000-0008-0000-0100-000072BC0100}"/>
            </a:ext>
          </a:extLst>
        </xdr:cNvPr>
        <xdr:cNvSpPr>
          <a:spLocks noChangeShapeType="1"/>
        </xdr:cNvSpPr>
      </xdr:nvSpPr>
      <xdr:spPr bwMode="auto">
        <a:xfrm flipH="1">
          <a:off x="7010400" y="1485900"/>
          <a:ext cx="3286125" cy="1905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171450</xdr:colOff>
      <xdr:row>9</xdr:row>
      <xdr:rowOff>142875</xdr:rowOff>
    </xdr:from>
    <xdr:to>
      <xdr:col>54</xdr:col>
      <xdr:colOff>19050</xdr:colOff>
      <xdr:row>9</xdr:row>
      <xdr:rowOff>228600</xdr:rowOff>
    </xdr:to>
    <xdr:sp macro="" textlink="">
      <xdr:nvSpPr>
        <xdr:cNvPr id="113779" name="Rectangle 64">
          <a:extLst>
            <a:ext uri="{FF2B5EF4-FFF2-40B4-BE49-F238E27FC236}">
              <a16:creationId xmlns=""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171450" y="150495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9</xdr:row>
      <xdr:rowOff>133350</xdr:rowOff>
    </xdr:from>
    <xdr:to>
      <xdr:col>21</xdr:col>
      <xdr:colOff>0</xdr:colOff>
      <xdr:row>9</xdr:row>
      <xdr:rowOff>142875</xdr:rowOff>
    </xdr:to>
    <xdr:sp macro="" textlink="">
      <xdr:nvSpPr>
        <xdr:cNvPr id="113781" name="Trait 66">
          <a:extLst>
            <a:ext uri="{FF2B5EF4-FFF2-40B4-BE49-F238E27FC236}">
              <a16:creationId xmlns="" xmlns:a16="http://schemas.microsoft.com/office/drawing/2014/main" id="{00000000-0008-0000-0100-000075BC0100}"/>
            </a:ext>
          </a:extLst>
        </xdr:cNvPr>
        <xdr:cNvSpPr>
          <a:spLocks noChangeShapeType="1"/>
        </xdr:cNvSpPr>
      </xdr:nvSpPr>
      <xdr:spPr bwMode="auto">
        <a:xfrm flipH="1" flipV="1">
          <a:off x="171450" y="1495425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=""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=""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72</xdr:row>
      <xdr:rowOff>28575</xdr:rowOff>
    </xdr:from>
    <xdr:to>
      <xdr:col>21</xdr:col>
      <xdr:colOff>9525</xdr:colOff>
      <xdr:row>72</xdr:row>
      <xdr:rowOff>28575</xdr:rowOff>
    </xdr:to>
    <xdr:sp macro="" textlink="">
      <xdr:nvSpPr>
        <xdr:cNvPr id="113784" name="Trait 66">
          <a:extLst>
            <a:ext uri="{FF2B5EF4-FFF2-40B4-BE49-F238E27FC236}">
              <a16:creationId xmlns="" xmlns:a16="http://schemas.microsoft.com/office/drawing/2014/main" id="{00000000-0008-0000-0100-000078BC0100}"/>
            </a:ext>
          </a:extLst>
        </xdr:cNvPr>
        <xdr:cNvSpPr>
          <a:spLocks noChangeShapeType="1"/>
        </xdr:cNvSpPr>
      </xdr:nvSpPr>
      <xdr:spPr bwMode="auto">
        <a:xfrm flipH="1">
          <a:off x="171450" y="15582900"/>
          <a:ext cx="60674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71</xdr:col>
      <xdr:colOff>476250</xdr:colOff>
      <xdr:row>81</xdr:row>
      <xdr:rowOff>104775</xdr:rowOff>
    </xdr:from>
    <xdr:to>
      <xdr:col>81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=""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22</xdr:col>
      <xdr:colOff>19050</xdr:colOff>
      <xdr:row>31</xdr:row>
      <xdr:rowOff>134067</xdr:rowOff>
    </xdr:from>
    <xdr:to>
      <xdr:col>30</xdr:col>
      <xdr:colOff>2356</xdr:colOff>
      <xdr:row>31</xdr:row>
      <xdr:rowOff>134067</xdr:rowOff>
    </xdr:to>
    <xdr:sp macro="" textlink="">
      <xdr:nvSpPr>
        <xdr:cNvPr id="113794" name="Trait 54">
          <a:extLst>
            <a:ext uri="{FF2B5EF4-FFF2-40B4-BE49-F238E27FC236}">
              <a16:creationId xmlns="" xmlns:a16="http://schemas.microsoft.com/office/drawing/2014/main" id="{00000000-0008-0000-0100-000082BC0100}"/>
            </a:ext>
          </a:extLst>
        </xdr:cNvPr>
        <xdr:cNvSpPr>
          <a:spLocks noChangeShapeType="1"/>
        </xdr:cNvSpPr>
      </xdr:nvSpPr>
      <xdr:spPr bwMode="auto">
        <a:xfrm flipH="1">
          <a:off x="5314131" y="12813583"/>
          <a:ext cx="3557741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31</xdr:row>
      <xdr:rowOff>142875</xdr:rowOff>
    </xdr:from>
    <xdr:to>
      <xdr:col>54</xdr:col>
      <xdr:colOff>9525</xdr:colOff>
      <xdr:row>31</xdr:row>
      <xdr:rowOff>228600</xdr:rowOff>
    </xdr:to>
    <xdr:sp macro="" textlink="">
      <xdr:nvSpPr>
        <xdr:cNvPr id="113795" name="Rectangle 64">
          <a:extLst>
            <a:ext uri="{FF2B5EF4-FFF2-40B4-BE49-F238E27FC236}">
              <a16:creationId xmlns="" xmlns:a16="http://schemas.microsoft.com/office/drawing/2014/main" id="{00000000-0008-0000-0100-000083BC0100}"/>
            </a:ext>
          </a:extLst>
        </xdr:cNvPr>
        <xdr:cNvSpPr>
          <a:spLocks noChangeArrowheads="1"/>
        </xdr:cNvSpPr>
      </xdr:nvSpPr>
      <xdr:spPr bwMode="auto">
        <a:xfrm>
          <a:off x="161925" y="1160145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238125</xdr:colOff>
      <xdr:row>31</xdr:row>
      <xdr:rowOff>142875</xdr:rowOff>
    </xdr:from>
    <xdr:to>
      <xdr:col>20</xdr:col>
      <xdr:colOff>114300</xdr:colOff>
      <xdr:row>31</xdr:row>
      <xdr:rowOff>152400</xdr:rowOff>
    </xdr:to>
    <xdr:sp macro="" textlink="">
      <xdr:nvSpPr>
        <xdr:cNvPr id="113797" name="Trait 66">
          <a:extLst>
            <a:ext uri="{FF2B5EF4-FFF2-40B4-BE49-F238E27FC236}">
              <a16:creationId xmlns="" xmlns:a16="http://schemas.microsoft.com/office/drawing/2014/main" id="{00000000-0008-0000-0100-000085BC0100}"/>
            </a:ext>
          </a:extLst>
        </xdr:cNvPr>
        <xdr:cNvSpPr>
          <a:spLocks noChangeShapeType="1"/>
        </xdr:cNvSpPr>
      </xdr:nvSpPr>
      <xdr:spPr bwMode="auto">
        <a:xfrm flipH="1" flipV="1">
          <a:off x="171450" y="11601450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133350</xdr:colOff>
      <xdr:row>17</xdr:row>
      <xdr:rowOff>123825</xdr:rowOff>
    </xdr:from>
    <xdr:to>
      <xdr:col>30</xdr:col>
      <xdr:colOff>0</xdr:colOff>
      <xdr:row>17</xdr:row>
      <xdr:rowOff>123825</xdr:rowOff>
    </xdr:to>
    <xdr:sp macro="" textlink="">
      <xdr:nvSpPr>
        <xdr:cNvPr id="113798" name="Trait 54">
          <a:extLst>
            <a:ext uri="{FF2B5EF4-FFF2-40B4-BE49-F238E27FC236}">
              <a16:creationId xmlns="" xmlns:a16="http://schemas.microsoft.com/office/drawing/2014/main" id="{00000000-0008-0000-0100-000086BC0100}"/>
            </a:ext>
          </a:extLst>
        </xdr:cNvPr>
        <xdr:cNvSpPr>
          <a:spLocks noChangeShapeType="1"/>
        </xdr:cNvSpPr>
      </xdr:nvSpPr>
      <xdr:spPr bwMode="auto">
        <a:xfrm flipH="1">
          <a:off x="7000875" y="8439150"/>
          <a:ext cx="329565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17</xdr:row>
      <xdr:rowOff>142875</xdr:rowOff>
    </xdr:from>
    <xdr:to>
      <xdr:col>54</xdr:col>
      <xdr:colOff>9525</xdr:colOff>
      <xdr:row>17</xdr:row>
      <xdr:rowOff>228600</xdr:rowOff>
    </xdr:to>
    <xdr:sp macro="" textlink="">
      <xdr:nvSpPr>
        <xdr:cNvPr id="113799" name="Rectangle 64">
          <a:extLst>
            <a:ext uri="{FF2B5EF4-FFF2-40B4-BE49-F238E27FC236}">
              <a16:creationId xmlns="" xmlns:a16="http://schemas.microsoft.com/office/drawing/2014/main" id="{00000000-0008-0000-0100-000087BC0100}"/>
            </a:ext>
          </a:extLst>
        </xdr:cNvPr>
        <xdr:cNvSpPr>
          <a:spLocks noChangeArrowheads="1"/>
        </xdr:cNvSpPr>
      </xdr:nvSpPr>
      <xdr:spPr bwMode="auto">
        <a:xfrm>
          <a:off x="161925" y="8458200"/>
          <a:ext cx="2039302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238125</xdr:colOff>
      <xdr:row>17</xdr:row>
      <xdr:rowOff>142875</xdr:rowOff>
    </xdr:from>
    <xdr:to>
      <xdr:col>20</xdr:col>
      <xdr:colOff>114300</xdr:colOff>
      <xdr:row>17</xdr:row>
      <xdr:rowOff>152400</xdr:rowOff>
    </xdr:to>
    <xdr:sp macro="" textlink="">
      <xdr:nvSpPr>
        <xdr:cNvPr id="113801" name="Trait 66">
          <a:extLst>
            <a:ext uri="{FF2B5EF4-FFF2-40B4-BE49-F238E27FC236}">
              <a16:creationId xmlns="" xmlns:a16="http://schemas.microsoft.com/office/drawing/2014/main" id="{00000000-0008-0000-0100-000089BC0100}"/>
            </a:ext>
          </a:extLst>
        </xdr:cNvPr>
        <xdr:cNvSpPr>
          <a:spLocks noChangeShapeType="1"/>
        </xdr:cNvSpPr>
      </xdr:nvSpPr>
      <xdr:spPr bwMode="auto">
        <a:xfrm flipH="1" flipV="1">
          <a:off x="171450" y="8458200"/>
          <a:ext cx="6696075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123825</xdr:colOff>
      <xdr:row>17</xdr:row>
      <xdr:rowOff>123825</xdr:rowOff>
    </xdr:from>
    <xdr:to>
      <xdr:col>47</xdr:col>
      <xdr:colOff>9525</xdr:colOff>
      <xdr:row>17</xdr:row>
      <xdr:rowOff>123825</xdr:rowOff>
    </xdr:to>
    <xdr:sp macro="" textlink="">
      <xdr:nvSpPr>
        <xdr:cNvPr id="113804" name="Trait 66">
          <a:extLst>
            <a:ext uri="{FF2B5EF4-FFF2-40B4-BE49-F238E27FC236}">
              <a16:creationId xmlns="" xmlns:a16="http://schemas.microsoft.com/office/drawing/2014/main" id="{00000000-0008-0000-0100-00008CBC0100}"/>
            </a:ext>
          </a:extLst>
        </xdr:cNvPr>
        <xdr:cNvSpPr>
          <a:spLocks noChangeShapeType="1"/>
        </xdr:cNvSpPr>
      </xdr:nvSpPr>
      <xdr:spPr bwMode="auto">
        <a:xfrm flipH="1" flipV="1">
          <a:off x="10420350" y="843915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31</xdr:row>
      <xdr:rowOff>128588</xdr:rowOff>
    </xdr:from>
    <xdr:to>
      <xdr:col>47</xdr:col>
      <xdr:colOff>9525</xdr:colOff>
      <xdr:row>31</xdr:row>
      <xdr:rowOff>128588</xdr:rowOff>
    </xdr:to>
    <xdr:sp macro="" textlink="">
      <xdr:nvSpPr>
        <xdr:cNvPr id="113805" name="Trait 66">
          <a:extLst>
            <a:ext uri="{FF2B5EF4-FFF2-40B4-BE49-F238E27FC236}">
              <a16:creationId xmlns="" xmlns:a16="http://schemas.microsoft.com/office/drawing/2014/main" id="{00000000-0008-0000-0100-00008DBC0100}"/>
            </a:ext>
          </a:extLst>
        </xdr:cNvPr>
        <xdr:cNvSpPr>
          <a:spLocks noChangeShapeType="1"/>
        </xdr:cNvSpPr>
      </xdr:nvSpPr>
      <xdr:spPr bwMode="auto">
        <a:xfrm flipH="1" flipV="1">
          <a:off x="8982075" y="12815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=""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123825</xdr:colOff>
      <xdr:row>9</xdr:row>
      <xdr:rowOff>123825</xdr:rowOff>
    </xdr:from>
    <xdr:to>
      <xdr:col>46</xdr:col>
      <xdr:colOff>76200</xdr:colOff>
      <xdr:row>9</xdr:row>
      <xdr:rowOff>123825</xdr:rowOff>
    </xdr:to>
    <xdr:sp macro="" textlink="">
      <xdr:nvSpPr>
        <xdr:cNvPr id="113813" name="Trait 54">
          <a:extLst>
            <a:ext uri="{FF2B5EF4-FFF2-40B4-BE49-F238E27FC236}">
              <a16:creationId xmlns="" xmlns:a16="http://schemas.microsoft.com/office/drawing/2014/main" id="{00000000-0008-0000-0100-000095BC0100}"/>
            </a:ext>
          </a:extLst>
        </xdr:cNvPr>
        <xdr:cNvSpPr>
          <a:spLocks noChangeShapeType="1"/>
        </xdr:cNvSpPr>
      </xdr:nvSpPr>
      <xdr:spPr bwMode="auto">
        <a:xfrm flipH="1">
          <a:off x="10420350" y="1485900"/>
          <a:ext cx="69056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=""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=""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=""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=""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56.5 k/h</a:t>
          </a:fld>
          <a:endParaRPr lang="fr-FR" sz="800" b="1"/>
        </a:p>
      </xdr:txBody>
    </xdr:sp>
    <xdr:clientData/>
  </xdr:twoCellAnchor>
  <xdr:twoCellAnchor>
    <xdr:from>
      <xdr:col>22</xdr:col>
      <xdr:colOff>19050</xdr:colOff>
      <xdr:row>45</xdr:row>
      <xdr:rowOff>134067</xdr:rowOff>
    </xdr:from>
    <xdr:to>
      <xdr:col>30</xdr:col>
      <xdr:colOff>2356</xdr:colOff>
      <xdr:row>45</xdr:row>
      <xdr:rowOff>134067</xdr:rowOff>
    </xdr:to>
    <xdr:sp macro="" textlink="">
      <xdr:nvSpPr>
        <xdr:cNvPr id="51" name="Trait 54">
          <a:extLst>
            <a:ext uri="{FF2B5EF4-FFF2-40B4-BE49-F238E27FC236}">
              <a16:creationId xmlns="" xmlns:a16="http://schemas.microsoft.com/office/drawing/2014/main" id="{00000000-0008-0000-0100-000033000000}"/>
            </a:ext>
          </a:extLst>
        </xdr:cNvPr>
        <xdr:cNvSpPr>
          <a:spLocks noChangeShapeType="1"/>
        </xdr:cNvSpPr>
      </xdr:nvSpPr>
      <xdr:spPr bwMode="auto">
        <a:xfrm flipH="1">
          <a:off x="6391275" y="10916367"/>
          <a:ext cx="3555181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45</xdr:row>
      <xdr:rowOff>142875</xdr:rowOff>
    </xdr:from>
    <xdr:to>
      <xdr:col>54</xdr:col>
      <xdr:colOff>9525</xdr:colOff>
      <xdr:row>45</xdr:row>
      <xdr:rowOff>228600</xdr:rowOff>
    </xdr:to>
    <xdr:sp macro="" textlink="">
      <xdr:nvSpPr>
        <xdr:cNvPr id="52" name="Rectangle 64">
          <a:extLst>
            <a:ext uri="{FF2B5EF4-FFF2-40B4-BE49-F238E27FC236}">
              <a16:creationId xmlns="" xmlns:a16="http://schemas.microsoft.com/office/drawing/2014/main" id="{00000000-0008-0000-0100-000034000000}"/>
            </a:ext>
          </a:extLst>
        </xdr:cNvPr>
        <xdr:cNvSpPr>
          <a:spLocks noChangeArrowheads="1"/>
        </xdr:cNvSpPr>
      </xdr:nvSpPr>
      <xdr:spPr bwMode="auto">
        <a:xfrm>
          <a:off x="161925" y="10925175"/>
          <a:ext cx="198405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238125</xdr:colOff>
      <xdr:row>45</xdr:row>
      <xdr:rowOff>142875</xdr:rowOff>
    </xdr:from>
    <xdr:to>
      <xdr:col>20</xdr:col>
      <xdr:colOff>114300</xdr:colOff>
      <xdr:row>45</xdr:row>
      <xdr:rowOff>152400</xdr:rowOff>
    </xdr:to>
    <xdr:sp macro="" textlink="">
      <xdr:nvSpPr>
        <xdr:cNvPr id="54" name="Trait 66">
          <a:extLst>
            <a:ext uri="{FF2B5EF4-FFF2-40B4-BE49-F238E27FC236}">
              <a16:creationId xmlns="" xmlns:a16="http://schemas.microsoft.com/office/drawing/2014/main" id="{00000000-0008-0000-0100-000036000000}"/>
            </a:ext>
          </a:extLst>
        </xdr:cNvPr>
        <xdr:cNvSpPr>
          <a:spLocks noChangeShapeType="1"/>
        </xdr:cNvSpPr>
      </xdr:nvSpPr>
      <xdr:spPr bwMode="auto">
        <a:xfrm flipH="1" flipV="1">
          <a:off x="171450" y="10925175"/>
          <a:ext cx="6057900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45</xdr:row>
      <xdr:rowOff>128588</xdr:rowOff>
    </xdr:from>
    <xdr:to>
      <xdr:col>47</xdr:col>
      <xdr:colOff>9525</xdr:colOff>
      <xdr:row>45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=""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29</xdr:col>
      <xdr:colOff>47625</xdr:colOff>
      <xdr:row>0</xdr:row>
      <xdr:rowOff>47625</xdr:rowOff>
    </xdr:from>
    <xdr:to>
      <xdr:col>31</xdr:col>
      <xdr:colOff>11086</xdr:colOff>
      <xdr:row>1</xdr:row>
      <xdr:rowOff>85792</xdr:rowOff>
    </xdr:to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6475" y="47625"/>
          <a:ext cx="192061" cy="342967"/>
        </a:xfrm>
        <a:prstGeom prst="rect">
          <a:avLst/>
        </a:prstGeom>
      </xdr:spPr>
    </xdr:pic>
    <xdr:clientData/>
  </xdr:twoCellAnchor>
  <xdr:twoCellAnchor>
    <xdr:from>
      <xdr:col>22</xdr:col>
      <xdr:colOff>19050</xdr:colOff>
      <xdr:row>59</xdr:row>
      <xdr:rowOff>134067</xdr:rowOff>
    </xdr:from>
    <xdr:to>
      <xdr:col>30</xdr:col>
      <xdr:colOff>2356</xdr:colOff>
      <xdr:row>59</xdr:row>
      <xdr:rowOff>134067</xdr:rowOff>
    </xdr:to>
    <xdr:sp macro="" textlink="">
      <xdr:nvSpPr>
        <xdr:cNvPr id="41" name="Trait 54">
          <a:extLst>
            <a:ext uri="{FF2B5EF4-FFF2-40B4-BE49-F238E27FC236}">
              <a16:creationId xmlns="" xmlns:a16="http://schemas.microsoft.com/office/drawing/2014/main" id="{00000000-0008-0000-0100-000033000000}"/>
            </a:ext>
          </a:extLst>
        </xdr:cNvPr>
        <xdr:cNvSpPr>
          <a:spLocks noChangeShapeType="1"/>
        </xdr:cNvSpPr>
      </xdr:nvSpPr>
      <xdr:spPr bwMode="auto">
        <a:xfrm flipH="1">
          <a:off x="6419850" y="10983042"/>
          <a:ext cx="3536131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59</xdr:row>
      <xdr:rowOff>142875</xdr:rowOff>
    </xdr:from>
    <xdr:to>
      <xdr:col>54</xdr:col>
      <xdr:colOff>9525</xdr:colOff>
      <xdr:row>59</xdr:row>
      <xdr:rowOff>228600</xdr:rowOff>
    </xdr:to>
    <xdr:sp macro="" textlink="">
      <xdr:nvSpPr>
        <xdr:cNvPr id="42" name="Rectangle 64">
          <a:extLst>
            <a:ext uri="{FF2B5EF4-FFF2-40B4-BE49-F238E27FC236}">
              <a16:creationId xmlns="" xmlns:a16="http://schemas.microsoft.com/office/drawing/2014/main" id="{00000000-0008-0000-0100-000034000000}"/>
            </a:ext>
          </a:extLst>
        </xdr:cNvPr>
        <xdr:cNvSpPr>
          <a:spLocks noChangeArrowheads="1"/>
        </xdr:cNvSpPr>
      </xdr:nvSpPr>
      <xdr:spPr bwMode="auto">
        <a:xfrm>
          <a:off x="161925" y="109918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238125</xdr:colOff>
      <xdr:row>59</xdr:row>
      <xdr:rowOff>142875</xdr:rowOff>
    </xdr:from>
    <xdr:to>
      <xdr:col>20</xdr:col>
      <xdr:colOff>114300</xdr:colOff>
      <xdr:row>59</xdr:row>
      <xdr:rowOff>152400</xdr:rowOff>
    </xdr:to>
    <xdr:sp macro="" textlink="">
      <xdr:nvSpPr>
        <xdr:cNvPr id="43" name="Trait 66">
          <a:extLst>
            <a:ext uri="{FF2B5EF4-FFF2-40B4-BE49-F238E27FC236}">
              <a16:creationId xmlns="" xmlns:a16="http://schemas.microsoft.com/office/drawing/2014/main" id="{00000000-0008-0000-0100-000036000000}"/>
            </a:ext>
          </a:extLst>
        </xdr:cNvPr>
        <xdr:cNvSpPr>
          <a:spLocks noChangeShapeType="1"/>
        </xdr:cNvSpPr>
      </xdr:nvSpPr>
      <xdr:spPr bwMode="auto">
        <a:xfrm flipH="1" flipV="1">
          <a:off x="200025" y="10991850"/>
          <a:ext cx="6057900" cy="9525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0</xdr:colOff>
      <xdr:row>59</xdr:row>
      <xdr:rowOff>128588</xdr:rowOff>
    </xdr:from>
    <xdr:to>
      <xdr:col>47</xdr:col>
      <xdr:colOff>9525</xdr:colOff>
      <xdr:row>59</xdr:row>
      <xdr:rowOff>128588</xdr:rowOff>
    </xdr:to>
    <xdr:sp macro="" textlink="">
      <xdr:nvSpPr>
        <xdr:cNvPr id="47" name="Trait 66">
          <a:extLst>
            <a:ext uri="{FF2B5EF4-FFF2-40B4-BE49-F238E27FC236}">
              <a16:creationId xmlns=""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09775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57150</xdr:colOff>
      <xdr:row>23</xdr:row>
      <xdr:rowOff>114300</xdr:rowOff>
    </xdr:from>
    <xdr:to>
      <xdr:col>5</xdr:col>
      <xdr:colOff>142875</xdr:colOff>
      <xdr:row>38</xdr:row>
      <xdr:rowOff>171450</xdr:rowOff>
    </xdr:to>
    <xdr:grpSp>
      <xdr:nvGrpSpPr>
        <xdr:cNvPr id="123906" name="Groupe 2">
          <a:extLst>
            <a:ext uri="{FF2B5EF4-FFF2-40B4-BE49-F238E27FC236}">
              <a16:creationId xmlns="" xmlns:a16="http://schemas.microsoft.com/office/drawing/2014/main" id="{00000000-0008-0000-0300-000002E40100}"/>
            </a:ext>
          </a:extLst>
        </xdr:cNvPr>
        <xdr:cNvGrpSpPr>
          <a:grpSpLocks/>
        </xdr:cNvGrpSpPr>
      </xdr:nvGrpSpPr>
      <xdr:grpSpPr bwMode="auto">
        <a:xfrm>
          <a:off x="3619500" y="4495800"/>
          <a:ext cx="2876550" cy="2914650"/>
          <a:chOff x="8401057" y="4524375"/>
          <a:chExt cx="3124200" cy="2914792"/>
        </a:xfrm>
      </xdr:grpSpPr>
      <xdr:grpSp>
        <xdr:nvGrpSpPr>
          <xdr:cNvPr id="123921" name="Groupe 85">
            <a:extLst>
              <a:ext uri="{FF2B5EF4-FFF2-40B4-BE49-F238E27FC236}">
                <a16:creationId xmlns="" xmlns:a16="http://schemas.microsoft.com/office/drawing/2014/main" id="{00000000-0008-0000-0300-000011E40100}"/>
              </a:ext>
            </a:extLst>
          </xdr:cNvPr>
          <xdr:cNvGrpSpPr>
            <a:grpSpLocks/>
          </xdr:cNvGrpSpPr>
        </xdr:nvGrpSpPr>
        <xdr:grpSpPr bwMode="auto">
          <a:xfrm>
            <a:off x="8401057" y="4524375"/>
            <a:ext cx="3124200" cy="2914792"/>
            <a:chOff x="19411950" y="214311"/>
            <a:chExt cx="3456549" cy="3541499"/>
          </a:xfrm>
        </xdr:grpSpPr>
        <xdr:pic>
          <xdr:nvPicPr>
            <xdr:cNvPr id="123924" name="Image 86">
              <a:extLst>
                <a:ext uri="{FF2B5EF4-FFF2-40B4-BE49-F238E27FC236}">
                  <a16:creationId xmlns="" xmlns:a16="http://schemas.microsoft.com/office/drawing/2014/main" id="{00000000-0008-0000-0300-000014E401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9411950" y="214311"/>
              <a:ext cx="3456439" cy="3456439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grpSp>
          <xdr:nvGrpSpPr>
            <xdr:cNvPr id="123925" name="Groupe 87">
              <a:extLst>
                <a:ext uri="{FF2B5EF4-FFF2-40B4-BE49-F238E27FC236}">
                  <a16:creationId xmlns="" xmlns:a16="http://schemas.microsoft.com/office/drawing/2014/main" id="{00000000-0008-0000-0300-000015E401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9413312" y="388565"/>
              <a:ext cx="3455187" cy="3367245"/>
              <a:chOff x="19413312" y="388565"/>
              <a:chExt cx="3455187" cy="3367245"/>
            </a:xfrm>
          </xdr:grpSpPr>
          <xdr:graphicFrame macro="">
            <xdr:nvGraphicFramePr>
              <xdr:cNvPr id="123926" name="Graphique 88">
                <a:extLst>
                  <a:ext uri="{FF2B5EF4-FFF2-40B4-BE49-F238E27FC236}">
                    <a16:creationId xmlns="" xmlns:a16="http://schemas.microsoft.com/office/drawing/2014/main" id="{00000000-0008-0000-0300-000016E40100}"/>
                  </a:ext>
                </a:extLst>
              </xdr:cNvPr>
              <xdr:cNvGraphicFramePr>
                <a:graphicFrameLocks noChangeAspect="1"/>
              </xdr:cNvGraphicFramePr>
            </xdr:nvGraphicFramePr>
            <xdr:xfrm>
              <a:off x="19439941" y="388565"/>
              <a:ext cx="3407763" cy="336724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pSp>
            <xdr:nvGrpSpPr>
              <xdr:cNvPr id="123927" name="Groupe 89">
                <a:extLst>
                  <a:ext uri="{FF2B5EF4-FFF2-40B4-BE49-F238E27FC236}">
                    <a16:creationId xmlns="" xmlns:a16="http://schemas.microsoft.com/office/drawing/2014/main" id="{00000000-0008-0000-0300-000017E401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19609937" y="563279"/>
                <a:ext cx="3095934" cy="2548247"/>
                <a:chOff x="19609937" y="563279"/>
                <a:chExt cx="3095934" cy="2548247"/>
              </a:xfrm>
            </xdr:grpSpPr>
            <xdr:cxnSp macro="">
              <xdr:nvCxnSpPr>
                <xdr:cNvPr id="92" name="Connecteur droit 91">
                  <a:extLst>
                    <a:ext uri="{FF2B5EF4-FFF2-40B4-BE49-F238E27FC236}">
                      <a16:creationId xmlns="" xmlns:a16="http://schemas.microsoft.com/office/drawing/2014/main" id="{00000000-0008-0000-0300-00005C000000}"/>
                    </a:ext>
                  </a:extLst>
                </xdr:cNvPr>
                <xdr:cNvCxnSpPr/>
              </xdr:nvCxnSpPr>
              <xdr:spPr>
                <a:xfrm rot="10260000" flipV="1">
                  <a:off x="20968542" y="792988"/>
                  <a:ext cx="0" cy="13888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3" name="ZoneTexte 92">
                  <a:extLst>
                    <a:ext uri="{FF2B5EF4-FFF2-40B4-BE49-F238E27FC236}">
                      <a16:creationId xmlns="" xmlns:a16="http://schemas.microsoft.com/office/drawing/2014/main" id="{00000000-0008-0000-0300-00005D000000}"/>
                    </a:ext>
                  </a:extLst>
                </xdr:cNvPr>
                <xdr:cNvSpPr txBox="1"/>
              </xdr:nvSpPr>
              <xdr:spPr>
                <a:xfrm>
                  <a:off x="21781174" y="2876222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430</a:t>
                  </a:r>
                </a:p>
              </xdr:txBody>
            </xdr:sp>
            <xdr:sp macro="" textlink="">
              <xdr:nvSpPr>
                <xdr:cNvPr id="94" name="Ellipse 93">
                  <a:extLst>
                    <a:ext uri="{FF2B5EF4-FFF2-40B4-BE49-F238E27FC236}">
                      <a16:creationId xmlns="" xmlns:a16="http://schemas.microsoft.com/office/drawing/2014/main" id="{00000000-0008-0000-0300-00005E000000}"/>
                    </a:ext>
                  </a:extLst>
                </xdr:cNvPr>
                <xdr:cNvSpPr>
                  <a:spLocks noChangeAspect="1"/>
                </xdr:cNvSpPr>
              </xdr:nvSpPr>
              <xdr:spPr>
                <a:xfrm>
                  <a:off x="19961336" y="769841"/>
                  <a:ext cx="2346332" cy="2337852"/>
                </a:xfrm>
                <a:prstGeom prst="ellipse">
                  <a:avLst/>
                </a:prstGeom>
                <a:noFill/>
                <a:ln w="15875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endParaRPr lang="fr-FR"/>
                </a:p>
              </xdr:txBody>
            </xdr:sp>
            <xdr:cxnSp macro="">
              <xdr:nvCxnSpPr>
                <xdr:cNvPr id="95" name="Connecteur droit 94">
                  <a:extLst>
                    <a:ext uri="{FF2B5EF4-FFF2-40B4-BE49-F238E27FC236}">
                      <a16:creationId xmlns="" xmlns:a16="http://schemas.microsoft.com/office/drawing/2014/main" id="{00000000-0008-0000-0300-00005F000000}"/>
                    </a:ext>
                  </a:extLst>
                </xdr:cNvPr>
                <xdr:cNvCxnSpPr/>
              </xdr:nvCxnSpPr>
              <xdr:spPr>
                <a:xfrm rot="2100000" flipV="1">
                  <a:off x="20510721" y="2760487"/>
                  <a:ext cx="0" cy="150456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6" name="ZoneTexte 95">
                  <a:extLst>
                    <a:ext uri="{FF2B5EF4-FFF2-40B4-BE49-F238E27FC236}">
                      <a16:creationId xmlns="" xmlns:a16="http://schemas.microsoft.com/office/drawing/2014/main" id="{00000000-0008-0000-0300-000060000000}"/>
                    </a:ext>
                  </a:extLst>
                </xdr:cNvPr>
                <xdr:cNvSpPr txBox="1"/>
              </xdr:nvSpPr>
              <xdr:spPr>
                <a:xfrm>
                  <a:off x="20258919" y="2829928"/>
                  <a:ext cx="217465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0</a:t>
                  </a:r>
                </a:p>
              </xdr:txBody>
            </xdr:sp>
            <xdr:cxnSp macro="">
              <xdr:nvCxnSpPr>
                <xdr:cNvPr id="97" name="Connecteur droit 96">
                  <a:extLst>
                    <a:ext uri="{FF2B5EF4-FFF2-40B4-BE49-F238E27FC236}">
                      <a16:creationId xmlns="" xmlns:a16="http://schemas.microsoft.com/office/drawing/2014/main" id="{00000000-0008-0000-0300-000061000000}"/>
                    </a:ext>
                  </a:extLst>
                </xdr:cNvPr>
                <xdr:cNvCxnSpPr/>
              </xdr:nvCxnSpPr>
              <xdr:spPr>
                <a:xfrm rot="3180000" flipV="1">
                  <a:off x="20236028" y="2598841"/>
                  <a:ext cx="0" cy="68673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8" name="ZoneTexte 97">
                  <a:extLst>
                    <a:ext uri="{FF2B5EF4-FFF2-40B4-BE49-F238E27FC236}">
                      <a16:creationId xmlns="" xmlns:a16="http://schemas.microsoft.com/office/drawing/2014/main" id="{00000000-0008-0000-0300-000062000000}"/>
                    </a:ext>
                  </a:extLst>
                </xdr:cNvPr>
                <xdr:cNvSpPr txBox="1"/>
              </xdr:nvSpPr>
              <xdr:spPr>
                <a:xfrm>
                  <a:off x="19858326" y="2656325"/>
                  <a:ext cx="446375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</a:t>
                  </a:r>
                </a:p>
              </xdr:txBody>
            </xdr:sp>
            <xdr:cxnSp macro="">
              <xdr:nvCxnSpPr>
                <xdr:cNvPr id="99" name="Connecteur droit 98">
                  <a:extLst>
                    <a:ext uri="{FF2B5EF4-FFF2-40B4-BE49-F238E27FC236}">
                      <a16:creationId xmlns="" xmlns:a16="http://schemas.microsoft.com/office/drawing/2014/main" id="{00000000-0008-0000-0300-000063000000}"/>
                    </a:ext>
                  </a:extLst>
                </xdr:cNvPr>
                <xdr:cNvCxnSpPr/>
              </xdr:nvCxnSpPr>
              <xdr:spPr>
                <a:xfrm rot="4200000" flipV="1">
                  <a:off x="20104405" y="2257870"/>
                  <a:ext cx="0" cy="14879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0" name="ZoneTexte 99">
                  <a:extLst>
                    <a:ext uri="{FF2B5EF4-FFF2-40B4-BE49-F238E27FC236}">
                      <a16:creationId xmlns="" xmlns:a16="http://schemas.microsoft.com/office/drawing/2014/main" id="{00000000-0008-0000-0300-000064000000}"/>
                    </a:ext>
                  </a:extLst>
                </xdr:cNvPr>
                <xdr:cNvSpPr txBox="1"/>
              </xdr:nvSpPr>
              <xdr:spPr>
                <a:xfrm>
                  <a:off x="19617970" y="1950340"/>
                  <a:ext cx="389148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75</a:t>
                  </a:r>
                </a:p>
              </xdr:txBody>
            </xdr:sp>
            <xdr:sp macro="" textlink="">
              <xdr:nvSpPr>
                <xdr:cNvPr id="101" name="ZoneTexte 100">
                  <a:extLst>
                    <a:ext uri="{FF2B5EF4-FFF2-40B4-BE49-F238E27FC236}">
                      <a16:creationId xmlns="" xmlns:a16="http://schemas.microsoft.com/office/drawing/2014/main" id="{00000000-0008-0000-0300-000065000000}"/>
                    </a:ext>
                  </a:extLst>
                </xdr:cNvPr>
                <xdr:cNvSpPr txBox="1"/>
              </xdr:nvSpPr>
              <xdr:spPr>
                <a:xfrm>
                  <a:off x="19663752" y="2332266"/>
                  <a:ext cx="412039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50</a:t>
                  </a:r>
                </a:p>
              </xdr:txBody>
            </xdr:sp>
            <xdr:cxnSp macro="">
              <xdr:nvCxnSpPr>
                <xdr:cNvPr id="102" name="Connecteur droit 101">
                  <a:extLst>
                    <a:ext uri="{FF2B5EF4-FFF2-40B4-BE49-F238E27FC236}">
                      <a16:creationId xmlns="" xmlns:a16="http://schemas.microsoft.com/office/drawing/2014/main" id="{00000000-0008-0000-0300-000066000000}"/>
                    </a:ext>
                  </a:extLst>
                </xdr:cNvPr>
                <xdr:cNvCxnSpPr/>
              </xdr:nvCxnSpPr>
              <xdr:spPr>
                <a:xfrm rot="5160000" flipV="1">
                  <a:off x="20007118" y="1985445"/>
                  <a:ext cx="0" cy="68673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3" name="ZoneTexte 102">
                  <a:extLst>
                    <a:ext uri="{FF2B5EF4-FFF2-40B4-BE49-F238E27FC236}">
                      <a16:creationId xmlns="" xmlns:a16="http://schemas.microsoft.com/office/drawing/2014/main" id="{00000000-0008-0000-0300-000067000000}"/>
                    </a:ext>
                  </a:extLst>
                </xdr:cNvPr>
                <xdr:cNvSpPr txBox="1"/>
              </xdr:nvSpPr>
              <xdr:spPr>
                <a:xfrm>
                  <a:off x="19606524" y="1568414"/>
                  <a:ext cx="469266" cy="15045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100</a:t>
                  </a:r>
                </a:p>
              </xdr:txBody>
            </xdr:sp>
            <xdr:cxnSp macro="">
              <xdr:nvCxnSpPr>
                <xdr:cNvPr id="104" name="Connecteur droit 103">
                  <a:extLst>
                    <a:ext uri="{FF2B5EF4-FFF2-40B4-BE49-F238E27FC236}">
                      <a16:creationId xmlns="" xmlns:a16="http://schemas.microsoft.com/office/drawing/2014/main" id="{00000000-0008-0000-0300-000068000000}"/>
                    </a:ext>
                  </a:extLst>
                </xdr:cNvPr>
                <xdr:cNvCxnSpPr/>
              </xdr:nvCxnSpPr>
              <xdr:spPr>
                <a:xfrm rot="6240000" flipV="1">
                  <a:off x="20075791" y="1627049"/>
                  <a:ext cx="0" cy="137346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5" name="Connecteur droit 104">
                  <a:extLst>
                    <a:ext uri="{FF2B5EF4-FFF2-40B4-BE49-F238E27FC236}">
                      <a16:creationId xmlns="" xmlns:a16="http://schemas.microsoft.com/office/drawing/2014/main" id="{00000000-0008-0000-0300-000069000000}"/>
                    </a:ext>
                  </a:extLst>
                </xdr:cNvPr>
                <xdr:cNvCxnSpPr/>
              </xdr:nvCxnSpPr>
              <xdr:spPr>
                <a:xfrm rot="7200000" flipV="1">
                  <a:off x="20155909" y="1348901"/>
                  <a:ext cx="0" cy="68673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6" name="ZoneTexte 105">
                  <a:extLst>
                    <a:ext uri="{FF2B5EF4-FFF2-40B4-BE49-F238E27FC236}">
                      <a16:creationId xmlns="" xmlns:a16="http://schemas.microsoft.com/office/drawing/2014/main" id="{00000000-0008-0000-0300-00006A000000}"/>
                    </a:ext>
                  </a:extLst>
                </xdr:cNvPr>
                <xdr:cNvSpPr txBox="1"/>
              </xdr:nvSpPr>
              <xdr:spPr>
                <a:xfrm>
                  <a:off x="19743871" y="1221208"/>
                  <a:ext cx="457821" cy="15045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125</a:t>
                  </a:r>
                </a:p>
              </xdr:txBody>
            </xdr:sp>
            <xdr:cxnSp macro="">
              <xdr:nvCxnSpPr>
                <xdr:cNvPr id="107" name="Connecteur droit 106">
                  <a:extLst>
                    <a:ext uri="{FF2B5EF4-FFF2-40B4-BE49-F238E27FC236}">
                      <a16:creationId xmlns="" xmlns:a16="http://schemas.microsoft.com/office/drawing/2014/main" id="{00000000-0008-0000-0300-00006B000000}"/>
                    </a:ext>
                  </a:extLst>
                </xdr:cNvPr>
                <xdr:cNvCxnSpPr/>
              </xdr:nvCxnSpPr>
              <xdr:spPr>
                <a:xfrm rot="8220000" flipV="1">
                  <a:off x="20373374" y="1082326"/>
                  <a:ext cx="0" cy="13888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8" name="ZoneTexte 107">
                  <a:extLst>
                    <a:ext uri="{FF2B5EF4-FFF2-40B4-BE49-F238E27FC236}">
                      <a16:creationId xmlns="" xmlns:a16="http://schemas.microsoft.com/office/drawing/2014/main" id="{00000000-0008-0000-0300-00006C000000}"/>
                    </a:ext>
                  </a:extLst>
                </xdr:cNvPr>
                <xdr:cNvSpPr txBox="1"/>
              </xdr:nvSpPr>
              <xdr:spPr>
                <a:xfrm>
                  <a:off x="19984227" y="908723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150</a:t>
                  </a:r>
                </a:p>
              </xdr:txBody>
            </xdr:sp>
            <xdr:cxnSp macro="">
              <xdr:nvCxnSpPr>
                <xdr:cNvPr id="109" name="Connecteur droit 108">
                  <a:extLst>
                    <a:ext uri="{FF2B5EF4-FFF2-40B4-BE49-F238E27FC236}">
                      <a16:creationId xmlns="" xmlns:a16="http://schemas.microsoft.com/office/drawing/2014/main" id="{00000000-0008-0000-0300-00006D000000}"/>
                    </a:ext>
                  </a:extLst>
                </xdr:cNvPr>
                <xdr:cNvCxnSpPr/>
              </xdr:nvCxnSpPr>
              <xdr:spPr>
                <a:xfrm rot="9240000" flipV="1">
                  <a:off x="20636621" y="885576"/>
                  <a:ext cx="0" cy="69441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0" name="ZoneTexte 109">
                  <a:extLst>
                    <a:ext uri="{FF2B5EF4-FFF2-40B4-BE49-F238E27FC236}">
                      <a16:creationId xmlns="" xmlns:a16="http://schemas.microsoft.com/office/drawing/2014/main" id="{00000000-0008-0000-0300-00006E000000}"/>
                    </a:ext>
                  </a:extLst>
                </xdr:cNvPr>
                <xdr:cNvSpPr txBox="1"/>
              </xdr:nvSpPr>
              <xdr:spPr>
                <a:xfrm>
                  <a:off x="20339038" y="688826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175</a:t>
                  </a:r>
                </a:p>
              </xdr:txBody>
            </xdr:sp>
            <xdr:sp macro="" textlink="">
              <xdr:nvSpPr>
                <xdr:cNvPr id="111" name="ZoneTexte 110">
                  <a:extLst>
                    <a:ext uri="{FF2B5EF4-FFF2-40B4-BE49-F238E27FC236}">
                      <a16:creationId xmlns="" xmlns:a16="http://schemas.microsoft.com/office/drawing/2014/main" id="{00000000-0008-0000-0300-00006F000000}"/>
                    </a:ext>
                  </a:extLst>
                </xdr:cNvPr>
                <xdr:cNvSpPr txBox="1"/>
              </xdr:nvSpPr>
              <xdr:spPr>
                <a:xfrm>
                  <a:off x="20716740" y="561517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200</a:t>
                  </a:r>
                </a:p>
              </xdr:txBody>
            </xdr:sp>
            <xdr:cxnSp macro="">
              <xdr:nvCxnSpPr>
                <xdr:cNvPr id="112" name="Connecteur droit 111">
                  <a:extLst>
                    <a:ext uri="{FF2B5EF4-FFF2-40B4-BE49-F238E27FC236}">
                      <a16:creationId xmlns="" xmlns:a16="http://schemas.microsoft.com/office/drawing/2014/main" id="{00000000-0008-0000-0300-000070000000}"/>
                    </a:ext>
                  </a:extLst>
                </xdr:cNvPr>
                <xdr:cNvCxnSpPr/>
              </xdr:nvCxnSpPr>
              <xdr:spPr>
                <a:xfrm rot="19380000" flipV="1">
                  <a:off x="21746837" y="2772060"/>
                  <a:ext cx="0" cy="150456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3" name="Connecteur droit 112">
                  <a:extLst>
                    <a:ext uri="{FF2B5EF4-FFF2-40B4-BE49-F238E27FC236}">
                      <a16:creationId xmlns="" xmlns:a16="http://schemas.microsoft.com/office/drawing/2014/main" id="{00000000-0008-0000-0300-000071000000}"/>
                    </a:ext>
                  </a:extLst>
                </xdr:cNvPr>
                <xdr:cNvCxnSpPr/>
              </xdr:nvCxnSpPr>
              <xdr:spPr>
                <a:xfrm rot="11220000" flipV="1">
                  <a:off x="21277571" y="781414"/>
                  <a:ext cx="0" cy="69441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4" name="ZoneTexte 113">
                  <a:extLst>
                    <a:ext uri="{FF2B5EF4-FFF2-40B4-BE49-F238E27FC236}">
                      <a16:creationId xmlns="" xmlns:a16="http://schemas.microsoft.com/office/drawing/2014/main" id="{00000000-0008-0000-0300-000072000000}"/>
                    </a:ext>
                  </a:extLst>
                </xdr:cNvPr>
                <xdr:cNvSpPr txBox="1"/>
              </xdr:nvSpPr>
              <xdr:spPr>
                <a:xfrm>
                  <a:off x="21094442" y="561517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225</a:t>
                  </a:r>
                </a:p>
              </xdr:txBody>
            </xdr:sp>
            <xdr:cxnSp macro="">
              <xdr:nvCxnSpPr>
                <xdr:cNvPr id="115" name="Connecteur droit 114">
                  <a:extLst>
                    <a:ext uri="{FF2B5EF4-FFF2-40B4-BE49-F238E27FC236}">
                      <a16:creationId xmlns="" xmlns:a16="http://schemas.microsoft.com/office/drawing/2014/main" id="{00000000-0008-0000-0300-000073000000}"/>
                    </a:ext>
                  </a:extLst>
                </xdr:cNvPr>
                <xdr:cNvCxnSpPr/>
              </xdr:nvCxnSpPr>
              <xdr:spPr>
                <a:xfrm rot="12240000" flipV="1">
                  <a:off x="21598045" y="874002"/>
                  <a:ext cx="0" cy="13888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6" name="ZoneTexte 115">
                  <a:extLst>
                    <a:ext uri="{FF2B5EF4-FFF2-40B4-BE49-F238E27FC236}">
                      <a16:creationId xmlns="" xmlns:a16="http://schemas.microsoft.com/office/drawing/2014/main" id="{00000000-0008-0000-0300-000074000000}"/>
                    </a:ext>
                  </a:extLst>
                </xdr:cNvPr>
                <xdr:cNvSpPr txBox="1"/>
              </xdr:nvSpPr>
              <xdr:spPr>
                <a:xfrm>
                  <a:off x="21460699" y="665679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250</a:t>
                  </a:r>
                </a:p>
              </xdr:txBody>
            </xdr:sp>
            <xdr:cxnSp macro="">
              <xdr:nvCxnSpPr>
                <xdr:cNvPr id="117" name="Connecteur droit 116">
                  <a:extLst>
                    <a:ext uri="{FF2B5EF4-FFF2-40B4-BE49-F238E27FC236}">
                      <a16:creationId xmlns="" xmlns:a16="http://schemas.microsoft.com/office/drawing/2014/main" id="{00000000-0008-0000-0300-000075000000}"/>
                    </a:ext>
                  </a:extLst>
                </xdr:cNvPr>
                <xdr:cNvCxnSpPr/>
              </xdr:nvCxnSpPr>
              <xdr:spPr>
                <a:xfrm rot="13260000" flipV="1">
                  <a:off x="21884183" y="1059179"/>
                  <a:ext cx="0" cy="81015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8" name="ZoneTexte 117">
                  <a:extLst>
                    <a:ext uri="{FF2B5EF4-FFF2-40B4-BE49-F238E27FC236}">
                      <a16:creationId xmlns="" xmlns:a16="http://schemas.microsoft.com/office/drawing/2014/main" id="{00000000-0008-0000-0300-000076000000}"/>
                    </a:ext>
                  </a:extLst>
                </xdr:cNvPr>
                <xdr:cNvSpPr txBox="1"/>
              </xdr:nvSpPr>
              <xdr:spPr>
                <a:xfrm>
                  <a:off x="21815510" y="885576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275</a:t>
                  </a:r>
                </a:p>
              </xdr:txBody>
            </xdr:sp>
            <xdr:cxnSp macro="">
              <xdr:nvCxnSpPr>
                <xdr:cNvPr id="119" name="Connecteur droit 118">
                  <a:extLst>
                    <a:ext uri="{FF2B5EF4-FFF2-40B4-BE49-F238E27FC236}">
                      <a16:creationId xmlns="" xmlns:a16="http://schemas.microsoft.com/office/drawing/2014/main" id="{00000000-0008-0000-0300-000077000000}"/>
                    </a:ext>
                  </a:extLst>
                </xdr:cNvPr>
                <xdr:cNvCxnSpPr/>
              </xdr:nvCxnSpPr>
              <xdr:spPr>
                <a:xfrm rot="14280000" flipV="1">
                  <a:off x="22073035" y="1308841"/>
                  <a:ext cx="0" cy="14879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0" name="ZoneTexte 119">
                  <a:extLst>
                    <a:ext uri="{FF2B5EF4-FFF2-40B4-BE49-F238E27FC236}">
                      <a16:creationId xmlns="" xmlns:a16="http://schemas.microsoft.com/office/drawing/2014/main" id="{00000000-0008-0000-0300-000078000000}"/>
                    </a:ext>
                  </a:extLst>
                </xdr:cNvPr>
                <xdr:cNvSpPr txBox="1"/>
              </xdr:nvSpPr>
              <xdr:spPr>
                <a:xfrm>
                  <a:off x="22044421" y="1186487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300</a:t>
                  </a:r>
                </a:p>
              </xdr:txBody>
            </xdr:sp>
            <xdr:cxnSp macro="">
              <xdr:nvCxnSpPr>
                <xdr:cNvPr id="121" name="Connecteur droit 120">
                  <a:extLst>
                    <a:ext uri="{FF2B5EF4-FFF2-40B4-BE49-F238E27FC236}">
                      <a16:creationId xmlns="" xmlns:a16="http://schemas.microsoft.com/office/drawing/2014/main" id="{00000000-0008-0000-0300-000079000000}"/>
                    </a:ext>
                  </a:extLst>
                </xdr:cNvPr>
                <xdr:cNvCxnSpPr/>
              </xdr:nvCxnSpPr>
              <xdr:spPr>
                <a:xfrm rot="15300000" flipV="1">
                  <a:off x="22233272" y="1620942"/>
                  <a:ext cx="0" cy="80119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2" name="ZoneTexte 121">
                  <a:extLst>
                    <a:ext uri="{FF2B5EF4-FFF2-40B4-BE49-F238E27FC236}">
                      <a16:creationId xmlns="" xmlns:a16="http://schemas.microsoft.com/office/drawing/2014/main" id="{00000000-0008-0000-0300-00007A000000}"/>
                    </a:ext>
                  </a:extLst>
                </xdr:cNvPr>
                <xdr:cNvSpPr txBox="1"/>
              </xdr:nvSpPr>
              <xdr:spPr>
                <a:xfrm>
                  <a:off x="22216104" y="1545267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325</a:t>
                  </a:r>
                </a:p>
              </xdr:txBody>
            </xdr:sp>
            <xdr:cxnSp macro="">
              <xdr:nvCxnSpPr>
                <xdr:cNvPr id="123" name="Connecteur droit 122">
                  <a:extLst>
                    <a:ext uri="{FF2B5EF4-FFF2-40B4-BE49-F238E27FC236}">
                      <a16:creationId xmlns="" xmlns:a16="http://schemas.microsoft.com/office/drawing/2014/main" id="{00000000-0008-0000-0300-00007B000000}"/>
                    </a:ext>
                  </a:extLst>
                </xdr:cNvPr>
                <xdr:cNvCxnSpPr/>
              </xdr:nvCxnSpPr>
              <xdr:spPr>
                <a:xfrm rot="16380000" flipV="1">
                  <a:off x="22238995" y="1939535"/>
                  <a:ext cx="0" cy="137346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4" name="ZoneTexte 123">
                  <a:extLst>
                    <a:ext uri="{FF2B5EF4-FFF2-40B4-BE49-F238E27FC236}">
                      <a16:creationId xmlns="" xmlns:a16="http://schemas.microsoft.com/office/drawing/2014/main" id="{00000000-0008-0000-0300-00007C000000}"/>
                    </a:ext>
                  </a:extLst>
                </xdr:cNvPr>
                <xdr:cNvSpPr txBox="1"/>
              </xdr:nvSpPr>
              <xdr:spPr>
                <a:xfrm>
                  <a:off x="22238995" y="1961914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350</a:t>
                  </a:r>
                </a:p>
              </xdr:txBody>
            </xdr:sp>
            <xdr:cxnSp macro="">
              <xdr:nvCxnSpPr>
                <xdr:cNvPr id="125" name="Connecteur droit 124">
                  <a:extLst>
                    <a:ext uri="{FF2B5EF4-FFF2-40B4-BE49-F238E27FC236}">
                      <a16:creationId xmlns="" xmlns:a16="http://schemas.microsoft.com/office/drawing/2014/main" id="{00000000-0008-0000-0300-00007D000000}"/>
                    </a:ext>
                  </a:extLst>
                </xdr:cNvPr>
                <xdr:cNvCxnSpPr/>
              </xdr:nvCxnSpPr>
              <xdr:spPr>
                <a:xfrm rot="17340000" flipV="1">
                  <a:off x="22193213" y="2286356"/>
                  <a:ext cx="0" cy="68673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6" name="ZoneTexte 125">
                  <a:extLst>
                    <a:ext uri="{FF2B5EF4-FFF2-40B4-BE49-F238E27FC236}">
                      <a16:creationId xmlns="" xmlns:a16="http://schemas.microsoft.com/office/drawing/2014/main" id="{00000000-0008-0000-0300-00007E000000}"/>
                    </a:ext>
                  </a:extLst>
                </xdr:cNvPr>
                <xdr:cNvSpPr txBox="1"/>
              </xdr:nvSpPr>
              <xdr:spPr>
                <a:xfrm>
                  <a:off x="22170321" y="2320693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375</a:t>
                  </a:r>
                </a:p>
              </xdr:txBody>
            </xdr:sp>
            <xdr:cxnSp macro="">
              <xdr:nvCxnSpPr>
                <xdr:cNvPr id="127" name="Connecteur droit 126">
                  <a:extLst>
                    <a:ext uri="{FF2B5EF4-FFF2-40B4-BE49-F238E27FC236}">
                      <a16:creationId xmlns="" xmlns:a16="http://schemas.microsoft.com/office/drawing/2014/main" id="{00000000-0008-0000-0300-00007F000000}"/>
                    </a:ext>
                  </a:extLst>
                </xdr:cNvPr>
                <xdr:cNvCxnSpPr/>
              </xdr:nvCxnSpPr>
              <xdr:spPr>
                <a:xfrm rot="18360000" flipV="1">
                  <a:off x="22015808" y="2512487"/>
                  <a:ext cx="0" cy="148792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8" name="ZoneTexte 127">
                  <a:extLst>
                    <a:ext uri="{FF2B5EF4-FFF2-40B4-BE49-F238E27FC236}">
                      <a16:creationId xmlns="" xmlns:a16="http://schemas.microsoft.com/office/drawing/2014/main" id="{00000000-0008-0000-0300-000080000000}"/>
                    </a:ext>
                  </a:extLst>
                </xdr:cNvPr>
                <xdr:cNvSpPr txBox="1"/>
              </xdr:nvSpPr>
              <xdr:spPr>
                <a:xfrm>
                  <a:off x="21964302" y="2667899"/>
                  <a:ext cx="469266" cy="1388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400</a:t>
                  </a:r>
                </a:p>
              </xdr:txBody>
            </xdr:sp>
          </xdr:grpSp>
          <xdr:pic>
            <xdr:nvPicPr>
              <xdr:cNvPr id="123928" name="Image 90">
                <a:extLst>
                  <a:ext uri="{FF2B5EF4-FFF2-40B4-BE49-F238E27FC236}">
                    <a16:creationId xmlns="" xmlns:a16="http://schemas.microsoft.com/office/drawing/2014/main" id="{00000000-0008-0000-0300-000018E401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9413312" y="2697311"/>
                <a:ext cx="3455187" cy="1016227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pic>
        </xdr:grpSp>
      </xdr:grpSp>
      <xdr:sp macro="" textlink="C$48">
        <xdr:nvSpPr>
          <xdr:cNvPr id="130" name="ZoneTexte 129">
            <a:extLst>
              <a:ext uri="{FF2B5EF4-FFF2-40B4-BE49-F238E27FC236}">
                <a16:creationId xmlns="" xmlns:a16="http://schemas.microsoft.com/office/drawing/2014/main" id="{00000000-0008-0000-0300-000082000000}"/>
              </a:ext>
            </a:extLst>
          </xdr:cNvPr>
          <xdr:cNvSpPr txBox="1"/>
        </xdr:nvSpPr>
        <xdr:spPr>
          <a:xfrm>
            <a:off x="9425215" y="6877165"/>
            <a:ext cx="982778" cy="276238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D4E555D-3A6D-4D7A-864F-B1BEF6CEAEC5}" type="TxLink">
              <a:rPr lang="en-US" sz="1000" b="0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302 h 17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pic>
        <xdr:nvPicPr>
          <xdr:cNvPr id="123923" name="Image 131">
            <a:extLst>
              <a:ext uri="{FF2B5EF4-FFF2-40B4-BE49-F238E27FC236}">
                <a16:creationId xmlns="" xmlns:a16="http://schemas.microsoft.com/office/drawing/2014/main" id="{00000000-0008-0000-0300-000013E401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2083" y="5381626"/>
            <a:ext cx="1133660" cy="11059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 editAs="absolute">
    <xdr:from>
      <xdr:col>3</xdr:col>
      <xdr:colOff>76200</xdr:colOff>
      <xdr:row>3</xdr:row>
      <xdr:rowOff>57150</xdr:rowOff>
    </xdr:from>
    <xdr:to>
      <xdr:col>5</xdr:col>
      <xdr:colOff>161925</xdr:colOff>
      <xdr:row>18</xdr:row>
      <xdr:rowOff>76200</xdr:rowOff>
    </xdr:to>
    <xdr:grpSp>
      <xdr:nvGrpSpPr>
        <xdr:cNvPr id="123907" name="Groupe 9">
          <a:extLst>
            <a:ext uri="{FF2B5EF4-FFF2-40B4-BE49-F238E27FC236}">
              <a16:creationId xmlns="" xmlns:a16="http://schemas.microsoft.com/office/drawing/2014/main" id="{00000000-0008-0000-0300-000003E40100}"/>
            </a:ext>
          </a:extLst>
        </xdr:cNvPr>
        <xdr:cNvGrpSpPr>
          <a:grpSpLocks/>
        </xdr:cNvGrpSpPr>
      </xdr:nvGrpSpPr>
      <xdr:grpSpPr bwMode="auto">
        <a:xfrm>
          <a:off x="3638550" y="628650"/>
          <a:ext cx="2876550" cy="2876550"/>
          <a:chOff x="809625" y="571500"/>
          <a:chExt cx="2952000" cy="2880000"/>
        </a:xfrm>
      </xdr:grpSpPr>
      <xdr:graphicFrame macro="">
        <xdr:nvGraphicFramePr>
          <xdr:cNvPr id="123919" name="Graphique 10">
            <a:extLst>
              <a:ext uri="{FF2B5EF4-FFF2-40B4-BE49-F238E27FC236}">
                <a16:creationId xmlns="" xmlns:a16="http://schemas.microsoft.com/office/drawing/2014/main" id="{00000000-0008-0000-0300-00000FE40100}"/>
              </a:ext>
            </a:extLst>
          </xdr:cNvPr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C$50">
        <xdr:nvSpPr>
          <xdr:cNvPr id="12" name="Ellipse 11">
            <a:extLst>
              <a:ext uri="{FF2B5EF4-FFF2-40B4-BE49-F238E27FC236}">
                <a16:creationId xmlns=""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894632" y="1610970"/>
            <a:ext cx="791762" cy="791523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39AA3A0-810A-4EFA-B7FE-4B8C66CB2C9B}" type="TxLink">
              <a:rPr lang="en-US" sz="1200" b="1" i="0" u="none" strike="noStrike">
                <a:solidFill>
                  <a:srgbClr val="FFFF00"/>
                </a:solidFill>
                <a:latin typeface="Calibri"/>
                <a:ea typeface="Calibri"/>
                <a:cs typeface="Calibri"/>
              </a:rPr>
              <a:pPr algn="ctr"/>
              <a:t>27 Jours</a:t>
            </a:fld>
            <a:endParaRPr lang="fr-FR" sz="1200" b="1">
              <a:solidFill>
                <a:srgbClr val="FFFF00"/>
              </a:solidFill>
            </a:endParaRPr>
          </a:p>
        </xdr:txBody>
      </xdr:sp>
    </xdr:grpSp>
    <xdr:clientData/>
  </xdr:twoCellAnchor>
  <xdr:twoCellAnchor>
    <xdr:from>
      <xdr:col>4</xdr:col>
      <xdr:colOff>381000</xdr:colOff>
      <xdr:row>46</xdr:row>
      <xdr:rowOff>161925</xdr:rowOff>
    </xdr:from>
    <xdr:to>
      <xdr:col>6</xdr:col>
      <xdr:colOff>200025</xdr:colOff>
      <xdr:row>62</xdr:row>
      <xdr:rowOff>180975</xdr:rowOff>
    </xdr:to>
    <xdr:grpSp>
      <xdr:nvGrpSpPr>
        <xdr:cNvPr id="123908" name="Groupe 21">
          <a:extLst>
            <a:ext uri="{FF2B5EF4-FFF2-40B4-BE49-F238E27FC236}">
              <a16:creationId xmlns="" xmlns:a16="http://schemas.microsoft.com/office/drawing/2014/main" id="{00000000-0008-0000-0300-000004E40100}"/>
            </a:ext>
          </a:extLst>
        </xdr:cNvPr>
        <xdr:cNvGrpSpPr>
          <a:grpSpLocks/>
        </xdr:cNvGrpSpPr>
      </xdr:nvGrpSpPr>
      <xdr:grpSpPr bwMode="auto">
        <a:xfrm>
          <a:off x="4048125" y="8924925"/>
          <a:ext cx="3067050" cy="3067050"/>
          <a:chOff x="809625" y="571500"/>
          <a:chExt cx="2952000" cy="2880000"/>
        </a:xfrm>
      </xdr:grpSpPr>
      <xdr:graphicFrame macro="">
        <xdr:nvGraphicFramePr>
          <xdr:cNvPr id="123917" name="Graphique 22">
            <a:extLst>
              <a:ext uri="{FF2B5EF4-FFF2-40B4-BE49-F238E27FC236}">
                <a16:creationId xmlns="" xmlns:a16="http://schemas.microsoft.com/office/drawing/2014/main" id="{00000000-0008-0000-0300-00000DE40100}"/>
              </a:ext>
            </a:extLst>
          </xdr:cNvPr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$G$53">
        <xdr:nvSpPr>
          <xdr:cNvPr id="24" name="Ellipse 23">
            <a:extLst>
              <a:ext uri="{FF2B5EF4-FFF2-40B4-BE49-F238E27FC236}">
                <a16:creationId xmlns="" xmlns:a16="http://schemas.microsoft.com/office/drawing/2014/main" id="{00000000-0008-0000-0300-000018000000}"/>
              </a:ext>
            </a:extLst>
          </xdr:cNvPr>
          <xdr:cNvSpPr/>
        </xdr:nvSpPr>
        <xdr:spPr>
          <a:xfrm>
            <a:off x="1891414" y="1609016"/>
            <a:ext cx="797590" cy="79602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E0D1C41-33B3-4EDA-97EF-9134BFA0800A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#REF!</a:t>
            </a:fld>
            <a:endParaRPr lang="fr-FR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0</xdr:col>
      <xdr:colOff>361950</xdr:colOff>
      <xdr:row>3</xdr:row>
      <xdr:rowOff>57150</xdr:rowOff>
    </xdr:from>
    <xdr:to>
      <xdr:col>2</xdr:col>
      <xdr:colOff>161925</xdr:colOff>
      <xdr:row>18</xdr:row>
      <xdr:rowOff>76200</xdr:rowOff>
    </xdr:to>
    <xdr:grpSp>
      <xdr:nvGrpSpPr>
        <xdr:cNvPr id="123910" name="Groupe 3">
          <a:extLst>
            <a:ext uri="{FF2B5EF4-FFF2-40B4-BE49-F238E27FC236}">
              <a16:creationId xmlns="" xmlns:a16="http://schemas.microsoft.com/office/drawing/2014/main" id="{00000000-0008-0000-0300-000006E40100}"/>
            </a:ext>
          </a:extLst>
        </xdr:cNvPr>
        <xdr:cNvGrpSpPr>
          <a:grpSpLocks/>
        </xdr:cNvGrpSpPr>
      </xdr:nvGrpSpPr>
      <xdr:grpSpPr bwMode="auto">
        <a:xfrm>
          <a:off x="361950" y="628650"/>
          <a:ext cx="2876550" cy="2876550"/>
          <a:chOff x="809625" y="647700"/>
          <a:chExt cx="2990100" cy="2880000"/>
        </a:xfrm>
      </xdr:grpSpPr>
      <xdr:graphicFrame macro="">
        <xdr:nvGraphicFramePr>
          <xdr:cNvPr id="123911" name="Graphique 53">
            <a:extLst>
              <a:ext uri="{FF2B5EF4-FFF2-40B4-BE49-F238E27FC236}">
                <a16:creationId xmlns="" xmlns:a16="http://schemas.microsoft.com/office/drawing/2014/main" id="{00000000-0008-0000-0300-000007E40100}"/>
              </a:ext>
            </a:extLst>
          </xdr:cNvPr>
          <xdr:cNvGraphicFramePr>
            <a:graphicFrameLocks/>
          </xdr:cNvGraphicFramePr>
        </xdr:nvGraphicFramePr>
        <xdr:xfrm>
          <a:off x="809625" y="647700"/>
          <a:ext cx="29901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pic>
        <xdr:nvPicPr>
          <xdr:cNvPr id="123912" name="Image 35">
            <a:extLst>
              <a:ext uri="{FF2B5EF4-FFF2-40B4-BE49-F238E27FC236}">
                <a16:creationId xmlns="" xmlns:a16="http://schemas.microsoft.com/office/drawing/2014/main" id="{00000000-0008-0000-0300-000008E401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81175" y="1695450"/>
            <a:ext cx="1016232" cy="8765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C$51">
        <xdr:nvSpPr>
          <xdr:cNvPr id="37" name="ZoneTexte 36">
            <a:extLst>
              <a:ext uri="{FF2B5EF4-FFF2-40B4-BE49-F238E27FC236}">
                <a16:creationId xmlns="" xmlns:a16="http://schemas.microsoft.com/office/drawing/2014/main" id="{00000000-0008-0000-0300-000025000000}"/>
              </a:ext>
            </a:extLst>
          </xdr:cNvPr>
          <xdr:cNvSpPr txBox="1"/>
        </xdr:nvSpPr>
        <xdr:spPr>
          <a:xfrm>
            <a:off x="1968041" y="1868362"/>
            <a:ext cx="732674" cy="2479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DB759FA1-6DC9-4CD8-8D51-4F03CDB366FC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1 Jours</a:t>
            </a:fld>
            <a:endParaRPr lang="fr-FR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8</xdr:col>
      <xdr:colOff>161925</xdr:colOff>
      <xdr:row>4</xdr:row>
      <xdr:rowOff>47625</xdr:rowOff>
    </xdr:from>
    <xdr:to>
      <xdr:col>11</xdr:col>
      <xdr:colOff>495208</xdr:colOff>
      <xdr:row>19</xdr:row>
      <xdr:rowOff>34771</xdr:rowOff>
    </xdr:to>
    <xdr:grpSp>
      <xdr:nvGrpSpPr>
        <xdr:cNvPr id="3" name="Group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8477250" y="809625"/>
          <a:ext cx="2876458" cy="2844646"/>
          <a:chOff x="9972675" y="1743075"/>
          <a:chExt cx="2876458" cy="2844646"/>
        </a:xfrm>
      </xdr:grpSpPr>
      <xdr:pic>
        <xdr:nvPicPr>
          <xdr:cNvPr id="71" name="Image 86">
            <a:extLst>
              <a:ext uri="{FF2B5EF4-FFF2-40B4-BE49-F238E27FC236}">
                <a16:creationId xmlns="" xmlns:a16="http://schemas.microsoft.com/office/drawing/2014/main" id="{00000000-0008-0000-0300-00004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972675" y="1743075"/>
            <a:ext cx="2876458" cy="28446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51" name="Image 43">
            <a:extLst>
              <a:ext uri="{FF2B5EF4-FFF2-40B4-BE49-F238E27FC236}">
                <a16:creationId xmlns="" xmlns:a16="http://schemas.microsoft.com/office/drawing/2014/main" id="{00000000-0008-0000-0300-00009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934700" y="2771775"/>
            <a:ext cx="990258" cy="85409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B$48">
        <xdr:nvSpPr>
          <xdr:cNvPr id="152" name="ZoneTexte 151">
            <a:extLst>
              <a:ext uri="{FF2B5EF4-FFF2-40B4-BE49-F238E27FC236}">
                <a16:creationId xmlns="" xmlns:a16="http://schemas.microsoft.com/office/drawing/2014/main" id="{00000000-0008-0000-0300-000098000000}"/>
              </a:ext>
            </a:extLst>
          </xdr:cNvPr>
          <xdr:cNvSpPr txBox="1"/>
        </xdr:nvSpPr>
        <xdr:spPr bwMode="auto">
          <a:xfrm>
            <a:off x="10963275" y="3924300"/>
            <a:ext cx="952500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CC40F09-278D-442D-A6F0-395F23B5701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 h 37 mn</a:t>
            </a:fld>
            <a:endParaRPr lang="fr-FR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23</xdr:row>
      <xdr:rowOff>114300</xdr:rowOff>
    </xdr:from>
    <xdr:to>
      <xdr:col>2</xdr:col>
      <xdr:colOff>199933</xdr:colOff>
      <xdr:row>38</xdr:row>
      <xdr:rowOff>101446</xdr:rowOff>
    </xdr:to>
    <xdr:grpSp>
      <xdr:nvGrpSpPr>
        <xdr:cNvPr id="67" name="Groupe 66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400050" y="4495800"/>
          <a:ext cx="2876458" cy="2844646"/>
          <a:chOff x="9972675" y="1743075"/>
          <a:chExt cx="2876458" cy="2844646"/>
        </a:xfrm>
      </xdr:grpSpPr>
      <xdr:pic>
        <xdr:nvPicPr>
          <xdr:cNvPr id="68" name="Image 86">
            <a:extLst>
              <a:ext uri="{FF2B5EF4-FFF2-40B4-BE49-F238E27FC236}">
                <a16:creationId xmlns="" xmlns:a16="http://schemas.microsoft.com/office/drawing/2014/main" id="{00000000-0008-0000-0300-00004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972675" y="1743075"/>
            <a:ext cx="2876458" cy="28446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69" name="Image 43">
            <a:extLst>
              <a:ext uri="{FF2B5EF4-FFF2-40B4-BE49-F238E27FC236}">
                <a16:creationId xmlns="" xmlns:a16="http://schemas.microsoft.com/office/drawing/2014/main" id="{00000000-0008-0000-0300-00009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934700" y="2771775"/>
            <a:ext cx="990258" cy="85409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B$48">
        <xdr:nvSpPr>
          <xdr:cNvPr id="70" name="ZoneTexte 69">
            <a:extLst>
              <a:ext uri="{FF2B5EF4-FFF2-40B4-BE49-F238E27FC236}">
                <a16:creationId xmlns="" xmlns:a16="http://schemas.microsoft.com/office/drawing/2014/main" id="{00000000-0008-0000-0300-000098000000}"/>
              </a:ext>
            </a:extLst>
          </xdr:cNvPr>
          <xdr:cNvSpPr txBox="1"/>
        </xdr:nvSpPr>
        <xdr:spPr bwMode="auto">
          <a:xfrm>
            <a:off x="10963275" y="3790950"/>
            <a:ext cx="952500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CC40F09-278D-442D-A6F0-395F23B5701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 h 37 mn</a:t>
            </a:fld>
            <a:endParaRPr lang="fr-FR" sz="1200" b="1">
              <a:solidFill>
                <a:schemeClr val="bg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</xdr:row>
          <xdr:rowOff>152400</xdr:rowOff>
        </xdr:from>
        <xdr:to>
          <xdr:col>6</xdr:col>
          <xdr:colOff>742950</xdr:colOff>
          <xdr:row>3</xdr:row>
          <xdr:rowOff>133350</xdr:rowOff>
        </xdr:to>
        <xdr:sp macro="" textlink="">
          <xdr:nvSpPr>
            <xdr:cNvPr id="2" name="Button 2" hidden="1">
              <a:extLst>
                <a:ext uri="{63B3BB69-23CF-44E3-9099-C40C66FF867C}">
                  <a14:compatExt spid="_x0000_s123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4</xdr:row>
      <xdr:rowOff>247650</xdr:rowOff>
    </xdr:from>
    <xdr:to>
      <xdr:col>7</xdr:col>
      <xdr:colOff>209550</xdr:colOff>
      <xdr:row>15</xdr:row>
      <xdr:rowOff>66675</xdr:rowOff>
    </xdr:to>
    <xdr:graphicFrame macro="">
      <xdr:nvGraphicFramePr>
        <xdr:cNvPr id="124931" name="Graphique 1">
          <a:extLst>
            <a:ext uri="{FF2B5EF4-FFF2-40B4-BE49-F238E27FC236}">
              <a16:creationId xmlns="" xmlns:a16="http://schemas.microsoft.com/office/drawing/2014/main" id="{00000000-0008-0000-0200-000003E8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0</xdr:colOff>
      <xdr:row>3</xdr:row>
      <xdr:rowOff>19050</xdr:rowOff>
    </xdr:from>
    <xdr:to>
      <xdr:col>4</xdr:col>
      <xdr:colOff>9525</xdr:colOff>
      <xdr:row>19</xdr:row>
      <xdr:rowOff>0</xdr:rowOff>
    </xdr:to>
    <xdr:graphicFrame macro="">
      <xdr:nvGraphicFramePr>
        <xdr:cNvPr id="124932" name="Graphique 14">
          <a:extLst>
            <a:ext uri="{FF2B5EF4-FFF2-40B4-BE49-F238E27FC236}">
              <a16:creationId xmlns="" xmlns:a16="http://schemas.microsoft.com/office/drawing/2014/main" id="{00000000-0008-0000-0200-000004E8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xdr:twoCellAnchor editAs="oneCell">
    <xdr:from>
      <xdr:col>3</xdr:col>
      <xdr:colOff>66675</xdr:colOff>
      <xdr:row>3</xdr:row>
      <xdr:rowOff>28575</xdr:rowOff>
    </xdr:from>
    <xdr:to>
      <xdr:col>3</xdr:col>
      <xdr:colOff>2724150</xdr:colOff>
      <xdr:row>17</xdr:row>
      <xdr:rowOff>9525</xdr:rowOff>
    </xdr:to>
    <xdr:graphicFrame macro="">
      <xdr:nvGraphicFramePr>
        <xdr:cNvPr id="124933" name="Graphique 15">
          <a:extLst>
            <a:ext uri="{FF2B5EF4-FFF2-40B4-BE49-F238E27FC236}">
              <a16:creationId xmlns="" xmlns:a16="http://schemas.microsoft.com/office/drawing/2014/main" id="{00000000-0008-0000-0200-000005E8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PrintsWithSheet="0"/>
  </xdr:twoCellAnchor>
  <xdr:twoCellAnchor>
    <xdr:from>
      <xdr:col>6</xdr:col>
      <xdr:colOff>361950</xdr:colOff>
      <xdr:row>4</xdr:row>
      <xdr:rowOff>409575</xdr:rowOff>
    </xdr:from>
    <xdr:to>
      <xdr:col>7</xdr:col>
      <xdr:colOff>9525</xdr:colOff>
      <xdr:row>15</xdr:row>
      <xdr:rowOff>95250</xdr:rowOff>
    </xdr:to>
    <xdr:graphicFrame macro="">
      <xdr:nvGraphicFramePr>
        <xdr:cNvPr id="124934" name="Graphique 41">
          <a:extLst>
            <a:ext uri="{FF2B5EF4-FFF2-40B4-BE49-F238E27FC236}">
              <a16:creationId xmlns="" xmlns:a16="http://schemas.microsoft.com/office/drawing/2014/main" id="{00000000-0008-0000-0200-000006E8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</xdr:col>
      <xdr:colOff>0</xdr:colOff>
      <xdr:row>3</xdr:row>
      <xdr:rowOff>57150</xdr:rowOff>
    </xdr:from>
    <xdr:to>
      <xdr:col>8</xdr:col>
      <xdr:colOff>0</xdr:colOff>
      <xdr:row>19</xdr:row>
      <xdr:rowOff>57150</xdr:rowOff>
    </xdr:to>
    <xdr:grpSp>
      <xdr:nvGrpSpPr>
        <xdr:cNvPr id="124935" name="Groupe 145">
          <a:extLst>
            <a:ext uri="{FF2B5EF4-FFF2-40B4-BE49-F238E27FC236}">
              <a16:creationId xmlns="" xmlns:a16="http://schemas.microsoft.com/office/drawing/2014/main" id="{00000000-0008-0000-0200-000007E80100}"/>
            </a:ext>
          </a:extLst>
        </xdr:cNvPr>
        <xdr:cNvGrpSpPr>
          <a:grpSpLocks/>
        </xdr:cNvGrpSpPr>
      </xdr:nvGrpSpPr>
      <xdr:grpSpPr bwMode="auto">
        <a:xfrm>
          <a:off x="8277225" y="752475"/>
          <a:ext cx="1638300" cy="5876925"/>
          <a:chOff x="10001251" y="1524000"/>
          <a:chExt cx="1533525" cy="4838699"/>
        </a:xfrm>
      </xdr:grpSpPr>
      <xdr:pic>
        <xdr:nvPicPr>
          <xdr:cNvPr id="124972" name="Image 146">
            <a:extLst>
              <a:ext uri="{FF2B5EF4-FFF2-40B4-BE49-F238E27FC236}">
                <a16:creationId xmlns="" xmlns:a16="http://schemas.microsoft.com/office/drawing/2014/main" id="{00000000-0008-0000-0200-00002CE801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1251" y="1524000"/>
            <a:ext cx="1533525" cy="483869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24973" name="Image 147">
            <a:extLst>
              <a:ext uri="{FF2B5EF4-FFF2-40B4-BE49-F238E27FC236}">
                <a16:creationId xmlns="" xmlns:a16="http://schemas.microsoft.com/office/drawing/2014/main" id="{00000000-0008-0000-0200-00002DE801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315375" y="5350803"/>
            <a:ext cx="445011" cy="4237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 editAs="absolute">
    <xdr:from>
      <xdr:col>6</xdr:col>
      <xdr:colOff>161923</xdr:colOff>
      <xdr:row>16</xdr:row>
      <xdr:rowOff>295276</xdr:rowOff>
    </xdr:from>
    <xdr:to>
      <xdr:col>6</xdr:col>
      <xdr:colOff>790574</xdr:colOff>
      <xdr:row>17</xdr:row>
      <xdr:rowOff>39301</xdr:rowOff>
    </xdr:to>
    <xdr:sp macro="" textlink="Août_2024!L7">
      <xdr:nvSpPr>
        <xdr:cNvPr id="150" name="Rectangle 149">
          <a:extLst>
            <a:ext uri="{FF2B5EF4-FFF2-40B4-BE49-F238E27FC236}">
              <a16:creationId xmlns="" xmlns:a16="http://schemas.microsoft.com/office/drawing/2014/main" id="{00000000-0008-0000-0200-000096000000}"/>
            </a:ext>
          </a:extLst>
        </xdr:cNvPr>
        <xdr:cNvSpPr/>
      </xdr:nvSpPr>
      <xdr:spPr>
        <a:xfrm>
          <a:off x="8439148" y="6115051"/>
          <a:ext cx="628651" cy="306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DDA7BBC-9EB7-4F44-93E3-25DBE0B07418}" type="TxLink">
            <a:rPr lang="en-US" sz="10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10.3 °C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7</xdr:col>
      <xdr:colOff>19050</xdr:colOff>
      <xdr:row>16</xdr:row>
      <xdr:rowOff>285750</xdr:rowOff>
    </xdr:from>
    <xdr:to>
      <xdr:col>7</xdr:col>
      <xdr:colOff>628649</xdr:colOff>
      <xdr:row>17</xdr:row>
      <xdr:rowOff>30825</xdr:rowOff>
    </xdr:to>
    <xdr:sp macro="" textlink="Août_2024!R7">
      <xdr:nvSpPr>
        <xdr:cNvPr id="151" name="Rectangle 150">
          <a:extLst>
            <a:ext uri="{FF2B5EF4-FFF2-40B4-BE49-F238E27FC236}">
              <a16:creationId xmlns="" xmlns:a16="http://schemas.microsoft.com/office/drawing/2014/main" id="{00000000-0008-0000-0200-000097000000}"/>
            </a:ext>
          </a:extLst>
        </xdr:cNvPr>
        <xdr:cNvSpPr/>
      </xdr:nvSpPr>
      <xdr:spPr>
        <a:xfrm>
          <a:off x="9115425" y="6105525"/>
          <a:ext cx="609599" cy="3070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D5755DEC-3DD0-4619-B010-EC2BAF2DBA22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l"/>
            <a:t>37.5 °C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171450</xdr:colOff>
      <xdr:row>16</xdr:row>
      <xdr:rowOff>209550</xdr:rowOff>
    </xdr:from>
    <xdr:to>
      <xdr:col>3</xdr:col>
      <xdr:colOff>952500</xdr:colOff>
      <xdr:row>17</xdr:row>
      <xdr:rowOff>0</xdr:rowOff>
    </xdr:to>
    <xdr:sp macro="" textlink="Relevés!W5">
      <xdr:nvSpPr>
        <xdr:cNvPr id="7" name="ZoneTexte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352550" y="6038850"/>
          <a:ext cx="781050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C5B93C7-A1D9-4685-970A-99133978833B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0.0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1752600</xdr:colOff>
      <xdr:row>16</xdr:row>
      <xdr:rowOff>209550</xdr:rowOff>
    </xdr:from>
    <xdr:to>
      <xdr:col>3</xdr:col>
      <xdr:colOff>2609852</xdr:colOff>
      <xdr:row>17</xdr:row>
      <xdr:rowOff>0</xdr:rowOff>
    </xdr:to>
    <xdr:sp macro="" textlink="Console!I2">
      <xdr:nvSpPr>
        <xdr:cNvPr id="164" name="ZoneTexte 163">
          <a:extLst>
            <a:ext uri="{FF2B5EF4-FFF2-40B4-BE49-F238E27FC236}">
              <a16:creationId xmlns="" xmlns:a16="http://schemas.microsoft.com/office/drawing/2014/main" id="{00000000-0008-0000-0200-0000A4000000}"/>
            </a:ext>
          </a:extLst>
        </xdr:cNvPr>
        <xdr:cNvSpPr txBox="1"/>
      </xdr:nvSpPr>
      <xdr:spPr>
        <a:xfrm>
          <a:off x="2771775" y="6029325"/>
          <a:ext cx="857252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C6087B1-E7A9-4EE8-9292-CBF15C1A2ED7}" type="TxLink">
            <a:rPr lang="en-US" sz="1000" b="1" i="0" u="none" strike="noStrike">
              <a:solidFill>
                <a:srgbClr val="000000"/>
              </a:solidFill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algn="ctr"/>
            <a:t>15.7 mm</a:t>
          </a:fld>
          <a:endParaRPr lang="en-US" sz="1000" b="1" i="0" u="none" strike="noStrike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4</xdr:col>
      <xdr:colOff>533400</xdr:colOff>
      <xdr:row>4</xdr:row>
      <xdr:rowOff>114300</xdr:rowOff>
    </xdr:from>
    <xdr:to>
      <xdr:col>5</xdr:col>
      <xdr:colOff>2352675</xdr:colOff>
      <xdr:row>10</xdr:row>
      <xdr:rowOff>238125</xdr:rowOff>
    </xdr:to>
    <xdr:grpSp>
      <xdr:nvGrpSpPr>
        <xdr:cNvPr id="124940" name="Groupe 2">
          <a:extLst>
            <a:ext uri="{FF2B5EF4-FFF2-40B4-BE49-F238E27FC236}">
              <a16:creationId xmlns="" xmlns:a16="http://schemas.microsoft.com/office/drawing/2014/main" id="{00000000-0008-0000-0200-00000CE80100}"/>
            </a:ext>
          </a:extLst>
        </xdr:cNvPr>
        <xdr:cNvGrpSpPr>
          <a:grpSpLocks/>
        </xdr:cNvGrpSpPr>
      </xdr:nvGrpSpPr>
      <xdr:grpSpPr bwMode="auto">
        <a:xfrm>
          <a:off x="4886325" y="1000125"/>
          <a:ext cx="2876550" cy="2876550"/>
          <a:chOff x="6362699" y="790574"/>
          <a:chExt cx="3420000" cy="3420000"/>
        </a:xfrm>
      </xdr:grpSpPr>
      <xdr:graphicFrame macro="">
        <xdr:nvGraphicFramePr>
          <xdr:cNvPr id="124968" name="Graphique 71">
            <a:extLst>
              <a:ext uri="{FF2B5EF4-FFF2-40B4-BE49-F238E27FC236}">
                <a16:creationId xmlns="" xmlns:a16="http://schemas.microsoft.com/office/drawing/2014/main" id="{00000000-0008-0000-0200-000028E80100}"/>
              </a:ext>
            </a:extLst>
          </xdr:cNvPr>
          <xdr:cNvGraphicFramePr>
            <a:graphicFrameLocks/>
          </xdr:cNvGraphicFramePr>
        </xdr:nvGraphicFramePr>
        <xdr:xfrm>
          <a:off x="6362699" y="790574"/>
          <a:ext cx="3420000" cy="34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Août_2024!AA9">
        <xdr:nvSpPr>
          <xdr:cNvPr id="67" name="ZoneTexte 66">
            <a:extLst>
              <a:ext uri="{FF2B5EF4-FFF2-40B4-BE49-F238E27FC236}">
                <a16:creationId xmlns="" xmlns:a16="http://schemas.microsoft.com/office/drawing/2014/main" id="{00000000-0008-0000-0200-000043000000}"/>
              </a:ext>
            </a:extLst>
          </xdr:cNvPr>
          <xdr:cNvSpPr txBox="1"/>
        </xdr:nvSpPr>
        <xdr:spPr>
          <a:xfrm>
            <a:off x="7585745" y="3383885"/>
            <a:ext cx="951258" cy="283113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D2A735DE-789C-409C-ACDF-EA9BFF0541F1}" type="TxLink">
              <a:rPr lang="en-US" sz="10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34.5 km/h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0" name="Ellipse 69">
            <a:extLst>
              <a:ext uri="{FF2B5EF4-FFF2-40B4-BE49-F238E27FC236}">
                <a16:creationId xmlns="" xmlns:a16="http://schemas.microsoft.com/office/drawing/2014/main" id="{00000000-0008-0000-0200-000046000000}"/>
              </a:ext>
            </a:extLst>
          </xdr:cNvPr>
          <xdr:cNvSpPr/>
        </xdr:nvSpPr>
        <xdr:spPr>
          <a:xfrm>
            <a:off x="7948129" y="2364680"/>
            <a:ext cx="283113" cy="294437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158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Août_2024!AC9">
        <xdr:nvSpPr>
          <xdr:cNvPr id="47" name="ZoneTexte 46">
            <a:extLst>
              <a:ext uri="{FF2B5EF4-FFF2-40B4-BE49-F238E27FC236}">
                <a16:creationId xmlns="" xmlns:a16="http://schemas.microsoft.com/office/drawing/2014/main" id="{00000000-0008-0000-0200-00002F000000}"/>
              </a:ext>
            </a:extLst>
          </xdr:cNvPr>
          <xdr:cNvSpPr txBox="1"/>
        </xdr:nvSpPr>
        <xdr:spPr>
          <a:xfrm>
            <a:off x="7551772" y="3746269"/>
            <a:ext cx="1007881" cy="294437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0E9E18B7-B5F4-45F3-81D5-624591B10124}" type="TxLink">
              <a:rPr lang="en-US" sz="10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mercredi 14 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3</xdr:col>
      <xdr:colOff>1981200</xdr:colOff>
      <xdr:row>16</xdr:row>
      <xdr:rowOff>19050</xdr:rowOff>
    </xdr:from>
    <xdr:to>
      <xdr:col>3</xdr:col>
      <xdr:colOff>2524126</xdr:colOff>
      <xdr:row>16</xdr:row>
      <xdr:rowOff>209550</xdr:rowOff>
    </xdr:to>
    <xdr:sp macro="" textlink="">
      <xdr:nvSpPr>
        <xdr:cNvPr id="8" name="ZoneTexte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000375" y="5838825"/>
          <a:ext cx="542926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200"/>
            <a:t>Mois</a:t>
          </a:r>
        </a:p>
      </xdr:txBody>
    </xdr:sp>
    <xdr:clientData/>
  </xdr:twoCellAnchor>
  <xdr:twoCellAnchor editAs="absolute">
    <xdr:from>
      <xdr:col>4</xdr:col>
      <xdr:colOff>504825</xdr:colOff>
      <xdr:row>11</xdr:row>
      <xdr:rowOff>257175</xdr:rowOff>
    </xdr:from>
    <xdr:to>
      <xdr:col>5</xdr:col>
      <xdr:colOff>2324100</xdr:colOff>
      <xdr:row>20</xdr:row>
      <xdr:rowOff>209550</xdr:rowOff>
    </xdr:to>
    <xdr:grpSp>
      <xdr:nvGrpSpPr>
        <xdr:cNvPr id="124942" name="Groupe 9">
          <a:extLst>
            <a:ext uri="{FF2B5EF4-FFF2-40B4-BE49-F238E27FC236}">
              <a16:creationId xmlns="" xmlns:a16="http://schemas.microsoft.com/office/drawing/2014/main" id="{00000000-0008-0000-0200-00000EE80100}"/>
            </a:ext>
          </a:extLst>
        </xdr:cNvPr>
        <xdr:cNvGrpSpPr>
          <a:grpSpLocks/>
        </xdr:cNvGrpSpPr>
      </xdr:nvGrpSpPr>
      <xdr:grpSpPr bwMode="auto">
        <a:xfrm>
          <a:off x="4857750" y="4276725"/>
          <a:ext cx="2876550" cy="2771775"/>
          <a:chOff x="18454687" y="4552950"/>
          <a:chExt cx="3240000" cy="3240000"/>
        </a:xfrm>
      </xdr:grpSpPr>
      <xdr:graphicFrame macro="">
        <xdr:nvGraphicFramePr>
          <xdr:cNvPr id="124946" name="Graphique 133">
            <a:extLst>
              <a:ext uri="{FF2B5EF4-FFF2-40B4-BE49-F238E27FC236}">
                <a16:creationId xmlns="" xmlns:a16="http://schemas.microsoft.com/office/drawing/2014/main" id="{00000000-0008-0000-0200-000012E80100}"/>
              </a:ext>
            </a:extLst>
          </xdr:cNvPr>
          <xdr:cNvGraphicFramePr>
            <a:graphicFrameLocks/>
          </xdr:cNvGraphicFramePr>
        </xdr:nvGraphicFramePr>
        <xdr:xfrm>
          <a:off x="18454687" y="4552950"/>
          <a:ext cx="3240000" cy="32385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38" name="ZoneTexte 137">
            <a:extLst>
              <a:ext uri="{FF2B5EF4-FFF2-40B4-BE49-F238E27FC236}">
                <a16:creationId xmlns="" xmlns:a16="http://schemas.microsoft.com/office/drawing/2014/main" id="{00000000-0008-0000-0200-00008A000000}"/>
              </a:ext>
            </a:extLst>
          </xdr:cNvPr>
          <xdr:cNvSpPr txBox="1"/>
        </xdr:nvSpPr>
        <xdr:spPr>
          <a:xfrm>
            <a:off x="18873098" y="5388002"/>
            <a:ext cx="236026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5</a:t>
            </a:r>
          </a:p>
        </xdr:txBody>
      </xdr:sp>
      <xdr:sp macro="" textlink="">
        <xdr:nvSpPr>
          <xdr:cNvPr id="139" name="ZoneTexte 138">
            <a:extLst>
              <a:ext uri="{FF2B5EF4-FFF2-40B4-BE49-F238E27FC236}">
                <a16:creationId xmlns="" xmlns:a16="http://schemas.microsoft.com/office/drawing/2014/main" id="{00000000-0008-0000-0200-00008B000000}"/>
              </a:ext>
            </a:extLst>
          </xdr:cNvPr>
          <xdr:cNvSpPr txBox="1"/>
        </xdr:nvSpPr>
        <xdr:spPr>
          <a:xfrm>
            <a:off x="20997336" y="6790888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16</a:t>
            </a:r>
          </a:p>
        </xdr:txBody>
      </xdr:sp>
      <xdr:sp macro="" textlink="">
        <xdr:nvSpPr>
          <xdr:cNvPr id="143" name="ZoneTexte 142">
            <a:extLst>
              <a:ext uri="{FF2B5EF4-FFF2-40B4-BE49-F238E27FC236}">
                <a16:creationId xmlns="" xmlns:a16="http://schemas.microsoft.com/office/drawing/2014/main" id="{00000000-0008-0000-0200-00008F000000}"/>
              </a:ext>
            </a:extLst>
          </xdr:cNvPr>
          <xdr:cNvSpPr txBox="1"/>
        </xdr:nvSpPr>
        <xdr:spPr>
          <a:xfrm>
            <a:off x="18830184" y="6757486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</a:t>
            </a:r>
          </a:p>
        </xdr:txBody>
      </xdr:sp>
      <xdr:sp macro="" textlink="">
        <xdr:nvSpPr>
          <xdr:cNvPr id="144" name="ZoneTexte 143">
            <a:extLst>
              <a:ext uri="{FF2B5EF4-FFF2-40B4-BE49-F238E27FC236}">
                <a16:creationId xmlns="" xmlns:a16="http://schemas.microsoft.com/office/drawing/2014/main" id="{00000000-0008-0000-0200-000090000000}"/>
              </a:ext>
            </a:extLst>
          </xdr:cNvPr>
          <xdr:cNvSpPr txBox="1"/>
        </xdr:nvSpPr>
        <xdr:spPr>
          <a:xfrm>
            <a:off x="18701442" y="6401197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2</a:t>
            </a:r>
          </a:p>
        </xdr:txBody>
      </xdr:sp>
      <xdr:sp macro="" textlink="">
        <xdr:nvSpPr>
          <xdr:cNvPr id="145" name="ZoneTexte 144">
            <a:extLst>
              <a:ext uri="{FF2B5EF4-FFF2-40B4-BE49-F238E27FC236}">
                <a16:creationId xmlns="" xmlns:a16="http://schemas.microsoft.com/office/drawing/2014/main" id="{00000000-0008-0000-0200-000091000000}"/>
              </a:ext>
            </a:extLst>
          </xdr:cNvPr>
          <xdr:cNvSpPr txBox="1"/>
        </xdr:nvSpPr>
        <xdr:spPr>
          <a:xfrm>
            <a:off x="18658528" y="6056043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3</a:t>
            </a:r>
          </a:p>
        </xdr:txBody>
      </xdr:sp>
      <xdr:sp macro="" textlink="">
        <xdr:nvSpPr>
          <xdr:cNvPr id="149" name="ZoneTexte 148">
            <a:extLst>
              <a:ext uri="{FF2B5EF4-FFF2-40B4-BE49-F238E27FC236}">
                <a16:creationId xmlns="" xmlns:a16="http://schemas.microsoft.com/office/drawing/2014/main" id="{00000000-0008-0000-0200-000095000000}"/>
              </a:ext>
            </a:extLst>
          </xdr:cNvPr>
          <xdr:cNvSpPr txBox="1"/>
        </xdr:nvSpPr>
        <xdr:spPr>
          <a:xfrm>
            <a:off x="18722899" y="5688620"/>
            <a:ext cx="236026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4</a:t>
            </a:r>
          </a:p>
        </xdr:txBody>
      </xdr:sp>
      <xdr:sp macro="" textlink="">
        <xdr:nvSpPr>
          <xdr:cNvPr id="160" name="ZoneTexte 159">
            <a:extLst>
              <a:ext uri="{FF2B5EF4-FFF2-40B4-BE49-F238E27FC236}">
                <a16:creationId xmlns="" xmlns:a16="http://schemas.microsoft.com/office/drawing/2014/main" id="{00000000-0008-0000-0200-0000A0000000}"/>
              </a:ext>
            </a:extLst>
          </xdr:cNvPr>
          <xdr:cNvSpPr txBox="1"/>
        </xdr:nvSpPr>
        <xdr:spPr>
          <a:xfrm>
            <a:off x="19109124" y="5098517"/>
            <a:ext cx="246755" cy="178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6</a:t>
            </a:r>
          </a:p>
        </xdr:txBody>
      </xdr:sp>
      <xdr:sp macro="" textlink="">
        <xdr:nvSpPr>
          <xdr:cNvPr id="161" name="ZoneTexte 160">
            <a:extLst>
              <a:ext uri="{FF2B5EF4-FFF2-40B4-BE49-F238E27FC236}">
                <a16:creationId xmlns="" xmlns:a16="http://schemas.microsoft.com/office/drawing/2014/main" id="{00000000-0008-0000-0200-0000A1000000}"/>
              </a:ext>
            </a:extLst>
          </xdr:cNvPr>
          <xdr:cNvSpPr txBox="1"/>
        </xdr:nvSpPr>
        <xdr:spPr>
          <a:xfrm>
            <a:off x="19441707" y="4898105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7</a:t>
            </a:r>
          </a:p>
        </xdr:txBody>
      </xdr:sp>
      <xdr:sp macro="" textlink="">
        <xdr:nvSpPr>
          <xdr:cNvPr id="162" name="ZoneTexte 161">
            <a:extLst>
              <a:ext uri="{FF2B5EF4-FFF2-40B4-BE49-F238E27FC236}">
                <a16:creationId xmlns="" xmlns:a16="http://schemas.microsoft.com/office/drawing/2014/main" id="{00000000-0008-0000-0200-0000A2000000}"/>
              </a:ext>
            </a:extLst>
          </xdr:cNvPr>
          <xdr:cNvSpPr txBox="1"/>
        </xdr:nvSpPr>
        <xdr:spPr>
          <a:xfrm>
            <a:off x="19774290" y="4797898"/>
            <a:ext cx="236026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8</a:t>
            </a:r>
          </a:p>
        </xdr:txBody>
      </xdr:sp>
      <xdr:sp macro="" textlink="">
        <xdr:nvSpPr>
          <xdr:cNvPr id="163" name="ZoneTexte 162">
            <a:extLst>
              <a:ext uri="{FF2B5EF4-FFF2-40B4-BE49-F238E27FC236}">
                <a16:creationId xmlns="" xmlns:a16="http://schemas.microsoft.com/office/drawing/2014/main" id="{00000000-0008-0000-0200-0000A3000000}"/>
              </a:ext>
            </a:extLst>
          </xdr:cNvPr>
          <xdr:cNvSpPr txBox="1"/>
        </xdr:nvSpPr>
        <xdr:spPr>
          <a:xfrm>
            <a:off x="21008064" y="5399136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12</a:t>
            </a:r>
          </a:p>
        </xdr:txBody>
      </xdr:sp>
      <xdr:sp macro="" textlink="">
        <xdr:nvSpPr>
          <xdr:cNvPr id="166" name="ZoneTexte 165">
            <a:extLst>
              <a:ext uri="{FF2B5EF4-FFF2-40B4-BE49-F238E27FC236}">
                <a16:creationId xmlns="" xmlns:a16="http://schemas.microsoft.com/office/drawing/2014/main" id="{00000000-0008-0000-0200-0000A6000000}"/>
              </a:ext>
            </a:extLst>
          </xdr:cNvPr>
          <xdr:cNvSpPr txBox="1"/>
        </xdr:nvSpPr>
        <xdr:spPr>
          <a:xfrm>
            <a:off x="20471641" y="4920373"/>
            <a:ext cx="236026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10</a:t>
            </a:r>
          </a:p>
        </xdr:txBody>
      </xdr:sp>
      <xdr:sp macro="" textlink="">
        <xdr:nvSpPr>
          <xdr:cNvPr id="167" name="ZoneTexte 166">
            <a:extLst>
              <a:ext uri="{FF2B5EF4-FFF2-40B4-BE49-F238E27FC236}">
                <a16:creationId xmlns="" xmlns:a16="http://schemas.microsoft.com/office/drawing/2014/main" id="{00000000-0008-0000-0200-0000A7000000}"/>
              </a:ext>
            </a:extLst>
          </xdr:cNvPr>
          <xdr:cNvSpPr txBox="1"/>
        </xdr:nvSpPr>
        <xdr:spPr>
          <a:xfrm>
            <a:off x="20128329" y="4809032"/>
            <a:ext cx="236026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9</a:t>
            </a:r>
          </a:p>
        </xdr:txBody>
      </xdr:sp>
      <xdr:sp macro="" textlink="">
        <xdr:nvSpPr>
          <xdr:cNvPr id="171" name="ZoneTexte 170">
            <a:extLst>
              <a:ext uri="{FF2B5EF4-FFF2-40B4-BE49-F238E27FC236}">
                <a16:creationId xmlns="" xmlns:a16="http://schemas.microsoft.com/office/drawing/2014/main" id="{00000000-0008-0000-0200-0000AB000000}"/>
              </a:ext>
            </a:extLst>
          </xdr:cNvPr>
          <xdr:cNvSpPr txBox="1"/>
        </xdr:nvSpPr>
        <xdr:spPr>
          <a:xfrm>
            <a:off x="21211906" y="6100579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14</a:t>
            </a:r>
          </a:p>
        </xdr:txBody>
      </xdr:sp>
      <xdr:sp macro="" textlink="">
        <xdr:nvSpPr>
          <xdr:cNvPr id="172" name="ZoneTexte 171">
            <a:extLst>
              <a:ext uri="{FF2B5EF4-FFF2-40B4-BE49-F238E27FC236}">
                <a16:creationId xmlns="" xmlns:a16="http://schemas.microsoft.com/office/drawing/2014/main" id="{00000000-0008-0000-0200-0000AC000000}"/>
              </a:ext>
            </a:extLst>
          </xdr:cNvPr>
          <xdr:cNvSpPr txBox="1"/>
        </xdr:nvSpPr>
        <xdr:spPr>
          <a:xfrm>
            <a:off x="21147535" y="6479136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15</a:t>
            </a:r>
          </a:p>
        </xdr:txBody>
      </xdr:sp>
      <xdr:sp macro="" textlink="">
        <xdr:nvSpPr>
          <xdr:cNvPr id="173" name="ZoneTexte 172">
            <a:extLst>
              <a:ext uri="{FF2B5EF4-FFF2-40B4-BE49-F238E27FC236}">
                <a16:creationId xmlns="" xmlns:a16="http://schemas.microsoft.com/office/drawing/2014/main" id="{00000000-0008-0000-0200-0000AD000000}"/>
              </a:ext>
            </a:extLst>
          </xdr:cNvPr>
          <xdr:cNvSpPr txBox="1"/>
        </xdr:nvSpPr>
        <xdr:spPr>
          <a:xfrm>
            <a:off x="21158263" y="5733156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13</a:t>
            </a:r>
          </a:p>
        </xdr:txBody>
      </xdr:sp>
      <xdr:pic>
        <xdr:nvPicPr>
          <xdr:cNvPr id="124962" name="Image 198">
            <a:extLst>
              <a:ext uri="{FF2B5EF4-FFF2-40B4-BE49-F238E27FC236}">
                <a16:creationId xmlns="" xmlns:a16="http://schemas.microsoft.com/office/drawing/2014/main" id="{00000000-0008-0000-0200-000022E801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8976175" y="6897086"/>
            <a:ext cx="2207421" cy="89586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F$26">
        <xdr:nvSpPr>
          <xdr:cNvPr id="200" name="ZoneTexte 199">
            <a:extLst>
              <a:ext uri="{FF2B5EF4-FFF2-40B4-BE49-F238E27FC236}">
                <a16:creationId xmlns="" xmlns:a16="http://schemas.microsoft.com/office/drawing/2014/main" id="{00000000-0008-0000-0200-0000C8000000}"/>
              </a:ext>
            </a:extLst>
          </xdr:cNvPr>
          <xdr:cNvSpPr txBox="1"/>
        </xdr:nvSpPr>
        <xdr:spPr>
          <a:xfrm>
            <a:off x="19656276" y="7013569"/>
            <a:ext cx="836821" cy="278351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274728F5-1FCD-4D04-A414-D4DEFBA3BE66}" type="TxLink">
              <a:rPr lang="en-US" sz="1200" b="1" i="0" u="none" strike="noStrike">
                <a:solidFill>
                  <a:srgbClr val="003399"/>
                </a:solidFill>
                <a:latin typeface="Calibri"/>
                <a:ea typeface="Calibri"/>
                <a:cs typeface="Calibri"/>
              </a:rPr>
              <a:pPr algn="ctr"/>
              <a:t>12 h 57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02" name="ZoneTexte 201">
            <a:extLst>
              <a:ext uri="{FF2B5EF4-FFF2-40B4-BE49-F238E27FC236}">
                <a16:creationId xmlns="" xmlns:a16="http://schemas.microsoft.com/office/drawing/2014/main" id="{00000000-0008-0000-0200-0000CA000000}"/>
              </a:ext>
            </a:extLst>
          </xdr:cNvPr>
          <xdr:cNvSpPr txBox="1"/>
        </xdr:nvSpPr>
        <xdr:spPr>
          <a:xfrm>
            <a:off x="20772038" y="5120785"/>
            <a:ext cx="246755" cy="1781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11</a:t>
            </a:r>
          </a:p>
        </xdr:txBody>
      </xdr:sp>
      <xdr:sp macro="" textlink="">
        <xdr:nvSpPr>
          <xdr:cNvPr id="203" name="ZoneTexte 202">
            <a:extLst>
              <a:ext uri="{FF2B5EF4-FFF2-40B4-BE49-F238E27FC236}">
                <a16:creationId xmlns="" xmlns:a16="http://schemas.microsoft.com/office/drawing/2014/main" id="{00000000-0008-0000-0200-0000CB000000}"/>
              </a:ext>
            </a:extLst>
          </xdr:cNvPr>
          <xdr:cNvSpPr txBox="1"/>
        </xdr:nvSpPr>
        <xdr:spPr>
          <a:xfrm>
            <a:off x="20814952" y="7024703"/>
            <a:ext cx="246755" cy="1892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17</a:t>
            </a:r>
          </a:p>
        </xdr:txBody>
      </xdr:sp>
      <xdr:sp macro="" textlink="">
        <xdr:nvSpPr>
          <xdr:cNvPr id="204" name="ZoneTexte 203">
            <a:extLst>
              <a:ext uri="{FF2B5EF4-FFF2-40B4-BE49-F238E27FC236}">
                <a16:creationId xmlns="" xmlns:a16="http://schemas.microsoft.com/office/drawing/2014/main" id="{00000000-0008-0000-0200-0000CC000000}"/>
              </a:ext>
            </a:extLst>
          </xdr:cNvPr>
          <xdr:cNvSpPr txBox="1"/>
        </xdr:nvSpPr>
        <xdr:spPr>
          <a:xfrm>
            <a:off x="19055482" y="7035837"/>
            <a:ext cx="246755" cy="23381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0</a:t>
            </a:r>
          </a:p>
        </xdr:txBody>
      </xdr:sp>
      <xdr:pic>
        <xdr:nvPicPr>
          <xdr:cNvPr id="124967" name="Image 204">
            <a:extLst>
              <a:ext uri="{FF2B5EF4-FFF2-40B4-BE49-F238E27FC236}">
                <a16:creationId xmlns="" xmlns:a16="http://schemas.microsoft.com/office/drawing/2014/main" id="{00000000-0008-0000-0200-000027E801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411925" y="5553077"/>
            <a:ext cx="1304776" cy="12683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3</xdr:col>
      <xdr:colOff>1181100</xdr:colOff>
      <xdr:row>15</xdr:row>
      <xdr:rowOff>200025</xdr:rowOff>
    </xdr:from>
    <xdr:to>
      <xdr:col>3</xdr:col>
      <xdr:colOff>1590675</xdr:colOff>
      <xdr:row>16</xdr:row>
      <xdr:rowOff>104775</xdr:rowOff>
    </xdr:to>
    <xdr:sp macro="" textlink="">
      <xdr:nvSpPr>
        <xdr:cNvPr id="75" name="Cylindre 74">
          <a:extLst>
            <a:ext uri="{FF2B5EF4-FFF2-40B4-BE49-F238E27FC236}">
              <a16:creationId xmlns="" xmlns:a16="http://schemas.microsoft.com/office/drawing/2014/main" id="{00000000-0008-0000-0200-00004B000000}"/>
            </a:ext>
          </a:extLst>
        </xdr:cNvPr>
        <xdr:cNvSpPr/>
      </xdr:nvSpPr>
      <xdr:spPr>
        <a:xfrm>
          <a:off x="2200275" y="5619750"/>
          <a:ext cx="409575" cy="314325"/>
        </a:xfrm>
        <a:prstGeom prst="can">
          <a:avLst/>
        </a:prstGeom>
        <a:solidFill>
          <a:srgbClr val="32DCB4">
            <a:alpha val="40000"/>
          </a:srgbClr>
        </a:solidFill>
        <a:ln w="3175" cmpd="sng">
          <a:solidFill>
            <a:srgbClr val="00B050"/>
          </a:solidFill>
        </a:ln>
        <a:effectLst>
          <a:reflection endPos="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</xdr:col>
      <xdr:colOff>352425</xdr:colOff>
      <xdr:row>4</xdr:row>
      <xdr:rowOff>238125</xdr:rowOff>
    </xdr:from>
    <xdr:to>
      <xdr:col>3</xdr:col>
      <xdr:colOff>2505075</xdr:colOff>
      <xdr:row>5</xdr:row>
      <xdr:rowOff>381000</xdr:rowOff>
    </xdr:to>
    <xdr:sp macro="" textlink="">
      <xdr:nvSpPr>
        <xdr:cNvPr id="76" name="Organigramme : Disque magnétique 75">
          <a:extLst>
            <a:ext uri="{FF2B5EF4-FFF2-40B4-BE49-F238E27FC236}">
              <a16:creationId xmlns="" xmlns:a16="http://schemas.microsoft.com/office/drawing/2014/main" id="{00000000-0008-0000-0200-00004C000000}"/>
            </a:ext>
          </a:extLst>
        </xdr:cNvPr>
        <xdr:cNvSpPr/>
      </xdr:nvSpPr>
      <xdr:spPr>
        <a:xfrm>
          <a:off x="1371600" y="1123950"/>
          <a:ext cx="2152650" cy="657225"/>
        </a:xfrm>
        <a:prstGeom prst="flowChartMagneticDisk">
          <a:avLst/>
        </a:prstGeom>
        <a:solidFill>
          <a:srgbClr val="32DCB4">
            <a:alpha val="40000"/>
          </a:srgbClr>
        </a:solidFill>
        <a:ln w="3175">
          <a:solidFill>
            <a:srgbClr val="00B050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5</xdr:col>
      <xdr:colOff>409575</xdr:colOff>
      <xdr:row>19</xdr:row>
      <xdr:rowOff>123825</xdr:rowOff>
    </xdr:from>
    <xdr:to>
      <xdr:col>5</xdr:col>
      <xdr:colOff>1285875</xdr:colOff>
      <xdr:row>20</xdr:row>
      <xdr:rowOff>98601</xdr:rowOff>
    </xdr:to>
    <xdr:sp macro="" textlink="Août_2024!BA7">
      <xdr:nvSpPr>
        <xdr:cNvPr id="48" name="ZoneTexte 47">
          <a:extLst>
            <a:ext uri="{FF2B5EF4-FFF2-40B4-BE49-F238E27FC236}">
              <a16:creationId xmlns=""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5819775" y="6696075"/>
          <a:ext cx="876300" cy="241476"/>
        </a:xfrm>
        <a:prstGeom prst="rect">
          <a:avLst/>
        </a:prstGeom>
        <a:solidFill>
          <a:srgbClr val="FFFF00"/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ctr"/>
          <a:fld id="{97F26E9C-677A-4969-AC07-EB69B3D8A3B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dimanche 04 </a:t>
          </a:fld>
          <a:endParaRPr lang="fr-FR" sz="120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0</xdr:row>
          <xdr:rowOff>66675</xdr:rowOff>
        </xdr:from>
        <xdr:to>
          <xdr:col>9</xdr:col>
          <xdr:colOff>742950</xdr:colOff>
          <xdr:row>2</xdr:row>
          <xdr:rowOff>104775</xdr:rowOff>
        </xdr:to>
        <xdr:sp macro="" textlink="">
          <xdr:nvSpPr>
            <xdr:cNvPr id="124930" name="Button 2" hidden="1">
              <a:extLst>
                <a:ext uri="{63B3BB69-23CF-44E3-9099-C40C66FF867C}">
                  <a14:compatExt spid="_x0000_s124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314325</xdr:colOff>
      <xdr:row>16</xdr:row>
      <xdr:rowOff>9525</xdr:rowOff>
    </xdr:from>
    <xdr:to>
      <xdr:col>3</xdr:col>
      <xdr:colOff>857251</xdr:colOff>
      <xdr:row>16</xdr:row>
      <xdr:rowOff>200025</xdr:rowOff>
    </xdr:to>
    <xdr:sp macro="" textlink="">
      <xdr:nvSpPr>
        <xdr:cNvPr id="49" name="ZoneTexte 48">
          <a:extLst>
            <a:ext uri="{FF2B5EF4-FFF2-40B4-BE49-F238E27FC236}">
              <a16:creationId xmlns="" xmlns:a16="http://schemas.microsoft.com/office/drawing/2014/main" id="{00000000-0008-0000-0200-000031000000}"/>
            </a:ext>
          </a:extLst>
        </xdr:cNvPr>
        <xdr:cNvSpPr txBox="1"/>
      </xdr:nvSpPr>
      <xdr:spPr>
        <a:xfrm>
          <a:off x="1333500" y="5829300"/>
          <a:ext cx="542926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200"/>
            <a:t>  Jour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7820025</xdr:colOff>
      <xdr:row>28</xdr:row>
      <xdr:rowOff>161925</xdr:rowOff>
    </xdr:from>
    <xdr:ext cx="371475" cy="266700"/>
    <xdr:pic>
      <xdr:nvPicPr>
        <xdr:cNvPr id="4" name="Image 3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0" y="5800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66675</xdr:colOff>
      <xdr:row>52</xdr:row>
      <xdr:rowOff>57150</xdr:rowOff>
    </xdr:from>
    <xdr:ext cx="495300" cy="438150"/>
    <xdr:pic>
      <xdr:nvPicPr>
        <xdr:cNvPr id="5" name="Image 15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0" y="10325100"/>
          <a:ext cx="495300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</xdr:col>
      <xdr:colOff>3752850</xdr:colOff>
      <xdr:row>16</xdr:row>
      <xdr:rowOff>171450</xdr:rowOff>
    </xdr:from>
    <xdr:ext cx="3848100" cy="1800225"/>
    <xdr:pic>
      <xdr:nvPicPr>
        <xdr:cNvPr id="8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4325" y="3771900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8915400</xdr:colOff>
      <xdr:row>16</xdr:row>
      <xdr:rowOff>171451</xdr:rowOff>
    </xdr:from>
    <xdr:to>
      <xdr:col>1</xdr:col>
      <xdr:colOff>9581400</xdr:colOff>
      <xdr:row>26</xdr:row>
      <xdr:rowOff>66451</xdr:rowOff>
    </xdr:to>
    <xdr:sp macro="" textlink="">
      <xdr:nvSpPr>
        <xdr:cNvPr id="9" name="Rectangle 8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>
        <a:xfrm>
          <a:off x="9163050" y="3771901"/>
          <a:ext cx="666000" cy="1800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</xdr:col>
      <xdr:colOff>8867775</xdr:colOff>
      <xdr:row>17</xdr:row>
      <xdr:rowOff>19050</xdr:rowOff>
    </xdr:from>
    <xdr:to>
      <xdr:col>1</xdr:col>
      <xdr:colOff>9582150</xdr:colOff>
      <xdr:row>26</xdr:row>
      <xdr:rowOff>104775</xdr:rowOff>
    </xdr:to>
    <xdr:graphicFrame macro="">
      <xdr:nvGraphicFramePr>
        <xdr:cNvPr id="10" name="Graphique 132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7915567</xdr:colOff>
      <xdr:row>16</xdr:row>
      <xdr:rowOff>176211</xdr:rowOff>
    </xdr:from>
    <xdr:to>
      <xdr:col>1</xdr:col>
      <xdr:colOff>8581567</xdr:colOff>
      <xdr:row>26</xdr:row>
      <xdr:rowOff>71211</xdr:rowOff>
    </xdr:to>
    <xdr:sp macro="" textlink="">
      <xdr:nvSpPr>
        <xdr:cNvPr id="11" name="Rectangle 10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>
        <a:xfrm>
          <a:off x="8163217" y="3776661"/>
          <a:ext cx="666000" cy="1800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</xdr:col>
      <xdr:colOff>7886700</xdr:colOff>
      <xdr:row>16</xdr:row>
      <xdr:rowOff>161925</xdr:rowOff>
    </xdr:from>
    <xdr:to>
      <xdr:col>1</xdr:col>
      <xdr:colOff>8582025</xdr:colOff>
      <xdr:row>26</xdr:row>
      <xdr:rowOff>95250</xdr:rowOff>
    </xdr:to>
    <xdr:graphicFrame macro="">
      <xdr:nvGraphicFramePr>
        <xdr:cNvPr id="12" name="Graphique 136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7858125</xdr:colOff>
      <xdr:row>15</xdr:row>
      <xdr:rowOff>171449</xdr:rowOff>
    </xdr:from>
    <xdr:to>
      <xdr:col>1</xdr:col>
      <xdr:colOff>8620126</xdr:colOff>
      <xdr:row>16</xdr:row>
      <xdr:rowOff>114300</xdr:rowOff>
    </xdr:to>
    <xdr:sp macro="" textlink="Relevés!W5">
      <xdr:nvSpPr>
        <xdr:cNvPr id="13" name="ZoneTexte 12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8229600" y="31718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</xdr:col>
      <xdr:colOff>8839200</xdr:colOff>
      <xdr:row>16</xdr:row>
      <xdr:rowOff>0</xdr:rowOff>
    </xdr:from>
    <xdr:to>
      <xdr:col>1</xdr:col>
      <xdr:colOff>9667200</xdr:colOff>
      <xdr:row>16</xdr:row>
      <xdr:rowOff>114300</xdr:rowOff>
    </xdr:to>
    <xdr:sp macro="" textlink="$I$2">
      <xdr:nvSpPr>
        <xdr:cNvPr id="14" name="ZoneTexte 13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9086850" y="3600450"/>
          <a:ext cx="82800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C6CF55E-BC89-4F5B-8B4E-52910623C39D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15.7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</xdr:col>
      <xdr:colOff>7896225</xdr:colOff>
      <xdr:row>16</xdr:row>
      <xdr:rowOff>152400</xdr:rowOff>
    </xdr:from>
    <xdr:to>
      <xdr:col>1</xdr:col>
      <xdr:colOff>8582025</xdr:colOff>
      <xdr:row>26</xdr:row>
      <xdr:rowOff>76200</xdr:rowOff>
    </xdr:to>
    <xdr:grpSp>
      <xdr:nvGrpSpPr>
        <xdr:cNvPr id="15" name="Groupe 46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GrpSpPr>
          <a:grpSpLocks/>
        </xdr:cNvGrpSpPr>
      </xdr:nvGrpSpPr>
      <xdr:grpSpPr bwMode="auto">
        <a:xfrm>
          <a:off x="8267700" y="3333750"/>
          <a:ext cx="685800" cy="1828800"/>
          <a:chOff x="10753725" y="14144625"/>
          <a:chExt cx="657526" cy="1771650"/>
        </a:xfrm>
      </xdr:grpSpPr>
      <xdr:sp macro="" textlink="">
        <xdr:nvSpPr>
          <xdr:cNvPr id="16" name="Rectangle 15">
            <a:extLst>
              <a:ext uri="{FF2B5EF4-FFF2-40B4-BE49-F238E27FC236}">
                <a16:creationId xmlns=""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10753725" y="14144625"/>
            <a:ext cx="648394" cy="249138"/>
          </a:xfrm>
          <a:prstGeom prst="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7" name="Trapèze 16">
            <a:extLst>
              <a:ext uri="{FF2B5EF4-FFF2-40B4-BE49-F238E27FC236}">
                <a16:creationId xmlns="" xmlns:a16="http://schemas.microsoft.com/office/drawing/2014/main" id="{00000000-0008-0000-0400-000011000000}"/>
              </a:ext>
            </a:extLst>
          </xdr:cNvPr>
          <xdr:cNvSpPr/>
        </xdr:nvSpPr>
        <xdr:spPr>
          <a:xfrm rot="10800000">
            <a:off x="10753725" y="14393763"/>
            <a:ext cx="648394" cy="73819"/>
          </a:xfrm>
          <a:prstGeom prst="trapezoid">
            <a:avLst>
              <a:gd name="adj" fmla="val 182997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&lt;&lt;&lt;</a:t>
            </a:r>
          </a:p>
        </xdr:txBody>
      </xdr:sp>
      <xdr:sp macro="" textlink="">
        <xdr:nvSpPr>
          <xdr:cNvPr id="18" name="Trapèze 17">
            <a:extLst>
              <a:ext uri="{FF2B5EF4-FFF2-40B4-BE49-F238E27FC236}">
                <a16:creationId xmlns="" xmlns:a16="http://schemas.microsoft.com/office/drawing/2014/main" id="{00000000-0008-0000-0400-000012000000}"/>
              </a:ext>
            </a:extLst>
          </xdr:cNvPr>
          <xdr:cNvSpPr/>
        </xdr:nvSpPr>
        <xdr:spPr>
          <a:xfrm rot="10800000">
            <a:off x="10899842" y="14476809"/>
            <a:ext cx="356160" cy="1439466"/>
          </a:xfrm>
          <a:prstGeom prst="trapezoid">
            <a:avLst>
              <a:gd name="adj" fmla="val 16181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9" name="Forme libre 18">
            <a:extLst>
              <a:ext uri="{FF2B5EF4-FFF2-40B4-BE49-F238E27FC236}">
                <a16:creationId xmlns=""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11201208" y="14402991"/>
            <a:ext cx="210043" cy="1513284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0" name="Forme libre 19">
            <a:extLst>
              <a:ext uri="{FF2B5EF4-FFF2-40B4-BE49-F238E27FC236}">
                <a16:creationId xmlns="" xmlns:a16="http://schemas.microsoft.com/office/drawing/2014/main" id="{00000000-0008-0000-0400-000014000000}"/>
              </a:ext>
            </a:extLst>
          </xdr:cNvPr>
          <xdr:cNvSpPr/>
        </xdr:nvSpPr>
        <xdr:spPr>
          <a:xfrm flipH="1">
            <a:off x="10753726" y="14412218"/>
            <a:ext cx="200911" cy="1504057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1</xdr:col>
      <xdr:colOff>8905875</xdr:colOff>
      <xdr:row>16</xdr:row>
      <xdr:rowOff>152400</xdr:rowOff>
    </xdr:from>
    <xdr:to>
      <xdr:col>1</xdr:col>
      <xdr:colOff>9591675</xdr:colOff>
      <xdr:row>26</xdr:row>
      <xdr:rowOff>85725</xdr:rowOff>
    </xdr:to>
    <xdr:grpSp>
      <xdr:nvGrpSpPr>
        <xdr:cNvPr id="21" name="Groupe 179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9277350" y="3333750"/>
          <a:ext cx="685800" cy="1838325"/>
          <a:chOff x="10753725" y="14144625"/>
          <a:chExt cx="657526" cy="1771650"/>
        </a:xfrm>
      </xdr:grpSpPr>
      <xdr:sp macro="" textlink="">
        <xdr:nvSpPr>
          <xdr:cNvPr id="22" name="Rectangle 21">
            <a:extLst>
              <a:ext uri="{FF2B5EF4-FFF2-40B4-BE49-F238E27FC236}">
                <a16:creationId xmlns="" xmlns:a16="http://schemas.microsoft.com/office/drawing/2014/main" id="{00000000-0008-0000-0400-000016000000}"/>
              </a:ext>
            </a:extLst>
          </xdr:cNvPr>
          <xdr:cNvSpPr/>
        </xdr:nvSpPr>
        <xdr:spPr>
          <a:xfrm>
            <a:off x="10753725" y="14144625"/>
            <a:ext cx="648394" cy="247847"/>
          </a:xfrm>
          <a:prstGeom prst="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3" name="Trapèze 22">
            <a:extLst>
              <a:ext uri="{FF2B5EF4-FFF2-40B4-BE49-F238E27FC236}">
                <a16:creationId xmlns="" xmlns:a16="http://schemas.microsoft.com/office/drawing/2014/main" id="{00000000-0008-0000-0400-000017000000}"/>
              </a:ext>
            </a:extLst>
          </xdr:cNvPr>
          <xdr:cNvSpPr/>
        </xdr:nvSpPr>
        <xdr:spPr>
          <a:xfrm rot="10800000">
            <a:off x="10753725" y="14392472"/>
            <a:ext cx="648394" cy="73436"/>
          </a:xfrm>
          <a:prstGeom prst="trapezoid">
            <a:avLst>
              <a:gd name="adj" fmla="val 182997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&lt;&lt;&lt;</a:t>
            </a:r>
          </a:p>
        </xdr:txBody>
      </xdr:sp>
      <xdr:sp macro="" textlink="">
        <xdr:nvSpPr>
          <xdr:cNvPr id="24" name="Trapèze 23">
            <a:extLst>
              <a:ext uri="{FF2B5EF4-FFF2-40B4-BE49-F238E27FC236}">
                <a16:creationId xmlns="" xmlns:a16="http://schemas.microsoft.com/office/drawing/2014/main" id="{00000000-0008-0000-0400-000018000000}"/>
              </a:ext>
            </a:extLst>
          </xdr:cNvPr>
          <xdr:cNvSpPr/>
        </xdr:nvSpPr>
        <xdr:spPr>
          <a:xfrm rot="10800000">
            <a:off x="10899842" y="14475088"/>
            <a:ext cx="356160" cy="1441187"/>
          </a:xfrm>
          <a:prstGeom prst="trapezoid">
            <a:avLst>
              <a:gd name="adj" fmla="val 16181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5" name="Forme libre 24">
            <a:extLst>
              <a:ext uri="{FF2B5EF4-FFF2-40B4-BE49-F238E27FC236}">
                <a16:creationId xmlns="" xmlns:a16="http://schemas.microsoft.com/office/drawing/2014/main" id="{00000000-0008-0000-0400-000019000000}"/>
              </a:ext>
            </a:extLst>
          </xdr:cNvPr>
          <xdr:cNvSpPr/>
        </xdr:nvSpPr>
        <xdr:spPr>
          <a:xfrm>
            <a:off x="11201208" y="14401652"/>
            <a:ext cx="210043" cy="1514623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6" name="Forme libre 25">
            <a:extLst>
              <a:ext uri="{FF2B5EF4-FFF2-40B4-BE49-F238E27FC236}">
                <a16:creationId xmlns="" xmlns:a16="http://schemas.microsoft.com/office/drawing/2014/main" id="{00000000-0008-0000-0400-00001A000000}"/>
              </a:ext>
            </a:extLst>
          </xdr:cNvPr>
          <xdr:cNvSpPr/>
        </xdr:nvSpPr>
        <xdr:spPr>
          <a:xfrm flipH="1">
            <a:off x="10753725" y="14401652"/>
            <a:ext cx="200911" cy="1505444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1</xdr:col>
      <xdr:colOff>895350</xdr:colOff>
      <xdr:row>4</xdr:row>
      <xdr:rowOff>95250</xdr:rowOff>
    </xdr:from>
    <xdr:to>
      <xdr:col>1</xdr:col>
      <xdr:colOff>1695450</xdr:colOff>
      <xdr:row>5</xdr:row>
      <xdr:rowOff>142875</xdr:rowOff>
    </xdr:to>
    <xdr:sp macro="" textlink="Relevés!N5">
      <xdr:nvSpPr>
        <xdr:cNvPr id="27" name="ZoneTexte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1143000" y="1400175"/>
          <a:ext cx="8001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AE9262F6-B1F8-4E00-97DD-50E3603E33B6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952500</xdr:colOff>
      <xdr:row>9</xdr:row>
      <xdr:rowOff>19050</xdr:rowOff>
    </xdr:from>
    <xdr:to>
      <xdr:col>1</xdr:col>
      <xdr:colOff>1647825</xdr:colOff>
      <xdr:row>10</xdr:row>
      <xdr:rowOff>66675</xdr:rowOff>
    </xdr:to>
    <xdr:sp macro="" textlink="Relevés!K5">
      <xdr:nvSpPr>
        <xdr:cNvPr id="28" name="ZoneTexte 27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1200150" y="2276475"/>
          <a:ext cx="6953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199B6BCA-EC89-4000-99D7-B137B4B90483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628650</xdr:colOff>
      <xdr:row>6</xdr:row>
      <xdr:rowOff>66675</xdr:rowOff>
    </xdr:from>
    <xdr:to>
      <xdr:col>1</xdr:col>
      <xdr:colOff>1914525</xdr:colOff>
      <xdr:row>8</xdr:row>
      <xdr:rowOff>85725</xdr:rowOff>
    </xdr:to>
    <xdr:sp macro="" textlink="$I$5">
      <xdr:nvSpPr>
        <xdr:cNvPr id="29" name="ZoneTexte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876300" y="1752600"/>
          <a:ext cx="1285875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C960DF3-F82D-4786-A336-535EA5955023}" type="TxLink">
            <a:rPr lang="en-US" sz="2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23.1 °C</a:t>
          </a:fld>
          <a:endParaRPr lang="en-US" sz="2400" b="0" i="0" u="none" strike="noStrike">
            <a:solidFill>
              <a:schemeClr val="bg1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3800475</xdr:colOff>
      <xdr:row>17</xdr:row>
      <xdr:rowOff>90488</xdr:rowOff>
    </xdr:from>
    <xdr:to>
      <xdr:col>1</xdr:col>
      <xdr:colOff>7448550</xdr:colOff>
      <xdr:row>25</xdr:row>
      <xdr:rowOff>171449</xdr:rowOff>
    </xdr:to>
    <xdr:sp macro="" textlink="">
      <xdr:nvSpPr>
        <xdr:cNvPr id="31" name="ZoneTexte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4171950" y="3462338"/>
          <a:ext cx="3648075" cy="16049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r>
            <a:rPr lang="fr-FR" sz="900" u="none"/>
            <a:t>			       T°+2°</a:t>
          </a:r>
          <a:endParaRPr lang="fr-FR" sz="900" u="sng"/>
        </a:p>
        <a:p>
          <a:r>
            <a:rPr lang="fr-FR" sz="900" u="none" baseline="0"/>
            <a:t/>
          </a:r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r>
            <a:rPr lang="fr-FR" sz="900"/>
            <a:t/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Mai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714374</xdr:colOff>
      <xdr:row>13</xdr:row>
      <xdr:rowOff>38100</xdr:rowOff>
    </xdr:from>
    <xdr:to>
      <xdr:col>1</xdr:col>
      <xdr:colOff>1523999</xdr:colOff>
      <xdr:row>13</xdr:row>
      <xdr:rowOff>180975</xdr:rowOff>
    </xdr:to>
    <xdr:sp macro="" textlink="$I$13">
      <xdr:nvSpPr>
        <xdr:cNvPr id="32" name="ZoneTexte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962024" y="306705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17FB2ED-9097-496B-BF8B-4F9E63D8D676}" type="TxLink">
            <a:rPr lang="en-US" sz="11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22.7 °C</a:t>
          </a:fld>
          <a:endParaRPr lang="fr-FR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8915400</xdr:colOff>
      <xdr:row>6</xdr:row>
      <xdr:rowOff>0</xdr:rowOff>
    </xdr:from>
    <xdr:to>
      <xdr:col>1</xdr:col>
      <xdr:colOff>10306050</xdr:colOff>
      <xdr:row>8</xdr:row>
      <xdr:rowOff>19050</xdr:rowOff>
    </xdr:to>
    <xdr:sp macro="" textlink="Relevés!AH3">
      <xdr:nvSpPr>
        <xdr:cNvPr id="33" name="ZoneTexte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9286875" y="1457325"/>
          <a:ext cx="1390650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84DE508-D3DF-4728-94F5-70282C5E7F3D}" type="TxLink">
            <a:rPr lang="en-US" sz="2000" b="0" i="0" u="none" strike="noStrike">
              <a:solidFill>
                <a:srgbClr val="FFFF00"/>
              </a:solidFill>
              <a:latin typeface="+mn-lt"/>
              <a:ea typeface="Calibri"/>
              <a:cs typeface="Arial"/>
            </a:rPr>
            <a:pPr algn="ctr"/>
            <a:t>4 h 19 mn</a:t>
          </a:fld>
          <a:endParaRPr lang="fr-FR" sz="2000" b="0">
            <a:solidFill>
              <a:srgbClr val="FFFF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6981824</xdr:colOff>
      <xdr:row>5</xdr:row>
      <xdr:rowOff>47624</xdr:rowOff>
    </xdr:from>
    <xdr:to>
      <xdr:col>1</xdr:col>
      <xdr:colOff>8086725</xdr:colOff>
      <xdr:row>6</xdr:row>
      <xdr:rowOff>133349</xdr:rowOff>
    </xdr:to>
    <xdr:sp macro="" textlink="$I$7">
      <xdr:nvSpPr>
        <xdr:cNvPr id="34" name="ZoneTexte 33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7353299" y="1114424"/>
          <a:ext cx="1104901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3A3C642-15B8-498F-AEBD-F35E7674B7BD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3.2 km/h</a:t>
          </a:fld>
          <a:endParaRPr lang="fr-FR" sz="1100" b="0">
            <a:solidFill>
              <a:schemeClr val="bg1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4781550</xdr:colOff>
      <xdr:row>12</xdr:row>
      <xdr:rowOff>180976</xdr:rowOff>
    </xdr:from>
    <xdr:to>
      <xdr:col>1</xdr:col>
      <xdr:colOff>7410450</xdr:colOff>
      <xdr:row>14</xdr:row>
      <xdr:rowOff>28575</xdr:rowOff>
    </xdr:to>
    <xdr:sp macro="" textlink="$B$33">
      <xdr:nvSpPr>
        <xdr:cNvPr id="35" name="ZoneTexte 34">
          <a:extLst>
            <a:ext uri="{FF2B5EF4-FFF2-40B4-BE49-F238E27FC236}">
              <a16:creationId xmlns=""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5153025" y="2590801"/>
          <a:ext cx="2628900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100" b="0" i="0" u="none" strike="noStrike" baseline="0">
              <a:solidFill>
                <a:srgbClr val="00FF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04 septembre 2024 à 18:47</a:t>
          </a:fld>
          <a:endParaRPr lang="fr-FR" sz="1200" b="0" i="0" u="none" strike="noStrike" baseline="0">
            <a:solidFill>
              <a:srgbClr val="00FF00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1</xdr:col>
      <xdr:colOff>10306050</xdr:colOff>
      <xdr:row>28</xdr:row>
      <xdr:rowOff>47625</xdr:rowOff>
    </xdr:from>
    <xdr:ext cx="428625" cy="381000"/>
    <xdr:pic>
      <xdr:nvPicPr>
        <xdr:cNvPr id="36" name="Image 162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77525" y="611505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9182100</xdr:colOff>
      <xdr:row>4</xdr:row>
      <xdr:rowOff>5107</xdr:rowOff>
    </xdr:from>
    <xdr:ext cx="857250" cy="311496"/>
    <xdr:sp macro="" textlink="$E$33">
      <xdr:nvSpPr>
        <xdr:cNvPr id="37" name="ZoneTexte 36">
          <a:extLst>
            <a:ext uri="{FF2B5EF4-FFF2-40B4-BE49-F238E27FC236}">
              <a16:creationId xmlns=""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9429750" y="1310032"/>
          <a:ext cx="85725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24 </a:t>
          </a:fld>
          <a:endParaRPr lang="fr-FR" sz="1400">
            <a:solidFill>
              <a:schemeClr val="bg1"/>
            </a:solidFill>
          </a:endParaRPr>
        </a:p>
      </xdr:txBody>
    </xdr:sp>
    <xdr:clientData/>
  </xdr:oneCellAnchor>
  <xdr:oneCellAnchor>
    <xdr:from>
      <xdr:col>1</xdr:col>
      <xdr:colOff>9191625</xdr:colOff>
      <xdr:row>8</xdr:row>
      <xdr:rowOff>152400</xdr:rowOff>
    </xdr:from>
    <xdr:ext cx="857250" cy="311496"/>
    <xdr:sp macro="" textlink="$E$34">
      <xdr:nvSpPr>
        <xdr:cNvPr id="38" name="ZoneTexte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9439275" y="2219325"/>
          <a:ext cx="85725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1DD1D9DA-606D-4403-A440-03882AF280E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20 h 48 </a:t>
          </a:fld>
          <a:endParaRPr lang="fr-FR" sz="1400">
            <a:solidFill>
              <a:schemeClr val="bg1"/>
            </a:solidFill>
          </a:endParaRPr>
        </a:p>
      </xdr:txBody>
    </xdr:sp>
    <xdr:clientData/>
  </xdr:oneCellAnchor>
  <xdr:twoCellAnchor>
    <xdr:from>
      <xdr:col>1</xdr:col>
      <xdr:colOff>7010400</xdr:colOff>
      <xdr:row>8</xdr:row>
      <xdr:rowOff>28576</xdr:rowOff>
    </xdr:from>
    <xdr:to>
      <xdr:col>1</xdr:col>
      <xdr:colOff>8039100</xdr:colOff>
      <xdr:row>9</xdr:row>
      <xdr:rowOff>9525</xdr:rowOff>
    </xdr:to>
    <xdr:sp macro="" textlink="$I$8">
      <xdr:nvSpPr>
        <xdr:cNvPr id="39" name="Texte Rafale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7381875" y="1666876"/>
          <a:ext cx="1028700" cy="171449"/>
        </a:xfrm>
        <a:prstGeom prst="rect">
          <a:avLst/>
        </a:prstGeom>
        <a:solidFill>
          <a:srgbClr val="E6B4B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2F5FEB-B732-4F5F-9CFF-16A1D9C9D52B}" type="TxLink">
            <a:rPr lang="en-US" sz="10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21.6 km/h</a:t>
          </a:fld>
          <a:endParaRPr lang="fr-FR" sz="1200" b="1">
            <a:solidFill>
              <a:srgbClr val="000000"/>
            </a:solidFill>
            <a:latin typeface="+mn-lt"/>
          </a:endParaRPr>
        </a:p>
      </xdr:txBody>
    </xdr:sp>
    <xdr:clientData/>
  </xdr:twoCellAnchor>
  <xdr:twoCellAnchor>
    <xdr:from>
      <xdr:col>8</xdr:col>
      <xdr:colOff>409575</xdr:colOff>
      <xdr:row>35</xdr:row>
      <xdr:rowOff>4764</xdr:rowOff>
    </xdr:from>
    <xdr:to>
      <xdr:col>9</xdr:col>
      <xdr:colOff>442913</xdr:colOff>
      <xdr:row>35</xdr:row>
      <xdr:rowOff>28575</xdr:rowOff>
    </xdr:to>
    <xdr:cxnSp macro="">
      <xdr:nvCxnSpPr>
        <xdr:cNvPr id="65" name="Connecteur droit 64">
          <a:extLst>
            <a:ext uri="{FF2B5EF4-FFF2-40B4-BE49-F238E27FC236}">
              <a16:creationId xmlns="" xmlns:a16="http://schemas.microsoft.com/office/drawing/2014/main" id="{00000000-0008-0000-0400-000041000000}"/>
            </a:ext>
          </a:extLst>
        </xdr:cNvPr>
        <xdr:cNvCxnSpPr/>
      </xdr:nvCxnSpPr>
      <xdr:spPr>
        <a:xfrm flipV="1">
          <a:off x="13982700" y="7234239"/>
          <a:ext cx="452438" cy="23811"/>
        </a:xfrm>
        <a:prstGeom prst="line">
          <a:avLst/>
        </a:prstGeom>
        <a:ln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428625</xdr:colOff>
      <xdr:row>23</xdr:row>
      <xdr:rowOff>133351</xdr:rowOff>
    </xdr:from>
    <xdr:to>
      <xdr:col>9</xdr:col>
      <xdr:colOff>408825</xdr:colOff>
      <xdr:row>31</xdr:row>
      <xdr:rowOff>199801</xdr:rowOff>
    </xdr:to>
    <xdr:sp macro="" textlink="">
      <xdr:nvSpPr>
        <xdr:cNvPr id="66" name="Rectangle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SpPr/>
      </xdr:nvSpPr>
      <xdr:spPr>
        <a:xfrm>
          <a:off x="16725900" y="4648201"/>
          <a:ext cx="666000" cy="1800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8</xdr:col>
      <xdr:colOff>400050</xdr:colOff>
      <xdr:row>23</xdr:row>
      <xdr:rowOff>161925</xdr:rowOff>
    </xdr:from>
    <xdr:to>
      <xdr:col>9</xdr:col>
      <xdr:colOff>466725</xdr:colOff>
      <xdr:row>32</xdr:row>
      <xdr:rowOff>28575</xdr:rowOff>
    </xdr:to>
    <xdr:graphicFrame macro="">
      <xdr:nvGraphicFramePr>
        <xdr:cNvPr id="67" name="Graphique 138">
          <a:extLst>
            <a:ext uri="{FF2B5EF4-FFF2-40B4-BE49-F238E27FC236}">
              <a16:creationId xmlns="" xmlns:a16="http://schemas.microsoft.com/office/drawing/2014/main" id="{00000000-0008-0000-04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9801225</xdr:colOff>
      <xdr:row>15</xdr:row>
      <xdr:rowOff>152400</xdr:rowOff>
    </xdr:from>
    <xdr:to>
      <xdr:col>1</xdr:col>
      <xdr:colOff>10687050</xdr:colOff>
      <xdr:row>16</xdr:row>
      <xdr:rowOff>114301</xdr:rowOff>
    </xdr:to>
    <xdr:sp macro="" textlink="$I$3">
      <xdr:nvSpPr>
        <xdr:cNvPr id="68" name="ZoneTexte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SpPr txBox="1"/>
      </xdr:nvSpPr>
      <xdr:spPr>
        <a:xfrm>
          <a:off x="10172700" y="3162300"/>
          <a:ext cx="885825" cy="133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669.8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8</xdr:col>
      <xdr:colOff>409576</xdr:colOff>
      <xdr:row>23</xdr:row>
      <xdr:rowOff>104775</xdr:rowOff>
    </xdr:from>
    <xdr:to>
      <xdr:col>9</xdr:col>
      <xdr:colOff>447668</xdr:colOff>
      <xdr:row>32</xdr:row>
      <xdr:rowOff>9525</xdr:rowOff>
    </xdr:to>
    <xdr:grpSp>
      <xdr:nvGrpSpPr>
        <xdr:cNvPr id="40" name="Groupe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pSpPr/>
      </xdr:nvGrpSpPr>
      <xdr:grpSpPr>
        <a:xfrm>
          <a:off x="16706851" y="4619625"/>
          <a:ext cx="723892" cy="1838325"/>
          <a:chOff x="10144126" y="3743325"/>
          <a:chExt cx="723892" cy="1838325"/>
        </a:xfrm>
      </xdr:grpSpPr>
      <xdr:sp macro="" textlink="">
        <xdr:nvSpPr>
          <xdr:cNvPr id="70" name="Rectangle 69">
            <a:extLst>
              <a:ext uri="{FF2B5EF4-FFF2-40B4-BE49-F238E27FC236}">
                <a16:creationId xmlns="" xmlns:a16="http://schemas.microsoft.com/office/drawing/2014/main" id="{00000000-0008-0000-0400-000046000000}"/>
              </a:ext>
            </a:extLst>
          </xdr:cNvPr>
          <xdr:cNvSpPr/>
        </xdr:nvSpPr>
        <xdr:spPr bwMode="auto">
          <a:xfrm>
            <a:off x="10144126" y="3743325"/>
            <a:ext cx="685800" cy="257175"/>
          </a:xfrm>
          <a:prstGeom prst="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71" name="Trapèze 70">
            <a:extLst>
              <a:ext uri="{FF2B5EF4-FFF2-40B4-BE49-F238E27FC236}">
                <a16:creationId xmlns="" xmlns:a16="http://schemas.microsoft.com/office/drawing/2014/main" id="{00000000-0008-0000-0400-000047000000}"/>
              </a:ext>
            </a:extLst>
          </xdr:cNvPr>
          <xdr:cNvSpPr/>
        </xdr:nvSpPr>
        <xdr:spPr bwMode="auto">
          <a:xfrm rot="10800000">
            <a:off x="10144126" y="4000500"/>
            <a:ext cx="685800" cy="76200"/>
          </a:xfrm>
          <a:prstGeom prst="trapezoid">
            <a:avLst>
              <a:gd name="adj" fmla="val 182997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&lt;&lt;&lt;</a:t>
            </a:r>
          </a:p>
        </xdr:txBody>
      </xdr:sp>
      <xdr:sp macro="" textlink="">
        <xdr:nvSpPr>
          <xdr:cNvPr id="72" name="Trapèze 71">
            <a:extLst>
              <a:ext uri="{FF2B5EF4-FFF2-40B4-BE49-F238E27FC236}">
                <a16:creationId xmlns="" xmlns:a16="http://schemas.microsoft.com/office/drawing/2014/main" id="{00000000-0008-0000-0400-000048000000}"/>
              </a:ext>
            </a:extLst>
          </xdr:cNvPr>
          <xdr:cNvSpPr/>
        </xdr:nvSpPr>
        <xdr:spPr bwMode="auto">
          <a:xfrm rot="10800000">
            <a:off x="10296526" y="4086225"/>
            <a:ext cx="381000" cy="1495425"/>
          </a:xfrm>
          <a:prstGeom prst="trapezoid">
            <a:avLst>
              <a:gd name="adj" fmla="val 16181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73" name="Forme libre 72">
            <a:extLst>
              <a:ext uri="{FF2B5EF4-FFF2-40B4-BE49-F238E27FC236}">
                <a16:creationId xmlns="" xmlns:a16="http://schemas.microsoft.com/office/drawing/2014/main" id="{00000000-0008-0000-0400-000049000000}"/>
              </a:ext>
            </a:extLst>
          </xdr:cNvPr>
          <xdr:cNvSpPr/>
        </xdr:nvSpPr>
        <xdr:spPr bwMode="auto">
          <a:xfrm>
            <a:off x="10610844" y="4010025"/>
            <a:ext cx="257174" cy="1571625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74" name="Forme libre 73">
            <a:extLst>
              <a:ext uri="{FF2B5EF4-FFF2-40B4-BE49-F238E27FC236}">
                <a16:creationId xmlns="" xmlns:a16="http://schemas.microsoft.com/office/drawing/2014/main" id="{00000000-0008-0000-0400-00004A000000}"/>
              </a:ext>
            </a:extLst>
          </xdr:cNvPr>
          <xdr:cNvSpPr/>
        </xdr:nvSpPr>
        <xdr:spPr bwMode="auto">
          <a:xfrm flipH="1">
            <a:off x="10144126" y="4010025"/>
            <a:ext cx="209551" cy="1562100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oneCellAnchor>
    <xdr:from>
      <xdr:col>1</xdr:col>
      <xdr:colOff>5114925</xdr:colOff>
      <xdr:row>48</xdr:row>
      <xdr:rowOff>10142</xdr:rowOff>
    </xdr:from>
    <xdr:ext cx="3041378" cy="1800000"/>
    <xdr:pic>
      <xdr:nvPicPr>
        <xdr:cNvPr id="75" name="Image 74" descr="Une image contenant plein air, ciel, arbre, fenêtre&#10;&#10;Description générée automatiquement">
          <a:extLst>
            <a:ext uri="{FF2B5EF4-FFF2-40B4-BE49-F238E27FC236}">
              <a16:creationId xmlns="" xmlns:a16="http://schemas.microsoft.com/office/drawing/2014/main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9506567"/>
          <a:ext cx="3041378" cy="1800000"/>
        </a:xfrm>
        <a:prstGeom prst="rect">
          <a:avLst/>
        </a:prstGeom>
      </xdr:spPr>
    </xdr:pic>
    <xdr:clientData/>
  </xdr:oneCellAnchor>
  <xdr:twoCellAnchor>
    <xdr:from>
      <xdr:col>1</xdr:col>
      <xdr:colOff>3105150</xdr:colOff>
      <xdr:row>28</xdr:row>
      <xdr:rowOff>161925</xdr:rowOff>
    </xdr:from>
    <xdr:to>
      <xdr:col>1</xdr:col>
      <xdr:colOff>3829050</xdr:colOff>
      <xdr:row>30</xdr:row>
      <xdr:rowOff>28575</xdr:rowOff>
    </xdr:to>
    <xdr:sp macro="" textlink="$E$37">
      <xdr:nvSpPr>
        <xdr:cNvPr id="76" name="ZoneTexte 75">
          <a:extLst>
            <a:ext uri="{FF2B5EF4-FFF2-40B4-BE49-F238E27FC236}">
              <a16:creationId xmlns="" xmlns:a16="http://schemas.microsoft.com/office/drawing/2014/main" id="{00000000-0008-0000-0400-00004C000000}"/>
            </a:ext>
          </a:extLst>
        </xdr:cNvPr>
        <xdr:cNvSpPr txBox="1"/>
      </xdr:nvSpPr>
      <xdr:spPr>
        <a:xfrm>
          <a:off x="3476625" y="5800725"/>
          <a:ext cx="723900" cy="2667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22.0 °C</a:t>
          </a:fld>
          <a:endParaRPr lang="fr-FR" sz="1200" b="0"/>
        </a:p>
      </xdr:txBody>
    </xdr:sp>
    <xdr:clientData/>
  </xdr:twoCellAnchor>
  <xdr:twoCellAnchor>
    <xdr:from>
      <xdr:col>1</xdr:col>
      <xdr:colOff>523875</xdr:colOff>
      <xdr:row>29</xdr:row>
      <xdr:rowOff>28576</xdr:rowOff>
    </xdr:from>
    <xdr:to>
      <xdr:col>1</xdr:col>
      <xdr:colOff>1171875</xdr:colOff>
      <xdr:row>29</xdr:row>
      <xdr:rowOff>172576</xdr:rowOff>
    </xdr:to>
    <xdr:sp macro="" textlink="'Marées 2024'!C2">
      <xdr:nvSpPr>
        <xdr:cNvPr id="77" name="ZoneTexte 76">
          <a:extLst>
            <a:ext uri="{FF2B5EF4-FFF2-40B4-BE49-F238E27FC236}">
              <a16:creationId xmlns="" xmlns:a16="http://schemas.microsoft.com/office/drawing/2014/main" id="{00000000-0008-0000-0400-00004D000000}"/>
            </a:ext>
          </a:extLst>
        </xdr:cNvPr>
        <xdr:cNvSpPr txBox="1"/>
      </xdr:nvSpPr>
      <xdr:spPr>
        <a:xfrm>
          <a:off x="771525" y="6296026"/>
          <a:ext cx="648000" cy="1440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05:46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2057400</xdr:colOff>
      <xdr:row>29</xdr:row>
      <xdr:rowOff>28575</xdr:rowOff>
    </xdr:from>
    <xdr:to>
      <xdr:col>1</xdr:col>
      <xdr:colOff>2705400</xdr:colOff>
      <xdr:row>29</xdr:row>
      <xdr:rowOff>172575</xdr:rowOff>
    </xdr:to>
    <xdr:sp macro="" textlink="'Marées 2024'!D2">
      <xdr:nvSpPr>
        <xdr:cNvPr id="78" name="ZoneTexte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SpPr txBox="1"/>
      </xdr:nvSpPr>
      <xdr:spPr>
        <a:xfrm>
          <a:off x="2305050" y="6296025"/>
          <a:ext cx="648000" cy="1440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11:40</a:t>
          </a:fld>
          <a:endParaRPr lang="fr-FR" sz="1100"/>
        </a:p>
      </xdr:txBody>
    </xdr:sp>
    <xdr:clientData/>
  </xdr:twoCellAnchor>
  <xdr:twoCellAnchor>
    <xdr:from>
      <xdr:col>1</xdr:col>
      <xdr:colOff>4219575</xdr:colOff>
      <xdr:row>29</xdr:row>
      <xdr:rowOff>29192</xdr:rowOff>
    </xdr:from>
    <xdr:to>
      <xdr:col>1</xdr:col>
      <xdr:colOff>4867575</xdr:colOff>
      <xdr:row>29</xdr:row>
      <xdr:rowOff>172067</xdr:rowOff>
    </xdr:to>
    <xdr:sp macro="" textlink="'Marées 2024'!C3">
      <xdr:nvSpPr>
        <xdr:cNvPr id="79" name="ZoneTexte 78">
          <a:extLst>
            <a:ext uri="{FF2B5EF4-FFF2-40B4-BE49-F238E27FC236}">
              <a16:creationId xmlns=""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4467225" y="6296642"/>
          <a:ext cx="648000" cy="14287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17:56</a:t>
          </a:fld>
          <a:endParaRPr lang="fr-FR" sz="1100"/>
        </a:p>
      </xdr:txBody>
    </xdr:sp>
    <xdr:clientData/>
  </xdr:twoCellAnchor>
  <xdr:twoCellAnchor>
    <xdr:from>
      <xdr:col>1</xdr:col>
      <xdr:colOff>5724525</xdr:colOff>
      <xdr:row>29</xdr:row>
      <xdr:rowOff>29192</xdr:rowOff>
    </xdr:from>
    <xdr:to>
      <xdr:col>1</xdr:col>
      <xdr:colOff>6372525</xdr:colOff>
      <xdr:row>29</xdr:row>
      <xdr:rowOff>173192</xdr:rowOff>
    </xdr:to>
    <xdr:sp macro="" textlink="'Marées 2024'!D3">
      <xdr:nvSpPr>
        <xdr:cNvPr id="80" name="ZoneTexte 79">
          <a:extLst>
            <a:ext uri="{FF2B5EF4-FFF2-40B4-BE49-F238E27FC236}">
              <a16:creationId xmlns="" xmlns:a16="http://schemas.microsoft.com/office/drawing/2014/main" id="{00000000-0008-0000-0400-000050000000}"/>
            </a:ext>
          </a:extLst>
        </xdr:cNvPr>
        <xdr:cNvSpPr txBox="1"/>
      </xdr:nvSpPr>
      <xdr:spPr>
        <a:xfrm>
          <a:off x="5972175" y="6296642"/>
          <a:ext cx="648000" cy="14400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1</xdr:col>
      <xdr:colOff>1438275</xdr:colOff>
      <xdr:row>28</xdr:row>
      <xdr:rowOff>180975</xdr:rowOff>
    </xdr:from>
    <xdr:to>
      <xdr:col>1</xdr:col>
      <xdr:colOff>1870275</xdr:colOff>
      <xdr:row>30</xdr:row>
      <xdr:rowOff>6450</xdr:rowOff>
    </xdr:to>
    <xdr:sp macro="" textlink="'Marées 2024'!E2">
      <xdr:nvSpPr>
        <xdr:cNvPr id="81" name="ZoneTexte 80">
          <a:extLst>
            <a:ext uri="{FF2B5EF4-FFF2-40B4-BE49-F238E27FC236}">
              <a16:creationId xmlns="" xmlns:a16="http://schemas.microsoft.com/office/drawing/2014/main" id="{00000000-0008-0000-0400-000051000000}"/>
            </a:ext>
          </a:extLst>
        </xdr:cNvPr>
        <xdr:cNvSpPr txBox="1"/>
      </xdr:nvSpPr>
      <xdr:spPr>
        <a:xfrm>
          <a:off x="1685925" y="6248400"/>
          <a:ext cx="432000" cy="216000"/>
        </a:xfrm>
        <a:prstGeom prst="rect">
          <a:avLst/>
        </a:prstGeom>
        <a:solidFill>
          <a:srgbClr val="3399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5057774</xdr:colOff>
      <xdr:row>28</xdr:row>
      <xdr:rowOff>190500</xdr:rowOff>
    </xdr:from>
    <xdr:to>
      <xdr:col>1</xdr:col>
      <xdr:colOff>5489774</xdr:colOff>
      <xdr:row>30</xdr:row>
      <xdr:rowOff>15975</xdr:rowOff>
    </xdr:to>
    <xdr:sp macro="" textlink="'Marées 2024'!E3">
      <xdr:nvSpPr>
        <xdr:cNvPr id="82" name="ZoneTexte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SpPr txBox="1"/>
      </xdr:nvSpPr>
      <xdr:spPr>
        <a:xfrm>
          <a:off x="5305424" y="6257925"/>
          <a:ext cx="432000" cy="216000"/>
        </a:xfrm>
        <a:prstGeom prst="rect">
          <a:avLst/>
        </a:prstGeom>
        <a:solidFill>
          <a:srgbClr val="3399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466725</xdr:colOff>
      <xdr:row>3</xdr:row>
      <xdr:rowOff>57150</xdr:rowOff>
    </xdr:from>
    <xdr:to>
      <xdr:col>1</xdr:col>
      <xdr:colOff>2086725</xdr:colOff>
      <xdr:row>11</xdr:row>
      <xdr:rowOff>48375</xdr:rowOff>
    </xdr:to>
    <xdr:sp macro="" textlink="">
      <xdr:nvSpPr>
        <xdr:cNvPr id="104" name="Bouée T°">
          <a:extLst>
            <a:ext uri="{FF2B5EF4-FFF2-40B4-BE49-F238E27FC236}">
              <a16:creationId xmlns="" xmlns:a16="http://schemas.microsoft.com/office/drawing/2014/main" id="{00000000-0008-0000-0400-000068000000}"/>
            </a:ext>
          </a:extLst>
        </xdr:cNvPr>
        <xdr:cNvSpPr/>
      </xdr:nvSpPr>
      <xdr:spPr>
        <a:xfrm>
          <a:off x="838200" y="742950"/>
          <a:ext cx="1620000" cy="1515225"/>
        </a:xfrm>
        <a:prstGeom prst="donut">
          <a:avLst>
            <a:gd name="adj" fmla="val 7933"/>
          </a:avLst>
        </a:prstGeom>
        <a:solidFill>
          <a:srgbClr val="FFCC9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2552700</xdr:colOff>
      <xdr:row>3</xdr:row>
      <xdr:rowOff>47626</xdr:rowOff>
    </xdr:from>
    <xdr:to>
      <xdr:col>1</xdr:col>
      <xdr:colOff>4172700</xdr:colOff>
      <xdr:row>11</xdr:row>
      <xdr:rowOff>38851</xdr:rowOff>
    </xdr:to>
    <xdr:graphicFrame macro="">
      <xdr:nvGraphicFramePr>
        <xdr:cNvPr id="46" name="Graphique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2971801</xdr:colOff>
      <xdr:row>6</xdr:row>
      <xdr:rowOff>95249</xdr:rowOff>
    </xdr:from>
    <xdr:to>
      <xdr:col>1</xdr:col>
      <xdr:colOff>3733801</xdr:colOff>
      <xdr:row>8</xdr:row>
      <xdr:rowOff>19050</xdr:rowOff>
    </xdr:to>
    <xdr:sp macro="" textlink="$I$6">
      <xdr:nvSpPr>
        <xdr:cNvPr id="107" name="ZoneTexte 106">
          <a:extLst>
            <a:ext uri="{FF2B5EF4-FFF2-40B4-BE49-F238E27FC236}">
              <a16:creationId xmlns=""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3219451" y="1781174"/>
          <a:ext cx="762000" cy="304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DBB110C-5FF9-4D1A-AEDA-22B54898B309}" type="TxLink">
            <a:rPr lang="en-US" sz="2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83 %</a:t>
          </a:fld>
          <a:endParaRPr lang="fr-FR" sz="2000" b="0">
            <a:solidFill>
              <a:schemeClr val="bg1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8782050</xdr:colOff>
      <xdr:row>3</xdr:row>
      <xdr:rowOff>38100</xdr:rowOff>
    </xdr:from>
    <xdr:to>
      <xdr:col>1</xdr:col>
      <xdr:colOff>10402050</xdr:colOff>
      <xdr:row>11</xdr:row>
      <xdr:rowOff>29325</xdr:rowOff>
    </xdr:to>
    <xdr:sp macro="" textlink="">
      <xdr:nvSpPr>
        <xdr:cNvPr id="108" name="Bouée Soleil">
          <a:extLst>
            <a:ext uri="{FF2B5EF4-FFF2-40B4-BE49-F238E27FC236}">
              <a16:creationId xmlns="" xmlns:a16="http://schemas.microsoft.com/office/drawing/2014/main" id="{00000000-0008-0000-0400-00006C000000}"/>
            </a:ext>
          </a:extLst>
        </xdr:cNvPr>
        <xdr:cNvSpPr/>
      </xdr:nvSpPr>
      <xdr:spPr>
        <a:xfrm>
          <a:off x="9029700" y="1152525"/>
          <a:ext cx="1620000" cy="1515225"/>
        </a:xfrm>
        <a:prstGeom prst="donut">
          <a:avLst>
            <a:gd name="adj" fmla="val 7933"/>
          </a:avLst>
        </a:prstGeom>
        <a:solidFill>
          <a:srgbClr val="FFFF60"/>
        </a:solidFill>
        <a:ln w="635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6896100</xdr:colOff>
      <xdr:row>3</xdr:row>
      <xdr:rowOff>161925</xdr:rowOff>
    </xdr:from>
    <xdr:to>
      <xdr:col>1</xdr:col>
      <xdr:colOff>8156100</xdr:colOff>
      <xdr:row>10</xdr:row>
      <xdr:rowOff>69375</xdr:rowOff>
    </xdr:to>
    <xdr:sp macro="" textlink="">
      <xdr:nvSpPr>
        <xdr:cNvPr id="110" name="Bouée Vent">
          <a:extLst>
            <a:ext uri="{FF2B5EF4-FFF2-40B4-BE49-F238E27FC236}">
              <a16:creationId xmlns="" xmlns:a16="http://schemas.microsoft.com/office/drawing/2014/main" id="{00000000-0008-0000-0400-00006E000000}"/>
            </a:ext>
          </a:extLst>
        </xdr:cNvPr>
        <xdr:cNvSpPr/>
      </xdr:nvSpPr>
      <xdr:spPr>
        <a:xfrm>
          <a:off x="7267575" y="847725"/>
          <a:ext cx="1260000" cy="1240950"/>
        </a:xfrm>
        <a:prstGeom prst="donut">
          <a:avLst>
            <a:gd name="adj" fmla="val 7933"/>
          </a:avLst>
        </a:prstGeom>
        <a:solidFill>
          <a:srgbClr val="BEF0FA"/>
        </a:solidFill>
        <a:ln w="635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3209925</xdr:colOff>
      <xdr:row>23</xdr:row>
      <xdr:rowOff>133350</xdr:rowOff>
    </xdr:from>
    <xdr:to>
      <xdr:col>1</xdr:col>
      <xdr:colOff>3809999</xdr:colOff>
      <xdr:row>26</xdr:row>
      <xdr:rowOff>228600</xdr:rowOff>
    </xdr:to>
    <xdr:pic>
      <xdr:nvPicPr>
        <xdr:cNvPr id="3" name="Image 2" descr="Une image contenant appareil, thermomètre, Instrument de mesure&#10;&#10;Description générée automatiquement">
          <a:hlinkClick xmlns:r="http://schemas.openxmlformats.org/officeDocument/2006/relationships" r:id="rId11"/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0" y="5067300"/>
          <a:ext cx="600074" cy="666750"/>
        </a:xfrm>
        <a:prstGeom prst="rect">
          <a:avLst/>
        </a:prstGeom>
      </xdr:spPr>
    </xdr:pic>
    <xdr:clientData/>
  </xdr:twoCellAnchor>
  <xdr:twoCellAnchor>
    <xdr:from>
      <xdr:col>1</xdr:col>
      <xdr:colOff>9810750</xdr:colOff>
      <xdr:row>13</xdr:row>
      <xdr:rowOff>19050</xdr:rowOff>
    </xdr:from>
    <xdr:to>
      <xdr:col>1</xdr:col>
      <xdr:colOff>10725150</xdr:colOff>
      <xdr:row>13</xdr:row>
      <xdr:rowOff>180974</xdr:rowOff>
    </xdr:to>
    <xdr:sp macro="" textlink="$E$36">
      <xdr:nvSpPr>
        <xdr:cNvPr id="109" name="ZoneTexte 108">
          <a:extLst>
            <a:ext uri="{FF2B5EF4-FFF2-40B4-BE49-F238E27FC236}">
              <a16:creationId xmlns="" xmlns:a16="http://schemas.microsoft.com/office/drawing/2014/main" id="{00000000-0008-0000-0400-00006D000000}"/>
            </a:ext>
          </a:extLst>
        </xdr:cNvPr>
        <xdr:cNvSpPr txBox="1"/>
      </xdr:nvSpPr>
      <xdr:spPr>
        <a:xfrm>
          <a:off x="10058400" y="304800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13 h 24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twoCellAnchor editAs="oneCell">
    <xdr:from>
      <xdr:col>1</xdr:col>
      <xdr:colOff>76200</xdr:colOff>
      <xdr:row>28</xdr:row>
      <xdr:rowOff>114300</xdr:rowOff>
    </xdr:from>
    <xdr:to>
      <xdr:col>1</xdr:col>
      <xdr:colOff>406475</xdr:colOff>
      <xdr:row>30</xdr:row>
      <xdr:rowOff>44525</xdr:rowOff>
    </xdr:to>
    <xdr:pic>
      <xdr:nvPicPr>
        <xdr:cNvPr id="2" name="Image 1">
          <a:hlinkClick xmlns:r="http://schemas.openxmlformats.org/officeDocument/2006/relationships" r:id="rId13"/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618172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1</xdr:col>
      <xdr:colOff>6515100</xdr:colOff>
      <xdr:row>28</xdr:row>
      <xdr:rowOff>133350</xdr:rowOff>
    </xdr:from>
    <xdr:to>
      <xdr:col>1</xdr:col>
      <xdr:colOff>6845375</xdr:colOff>
      <xdr:row>30</xdr:row>
      <xdr:rowOff>63575</xdr:rowOff>
    </xdr:to>
    <xdr:pic>
      <xdr:nvPicPr>
        <xdr:cNvPr id="103" name="Image 102">
          <a:hlinkClick xmlns:r="http://schemas.openxmlformats.org/officeDocument/2006/relationships" r:id="rId13"/>
          <a:extLst>
            <a:ext uri="{FF2B5EF4-FFF2-40B4-BE49-F238E27FC236}">
              <a16:creationId xmlns="" xmlns:a16="http://schemas.microsoft.com/office/drawing/2014/main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0" y="6200775"/>
          <a:ext cx="330275" cy="330275"/>
        </a:xfrm>
        <a:prstGeom prst="rect">
          <a:avLst/>
        </a:prstGeom>
      </xdr:spPr>
    </xdr:pic>
    <xdr:clientData/>
  </xdr:twoCellAnchor>
  <xdr:twoCellAnchor>
    <xdr:from>
      <xdr:col>1</xdr:col>
      <xdr:colOff>5295900</xdr:colOff>
      <xdr:row>24</xdr:row>
      <xdr:rowOff>28575</xdr:rowOff>
    </xdr:from>
    <xdr:to>
      <xdr:col>1</xdr:col>
      <xdr:colOff>5876925</xdr:colOff>
      <xdr:row>25</xdr:row>
      <xdr:rowOff>85725</xdr:rowOff>
    </xdr:to>
    <xdr:sp macro="" textlink="$I$2">
      <xdr:nvSpPr>
        <xdr:cNvPr id="47" name="ZoneTexte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5667375" y="4733925"/>
          <a:ext cx="5810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4284D83-3F48-44AD-81B8-2758ABC87C72}" type="TxLink">
            <a:rPr lang="en-US" sz="8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15.7 mm</a:t>
          </a:fld>
          <a:endParaRPr lang="fr-FR" sz="8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5934075</xdr:colOff>
      <xdr:row>24</xdr:row>
      <xdr:rowOff>19050</xdr:rowOff>
    </xdr:from>
    <xdr:to>
      <xdr:col>1</xdr:col>
      <xdr:colOff>6648450</xdr:colOff>
      <xdr:row>25</xdr:row>
      <xdr:rowOff>95250</xdr:rowOff>
    </xdr:to>
    <xdr:sp macro="" textlink="Août_2024!AA9">
      <xdr:nvSpPr>
        <xdr:cNvPr id="106" name="ZoneTexte 105">
          <a:extLst>
            <a:ext uri="{FF2B5EF4-FFF2-40B4-BE49-F238E27FC236}">
              <a16:creationId xmlns="" xmlns:a16="http://schemas.microsoft.com/office/drawing/2014/main" id="{00000000-0008-0000-0400-00006A000000}"/>
            </a:ext>
          </a:extLst>
        </xdr:cNvPr>
        <xdr:cNvSpPr txBox="1"/>
      </xdr:nvSpPr>
      <xdr:spPr>
        <a:xfrm>
          <a:off x="6305550" y="4724400"/>
          <a:ext cx="714375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8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34.5 km/h</a:t>
          </a:fld>
          <a:endParaRPr lang="fr-FR" sz="8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9172576</xdr:colOff>
      <xdr:row>28</xdr:row>
      <xdr:rowOff>47626</xdr:rowOff>
    </xdr:from>
    <xdr:to>
      <xdr:col>1</xdr:col>
      <xdr:colOff>10001250</xdr:colOff>
      <xdr:row>28</xdr:row>
      <xdr:rowOff>180976</xdr:rowOff>
    </xdr:to>
    <xdr:sp macro="" textlink="$I$14">
      <xdr:nvSpPr>
        <xdr:cNvPr id="49" name="ZoneTexte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9420226" y="6105526"/>
          <a:ext cx="828674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C42D1191-F47D-4671-B453-C6825B5A096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1010.0 hPa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8505825</xdr:colOff>
      <xdr:row>27</xdr:row>
      <xdr:rowOff>152400</xdr:rowOff>
    </xdr:from>
    <xdr:to>
      <xdr:col>1</xdr:col>
      <xdr:colOff>9963150</xdr:colOff>
      <xdr:row>30</xdr:row>
      <xdr:rowOff>133350</xdr:rowOff>
    </xdr:to>
    <xdr:sp macro="" textlink="">
      <xdr:nvSpPr>
        <xdr:cNvPr id="52" name="Rectangle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SpPr/>
      </xdr:nvSpPr>
      <xdr:spPr>
        <a:xfrm>
          <a:off x="8753475" y="6019800"/>
          <a:ext cx="1457325" cy="561975"/>
        </a:xfrm>
        <a:prstGeom prst="rect">
          <a:avLst/>
        </a:prstGeom>
        <a:noFill/>
        <a:ln w="127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9058275</xdr:colOff>
      <xdr:row>29</xdr:row>
      <xdr:rowOff>0</xdr:rowOff>
    </xdr:from>
    <xdr:to>
      <xdr:col>1</xdr:col>
      <xdr:colOff>9346275</xdr:colOff>
      <xdr:row>30</xdr:row>
      <xdr:rowOff>97500</xdr:rowOff>
    </xdr:to>
    <xdr:sp macro="" textlink="$I$15">
      <xdr:nvSpPr>
        <xdr:cNvPr id="48" name="Ellipse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SpPr/>
      </xdr:nvSpPr>
      <xdr:spPr>
        <a:xfrm>
          <a:off x="9305925" y="6257925"/>
          <a:ext cx="288000" cy="288000"/>
        </a:xfrm>
        <a:prstGeom prst="ellipse">
          <a:avLst/>
        </a:prstGeom>
        <a:noFill/>
        <a:ln w="127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72A0126-8F79-41EE-80B0-10C79D5DEDCD}" type="TxLink">
            <a:rPr lang="en-US" sz="1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↗</a:t>
          </a:fld>
          <a:endParaRPr lang="fr-FR" sz="14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4724401</xdr:colOff>
      <xdr:row>24</xdr:row>
      <xdr:rowOff>57149</xdr:rowOff>
    </xdr:from>
    <xdr:to>
      <xdr:col>1</xdr:col>
      <xdr:colOff>5295901</xdr:colOff>
      <xdr:row>25</xdr:row>
      <xdr:rowOff>66674</xdr:rowOff>
    </xdr:to>
    <xdr:sp macro="" textlink="Août_2024!$R$7">
      <xdr:nvSpPr>
        <xdr:cNvPr id="114" name="ZoneTexte 113">
          <a:extLst>
            <a:ext uri="{FF2B5EF4-FFF2-40B4-BE49-F238E27FC236}">
              <a16:creationId xmlns="" xmlns:a16="http://schemas.microsoft.com/office/drawing/2014/main" id="{00000000-0008-0000-0400-000072000000}"/>
            </a:ext>
          </a:extLst>
        </xdr:cNvPr>
        <xdr:cNvSpPr txBox="1"/>
      </xdr:nvSpPr>
      <xdr:spPr>
        <a:xfrm>
          <a:off x="5095876" y="4981574"/>
          <a:ext cx="57150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37.5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4352925</xdr:colOff>
      <xdr:row>24</xdr:row>
      <xdr:rowOff>66676</xdr:rowOff>
    </xdr:from>
    <xdr:to>
      <xdr:col>1</xdr:col>
      <xdr:colOff>4829175</xdr:colOff>
      <xdr:row>25</xdr:row>
      <xdr:rowOff>66676</xdr:rowOff>
    </xdr:to>
    <xdr:sp macro="" textlink="Août_2024!$L$7">
      <xdr:nvSpPr>
        <xdr:cNvPr id="115" name="ZoneTexte 114">
          <a:extLst>
            <a:ext uri="{FF2B5EF4-FFF2-40B4-BE49-F238E27FC236}">
              <a16:creationId xmlns="" xmlns:a16="http://schemas.microsoft.com/office/drawing/2014/main" id="{00000000-0008-0000-0400-000073000000}"/>
            </a:ext>
          </a:extLst>
        </xdr:cNvPr>
        <xdr:cNvSpPr txBox="1"/>
      </xdr:nvSpPr>
      <xdr:spPr>
        <a:xfrm>
          <a:off x="4724400" y="4772026"/>
          <a:ext cx="4762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10.3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6657975</xdr:colOff>
      <xdr:row>24</xdr:row>
      <xdr:rowOff>9525</xdr:rowOff>
    </xdr:from>
    <xdr:to>
      <xdr:col>1</xdr:col>
      <xdr:colOff>7429500</xdr:colOff>
      <xdr:row>25</xdr:row>
      <xdr:rowOff>85725</xdr:rowOff>
    </xdr:to>
    <xdr:sp macro="" textlink="Août_2024!BA5">
      <xdr:nvSpPr>
        <xdr:cNvPr id="117" name="ZoneTexte 116">
          <a:extLst>
            <a:ext uri="{FF2B5EF4-FFF2-40B4-BE49-F238E27FC236}">
              <a16:creationId xmlns="" xmlns:a16="http://schemas.microsoft.com/office/drawing/2014/main" id="{00000000-0008-0000-0400-000075000000}"/>
            </a:ext>
          </a:extLst>
        </xdr:cNvPr>
        <xdr:cNvSpPr txBox="1"/>
      </xdr:nvSpPr>
      <xdr:spPr>
        <a:xfrm>
          <a:off x="7029450" y="4714875"/>
          <a:ext cx="771525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8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302 h 17 mn</a:t>
          </a:fld>
          <a:endParaRPr lang="fr-FR" sz="8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4095750</xdr:colOff>
      <xdr:row>2</xdr:row>
      <xdr:rowOff>19050</xdr:rowOff>
    </xdr:from>
    <xdr:to>
      <xdr:col>1</xdr:col>
      <xdr:colOff>4752975</xdr:colOff>
      <xdr:row>2</xdr:row>
      <xdr:rowOff>161925</xdr:rowOff>
    </xdr:to>
    <xdr:sp macro="" textlink="$I$12">
      <xdr:nvSpPr>
        <xdr:cNvPr id="120" name="ZoneTexte 119">
          <a:extLst>
            <a:ext uri="{FF2B5EF4-FFF2-40B4-BE49-F238E27FC236}">
              <a16:creationId xmlns="" xmlns:a16="http://schemas.microsoft.com/office/drawing/2014/main" id="{00000000-0008-0000-0400-000078000000}"/>
            </a:ext>
          </a:extLst>
        </xdr:cNvPr>
        <xdr:cNvSpPr txBox="1"/>
      </xdr:nvSpPr>
      <xdr:spPr>
        <a:xfrm>
          <a:off x="4467225" y="504825"/>
          <a:ext cx="6572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CC8EE6C-93B4-4FEE-A6F6-DB408AE38146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21.0 °C</a:t>
          </a:fld>
          <a:endParaRPr lang="fr-FR" sz="1000">
            <a:solidFill>
              <a:srgbClr val="00FF00"/>
            </a:solidFill>
          </a:endParaRPr>
        </a:p>
      </xdr:txBody>
    </xdr:sp>
    <xdr:clientData/>
  </xdr:twoCellAnchor>
  <xdr:twoCellAnchor editAs="oneCell">
    <xdr:from>
      <xdr:col>1</xdr:col>
      <xdr:colOff>7800975</xdr:colOff>
      <xdr:row>35</xdr:row>
      <xdr:rowOff>114300</xdr:rowOff>
    </xdr:from>
    <xdr:to>
      <xdr:col>1</xdr:col>
      <xdr:colOff>7991502</xdr:colOff>
      <xdr:row>36</xdr:row>
      <xdr:rowOff>123853</xdr:rowOff>
    </xdr:to>
    <xdr:pic>
      <xdr:nvPicPr>
        <xdr:cNvPr id="121" name="Image 120">
          <a:extLst>
            <a:ext uri="{FF2B5EF4-FFF2-40B4-BE49-F238E27FC236}">
              <a16:creationId xmlns="" xmlns:a16="http://schemas.microsoft.com/office/drawing/2014/main" id="{00000000-0008-0000-04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2450" y="7134225"/>
          <a:ext cx="190527" cy="200053"/>
        </a:xfrm>
        <a:prstGeom prst="rect">
          <a:avLst/>
        </a:prstGeom>
      </xdr:spPr>
    </xdr:pic>
    <xdr:clientData/>
  </xdr:twoCellAnchor>
  <xdr:twoCellAnchor>
    <xdr:from>
      <xdr:col>1</xdr:col>
      <xdr:colOff>2781300</xdr:colOff>
      <xdr:row>12</xdr:row>
      <xdr:rowOff>190500</xdr:rowOff>
    </xdr:from>
    <xdr:to>
      <xdr:col>1</xdr:col>
      <xdr:colOff>3067050</xdr:colOff>
      <xdr:row>14</xdr:row>
      <xdr:rowOff>66675</xdr:rowOff>
    </xdr:to>
    <xdr:sp macro="" textlink="$J$12">
      <xdr:nvSpPr>
        <xdr:cNvPr id="61" name="ZoneTexte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SpPr txBox="1"/>
      </xdr:nvSpPr>
      <xdr:spPr>
        <a:xfrm>
          <a:off x="3152775" y="2800350"/>
          <a:ext cx="2857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DD11977-31B5-4CEF-8D3F-55D0154EF76F}" type="TxLink">
            <a:rPr lang="en-US" sz="20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20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 editAs="oneCell">
    <xdr:from>
      <xdr:col>7</xdr:col>
      <xdr:colOff>1066800</xdr:colOff>
      <xdr:row>33</xdr:row>
      <xdr:rowOff>76200</xdr:rowOff>
    </xdr:from>
    <xdr:to>
      <xdr:col>10</xdr:col>
      <xdr:colOff>149595</xdr:colOff>
      <xdr:row>38</xdr:row>
      <xdr:rowOff>12903</xdr:rowOff>
    </xdr:to>
    <xdr:pic>
      <xdr:nvPicPr>
        <xdr:cNvPr id="54" name="Image 53" descr="Une image contenant bougie, flamme, électroménager, léger&#10;&#10;Description générée automatiquement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6705600"/>
          <a:ext cx="1625970" cy="889203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21</xdr:row>
      <xdr:rowOff>57149</xdr:rowOff>
    </xdr:from>
    <xdr:to>
      <xdr:col>15</xdr:col>
      <xdr:colOff>189190</xdr:colOff>
      <xdr:row>28</xdr:row>
      <xdr:rowOff>104775</xdr:rowOff>
    </xdr:to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716625" y="4181474"/>
          <a:ext cx="2856190" cy="1552576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6</xdr:col>
      <xdr:colOff>0</xdr:colOff>
      <xdr:row>48</xdr:row>
      <xdr:rowOff>0</xdr:rowOff>
    </xdr:from>
    <xdr:to>
      <xdr:col>6</xdr:col>
      <xdr:colOff>268247</xdr:colOff>
      <xdr:row>49</xdr:row>
      <xdr:rowOff>71651</xdr:rowOff>
    </xdr:to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2773025" y="8010525"/>
          <a:ext cx="268247" cy="262151"/>
        </a:xfrm>
        <a:prstGeom prst="rect">
          <a:avLst/>
        </a:prstGeom>
      </xdr:spPr>
    </xdr:pic>
    <xdr:clientData/>
  </xdr:twoCellAnchor>
  <xdr:twoCellAnchor editAs="oneCell">
    <xdr:from>
      <xdr:col>6</xdr:col>
      <xdr:colOff>590550</xdr:colOff>
      <xdr:row>33</xdr:row>
      <xdr:rowOff>104775</xdr:rowOff>
    </xdr:from>
    <xdr:to>
      <xdr:col>8</xdr:col>
      <xdr:colOff>101970</xdr:colOff>
      <xdr:row>38</xdr:row>
      <xdr:rowOff>41478</xdr:rowOff>
    </xdr:to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73275" y="6734175"/>
          <a:ext cx="1625970" cy="889203"/>
        </a:xfrm>
        <a:prstGeom prst="rect">
          <a:avLst/>
        </a:prstGeom>
      </xdr:spPr>
    </xdr:pic>
    <xdr:clientData/>
  </xdr:twoCellAnchor>
  <xdr:oneCellAnchor>
    <xdr:from>
      <xdr:col>1</xdr:col>
      <xdr:colOff>4695825</xdr:colOff>
      <xdr:row>2</xdr:row>
      <xdr:rowOff>190500</xdr:rowOff>
    </xdr:from>
    <xdr:ext cx="1600082" cy="1581900"/>
    <xdr:pic>
      <xdr:nvPicPr>
        <xdr:cNvPr id="135" name="Hublot Conditions" descr="Une image contenant cercle, ovale, assiette, vaisselle&#10;&#10;Description générée automatiquement">
          <a:extLst>
            <a:ext uri="{FF2B5EF4-FFF2-40B4-BE49-F238E27FC236}">
              <a16:creationId xmlns="" xmlns:a16="http://schemas.microsoft.com/office/drawing/2014/main" id="{00000000-0008-0000-04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67300" y="67627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47325</xdr:colOff>
      <xdr:row>23</xdr:row>
      <xdr:rowOff>165825</xdr:rowOff>
    </xdr:from>
    <xdr:to>
      <xdr:col>5</xdr:col>
      <xdr:colOff>14850</xdr:colOff>
      <xdr:row>26</xdr:row>
      <xdr:rowOff>314325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550" y="4671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3</xdr:col>
      <xdr:colOff>114300</xdr:colOff>
      <xdr:row>19</xdr:row>
      <xdr:rowOff>165825</xdr:rowOff>
    </xdr:from>
    <xdr:to>
      <xdr:col>3</xdr:col>
      <xdr:colOff>834300</xdr:colOff>
      <xdr:row>23</xdr:row>
      <xdr:rowOff>123825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8125" y="390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4</xdr:col>
      <xdr:colOff>47325</xdr:colOff>
      <xdr:row>0</xdr:row>
      <xdr:rowOff>61050</xdr:rowOff>
    </xdr:from>
    <xdr:to>
      <xdr:col>5</xdr:col>
      <xdr:colOff>14850</xdr:colOff>
      <xdr:row>3</xdr:row>
      <xdr:rowOff>95250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55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3</xdr:col>
      <xdr:colOff>114300</xdr:colOff>
      <xdr:row>23</xdr:row>
      <xdr:rowOff>165825</xdr:rowOff>
    </xdr:from>
    <xdr:to>
      <xdr:col>3</xdr:col>
      <xdr:colOff>834300</xdr:colOff>
      <xdr:row>26</xdr:row>
      <xdr:rowOff>314325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8125" y="4671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7</xdr:row>
      <xdr:rowOff>123825</xdr:rowOff>
    </xdr:from>
    <xdr:to>
      <xdr:col>4</xdr:col>
      <xdr:colOff>739050</xdr:colOff>
      <xdr:row>11</xdr:row>
      <xdr:rowOff>81825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15716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4</xdr:col>
      <xdr:colOff>44100</xdr:colOff>
      <xdr:row>15</xdr:row>
      <xdr:rowOff>127725</xdr:rowOff>
    </xdr:from>
    <xdr:to>
      <xdr:col>5</xdr:col>
      <xdr:colOff>18075</xdr:colOff>
      <xdr:row>19</xdr:row>
      <xdr:rowOff>104775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2325" y="3128100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4</xdr:col>
      <xdr:colOff>47325</xdr:colOff>
      <xdr:row>11</xdr:row>
      <xdr:rowOff>133350</xdr:rowOff>
    </xdr:from>
    <xdr:to>
      <xdr:col>5</xdr:col>
      <xdr:colOff>14850</xdr:colOff>
      <xdr:row>15</xdr:row>
      <xdr:rowOff>53250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550" y="2343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3</xdr:col>
      <xdr:colOff>112500</xdr:colOff>
      <xdr:row>15</xdr:row>
      <xdr:rowOff>146775</xdr:rowOff>
    </xdr:from>
    <xdr:to>
      <xdr:col>3</xdr:col>
      <xdr:colOff>836100</xdr:colOff>
      <xdr:row>19</xdr:row>
      <xdr:rowOff>123825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6325" y="3147150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3</xdr:col>
      <xdr:colOff>114300</xdr:colOff>
      <xdr:row>7</xdr:row>
      <xdr:rowOff>152400</xdr:rowOff>
    </xdr:from>
    <xdr:to>
      <xdr:col>3</xdr:col>
      <xdr:colOff>834300</xdr:colOff>
      <xdr:row>11</xdr:row>
      <xdr:rowOff>110400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8125" y="1600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3</xdr:col>
      <xdr:colOff>114300</xdr:colOff>
      <xdr:row>3</xdr:row>
      <xdr:rowOff>148875</xdr:rowOff>
    </xdr:from>
    <xdr:to>
      <xdr:col>3</xdr:col>
      <xdr:colOff>834300</xdr:colOff>
      <xdr:row>7</xdr:row>
      <xdr:rowOff>106875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8125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4</xdr:col>
      <xdr:colOff>47325</xdr:colOff>
      <xdr:row>26</xdr:row>
      <xdr:rowOff>342900</xdr:rowOff>
    </xdr:from>
    <xdr:to>
      <xdr:col>5</xdr:col>
      <xdr:colOff>14850</xdr:colOff>
      <xdr:row>30</xdr:row>
      <xdr:rowOff>110400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550" y="54197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4</xdr:col>
      <xdr:colOff>47325</xdr:colOff>
      <xdr:row>19</xdr:row>
      <xdr:rowOff>146775</xdr:rowOff>
    </xdr:from>
    <xdr:to>
      <xdr:col>5</xdr:col>
      <xdr:colOff>14850</xdr:colOff>
      <xdr:row>23</xdr:row>
      <xdr:rowOff>104775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15550" y="3890100"/>
          <a:ext cx="720000" cy="720000"/>
        </a:xfrm>
        <a:prstGeom prst="rect">
          <a:avLst/>
        </a:prstGeom>
      </xdr:spPr>
    </xdr:pic>
    <xdr:clientData/>
  </xdr:twoCellAnchor>
  <xdr:oneCellAnchor>
    <xdr:from>
      <xdr:col>3</xdr:col>
      <xdr:colOff>114300</xdr:colOff>
      <xdr:row>27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8125" y="5452200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79854</xdr:colOff>
      <xdr:row>3</xdr:row>
      <xdr:rowOff>133350</xdr:rowOff>
    </xdr:from>
    <xdr:to>
      <xdr:col>5</xdr:col>
      <xdr:colOff>799854</xdr:colOff>
      <xdr:row>7</xdr:row>
      <xdr:rowOff>91350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00554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5</xdr:col>
      <xdr:colOff>67913</xdr:colOff>
      <xdr:row>30</xdr:row>
      <xdr:rowOff>99150</xdr:rowOff>
    </xdr:from>
    <xdr:to>
      <xdr:col>5</xdr:col>
      <xdr:colOff>792746</xdr:colOff>
      <xdr:row>34</xdr:row>
      <xdr:rowOff>28575</xdr:rowOff>
    </xdr:to>
    <xdr:pic macro="[0]!CopieImage">
      <xdr:nvPicPr>
        <xdr:cNvPr id="142" name="Couché 2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88613" y="6138000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77438</xdr:colOff>
      <xdr:row>15</xdr:row>
      <xdr:rowOff>80100</xdr:rowOff>
    </xdr:from>
    <xdr:to>
      <xdr:col>5</xdr:col>
      <xdr:colOff>802271</xdr:colOff>
      <xdr:row>19</xdr:row>
      <xdr:rowOff>57150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8138" y="3090000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5</xdr:col>
      <xdr:colOff>70329</xdr:colOff>
      <xdr:row>0</xdr:row>
      <xdr:rowOff>57150</xdr:rowOff>
    </xdr:from>
    <xdr:to>
      <xdr:col>5</xdr:col>
      <xdr:colOff>790329</xdr:colOff>
      <xdr:row>3</xdr:row>
      <xdr:rowOff>91350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5</xdr:col>
      <xdr:colOff>77159</xdr:colOff>
      <xdr:row>23</xdr:row>
      <xdr:rowOff>117648</xdr:rowOff>
    </xdr:from>
    <xdr:to>
      <xdr:col>5</xdr:col>
      <xdr:colOff>794642</xdr:colOff>
      <xdr:row>26</xdr:row>
      <xdr:rowOff>266148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7859" y="4622973"/>
          <a:ext cx="717483" cy="72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34</xdr:row>
          <xdr:rowOff>19050</xdr:rowOff>
        </xdr:from>
        <xdr:to>
          <xdr:col>4</xdr:col>
          <xdr:colOff>419100</xdr:colOff>
          <xdr:row>35</xdr:row>
          <xdr:rowOff>9525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4867275</xdr:colOff>
      <xdr:row>1</xdr:row>
      <xdr:rowOff>152400</xdr:rowOff>
    </xdr:from>
    <xdr:to>
      <xdr:col>1</xdr:col>
      <xdr:colOff>6181725</xdr:colOff>
      <xdr:row>2</xdr:row>
      <xdr:rowOff>152400</xdr:rowOff>
    </xdr:to>
    <xdr:sp macro="" textlink="">
      <xdr:nvSpPr>
        <xdr:cNvPr id="7" name="TextBox 41"/>
        <xdr:cNvSpPr txBox="1"/>
      </xdr:nvSpPr>
      <xdr:spPr>
        <a:xfrm>
          <a:off x="5238750" y="438150"/>
          <a:ext cx="13144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Très Nuageux</a:t>
          </a:r>
        </a:p>
      </xdr:txBody>
    </xdr:sp>
    <xdr:clientData/>
  </xdr:twoCellAnchor>
  <xdr:twoCellAnchor editAs="oneCell">
    <xdr:from>
      <xdr:col>3</xdr:col>
      <xdr:colOff>133350</xdr:colOff>
      <xdr:row>0</xdr:row>
      <xdr:rowOff>57150</xdr:rowOff>
    </xdr:from>
    <xdr:to>
      <xdr:col>3</xdr:col>
      <xdr:colOff>853350</xdr:colOff>
      <xdr:row>3</xdr:row>
      <xdr:rowOff>91350</xdr:rowOff>
    </xdr:to>
    <xdr:pic macro="[0]!CopieImage">
      <xdr:nvPicPr>
        <xdr:cNvPr id="6" name="Pollution"/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87175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104775</xdr:colOff>
      <xdr:row>11</xdr:row>
      <xdr:rowOff>133350</xdr:rowOff>
    </xdr:from>
    <xdr:to>
      <xdr:col>3</xdr:col>
      <xdr:colOff>866949</xdr:colOff>
      <xdr:row>15</xdr:row>
      <xdr:rowOff>95424</xdr:rowOff>
    </xdr:to>
    <xdr:pic macro="[0]!CopieImage">
      <xdr:nvPicPr>
        <xdr:cNvPr id="44" name="Nuages éparces"/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2343150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5</xdr:col>
      <xdr:colOff>85725</xdr:colOff>
      <xdr:row>19</xdr:row>
      <xdr:rowOff>95250</xdr:rowOff>
    </xdr:from>
    <xdr:to>
      <xdr:col>5</xdr:col>
      <xdr:colOff>805725</xdr:colOff>
      <xdr:row>23</xdr:row>
      <xdr:rowOff>53250</xdr:rowOff>
    </xdr:to>
    <xdr:pic macro="[0]!CopieImage">
      <xdr:nvPicPr>
        <xdr:cNvPr id="42" name="Levé 6"/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06425" y="38385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26</xdr:row>
      <xdr:rowOff>295275</xdr:rowOff>
    </xdr:from>
    <xdr:to>
      <xdr:col>5</xdr:col>
      <xdr:colOff>777150</xdr:colOff>
      <xdr:row>30</xdr:row>
      <xdr:rowOff>62775</xdr:rowOff>
    </xdr:to>
    <xdr:pic macro="[0]!CopieImage">
      <xdr:nvPicPr>
        <xdr:cNvPr id="43" name="Couché 1"/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77850" y="53721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</xdr:row>
      <xdr:rowOff>133350</xdr:rowOff>
    </xdr:from>
    <xdr:to>
      <xdr:col>4</xdr:col>
      <xdr:colOff>720000</xdr:colOff>
      <xdr:row>7</xdr:row>
      <xdr:rowOff>91350</xdr:rowOff>
    </xdr:to>
    <xdr:pic macro="[0]!CopieImage">
      <xdr:nvPicPr>
        <xdr:cNvPr id="45" name="Gris"/>
        <xdr:cNvPicPr>
          <a:picLocks noChangeAspect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6822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5</xdr:col>
      <xdr:colOff>95250</xdr:colOff>
      <xdr:row>11</xdr:row>
      <xdr:rowOff>104775</xdr:rowOff>
    </xdr:from>
    <xdr:to>
      <xdr:col>5</xdr:col>
      <xdr:colOff>815250</xdr:colOff>
      <xdr:row>15</xdr:row>
      <xdr:rowOff>24675</xdr:rowOff>
    </xdr:to>
    <xdr:pic macro="[0]!CopieImage">
      <xdr:nvPicPr>
        <xdr:cNvPr id="56" name="Levé 4"/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15950" y="23145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7</xdr:row>
      <xdr:rowOff>133350</xdr:rowOff>
    </xdr:from>
    <xdr:to>
      <xdr:col>5</xdr:col>
      <xdr:colOff>801369</xdr:colOff>
      <xdr:row>11</xdr:row>
      <xdr:rowOff>85725</xdr:rowOff>
    </xdr:to>
    <xdr:pic macro="[0]!CopieImage">
      <xdr:nvPicPr>
        <xdr:cNvPr id="51" name="Levé 3"/>
        <xdr:cNvPicPr>
          <a:picLocks noChangeAspect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87375" y="158115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4</xdr:col>
      <xdr:colOff>219076</xdr:colOff>
      <xdr:row>52</xdr:row>
      <xdr:rowOff>76200</xdr:rowOff>
    </xdr:from>
    <xdr:to>
      <xdr:col>5</xdr:col>
      <xdr:colOff>66675</xdr:colOff>
      <xdr:row>54</xdr:row>
      <xdr:rowOff>38100</xdr:rowOff>
    </xdr:to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87301" y="10344150"/>
          <a:ext cx="600074" cy="34290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31</xdr:row>
      <xdr:rowOff>190500</xdr:rowOff>
    </xdr:from>
    <xdr:to>
      <xdr:col>1</xdr:col>
      <xdr:colOff>6426570</xdr:colOff>
      <xdr:row>36</xdr:row>
      <xdr:rowOff>117678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2075" y="6438900"/>
          <a:ext cx="1625970" cy="889203"/>
        </a:xfrm>
        <a:prstGeom prst="rect">
          <a:avLst/>
        </a:prstGeom>
      </xdr:spPr>
    </xdr:pic>
    <xdr:clientData/>
  </xdr:twoCellAnchor>
  <xdr:twoCellAnchor>
    <xdr:from>
      <xdr:col>1</xdr:col>
      <xdr:colOff>6534150</xdr:colOff>
      <xdr:row>33</xdr:row>
      <xdr:rowOff>19050</xdr:rowOff>
    </xdr:from>
    <xdr:to>
      <xdr:col>1</xdr:col>
      <xdr:colOff>9477375</xdr:colOff>
      <xdr:row>34</xdr:row>
      <xdr:rowOff>114300</xdr:rowOff>
    </xdr:to>
    <xdr:sp macro="" textlink="">
      <xdr:nvSpPr>
        <xdr:cNvPr id="112" name="ZoneTexte 11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6905625" y="6657975"/>
          <a:ext cx="294322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>
              <a:solidFill>
                <a:srgbClr val="FF0000"/>
              </a:solidFill>
            </a:rPr>
            <a:t>Rendez-vous     "Lundi 24 Juin AP"</a:t>
          </a:r>
        </a:p>
      </xdr:txBody>
    </xdr:sp>
    <xdr:clientData/>
  </xdr:twoCellAnchor>
  <xdr:twoCellAnchor>
    <xdr:from>
      <xdr:col>1</xdr:col>
      <xdr:colOff>9429750</xdr:colOff>
      <xdr:row>35</xdr:row>
      <xdr:rowOff>19050</xdr:rowOff>
    </xdr:from>
    <xdr:to>
      <xdr:col>1</xdr:col>
      <xdr:colOff>10572750</xdr:colOff>
      <xdr:row>36</xdr:row>
      <xdr:rowOff>114300</xdr:rowOff>
    </xdr:to>
    <xdr:sp macro="" textlink="">
      <xdr:nvSpPr>
        <xdr:cNvPr id="118" name="ZoneTexte 117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9801225" y="7038975"/>
          <a:ext cx="114300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>
              <a:solidFill>
                <a:srgbClr val="FF0000"/>
              </a:solidFill>
            </a:rPr>
            <a:t>À demain</a:t>
          </a:r>
        </a:p>
      </xdr:txBody>
    </xdr:sp>
    <xdr:clientData/>
  </xdr:twoCellAnchor>
  <xdr:twoCellAnchor editAs="oneCell">
    <xdr:from>
      <xdr:col>5</xdr:col>
      <xdr:colOff>95250</xdr:colOff>
      <xdr:row>34</xdr:row>
      <xdr:rowOff>76200</xdr:rowOff>
    </xdr:from>
    <xdr:to>
      <xdr:col>5</xdr:col>
      <xdr:colOff>815250</xdr:colOff>
      <xdr:row>38</xdr:row>
      <xdr:rowOff>34200</xdr:rowOff>
    </xdr:to>
    <xdr:pic macro="[0]!CopieImage">
      <xdr:nvPicPr>
        <xdr:cNvPr id="55" name="Plage"/>
        <xdr:cNvPicPr>
          <a:picLocks noChangeAspect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15950" y="6905625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3028949</xdr:colOff>
      <xdr:row>11</xdr:row>
      <xdr:rowOff>171450</xdr:rowOff>
    </xdr:from>
    <xdr:to>
      <xdr:col>1</xdr:col>
      <xdr:colOff>3924300</xdr:colOff>
      <xdr:row>13</xdr:row>
      <xdr:rowOff>55200</xdr:rowOff>
    </xdr:to>
    <xdr:sp macro="" textlink="$I$12">
      <xdr:nvSpPr>
        <xdr:cNvPr id="57" name="Bouée Orage"/>
        <xdr:cNvSpPr/>
      </xdr:nvSpPr>
      <xdr:spPr>
        <a:xfrm>
          <a:off x="3400424" y="2381250"/>
          <a:ext cx="895351" cy="283800"/>
        </a:xfrm>
        <a:prstGeom prst="donut">
          <a:avLst>
            <a:gd name="adj" fmla="val 10031"/>
          </a:avLst>
        </a:prstGeom>
        <a:solidFill>
          <a:srgbClr val="FF0000"/>
        </a:solidFill>
        <a:ln w="222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4507E9C-7F21-4BE8-B8DD-689F4D82806A}" type="TxLink">
            <a:rPr lang="en-US" sz="11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21.0 °C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1395286</xdr:colOff>
      <xdr:row>14</xdr:row>
      <xdr:rowOff>73665</xdr:rowOff>
    </xdr:from>
    <xdr:to>
      <xdr:col>1</xdr:col>
      <xdr:colOff>2362200</xdr:colOff>
      <xdr:row>17</xdr:row>
      <xdr:rowOff>41702</xdr:rowOff>
    </xdr:to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6761" y="2883540"/>
          <a:ext cx="966914" cy="530012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247651</xdr:colOff>
      <xdr:row>17</xdr:row>
      <xdr:rowOff>151791</xdr:rowOff>
    </xdr:from>
    <xdr:to>
      <xdr:col>1</xdr:col>
      <xdr:colOff>3243579</xdr:colOff>
      <xdr:row>24</xdr:row>
      <xdr:rowOff>133350</xdr:rowOff>
    </xdr:to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6" y="3523641"/>
          <a:ext cx="2995928" cy="1315059"/>
        </a:xfrm>
        <a:prstGeom prst="rect">
          <a:avLst/>
        </a:prstGeom>
      </xdr:spPr>
    </xdr:pic>
    <xdr:clientData/>
  </xdr:twoCellAnchor>
  <xdr:twoCellAnchor>
    <xdr:from>
      <xdr:col>1</xdr:col>
      <xdr:colOff>1362074</xdr:colOff>
      <xdr:row>20</xdr:row>
      <xdr:rowOff>57150</xdr:rowOff>
    </xdr:from>
    <xdr:to>
      <xdr:col>1</xdr:col>
      <xdr:colOff>2133600</xdr:colOff>
      <xdr:row>22</xdr:row>
      <xdr:rowOff>36150</xdr:rowOff>
    </xdr:to>
    <xdr:sp macro="" textlink="$B$34">
      <xdr:nvSpPr>
        <xdr:cNvPr id="59" name="Ellipse 58"/>
        <xdr:cNvSpPr/>
      </xdr:nvSpPr>
      <xdr:spPr>
        <a:xfrm>
          <a:off x="1733549" y="4000500"/>
          <a:ext cx="771526" cy="36000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FE163EB-EDF7-42D4-9D93-E368594A506E}" type="TxLink">
            <a:rPr lang="en-US" sz="28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1</a:t>
          </a:fld>
          <a:endParaRPr lang="fr-FR" sz="280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7353300</xdr:colOff>
      <xdr:row>33</xdr:row>
      <xdr:rowOff>76200</xdr:rowOff>
    </xdr:from>
    <xdr:to>
      <xdr:col>1</xdr:col>
      <xdr:colOff>7713300</xdr:colOff>
      <xdr:row>35</xdr:row>
      <xdr:rowOff>45675</xdr:rowOff>
    </xdr:to>
    <xdr:sp macro="" textlink="">
      <xdr:nvSpPr>
        <xdr:cNvPr id="122" name="Ellipse 121"/>
        <xdr:cNvSpPr/>
      </xdr:nvSpPr>
      <xdr:spPr>
        <a:xfrm>
          <a:off x="7724775" y="7096125"/>
          <a:ext cx="360000" cy="35047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1</xdr:col>
      <xdr:colOff>7019925</xdr:colOff>
      <xdr:row>35</xdr:row>
      <xdr:rowOff>95250</xdr:rowOff>
    </xdr:from>
    <xdr:ext cx="190527" cy="200053"/>
    <xdr:pic>
      <xdr:nvPicPr>
        <xdr:cNvPr id="146" name="Image 145">
          <a:extLst>
            <a:ext uri="{FF2B5EF4-FFF2-40B4-BE49-F238E27FC236}">
              <a16:creationId xmlns="" xmlns:a16="http://schemas.microsoft.com/office/drawing/2014/main" id="{00000000-0008-0000-04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7115175"/>
          <a:ext cx="190527" cy="200053"/>
        </a:xfrm>
        <a:prstGeom prst="rect">
          <a:avLst/>
        </a:prstGeom>
      </xdr:spPr>
    </xdr:pic>
    <xdr:clientData/>
  </xdr:oneCellAnchor>
  <xdr:twoCellAnchor>
    <xdr:from>
      <xdr:col>1</xdr:col>
      <xdr:colOff>2314575</xdr:colOff>
      <xdr:row>20</xdr:row>
      <xdr:rowOff>9525</xdr:rowOff>
    </xdr:from>
    <xdr:to>
      <xdr:col>1</xdr:col>
      <xdr:colOff>3028950</xdr:colOff>
      <xdr:row>21</xdr:row>
      <xdr:rowOff>179025</xdr:rowOff>
    </xdr:to>
    <xdr:sp macro="" textlink="$B$36">
      <xdr:nvSpPr>
        <xdr:cNvPr id="148" name="Ellipse 147"/>
        <xdr:cNvSpPr/>
      </xdr:nvSpPr>
      <xdr:spPr>
        <a:xfrm>
          <a:off x="2686050" y="3952875"/>
          <a:ext cx="714375" cy="36000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3116FAC-BF4F-4EF3-A525-0327A987F3EA}" type="TxLink">
            <a:rPr lang="en-US" sz="2000" b="0" i="0" u="none" strike="noStrike">
              <a:solidFill>
                <a:schemeClr val="accent6">
                  <a:lumMod val="20000"/>
                  <a:lumOff val="80000"/>
                </a:schemeClr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>
            <a:solidFill>
              <a:schemeClr val="accent6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1</xdr:col>
      <xdr:colOff>485775</xdr:colOff>
      <xdr:row>20</xdr:row>
      <xdr:rowOff>9525</xdr:rowOff>
    </xdr:from>
    <xdr:to>
      <xdr:col>1</xdr:col>
      <xdr:colOff>1123950</xdr:colOff>
      <xdr:row>21</xdr:row>
      <xdr:rowOff>179025</xdr:rowOff>
    </xdr:to>
    <xdr:sp macro="" textlink="$B$35">
      <xdr:nvSpPr>
        <xdr:cNvPr id="149" name="Ellipse 148"/>
        <xdr:cNvSpPr/>
      </xdr:nvSpPr>
      <xdr:spPr>
        <a:xfrm>
          <a:off x="857250" y="3952875"/>
          <a:ext cx="638175" cy="36000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0AD60C4-4A06-4C86-BC45-BBEA2048F19A}" type="TxLink">
            <a:rPr lang="en-US" sz="2000" b="0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algn="ctr"/>
            <a:t>2</a:t>
          </a:fld>
          <a:endParaRPr lang="fr-FR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</xdr:col>
      <xdr:colOff>1038225</xdr:colOff>
      <xdr:row>16</xdr:row>
      <xdr:rowOff>9525</xdr:rowOff>
    </xdr:from>
    <xdr:to>
      <xdr:col>1</xdr:col>
      <xdr:colOff>1590674</xdr:colOff>
      <xdr:row>17</xdr:row>
      <xdr:rowOff>19050</xdr:rowOff>
    </xdr:to>
    <xdr:sp macro="" textlink="$B$37">
      <xdr:nvSpPr>
        <xdr:cNvPr id="150" name="Ellipse 149"/>
        <xdr:cNvSpPr/>
      </xdr:nvSpPr>
      <xdr:spPr>
        <a:xfrm>
          <a:off x="1409700" y="3190875"/>
          <a:ext cx="552449" cy="20002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F056882-81F9-4C75-B94A-0EEC56CFC769}" type="TxLink">
            <a:rPr lang="en-US" sz="1200" b="0" i="0" u="none" strike="noStrike">
              <a:solidFill>
                <a:schemeClr val="bg1">
                  <a:lumMod val="85000"/>
                </a:schemeClr>
              </a:solidFill>
              <a:latin typeface="Calibri"/>
              <a:ea typeface="Calibri"/>
              <a:cs typeface="Calibri"/>
            </a:rPr>
            <a:pPr algn="ctr"/>
            <a:t>3</a:t>
          </a:fld>
          <a:endParaRPr lang="fr-FR" sz="12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</xdr:col>
      <xdr:colOff>2286000</xdr:colOff>
      <xdr:row>16</xdr:row>
      <xdr:rowOff>9525</xdr:rowOff>
    </xdr:from>
    <xdr:to>
      <xdr:col>1</xdr:col>
      <xdr:colOff>2581275</xdr:colOff>
      <xdr:row>17</xdr:row>
      <xdr:rowOff>1</xdr:rowOff>
    </xdr:to>
    <xdr:sp macro="" textlink="$B$38">
      <xdr:nvSpPr>
        <xdr:cNvPr id="151" name="Ellipse 150"/>
        <xdr:cNvSpPr/>
      </xdr:nvSpPr>
      <xdr:spPr>
        <a:xfrm>
          <a:off x="2657475" y="3190875"/>
          <a:ext cx="295275" cy="180976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2718FE-B2DF-4235-97F6-00BD26E0A232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oneCellAnchor>
    <xdr:from>
      <xdr:col>1</xdr:col>
      <xdr:colOff>7372350</xdr:colOff>
      <xdr:row>35</xdr:row>
      <xdr:rowOff>66675</xdr:rowOff>
    </xdr:from>
    <xdr:ext cx="190527" cy="200053"/>
    <xdr:pic>
      <xdr:nvPicPr>
        <xdr:cNvPr id="152" name="Image 151">
          <a:extLst>
            <a:ext uri="{FF2B5EF4-FFF2-40B4-BE49-F238E27FC236}">
              <a16:creationId xmlns="" xmlns:a16="http://schemas.microsoft.com/office/drawing/2014/main" id="{00000000-0008-0000-04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43825" y="7086600"/>
          <a:ext cx="190527" cy="200053"/>
        </a:xfrm>
        <a:prstGeom prst="rect">
          <a:avLst/>
        </a:prstGeom>
      </xdr:spPr>
    </xdr:pic>
    <xdr:clientData/>
  </xdr:oneCellAnchor>
  <xdr:twoCellAnchor>
    <xdr:from>
      <xdr:col>1</xdr:col>
      <xdr:colOff>7353300</xdr:colOff>
      <xdr:row>34</xdr:row>
      <xdr:rowOff>76200</xdr:rowOff>
    </xdr:from>
    <xdr:to>
      <xdr:col>1</xdr:col>
      <xdr:colOff>7713300</xdr:colOff>
      <xdr:row>36</xdr:row>
      <xdr:rowOff>45675</xdr:rowOff>
    </xdr:to>
    <xdr:sp macro="" textlink="">
      <xdr:nvSpPr>
        <xdr:cNvPr id="156" name="Ellipse 155"/>
        <xdr:cNvSpPr/>
      </xdr:nvSpPr>
      <xdr:spPr>
        <a:xfrm>
          <a:off x="7724775" y="6715125"/>
          <a:ext cx="360000" cy="35047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57442</xdr:colOff>
      <xdr:row>22</xdr:row>
      <xdr:rowOff>176212</xdr:rowOff>
    </xdr:from>
    <xdr:to>
      <xdr:col>7</xdr:col>
      <xdr:colOff>723442</xdr:colOff>
      <xdr:row>31</xdr:row>
      <xdr:rowOff>52162</xdr:rowOff>
    </xdr:to>
    <xdr:sp macro="" textlink="">
      <xdr:nvSpPr>
        <xdr:cNvPr id="165" name="Rectangle 164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>
        <a:xfrm>
          <a:off x="15173617" y="4500562"/>
          <a:ext cx="666000" cy="1800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7</xdr:col>
      <xdr:colOff>28575</xdr:colOff>
      <xdr:row>22</xdr:row>
      <xdr:rowOff>161926</xdr:rowOff>
    </xdr:from>
    <xdr:to>
      <xdr:col>7</xdr:col>
      <xdr:colOff>723900</xdr:colOff>
      <xdr:row>31</xdr:row>
      <xdr:rowOff>76201</xdr:rowOff>
    </xdr:to>
    <xdr:graphicFrame macro="">
      <xdr:nvGraphicFramePr>
        <xdr:cNvPr id="166" name="Graphique 136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7</xdr:col>
      <xdr:colOff>0</xdr:colOff>
      <xdr:row>22</xdr:row>
      <xdr:rowOff>0</xdr:rowOff>
    </xdr:from>
    <xdr:to>
      <xdr:col>7</xdr:col>
      <xdr:colOff>762001</xdr:colOff>
      <xdr:row>22</xdr:row>
      <xdr:rowOff>114301</xdr:rowOff>
    </xdr:to>
    <xdr:sp macro="" textlink="Relevés!W5">
      <xdr:nvSpPr>
        <xdr:cNvPr id="167" name="ZoneTexte 166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15116175" y="4324350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7</xdr:col>
      <xdr:colOff>38100</xdr:colOff>
      <xdr:row>22</xdr:row>
      <xdr:rowOff>152401</xdr:rowOff>
    </xdr:from>
    <xdr:to>
      <xdr:col>7</xdr:col>
      <xdr:colOff>723900</xdr:colOff>
      <xdr:row>31</xdr:row>
      <xdr:rowOff>57151</xdr:rowOff>
    </xdr:to>
    <xdr:grpSp>
      <xdr:nvGrpSpPr>
        <xdr:cNvPr id="168" name="Groupe 46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GrpSpPr>
          <a:grpSpLocks/>
        </xdr:cNvGrpSpPr>
      </xdr:nvGrpSpPr>
      <xdr:grpSpPr bwMode="auto">
        <a:xfrm>
          <a:off x="15154275" y="4476751"/>
          <a:ext cx="685800" cy="1828800"/>
          <a:chOff x="10753725" y="14144625"/>
          <a:chExt cx="657526" cy="1771650"/>
        </a:xfrm>
      </xdr:grpSpPr>
      <xdr:sp macro="" textlink="">
        <xdr:nvSpPr>
          <xdr:cNvPr id="169" name="Rectangle 168">
            <a:extLst>
              <a:ext uri="{FF2B5EF4-FFF2-40B4-BE49-F238E27FC236}">
                <a16:creationId xmlns=""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10753725" y="14144625"/>
            <a:ext cx="648394" cy="249138"/>
          </a:xfrm>
          <a:prstGeom prst="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70" name="Trapèze 169">
            <a:extLst>
              <a:ext uri="{FF2B5EF4-FFF2-40B4-BE49-F238E27FC236}">
                <a16:creationId xmlns="" xmlns:a16="http://schemas.microsoft.com/office/drawing/2014/main" id="{00000000-0008-0000-0400-000011000000}"/>
              </a:ext>
            </a:extLst>
          </xdr:cNvPr>
          <xdr:cNvSpPr/>
        </xdr:nvSpPr>
        <xdr:spPr>
          <a:xfrm rot="10800000">
            <a:off x="10753725" y="14393763"/>
            <a:ext cx="648394" cy="73819"/>
          </a:xfrm>
          <a:prstGeom prst="trapezoid">
            <a:avLst>
              <a:gd name="adj" fmla="val 182997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&lt;&lt;&lt;</a:t>
            </a:r>
          </a:p>
        </xdr:txBody>
      </xdr:sp>
      <xdr:sp macro="" textlink="">
        <xdr:nvSpPr>
          <xdr:cNvPr id="171" name="Trapèze 170">
            <a:extLst>
              <a:ext uri="{FF2B5EF4-FFF2-40B4-BE49-F238E27FC236}">
                <a16:creationId xmlns="" xmlns:a16="http://schemas.microsoft.com/office/drawing/2014/main" id="{00000000-0008-0000-0400-000012000000}"/>
              </a:ext>
            </a:extLst>
          </xdr:cNvPr>
          <xdr:cNvSpPr/>
        </xdr:nvSpPr>
        <xdr:spPr>
          <a:xfrm rot="10800000">
            <a:off x="10899842" y="14476809"/>
            <a:ext cx="356160" cy="1439466"/>
          </a:xfrm>
          <a:prstGeom prst="trapezoid">
            <a:avLst>
              <a:gd name="adj" fmla="val 16181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72" name="Forme libre 171">
            <a:extLst>
              <a:ext uri="{FF2B5EF4-FFF2-40B4-BE49-F238E27FC236}">
                <a16:creationId xmlns=""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11201208" y="14402991"/>
            <a:ext cx="210043" cy="1513284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73" name="Forme libre 172">
            <a:extLst>
              <a:ext uri="{FF2B5EF4-FFF2-40B4-BE49-F238E27FC236}">
                <a16:creationId xmlns="" xmlns:a16="http://schemas.microsoft.com/office/drawing/2014/main" id="{00000000-0008-0000-0400-000014000000}"/>
              </a:ext>
            </a:extLst>
          </xdr:cNvPr>
          <xdr:cNvSpPr/>
        </xdr:nvSpPr>
        <xdr:spPr>
          <a:xfrm flipH="1">
            <a:off x="10753726" y="14412218"/>
            <a:ext cx="200911" cy="1504057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6</xdr:col>
      <xdr:colOff>28575</xdr:colOff>
      <xdr:row>23</xdr:row>
      <xdr:rowOff>28576</xdr:rowOff>
    </xdr:from>
    <xdr:to>
      <xdr:col>6</xdr:col>
      <xdr:colOff>694575</xdr:colOff>
      <xdr:row>31</xdr:row>
      <xdr:rowOff>95026</xdr:rowOff>
    </xdr:to>
    <xdr:sp macro="" textlink="">
      <xdr:nvSpPr>
        <xdr:cNvPr id="174" name="Rectangle 173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SpPr/>
      </xdr:nvSpPr>
      <xdr:spPr>
        <a:xfrm>
          <a:off x="14211300" y="4543426"/>
          <a:ext cx="666000" cy="1800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6</xdr:col>
      <xdr:colOff>0</xdr:colOff>
      <xdr:row>23</xdr:row>
      <xdr:rowOff>57150</xdr:rowOff>
    </xdr:from>
    <xdr:to>
      <xdr:col>6</xdr:col>
      <xdr:colOff>752475</xdr:colOff>
      <xdr:row>31</xdr:row>
      <xdr:rowOff>123825</xdr:rowOff>
    </xdr:to>
    <xdr:graphicFrame macro="">
      <xdr:nvGraphicFramePr>
        <xdr:cNvPr id="175" name="Graphique 138">
          <a:extLst>
            <a:ext uri="{FF2B5EF4-FFF2-40B4-BE49-F238E27FC236}">
              <a16:creationId xmlns:a16="http://schemas.microsoft.com/office/drawing/2014/main" xmlns="" id="{00000000-0008-0000-04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6</xdr:col>
      <xdr:colOff>9526</xdr:colOff>
      <xdr:row>23</xdr:row>
      <xdr:rowOff>0</xdr:rowOff>
    </xdr:from>
    <xdr:to>
      <xdr:col>6</xdr:col>
      <xdr:colOff>733418</xdr:colOff>
      <xdr:row>31</xdr:row>
      <xdr:rowOff>104775</xdr:rowOff>
    </xdr:to>
    <xdr:grpSp>
      <xdr:nvGrpSpPr>
        <xdr:cNvPr id="176" name="Groupe 175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pSpPr/>
      </xdr:nvGrpSpPr>
      <xdr:grpSpPr>
        <a:xfrm>
          <a:off x="14192251" y="4514850"/>
          <a:ext cx="723892" cy="1838325"/>
          <a:chOff x="10144126" y="3743325"/>
          <a:chExt cx="723892" cy="1838325"/>
        </a:xfrm>
      </xdr:grpSpPr>
      <xdr:sp macro="" textlink="">
        <xdr:nvSpPr>
          <xdr:cNvPr id="177" name="Rectangle 176">
            <a:extLst>
              <a:ext uri="{FF2B5EF4-FFF2-40B4-BE49-F238E27FC236}">
                <a16:creationId xmlns:a16="http://schemas.microsoft.com/office/drawing/2014/main" xmlns="" id="{00000000-0008-0000-0400-000046000000}"/>
              </a:ext>
            </a:extLst>
          </xdr:cNvPr>
          <xdr:cNvSpPr/>
        </xdr:nvSpPr>
        <xdr:spPr bwMode="auto">
          <a:xfrm>
            <a:off x="10144126" y="3743325"/>
            <a:ext cx="685800" cy="257175"/>
          </a:xfrm>
          <a:prstGeom prst="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78" name="Trapèze 177">
            <a:extLst>
              <a:ext uri="{FF2B5EF4-FFF2-40B4-BE49-F238E27FC236}">
                <a16:creationId xmlns:a16="http://schemas.microsoft.com/office/drawing/2014/main" xmlns="" id="{00000000-0008-0000-0400-000047000000}"/>
              </a:ext>
            </a:extLst>
          </xdr:cNvPr>
          <xdr:cNvSpPr/>
        </xdr:nvSpPr>
        <xdr:spPr bwMode="auto">
          <a:xfrm rot="10800000">
            <a:off x="10144126" y="4000500"/>
            <a:ext cx="685800" cy="76200"/>
          </a:xfrm>
          <a:prstGeom prst="trapezoid">
            <a:avLst>
              <a:gd name="adj" fmla="val 182997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&lt;&lt;&lt;</a:t>
            </a:r>
          </a:p>
        </xdr:txBody>
      </xdr:sp>
      <xdr:sp macro="" textlink="">
        <xdr:nvSpPr>
          <xdr:cNvPr id="179" name="Trapèze 178">
            <a:extLst>
              <a:ext uri="{FF2B5EF4-FFF2-40B4-BE49-F238E27FC236}">
                <a16:creationId xmlns:a16="http://schemas.microsoft.com/office/drawing/2014/main" xmlns="" id="{00000000-0008-0000-0400-000048000000}"/>
              </a:ext>
            </a:extLst>
          </xdr:cNvPr>
          <xdr:cNvSpPr/>
        </xdr:nvSpPr>
        <xdr:spPr bwMode="auto">
          <a:xfrm rot="10800000">
            <a:off x="10296526" y="4086225"/>
            <a:ext cx="381000" cy="1495425"/>
          </a:xfrm>
          <a:prstGeom prst="trapezoid">
            <a:avLst>
              <a:gd name="adj" fmla="val 16181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80" name="Forme libre 179">
            <a:extLst>
              <a:ext uri="{FF2B5EF4-FFF2-40B4-BE49-F238E27FC236}">
                <a16:creationId xmlns:a16="http://schemas.microsoft.com/office/drawing/2014/main" xmlns="" id="{00000000-0008-0000-0400-000049000000}"/>
              </a:ext>
            </a:extLst>
          </xdr:cNvPr>
          <xdr:cNvSpPr/>
        </xdr:nvSpPr>
        <xdr:spPr bwMode="auto">
          <a:xfrm>
            <a:off x="10610844" y="4010025"/>
            <a:ext cx="257174" cy="1571625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81" name="Forme libre 180">
            <a:extLst>
              <a:ext uri="{FF2B5EF4-FFF2-40B4-BE49-F238E27FC236}">
                <a16:creationId xmlns:a16="http://schemas.microsoft.com/office/drawing/2014/main" xmlns="" id="{00000000-0008-0000-0400-00004A000000}"/>
              </a:ext>
            </a:extLst>
          </xdr:cNvPr>
          <xdr:cNvSpPr/>
        </xdr:nvSpPr>
        <xdr:spPr bwMode="auto">
          <a:xfrm flipH="1">
            <a:off x="10144126" y="4010025"/>
            <a:ext cx="209551" cy="1562100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1</xdr:col>
      <xdr:colOff>9886950</xdr:colOff>
      <xdr:row>16</xdr:row>
      <xdr:rowOff>161926</xdr:rowOff>
    </xdr:from>
    <xdr:to>
      <xdr:col>1</xdr:col>
      <xdr:colOff>10552950</xdr:colOff>
      <xdr:row>26</xdr:row>
      <xdr:rowOff>56926</xdr:rowOff>
    </xdr:to>
    <xdr:sp macro="" textlink="">
      <xdr:nvSpPr>
        <xdr:cNvPr id="182" name="Rectangle 181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SpPr/>
      </xdr:nvSpPr>
      <xdr:spPr>
        <a:xfrm>
          <a:off x="10258425" y="3343276"/>
          <a:ext cx="666000" cy="1800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</xdr:col>
      <xdr:colOff>9858375</xdr:colOff>
      <xdr:row>17</xdr:row>
      <xdr:rowOff>0</xdr:rowOff>
    </xdr:from>
    <xdr:to>
      <xdr:col>1</xdr:col>
      <xdr:colOff>10610850</xdr:colOff>
      <xdr:row>26</xdr:row>
      <xdr:rowOff>85725</xdr:rowOff>
    </xdr:to>
    <xdr:graphicFrame macro="">
      <xdr:nvGraphicFramePr>
        <xdr:cNvPr id="183" name="Graphique 138">
          <a:extLst>
            <a:ext uri="{FF2B5EF4-FFF2-40B4-BE49-F238E27FC236}">
              <a16:creationId xmlns:a16="http://schemas.microsoft.com/office/drawing/2014/main" xmlns="" id="{00000000-0008-0000-04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</xdr:col>
      <xdr:colOff>9867901</xdr:colOff>
      <xdr:row>16</xdr:row>
      <xdr:rowOff>133350</xdr:rowOff>
    </xdr:from>
    <xdr:to>
      <xdr:col>1</xdr:col>
      <xdr:colOff>10591793</xdr:colOff>
      <xdr:row>26</xdr:row>
      <xdr:rowOff>66675</xdr:rowOff>
    </xdr:to>
    <xdr:grpSp>
      <xdr:nvGrpSpPr>
        <xdr:cNvPr id="184" name="Groupe 183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pSpPr/>
      </xdr:nvGrpSpPr>
      <xdr:grpSpPr>
        <a:xfrm>
          <a:off x="10239376" y="3314700"/>
          <a:ext cx="723892" cy="1838325"/>
          <a:chOff x="10144126" y="3743325"/>
          <a:chExt cx="723892" cy="1838325"/>
        </a:xfrm>
      </xdr:grpSpPr>
      <xdr:sp macro="" textlink="">
        <xdr:nvSpPr>
          <xdr:cNvPr id="185" name="Rectangle 184">
            <a:extLst>
              <a:ext uri="{FF2B5EF4-FFF2-40B4-BE49-F238E27FC236}">
                <a16:creationId xmlns:a16="http://schemas.microsoft.com/office/drawing/2014/main" xmlns="" id="{00000000-0008-0000-0400-000046000000}"/>
              </a:ext>
            </a:extLst>
          </xdr:cNvPr>
          <xdr:cNvSpPr/>
        </xdr:nvSpPr>
        <xdr:spPr bwMode="auto">
          <a:xfrm>
            <a:off x="10144126" y="3743325"/>
            <a:ext cx="685800" cy="257175"/>
          </a:xfrm>
          <a:prstGeom prst="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86" name="Trapèze 185">
            <a:extLst>
              <a:ext uri="{FF2B5EF4-FFF2-40B4-BE49-F238E27FC236}">
                <a16:creationId xmlns:a16="http://schemas.microsoft.com/office/drawing/2014/main" xmlns="" id="{00000000-0008-0000-0400-000047000000}"/>
              </a:ext>
            </a:extLst>
          </xdr:cNvPr>
          <xdr:cNvSpPr/>
        </xdr:nvSpPr>
        <xdr:spPr bwMode="auto">
          <a:xfrm rot="10800000">
            <a:off x="10144126" y="4000500"/>
            <a:ext cx="685800" cy="76200"/>
          </a:xfrm>
          <a:prstGeom prst="trapezoid">
            <a:avLst>
              <a:gd name="adj" fmla="val 182997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&lt;&lt;&lt;</a:t>
            </a:r>
          </a:p>
        </xdr:txBody>
      </xdr:sp>
      <xdr:sp macro="" textlink="">
        <xdr:nvSpPr>
          <xdr:cNvPr id="187" name="Trapèze 186">
            <a:extLst>
              <a:ext uri="{FF2B5EF4-FFF2-40B4-BE49-F238E27FC236}">
                <a16:creationId xmlns:a16="http://schemas.microsoft.com/office/drawing/2014/main" xmlns="" id="{00000000-0008-0000-0400-000048000000}"/>
              </a:ext>
            </a:extLst>
          </xdr:cNvPr>
          <xdr:cNvSpPr/>
        </xdr:nvSpPr>
        <xdr:spPr bwMode="auto">
          <a:xfrm rot="10800000">
            <a:off x="10296526" y="4086225"/>
            <a:ext cx="381000" cy="1495425"/>
          </a:xfrm>
          <a:prstGeom prst="trapezoid">
            <a:avLst>
              <a:gd name="adj" fmla="val 16181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88" name="Forme libre 187">
            <a:extLst>
              <a:ext uri="{FF2B5EF4-FFF2-40B4-BE49-F238E27FC236}">
                <a16:creationId xmlns:a16="http://schemas.microsoft.com/office/drawing/2014/main" xmlns="" id="{00000000-0008-0000-0400-000049000000}"/>
              </a:ext>
            </a:extLst>
          </xdr:cNvPr>
          <xdr:cNvSpPr/>
        </xdr:nvSpPr>
        <xdr:spPr bwMode="auto">
          <a:xfrm>
            <a:off x="10610844" y="4010025"/>
            <a:ext cx="257174" cy="1571625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89" name="Forme libre 188">
            <a:extLst>
              <a:ext uri="{FF2B5EF4-FFF2-40B4-BE49-F238E27FC236}">
                <a16:creationId xmlns:a16="http://schemas.microsoft.com/office/drawing/2014/main" xmlns="" id="{00000000-0008-0000-0400-00004A000000}"/>
              </a:ext>
            </a:extLst>
          </xdr:cNvPr>
          <xdr:cNvSpPr/>
        </xdr:nvSpPr>
        <xdr:spPr bwMode="auto">
          <a:xfrm flipH="1">
            <a:off x="10144126" y="4010025"/>
            <a:ext cx="209551" cy="1562100"/>
          </a:xfrm>
          <a:custGeom>
            <a:avLst/>
            <a:gdLst>
              <a:gd name="connsiteX0" fmla="*/ 219075 w 228600"/>
              <a:gd name="connsiteY0" fmla="*/ 0 h 1530350"/>
              <a:gd name="connsiteX1" fmla="*/ 47625 w 228600"/>
              <a:gd name="connsiteY1" fmla="*/ 66675 h 1530350"/>
              <a:gd name="connsiteX2" fmla="*/ 0 w 228600"/>
              <a:gd name="connsiteY2" fmla="*/ 1530350 h 1530350"/>
              <a:gd name="connsiteX3" fmla="*/ 228600 w 228600"/>
              <a:gd name="connsiteY3" fmla="*/ 1530350 h 1530350"/>
              <a:gd name="connsiteX4" fmla="*/ 219075 w 228600"/>
              <a:gd name="connsiteY4" fmla="*/ 0 h 1530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28600" h="1530350">
                <a:moveTo>
                  <a:pt x="219075" y="0"/>
                </a:moveTo>
                <a:lnTo>
                  <a:pt x="47625" y="66675"/>
                </a:lnTo>
                <a:lnTo>
                  <a:pt x="0" y="1530350"/>
                </a:lnTo>
                <a:lnTo>
                  <a:pt x="228600" y="1530350"/>
                </a:lnTo>
                <a:cubicBezTo>
                  <a:pt x="227542" y="1017058"/>
                  <a:pt x="226483" y="503767"/>
                  <a:pt x="219075" y="0"/>
                </a:cubicBezTo>
                <a:close/>
              </a:path>
            </a:pathLst>
          </a:custGeom>
          <a:solidFill>
            <a:schemeClr val="tx1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oneCellAnchor>
    <xdr:from>
      <xdr:col>1</xdr:col>
      <xdr:colOff>4826000</xdr:colOff>
      <xdr:row>3</xdr:row>
      <xdr:rowOff>114300</xdr:rowOff>
    </xdr:from>
    <xdr:ext cx="1333500" cy="1333500"/>
    <xdr:pic macro="[0]!CopieImage">
      <xdr:nvPicPr>
        <xdr:cNvPr id="153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97475" y="800100"/>
          <a:ext cx="1333500" cy="1333500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247650</xdr:rowOff>
    </xdr:to>
    <xdr:graphicFrame macro="">
      <xdr:nvGraphicFramePr>
        <xdr:cNvPr id="133126" name="Graphique 35">
          <a:extLst>
            <a:ext uri="{FF2B5EF4-FFF2-40B4-BE49-F238E27FC236}">
              <a16:creationId xmlns="" xmlns:a16="http://schemas.microsoft.com/office/drawing/2014/main" id="{00000000-0008-0000-05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18</xdr:row>
      <xdr:rowOff>19050</xdr:rowOff>
    </xdr:from>
    <xdr:to>
      <xdr:col>1</xdr:col>
      <xdr:colOff>7191375</xdr:colOff>
      <xdr:row>24</xdr:row>
      <xdr:rowOff>76200</xdr:rowOff>
    </xdr:to>
    <xdr:graphicFrame macro="">
      <xdr:nvGraphicFramePr>
        <xdr:cNvPr id="133127" name="Graphique 54">
          <a:extLst>
            <a:ext uri="{FF2B5EF4-FFF2-40B4-BE49-F238E27FC236}">
              <a16:creationId xmlns="" xmlns:a16="http://schemas.microsoft.com/office/drawing/2014/main" id="{00000000-0008-0000-05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3429000</xdr:colOff>
      <xdr:row>0</xdr:row>
      <xdr:rowOff>47625</xdr:rowOff>
    </xdr:from>
    <xdr:to>
      <xdr:col>1</xdr:col>
      <xdr:colOff>6638925</xdr:colOff>
      <xdr:row>0</xdr:row>
      <xdr:rowOff>295275</xdr:rowOff>
    </xdr:to>
    <xdr:sp macro="" textlink="$D$1">
      <xdr:nvSpPr>
        <xdr:cNvPr id="77" name="ZoneTexte 76">
          <a:extLst>
            <a:ext uri="{FF2B5EF4-FFF2-40B4-BE49-F238E27FC236}">
              <a16:creationId xmlns=""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3695700" y="47625"/>
          <a:ext cx="320992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04 septembre 2024 à 18:47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10</xdr:row>
      <xdr:rowOff>304800</xdr:rowOff>
    </xdr:from>
    <xdr:to>
      <xdr:col>2</xdr:col>
      <xdr:colOff>8625</xdr:colOff>
      <xdr:row>17</xdr:row>
      <xdr:rowOff>90975</xdr:rowOff>
    </xdr:to>
    <xdr:graphicFrame macro="">
      <xdr:nvGraphicFramePr>
        <xdr:cNvPr id="133129" name="Graphique 1">
          <a:extLst>
            <a:ext uri="{FF2B5EF4-FFF2-40B4-BE49-F238E27FC236}">
              <a16:creationId xmlns="" xmlns:a16="http://schemas.microsoft.com/office/drawing/2014/main" id="{00000000-0008-0000-05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28574</xdr:colOff>
      <xdr:row>3</xdr:row>
      <xdr:rowOff>28575</xdr:rowOff>
    </xdr:from>
    <xdr:to>
      <xdr:col>1</xdr:col>
      <xdr:colOff>7199999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="" xmlns:a16="http://schemas.microsoft.com/office/drawing/2014/main" id="{00000000-0008-0000-05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="" xmlns:a16="http://schemas.microsoft.com/office/drawing/2014/main" id="{00000000-0008-0000-05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19046</xdr:colOff>
      <xdr:row>3</xdr:row>
      <xdr:rowOff>28574</xdr:rowOff>
    </xdr:from>
    <xdr:to>
      <xdr:col>6</xdr:col>
      <xdr:colOff>23546</xdr:colOff>
      <xdr:row>3</xdr:row>
      <xdr:rowOff>1108574</xdr:rowOff>
    </xdr:to>
    <xdr:graphicFrame macro="">
      <xdr:nvGraphicFramePr>
        <xdr:cNvPr id="133132" name="Graphique 91">
          <a:extLst>
            <a:ext uri="{FF2B5EF4-FFF2-40B4-BE49-F238E27FC236}">
              <a16:creationId xmlns="" xmlns:a16="http://schemas.microsoft.com/office/drawing/2014/main" id="{00000000-0008-0000-05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="" xmlns:a16="http://schemas.microsoft.com/office/drawing/2014/main" id="{00000000-0008-0000-05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="" xmlns:a16="http://schemas.microsoft.com/office/drawing/2014/main" id="{00000000-0008-0000-05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="" xmlns:a16="http://schemas.microsoft.com/office/drawing/2014/main" id="{00000000-0008-0000-05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31.6 °C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Août_2024!AC2">
      <xdr:nvSpPr>
        <xdr:cNvPr id="31" name="ZoneTexte 30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19.8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=""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="" xmlns:a16="http://schemas.microsoft.com/office/drawing/2014/main" id="{00000000-0008-0000-05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=""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6076950</xdr:colOff>
      <xdr:row>4</xdr:row>
      <xdr:rowOff>285750</xdr:rowOff>
    </xdr:from>
    <xdr:to>
      <xdr:col>1</xdr:col>
      <xdr:colOff>6572250</xdr:colOff>
      <xdr:row>5</xdr:row>
      <xdr:rowOff>18075</xdr:rowOff>
    </xdr:to>
    <xdr:sp macro="" textlink="Relevés!C2260">
      <xdr:nvSpPr>
        <xdr:cNvPr id="55" name="ZoneTexte 54">
          <a:extLst>
            <a:ext uri="{FF2B5EF4-FFF2-40B4-BE49-F238E27FC236}">
              <a16:creationId xmlns=""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6343650" y="3524250"/>
          <a:ext cx="495300" cy="23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327E532-6CFF-4569-9443-8DE5E51C94D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5191125</xdr:colOff>
      <xdr:row>4</xdr:row>
      <xdr:rowOff>152401</xdr:rowOff>
    </xdr:from>
    <xdr:to>
      <xdr:col>1</xdr:col>
      <xdr:colOff>5648325</xdr:colOff>
      <xdr:row>4</xdr:row>
      <xdr:rowOff>351451</xdr:rowOff>
    </xdr:to>
    <xdr:sp macro="" textlink="Relevés!C4">
      <xdr:nvSpPr>
        <xdr:cNvPr id="35" name="ZoneTexte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SpPr txBox="1"/>
      </xdr:nvSpPr>
      <xdr:spPr>
        <a:xfrm>
          <a:off x="5457825" y="3209926"/>
          <a:ext cx="457200" cy="199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91536AD2-0A42-4B23-9CC3-5C7C56D9865A}" type="TxLink">
            <a:rPr lang="en-US" sz="1000" b="0" i="0" u="none" strike="noStrike">
              <a:solidFill>
                <a:srgbClr val="FF0000"/>
              </a:solidFill>
              <a:latin typeface="Arial"/>
              <a:ea typeface="Calibri"/>
              <a:cs typeface="Arial"/>
            </a:rPr>
            <a:pPr/>
            <a:t> </a:t>
          </a:fld>
          <a:endParaRPr lang="en-US" sz="1100" b="0" i="0" u="none" strike="noStrike">
            <a:solidFill>
              <a:srgbClr val="FF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=""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="" xmlns:a16="http://schemas.microsoft.com/office/drawing/2014/main" id="{00000000-0008-0000-05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19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723900</xdr:colOff>
      <xdr:row>24</xdr:row>
      <xdr:rowOff>104775</xdr:rowOff>
    </xdr:from>
    <xdr:to>
      <xdr:col>5</xdr:col>
      <xdr:colOff>5447400</xdr:colOff>
      <xdr:row>35</xdr:row>
      <xdr:rowOff>169275</xdr:rowOff>
    </xdr:to>
    <xdr:graphicFrame macro="">
      <xdr:nvGraphicFramePr>
        <xdr:cNvPr id="44" name="Graphique 1">
          <a:extLst>
            <a:ext uri="{FF2B5EF4-FFF2-40B4-BE49-F238E27FC236}">
              <a16:creationId xmlns="" xmlns:a16="http://schemas.microsoft.com/office/drawing/2014/main" id="{00000000-0008-0000-05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="" xmlns:a16="http://schemas.microsoft.com/office/drawing/2014/main" id="{00000000-0008-0000-05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="" xmlns:a16="http://schemas.microsoft.com/office/drawing/2014/main" id="{00000000-0008-0000-05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4105275</xdr:colOff>
      <xdr:row>4</xdr:row>
      <xdr:rowOff>314325</xdr:rowOff>
    </xdr:from>
    <xdr:to>
      <xdr:col>1</xdr:col>
      <xdr:colOff>4562475</xdr:colOff>
      <xdr:row>4</xdr:row>
      <xdr:rowOff>494325</xdr:rowOff>
    </xdr:to>
    <xdr:sp macro="" textlink="Console!#REF!">
      <xdr:nvSpPr>
        <xdr:cNvPr id="36" name="ZoneTexte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SpPr txBox="1"/>
      </xdr:nvSpPr>
      <xdr:spPr>
        <a:xfrm>
          <a:off x="4371975" y="3552825"/>
          <a:ext cx="4572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758C9EF-3725-49D9-AA6A-5499C49BB268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</a:t>
          </a:fld>
          <a:endParaRPr lang="en-US" sz="11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4</xdr:col>
      <xdr:colOff>180975</xdr:colOff>
      <xdr:row>25</xdr:row>
      <xdr:rowOff>152400</xdr:rowOff>
    </xdr:from>
    <xdr:to>
      <xdr:col>5</xdr:col>
      <xdr:colOff>1661418</xdr:colOff>
      <xdr:row>31</xdr:row>
      <xdr:rowOff>179301</xdr:rowOff>
    </xdr:to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172700" y="12277725"/>
          <a:ext cx="1756668" cy="1179426"/>
        </a:xfrm>
        <a:prstGeom prst="rect">
          <a:avLst/>
        </a:prstGeom>
      </xdr:spPr>
    </xdr:pic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3</xdr:col>
      <xdr:colOff>1885950</xdr:colOff>
      <xdr:row>23</xdr:row>
      <xdr:rowOff>38100</xdr:rowOff>
    </xdr:from>
    <xdr:to>
      <xdr:col>5</xdr:col>
      <xdr:colOff>6238875</xdr:colOff>
      <xdr:row>29</xdr:row>
      <xdr:rowOff>104775</xdr:rowOff>
    </xdr:to>
    <xdr:cxnSp macro="">
      <xdr:nvCxnSpPr>
        <xdr:cNvPr id="51" name="Connecteur droit 50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CxnSpPr/>
      </xdr:nvCxnSpPr>
      <xdr:spPr>
        <a:xfrm>
          <a:off x="9677400" y="11572875"/>
          <a:ext cx="6829425" cy="1419225"/>
        </a:xfrm>
        <a:prstGeom prst="line">
          <a:avLst/>
        </a:prstGeom>
        <a:ln w="31750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4876800</xdr:colOff>
      <xdr:row>40</xdr:row>
      <xdr:rowOff>123825</xdr:rowOff>
    </xdr:from>
    <xdr:to>
      <xdr:col>5</xdr:col>
      <xdr:colOff>1704975</xdr:colOff>
      <xdr:row>48</xdr:row>
      <xdr:rowOff>19050</xdr:rowOff>
    </xdr:to>
    <xdr:cxnSp macro="">
      <xdr:nvCxnSpPr>
        <xdr:cNvPr id="52" name="Connecteur droit 51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CxnSpPr/>
      </xdr:nvCxnSpPr>
      <xdr:spPr>
        <a:xfrm>
          <a:off x="5143500" y="15125700"/>
          <a:ext cx="6829425" cy="1419225"/>
        </a:xfrm>
        <a:prstGeom prst="line">
          <a:avLst/>
        </a:prstGeom>
        <a:ln w="31750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1600200</xdr:colOff>
      <xdr:row>23</xdr:row>
      <xdr:rowOff>304800</xdr:rowOff>
    </xdr:from>
    <xdr:to>
      <xdr:col>5</xdr:col>
      <xdr:colOff>5972175</xdr:colOff>
      <xdr:row>31</xdr:row>
      <xdr:rowOff>133350</xdr:rowOff>
    </xdr:to>
    <xdr:cxnSp macro="">
      <xdr:nvCxnSpPr>
        <xdr:cNvPr id="53" name="Connecteur droit 52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CxnSpPr/>
      </xdr:nvCxnSpPr>
      <xdr:spPr>
        <a:xfrm flipV="1">
          <a:off x="9391650" y="11839575"/>
          <a:ext cx="6848475" cy="1562100"/>
        </a:xfrm>
        <a:prstGeom prst="line">
          <a:avLst/>
        </a:prstGeom>
        <a:ln w="31750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504825</xdr:colOff>
      <xdr:row>43</xdr:row>
      <xdr:rowOff>123825</xdr:rowOff>
    </xdr:from>
    <xdr:to>
      <xdr:col>2</xdr:col>
      <xdr:colOff>114300</xdr:colOff>
      <xdr:row>51</xdr:row>
      <xdr:rowOff>161925</xdr:rowOff>
    </xdr:to>
    <xdr:cxnSp macro="">
      <xdr:nvCxnSpPr>
        <xdr:cNvPr id="54" name="Connecteur droit 53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CxnSpPr/>
      </xdr:nvCxnSpPr>
      <xdr:spPr>
        <a:xfrm flipV="1">
          <a:off x="771525" y="15316200"/>
          <a:ext cx="6848475" cy="1562100"/>
        </a:xfrm>
        <a:prstGeom prst="line">
          <a:avLst/>
        </a:prstGeom>
        <a:ln w="31750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923925</xdr:colOff>
      <xdr:row>32</xdr:row>
      <xdr:rowOff>95250</xdr:rowOff>
    </xdr:from>
    <xdr:to>
      <xdr:col>5</xdr:col>
      <xdr:colOff>7334250</xdr:colOff>
      <xdr:row>39</xdr:row>
      <xdr:rowOff>9525</xdr:rowOff>
    </xdr:to>
    <xdr:cxnSp macro="">
      <xdr:nvCxnSpPr>
        <xdr:cNvPr id="56" name="Connecteur droit 55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CxnSpPr/>
      </xdr:nvCxnSpPr>
      <xdr:spPr>
        <a:xfrm flipV="1">
          <a:off x="11191875" y="13554075"/>
          <a:ext cx="6410325" cy="1266825"/>
        </a:xfrm>
        <a:prstGeom prst="line">
          <a:avLst/>
        </a:prstGeom>
        <a:ln w="31750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1714500</xdr:colOff>
      <xdr:row>32</xdr:row>
      <xdr:rowOff>28575</xdr:rowOff>
    </xdr:from>
    <xdr:to>
      <xdr:col>5</xdr:col>
      <xdr:colOff>8029575</xdr:colOff>
      <xdr:row>38</xdr:row>
      <xdr:rowOff>114300</xdr:rowOff>
    </xdr:to>
    <xdr:cxnSp macro="">
      <xdr:nvCxnSpPr>
        <xdr:cNvPr id="57" name="Connecteur droit 56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CxnSpPr/>
      </xdr:nvCxnSpPr>
      <xdr:spPr>
        <a:xfrm>
          <a:off x="11982450" y="13487400"/>
          <a:ext cx="6315075" cy="1247775"/>
        </a:xfrm>
        <a:prstGeom prst="line">
          <a:avLst/>
        </a:prstGeom>
        <a:ln w="31750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1609722</xdr:colOff>
      <xdr:row>42</xdr:row>
      <xdr:rowOff>152402</xdr:rowOff>
    </xdr:from>
    <xdr:to>
      <xdr:col>1</xdr:col>
      <xdr:colOff>2219322</xdr:colOff>
      <xdr:row>44</xdr:row>
      <xdr:rowOff>137162</xdr:rowOff>
    </xdr:to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119354">
          <a:off x="1876422" y="15154277"/>
          <a:ext cx="609600" cy="365760"/>
        </a:xfrm>
        <a:prstGeom prst="rect">
          <a:avLst/>
        </a:prstGeom>
      </xdr:spPr>
    </xdr:pic>
    <xdr:clientData/>
  </xdr:twoCellAnchor>
  <xdr:twoCellAnchor editAs="oneCell">
    <xdr:from>
      <xdr:col>1</xdr:col>
      <xdr:colOff>1495425</xdr:colOff>
      <xdr:row>44</xdr:row>
      <xdr:rowOff>123824</xdr:rowOff>
    </xdr:from>
    <xdr:to>
      <xdr:col>1</xdr:col>
      <xdr:colOff>2105025</xdr:colOff>
      <xdr:row>46</xdr:row>
      <xdr:rowOff>108584</xdr:rowOff>
    </xdr:to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387566">
          <a:off x="1762125" y="15506699"/>
          <a:ext cx="609600" cy="365760"/>
        </a:xfrm>
        <a:prstGeom prst="rect">
          <a:avLst/>
        </a:prstGeom>
      </xdr:spPr>
    </xdr:pic>
    <xdr:clientData/>
  </xdr:twoCellAnchor>
  <xdr:twoCellAnchor editAs="oneCell">
    <xdr:from>
      <xdr:col>1</xdr:col>
      <xdr:colOff>1112520</xdr:colOff>
      <xdr:row>39</xdr:row>
      <xdr:rowOff>59055</xdr:rowOff>
    </xdr:from>
    <xdr:to>
      <xdr:col>1</xdr:col>
      <xdr:colOff>1478280</xdr:colOff>
      <xdr:row>42</xdr:row>
      <xdr:rowOff>97155</xdr:rowOff>
    </xdr:to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4453936">
          <a:off x="1257300" y="14601825"/>
          <a:ext cx="609600" cy="365760"/>
        </a:xfrm>
        <a:prstGeom prst="rect">
          <a:avLst/>
        </a:prstGeom>
      </xdr:spPr>
    </xdr:pic>
    <xdr:clientData/>
  </xdr:twoCellAnchor>
  <xdr:twoCellAnchor editAs="oneCell">
    <xdr:from>
      <xdr:col>1</xdr:col>
      <xdr:colOff>419097</xdr:colOff>
      <xdr:row>42</xdr:row>
      <xdr:rowOff>123824</xdr:rowOff>
    </xdr:from>
    <xdr:to>
      <xdr:col>1</xdr:col>
      <xdr:colOff>1028697</xdr:colOff>
      <xdr:row>44</xdr:row>
      <xdr:rowOff>108584</xdr:rowOff>
    </xdr:to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472662">
          <a:off x="685797" y="15125699"/>
          <a:ext cx="609600" cy="365760"/>
        </a:xfrm>
        <a:prstGeom prst="rect">
          <a:avLst/>
        </a:prstGeom>
      </xdr:spPr>
    </xdr:pic>
    <xdr:clientData/>
  </xdr:twoCellAnchor>
  <xdr:twoCellAnchor editAs="oneCell">
    <xdr:from>
      <xdr:col>1</xdr:col>
      <xdr:colOff>1045846</xdr:colOff>
      <xdr:row>45</xdr:row>
      <xdr:rowOff>59054</xdr:rowOff>
    </xdr:from>
    <xdr:to>
      <xdr:col>1</xdr:col>
      <xdr:colOff>1411606</xdr:colOff>
      <xdr:row>48</xdr:row>
      <xdr:rowOff>97154</xdr:rowOff>
    </xdr:to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90626" y="15754349"/>
          <a:ext cx="609600" cy="365760"/>
        </a:xfrm>
        <a:prstGeom prst="rect">
          <a:avLst/>
        </a:prstGeom>
      </xdr:spPr>
    </xdr:pic>
    <xdr:clientData/>
  </xdr:twoCellAnchor>
  <xdr:twoCellAnchor editAs="oneCell">
    <xdr:from>
      <xdr:col>1</xdr:col>
      <xdr:colOff>598170</xdr:colOff>
      <xdr:row>44</xdr:row>
      <xdr:rowOff>30478</xdr:rowOff>
    </xdr:from>
    <xdr:to>
      <xdr:col>1</xdr:col>
      <xdr:colOff>963930</xdr:colOff>
      <xdr:row>47</xdr:row>
      <xdr:rowOff>68578</xdr:rowOff>
    </xdr:to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578685">
          <a:off x="742950" y="15535273"/>
          <a:ext cx="609600" cy="365760"/>
        </a:xfrm>
        <a:prstGeom prst="rect">
          <a:avLst/>
        </a:prstGeom>
      </xdr:spPr>
    </xdr:pic>
    <xdr:clientData/>
  </xdr:twoCellAnchor>
  <xdr:twoCellAnchor editAs="oneCell">
    <xdr:from>
      <xdr:col>1</xdr:col>
      <xdr:colOff>611504</xdr:colOff>
      <xdr:row>40</xdr:row>
      <xdr:rowOff>74296</xdr:rowOff>
    </xdr:from>
    <xdr:to>
      <xdr:col>1</xdr:col>
      <xdr:colOff>1221104</xdr:colOff>
      <xdr:row>42</xdr:row>
      <xdr:rowOff>59056</xdr:rowOff>
    </xdr:to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299226">
          <a:off x="878204" y="14695171"/>
          <a:ext cx="609600" cy="365760"/>
        </a:xfrm>
        <a:prstGeom prst="rect">
          <a:avLst/>
        </a:prstGeom>
      </xdr:spPr>
    </xdr:pic>
    <xdr:clientData/>
  </xdr:twoCellAnchor>
  <xdr:twoCellAnchor editAs="oneCell">
    <xdr:from>
      <xdr:col>1</xdr:col>
      <xdr:colOff>1533525</xdr:colOff>
      <xdr:row>39</xdr:row>
      <xdr:rowOff>161924</xdr:rowOff>
    </xdr:from>
    <xdr:to>
      <xdr:col>1</xdr:col>
      <xdr:colOff>1899285</xdr:colOff>
      <xdr:row>43</xdr:row>
      <xdr:rowOff>9524</xdr:rowOff>
    </xdr:to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6693385">
          <a:off x="1678305" y="14704694"/>
          <a:ext cx="609600" cy="365760"/>
        </a:xfrm>
        <a:prstGeom prst="rect">
          <a:avLst/>
        </a:prstGeom>
      </xdr:spPr>
    </xdr:pic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4!$R$7">
      <xdr:nvSpPr>
        <xdr:cNvPr id="60" name="ZoneTexte 59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37.5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4!$L$7">
      <xdr:nvSpPr>
        <xdr:cNvPr id="62" name="ZoneTexte 61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Août_2024!$AJ$5">
      <xdr:nvSpPr>
        <xdr:cNvPr id="63" name="ZoneTexte 62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4!$AA$9">
      <xdr:nvSpPr>
        <xdr:cNvPr id="64" name="ZoneTexte 63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4!$BA$5">
      <xdr:nvSpPr>
        <xdr:cNvPr id="66" name="ZoneTexte 65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302 h 17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18.3 °C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4562475</xdr:colOff>
      <xdr:row>0</xdr:row>
      <xdr:rowOff>38100</xdr:rowOff>
    </xdr:from>
    <xdr:to>
      <xdr:col>5</xdr:col>
      <xdr:colOff>7772400</xdr:colOff>
      <xdr:row>0</xdr:row>
      <xdr:rowOff>285750</xdr:rowOff>
    </xdr:to>
    <xdr:sp macro="" textlink="$D$1">
      <xdr:nvSpPr>
        <xdr:cNvPr id="83" name="ZoneTexte 82">
          <a:extLst>
            <a:ext uri="{FF2B5EF4-FFF2-40B4-BE49-F238E27FC236}">
              <a16:creationId xmlns=""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14830425" y="38100"/>
          <a:ext cx="320992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04 septembre 2024 à 18:47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/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/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 editAs="oneCell">
    <xdr:from>
      <xdr:col>3</xdr:col>
      <xdr:colOff>876300</xdr:colOff>
      <xdr:row>7</xdr:row>
      <xdr:rowOff>970936</xdr:rowOff>
    </xdr:from>
    <xdr:to>
      <xdr:col>3</xdr:col>
      <xdr:colOff>1095375</xdr:colOff>
      <xdr:row>8</xdr:row>
      <xdr:rowOff>257242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67750" y="5076211"/>
          <a:ext cx="219075" cy="391206"/>
        </a:xfrm>
        <a:prstGeom prst="rect">
          <a:avLst/>
        </a:prstGeom>
      </xdr:spPr>
    </xdr:pic>
    <xdr:clientData/>
  </xdr:twoCellAnchor>
  <xdr:twoCellAnchor editAs="oneCell">
    <xdr:from>
      <xdr:col>3</xdr:col>
      <xdr:colOff>723900</xdr:colOff>
      <xdr:row>5</xdr:row>
      <xdr:rowOff>19049</xdr:rowOff>
    </xdr:from>
    <xdr:to>
      <xdr:col>3</xdr:col>
      <xdr:colOff>915961</xdr:colOff>
      <xdr:row>6</xdr:row>
      <xdr:rowOff>95316</xdr:rowOff>
    </xdr:to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15350" y="3571874"/>
          <a:ext cx="192061" cy="342967"/>
        </a:xfrm>
        <a:prstGeom prst="rect">
          <a:avLst/>
        </a:prstGeom>
      </xdr:spPr>
    </xdr:pic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/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5</xdr:row>
      <xdr:rowOff>38100</xdr:rowOff>
    </xdr:from>
    <xdr:to>
      <xdr:col>3</xdr:col>
      <xdr:colOff>1458886</xdr:colOff>
      <xdr:row>6</xdr:row>
      <xdr:rowOff>114367</xdr:rowOff>
    </xdr:to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3590925"/>
          <a:ext cx="192061" cy="342967"/>
        </a:xfrm>
        <a:prstGeom prst="rect">
          <a:avLst/>
        </a:prstGeom>
      </xdr:spPr>
    </xdr:pic>
    <xdr:clientData/>
  </xdr:twoCellAnchor>
  <xdr:twoCellAnchor editAs="oneCell">
    <xdr:from>
      <xdr:col>1</xdr:col>
      <xdr:colOff>3181350</xdr:colOff>
      <xdr:row>11</xdr:row>
      <xdr:rowOff>57150</xdr:rowOff>
    </xdr:from>
    <xdr:to>
      <xdr:col>1</xdr:col>
      <xdr:colOff>3969873</xdr:colOff>
      <xdr:row>11</xdr:row>
      <xdr:rowOff>489377</xdr:rowOff>
    </xdr:to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8050" y="6324600"/>
          <a:ext cx="788523" cy="432227"/>
        </a:xfrm>
        <a:prstGeom prst="rect">
          <a:avLst/>
        </a:prstGeom>
      </xdr:spPr>
    </xdr:pic>
    <xdr:clientData/>
  </xdr:twoCellAnchor>
  <xdr:twoCellAnchor editAs="oneCell">
    <xdr:from>
      <xdr:col>1</xdr:col>
      <xdr:colOff>3162300</xdr:colOff>
      <xdr:row>18</xdr:row>
      <xdr:rowOff>95250</xdr:rowOff>
    </xdr:from>
    <xdr:to>
      <xdr:col>1</xdr:col>
      <xdr:colOff>3950823</xdr:colOff>
      <xdr:row>19</xdr:row>
      <xdr:rowOff>241727</xdr:rowOff>
    </xdr:to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0" y="9363075"/>
          <a:ext cx="788523" cy="432227"/>
        </a:xfrm>
        <a:prstGeom prst="rect">
          <a:avLst/>
        </a:prstGeom>
      </xdr:spPr>
    </xdr:pic>
    <xdr:clientData/>
  </xdr:twoCellAnchor>
  <xdr:twoCellAnchor editAs="oneCell">
    <xdr:from>
      <xdr:col>1</xdr:col>
      <xdr:colOff>3190875</xdr:colOff>
      <xdr:row>5</xdr:row>
      <xdr:rowOff>38100</xdr:rowOff>
    </xdr:from>
    <xdr:to>
      <xdr:col>1</xdr:col>
      <xdr:colOff>3979398</xdr:colOff>
      <xdr:row>6</xdr:row>
      <xdr:rowOff>203627</xdr:rowOff>
    </xdr:to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7575" y="3590925"/>
          <a:ext cx="788523" cy="432227"/>
        </a:xfrm>
        <a:prstGeom prst="rect">
          <a:avLst/>
        </a:prstGeom>
      </xdr:spPr>
    </xdr:pic>
    <xdr:clientData/>
  </xdr:twoCellAnchor>
  <xdr:twoCellAnchor editAs="oneCell">
    <xdr:from>
      <xdr:col>1</xdr:col>
      <xdr:colOff>3181350</xdr:colOff>
      <xdr:row>3</xdr:row>
      <xdr:rowOff>57150</xdr:rowOff>
    </xdr:from>
    <xdr:to>
      <xdr:col>1</xdr:col>
      <xdr:colOff>3969873</xdr:colOff>
      <xdr:row>3</xdr:row>
      <xdr:rowOff>489377</xdr:rowOff>
    </xdr:to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8050" y="990600"/>
          <a:ext cx="788523" cy="432227"/>
        </a:xfrm>
        <a:prstGeom prst="rect">
          <a:avLst/>
        </a:prstGeom>
      </xdr:spPr>
    </xdr:pic>
    <xdr:clientData/>
  </xdr:twoCellAnchor>
  <xdr:twoCellAnchor editAs="oneCell">
    <xdr:from>
      <xdr:col>3</xdr:col>
      <xdr:colOff>28575</xdr:colOff>
      <xdr:row>3</xdr:row>
      <xdr:rowOff>1327435</xdr:rowOff>
    </xdr:from>
    <xdr:to>
      <xdr:col>3</xdr:col>
      <xdr:colOff>2019300</xdr:colOff>
      <xdr:row>3</xdr:row>
      <xdr:rowOff>2201261</xdr:rowOff>
    </xdr:to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20025" y="2260885"/>
          <a:ext cx="1990725" cy="87382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3</xdr:row>
      <xdr:rowOff>47625</xdr:rowOff>
    </xdr:from>
    <xdr:to>
      <xdr:col>2</xdr:col>
      <xdr:colOff>419850</xdr:colOff>
      <xdr:row>11</xdr:row>
      <xdr:rowOff>143625</xdr:rowOff>
    </xdr:to>
    <xdr:sp macro="" textlink="">
      <xdr:nvSpPr>
        <xdr:cNvPr id="2" name="Bouée 1"/>
        <xdr:cNvSpPr/>
      </xdr:nvSpPr>
      <xdr:spPr>
        <a:xfrm>
          <a:off x="323850" y="666750"/>
          <a:ext cx="1620000" cy="1620000"/>
        </a:xfrm>
        <a:prstGeom prst="donut">
          <a:avLst>
            <a:gd name="adj" fmla="val 7933"/>
          </a:avLst>
        </a:prstGeom>
        <a:solidFill>
          <a:srgbClr val="FF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342900</xdr:colOff>
      <xdr:row>3</xdr:row>
      <xdr:rowOff>0</xdr:rowOff>
    </xdr:from>
    <xdr:to>
      <xdr:col>5</xdr:col>
      <xdr:colOff>438900</xdr:colOff>
      <xdr:row>11</xdr:row>
      <xdr:rowOff>96000</xdr:rowOff>
    </xdr:to>
    <xdr:sp macro="" textlink="">
      <xdr:nvSpPr>
        <xdr:cNvPr id="3" name="Bouée 2"/>
        <xdr:cNvSpPr/>
      </xdr:nvSpPr>
      <xdr:spPr>
        <a:xfrm>
          <a:off x="2628900" y="619125"/>
          <a:ext cx="1620000" cy="1620000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342900</xdr:colOff>
      <xdr:row>2</xdr:row>
      <xdr:rowOff>161925</xdr:rowOff>
    </xdr:from>
    <xdr:to>
      <xdr:col>8</xdr:col>
      <xdr:colOff>438900</xdr:colOff>
      <xdr:row>11</xdr:row>
      <xdr:rowOff>67425</xdr:rowOff>
    </xdr:to>
    <xdr:sp macro="" textlink="">
      <xdr:nvSpPr>
        <xdr:cNvPr id="4" name="Bouée 3"/>
        <xdr:cNvSpPr/>
      </xdr:nvSpPr>
      <xdr:spPr>
        <a:xfrm>
          <a:off x="4914900" y="590550"/>
          <a:ext cx="1620000" cy="1620000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352425</xdr:colOff>
      <xdr:row>2</xdr:row>
      <xdr:rowOff>180975</xdr:rowOff>
    </xdr:from>
    <xdr:to>
      <xdr:col>11</xdr:col>
      <xdr:colOff>448425</xdr:colOff>
      <xdr:row>11</xdr:row>
      <xdr:rowOff>86475</xdr:rowOff>
    </xdr:to>
    <xdr:sp macro="" textlink="">
      <xdr:nvSpPr>
        <xdr:cNvPr id="5" name="Bouée 4"/>
        <xdr:cNvSpPr/>
      </xdr:nvSpPr>
      <xdr:spPr>
        <a:xfrm>
          <a:off x="7210425" y="609600"/>
          <a:ext cx="1620000" cy="1620000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342900</xdr:colOff>
      <xdr:row>3</xdr:row>
      <xdr:rowOff>38100</xdr:rowOff>
    </xdr:from>
    <xdr:to>
      <xdr:col>14</xdr:col>
      <xdr:colOff>438900</xdr:colOff>
      <xdr:row>11</xdr:row>
      <xdr:rowOff>134100</xdr:rowOff>
    </xdr:to>
    <xdr:sp macro="" textlink="">
      <xdr:nvSpPr>
        <xdr:cNvPr id="6" name="Bouée 5"/>
        <xdr:cNvSpPr/>
      </xdr:nvSpPr>
      <xdr:spPr>
        <a:xfrm>
          <a:off x="9486900" y="657225"/>
          <a:ext cx="1620000" cy="1620000"/>
        </a:xfrm>
        <a:prstGeom prst="donut">
          <a:avLst>
            <a:gd name="adj" fmla="val 7933"/>
          </a:avLst>
        </a:prstGeom>
        <a:solidFill>
          <a:srgbClr val="00B0F0"/>
        </a:solidFill>
        <a:ln w="635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342900</xdr:colOff>
      <xdr:row>3</xdr:row>
      <xdr:rowOff>0</xdr:rowOff>
    </xdr:from>
    <xdr:to>
      <xdr:col>17</xdr:col>
      <xdr:colOff>438900</xdr:colOff>
      <xdr:row>11</xdr:row>
      <xdr:rowOff>96000</xdr:rowOff>
    </xdr:to>
    <xdr:sp macro="" textlink="">
      <xdr:nvSpPr>
        <xdr:cNvPr id="7" name="Bouée 6"/>
        <xdr:cNvSpPr/>
      </xdr:nvSpPr>
      <xdr:spPr>
        <a:xfrm>
          <a:off x="11772900" y="619125"/>
          <a:ext cx="1620000" cy="1620000"/>
        </a:xfrm>
        <a:prstGeom prst="donut">
          <a:avLst>
            <a:gd name="adj" fmla="val 7933"/>
          </a:avLst>
        </a:prstGeom>
        <a:solidFill>
          <a:srgbClr val="33CCCC"/>
        </a:solidFill>
        <a:ln w="635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333375</xdr:colOff>
      <xdr:row>3</xdr:row>
      <xdr:rowOff>0</xdr:rowOff>
    </xdr:from>
    <xdr:to>
      <xdr:col>20</xdr:col>
      <xdr:colOff>429375</xdr:colOff>
      <xdr:row>11</xdr:row>
      <xdr:rowOff>96000</xdr:rowOff>
    </xdr:to>
    <xdr:sp macro="" textlink="">
      <xdr:nvSpPr>
        <xdr:cNvPr id="8" name="Bouée 7"/>
        <xdr:cNvSpPr/>
      </xdr:nvSpPr>
      <xdr:spPr>
        <a:xfrm>
          <a:off x="14049375" y="619125"/>
          <a:ext cx="1620000" cy="1620000"/>
        </a:xfrm>
        <a:prstGeom prst="donut">
          <a:avLst>
            <a:gd name="adj" fmla="val 7933"/>
          </a:avLst>
        </a:prstGeom>
        <a:solidFill>
          <a:srgbClr val="FFFF35"/>
        </a:solidFill>
        <a:ln w="635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323850</xdr:colOff>
      <xdr:row>18</xdr:row>
      <xdr:rowOff>0</xdr:rowOff>
    </xdr:from>
    <xdr:to>
      <xdr:col>2</xdr:col>
      <xdr:colOff>419850</xdr:colOff>
      <xdr:row>26</xdr:row>
      <xdr:rowOff>96000</xdr:rowOff>
    </xdr:to>
    <xdr:sp macro="" textlink="">
      <xdr:nvSpPr>
        <xdr:cNvPr id="9" name="Bouée 8"/>
        <xdr:cNvSpPr/>
      </xdr:nvSpPr>
      <xdr:spPr>
        <a:xfrm>
          <a:off x="323850" y="3524250"/>
          <a:ext cx="1620000" cy="1620000"/>
        </a:xfrm>
        <a:prstGeom prst="donut">
          <a:avLst>
            <a:gd name="adj" fmla="val 7933"/>
          </a:avLst>
        </a:prstGeom>
        <a:solidFill>
          <a:srgbClr val="FAC090"/>
        </a:solidFill>
        <a:ln w="635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314325</xdr:colOff>
      <xdr:row>18</xdr:row>
      <xdr:rowOff>9525</xdr:rowOff>
    </xdr:from>
    <xdr:to>
      <xdr:col>5</xdr:col>
      <xdr:colOff>410325</xdr:colOff>
      <xdr:row>26</xdr:row>
      <xdr:rowOff>105525</xdr:rowOff>
    </xdr:to>
    <xdr:sp macro="" textlink="">
      <xdr:nvSpPr>
        <xdr:cNvPr id="10" name="Bouée 9"/>
        <xdr:cNvSpPr/>
      </xdr:nvSpPr>
      <xdr:spPr>
        <a:xfrm>
          <a:off x="2600325" y="3533775"/>
          <a:ext cx="1620000" cy="1620000"/>
        </a:xfrm>
        <a:prstGeom prst="donut">
          <a:avLst>
            <a:gd name="adj" fmla="val 7933"/>
          </a:avLst>
        </a:prstGeom>
        <a:solidFill>
          <a:srgbClr val="E46C0A"/>
        </a:solidFill>
        <a:ln w="635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304800</xdr:colOff>
      <xdr:row>18</xdr:row>
      <xdr:rowOff>9525</xdr:rowOff>
    </xdr:from>
    <xdr:to>
      <xdr:col>8</xdr:col>
      <xdr:colOff>400800</xdr:colOff>
      <xdr:row>26</xdr:row>
      <xdr:rowOff>105525</xdr:rowOff>
    </xdr:to>
    <xdr:sp macro="" textlink="">
      <xdr:nvSpPr>
        <xdr:cNvPr id="11" name="Bouée 10"/>
        <xdr:cNvSpPr/>
      </xdr:nvSpPr>
      <xdr:spPr>
        <a:xfrm>
          <a:off x="4876800" y="3533775"/>
          <a:ext cx="1620000" cy="1620000"/>
        </a:xfrm>
        <a:prstGeom prst="donut">
          <a:avLst>
            <a:gd name="adj" fmla="val 7933"/>
          </a:avLst>
        </a:prstGeom>
        <a:solidFill>
          <a:srgbClr val="C0504D"/>
        </a:solidFill>
        <a:ln w="635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304800</xdr:colOff>
      <xdr:row>17</xdr:row>
      <xdr:rowOff>171450</xdr:rowOff>
    </xdr:from>
    <xdr:to>
      <xdr:col>11</xdr:col>
      <xdr:colOff>400800</xdr:colOff>
      <xdr:row>26</xdr:row>
      <xdr:rowOff>76950</xdr:rowOff>
    </xdr:to>
    <xdr:sp macro="" textlink="">
      <xdr:nvSpPr>
        <xdr:cNvPr id="12" name="Bouée 11"/>
        <xdr:cNvSpPr/>
      </xdr:nvSpPr>
      <xdr:spPr>
        <a:xfrm>
          <a:off x="7162800" y="3505200"/>
          <a:ext cx="1620000" cy="1620000"/>
        </a:xfrm>
        <a:prstGeom prst="donut">
          <a:avLst>
            <a:gd name="adj" fmla="val 7933"/>
          </a:avLst>
        </a:prstGeom>
        <a:solidFill>
          <a:srgbClr val="A73E3B"/>
        </a:solidFill>
        <a:ln w="635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342900</xdr:colOff>
      <xdr:row>17</xdr:row>
      <xdr:rowOff>142875</xdr:rowOff>
    </xdr:from>
    <xdr:to>
      <xdr:col>14</xdr:col>
      <xdr:colOff>438900</xdr:colOff>
      <xdr:row>26</xdr:row>
      <xdr:rowOff>48375</xdr:rowOff>
    </xdr:to>
    <xdr:sp macro="" textlink="">
      <xdr:nvSpPr>
        <xdr:cNvPr id="13" name="Bouée 12"/>
        <xdr:cNvSpPr/>
      </xdr:nvSpPr>
      <xdr:spPr>
        <a:xfrm>
          <a:off x="9486900" y="3476625"/>
          <a:ext cx="1620000" cy="1620000"/>
        </a:xfrm>
        <a:prstGeom prst="donut">
          <a:avLst>
            <a:gd name="adj" fmla="val 7933"/>
          </a:avLst>
        </a:prstGeom>
        <a:solidFill>
          <a:srgbClr val="FF0000"/>
        </a:solidFill>
        <a:ln w="635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oneCellAnchor>
    <xdr:from>
      <xdr:col>0</xdr:col>
      <xdr:colOff>0</xdr:colOff>
      <xdr:row>42</xdr:row>
      <xdr:rowOff>0</xdr:rowOff>
    </xdr:from>
    <xdr:ext cx="7429500" cy="7991475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096250"/>
          <a:ext cx="7429500" cy="7991475"/>
        </a:xfrm>
        <a:prstGeom prst="rect">
          <a:avLst/>
        </a:prstGeom>
      </xdr:spPr>
    </xdr:pic>
    <xdr:clientData/>
  </xdr:oneCellAnchor>
  <xdr:oneCellAnchor>
    <xdr:from>
      <xdr:col>10</xdr:col>
      <xdr:colOff>266700</xdr:colOff>
      <xdr:row>41</xdr:row>
      <xdr:rowOff>142875</xdr:rowOff>
    </xdr:from>
    <xdr:ext cx="7419975" cy="7353300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6700" y="8048625"/>
          <a:ext cx="7419975" cy="7353300"/>
        </a:xfrm>
        <a:prstGeom prst="rect">
          <a:avLst/>
        </a:prstGeom>
      </xdr:spPr>
    </xdr:pic>
    <xdr:clientData/>
  </xdr:oneCellAnchor>
  <xdr:twoCellAnchor>
    <xdr:from>
      <xdr:col>15</xdr:col>
      <xdr:colOff>333375</xdr:colOff>
      <xdr:row>17</xdr:row>
      <xdr:rowOff>123825</xdr:rowOff>
    </xdr:from>
    <xdr:to>
      <xdr:col>17</xdr:col>
      <xdr:colOff>429375</xdr:colOff>
      <xdr:row>26</xdr:row>
      <xdr:rowOff>29325</xdr:rowOff>
    </xdr:to>
    <xdr:sp macro="" textlink="">
      <xdr:nvSpPr>
        <xdr:cNvPr id="16" name="Bouée 13"/>
        <xdr:cNvSpPr/>
      </xdr:nvSpPr>
      <xdr:spPr>
        <a:xfrm>
          <a:off x="11763375" y="3457575"/>
          <a:ext cx="1620000" cy="1620000"/>
        </a:xfrm>
        <a:prstGeom prst="donut">
          <a:avLst>
            <a:gd name="adj" fmla="val 7933"/>
          </a:avLst>
        </a:prstGeom>
        <a:solidFill>
          <a:srgbClr val="A6A6A6"/>
        </a:solidFill>
        <a:ln w="635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8&amp;annee=2024" TargetMode="External"/><Relationship Id="rId13" Type="http://schemas.openxmlformats.org/officeDocument/2006/relationships/ctrlProp" Target="../ctrlProps/ctrlProp4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ctrlProp" Target="../ctrlProps/ctrlProp3.xml"/><Relationship Id="rId17" Type="http://schemas.openxmlformats.org/officeDocument/2006/relationships/comments" Target="../comments1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6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vmlDrawing" Target="../drawings/vmlDrawing2.v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drawing" Target="../drawings/drawing2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printerSettings" Target="../printerSettings/printerSettings2.bin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cowitt.net/" TargetMode="External"/><Relationship Id="rId7" Type="http://schemas.openxmlformats.org/officeDocument/2006/relationships/ctrlProp" Target="../ctrlProps/ctrlProp10.xml"/><Relationship Id="rId2" Type="http://schemas.openxmlformats.org/officeDocument/2006/relationships/hyperlink" Target="https://www.meteoetradar.com/meteo/la-tranche-sur-mer/4114427" TargetMode="External"/><Relationship Id="rId1" Type="http://schemas.openxmlformats.org/officeDocument/2006/relationships/hyperlink" Target="http://meteofloralies.free.fr/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0">
    <tabColor rgb="FFFFFF00"/>
  </sheetPr>
  <dimension ref="B1:CI3702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I8" sqref="AI8"/>
    </sheetView>
  </sheetViews>
  <sheetFormatPr baseColWidth="10" defaultColWidth="11" defaultRowHeight="15" x14ac:dyDescent="0.25"/>
  <cols>
    <col min="1" max="1" width="1.28515625" customWidth="1"/>
    <col min="2" max="2" width="8.7109375" style="24" customWidth="1"/>
    <col min="3" max="3" width="9.28515625" style="24" bestFit="1" customWidth="1"/>
    <col min="4" max="4" width="7.85546875" style="24" bestFit="1" customWidth="1"/>
    <col min="5" max="5" width="9.5703125" style="24" customWidth="1"/>
    <col min="6" max="6" width="5" style="24" bestFit="1" customWidth="1"/>
    <col min="7" max="7" width="7" style="24" bestFit="1" customWidth="1"/>
    <col min="8" max="8" width="8.28515625" style="24" bestFit="1" customWidth="1"/>
    <col min="9" max="9" width="7" style="24" bestFit="1" customWidth="1"/>
    <col min="10" max="10" width="7.5703125" style="24" customWidth="1"/>
    <col min="11" max="11" width="7.140625" style="24" bestFit="1" customWidth="1"/>
    <col min="12" max="12" width="5" style="24" bestFit="1" customWidth="1"/>
    <col min="13" max="13" width="9.28515625" style="24" bestFit="1" customWidth="1"/>
    <col min="14" max="14" width="7.140625" style="24" bestFit="1" customWidth="1"/>
    <col min="15" max="15" width="6" style="24" bestFit="1" customWidth="1"/>
    <col min="16" max="16" width="6.5703125" style="24" customWidth="1"/>
    <col min="17" max="17" width="9.85546875" style="6" bestFit="1" customWidth="1"/>
    <col min="18" max="18" width="9.2851562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8.28515625" bestFit="1" customWidth="1"/>
    <col min="24" max="24" width="6.42578125" customWidth="1"/>
    <col min="25" max="25" width="7.5703125" bestFit="1" customWidth="1"/>
    <col min="26" max="26" width="7" bestFit="1" customWidth="1"/>
    <col min="27" max="27" width="7.7109375" style="6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7.85546875" bestFit="1" customWidth="1"/>
    <col min="34" max="34" width="12.28515625" bestFit="1" customWidth="1"/>
    <col min="35" max="35" width="10.7109375" bestFit="1" customWidth="1"/>
    <col min="36" max="36" width="8.42578125" customWidth="1"/>
    <col min="37" max="37" width="0.85546875" customWidth="1"/>
    <col min="38" max="38" width="6.85546875" bestFit="1" customWidth="1"/>
    <col min="39" max="39" width="0.7109375" customWidth="1"/>
    <col min="40" max="40" width="6.140625" customWidth="1"/>
    <col min="41" max="41" width="1" customWidth="1"/>
    <col min="42" max="42" width="7.42578125" bestFit="1" customWidth="1"/>
    <col min="43" max="43" width="0.85546875" customWidth="1"/>
    <col min="44" max="44" width="7.42578125" bestFit="1" customWidth="1"/>
    <col min="45" max="45" width="0.85546875" customWidth="1"/>
    <col min="46" max="46" width="7.85546875" style="6" bestFit="1" customWidth="1"/>
    <col min="47" max="47" width="11.5703125" style="6" customWidth="1"/>
    <col min="48" max="48" width="10.7109375" style="67" bestFit="1" customWidth="1"/>
    <col min="49" max="49" width="5.7109375" style="6" customWidth="1"/>
    <col min="70" max="70" width="11" style="642"/>
  </cols>
  <sheetData>
    <row r="1" spans="2:80" s="138" customFormat="1" ht="15.75" thickBot="1" x14ac:dyDescent="0.3">
      <c r="B1" s="141"/>
      <c r="C1" s="130"/>
      <c r="D1" s="130"/>
      <c r="E1" s="129"/>
      <c r="F1" s="131"/>
      <c r="G1" s="130"/>
      <c r="H1" s="139"/>
      <c r="I1" s="140"/>
      <c r="J1" s="133"/>
      <c r="K1" s="132" t="s">
        <v>119</v>
      </c>
      <c r="L1" s="134"/>
      <c r="M1" s="133"/>
      <c r="N1" s="135" t="s">
        <v>117</v>
      </c>
      <c r="O1" s="136"/>
      <c r="P1" s="135"/>
      <c r="Q1" s="135" t="s">
        <v>30</v>
      </c>
      <c r="R1" s="226">
        <f>R4+5</f>
        <v>19.8</v>
      </c>
      <c r="S1" s="135"/>
      <c r="T1" s="135"/>
      <c r="U1" s="135"/>
      <c r="V1"/>
      <c r="W1"/>
      <c r="X1"/>
      <c r="Y1"/>
      <c r="Z1"/>
      <c r="AA1"/>
      <c r="AB1" s="478"/>
      <c r="AC1" s="478"/>
      <c r="AD1" s="478"/>
      <c r="AE1" s="478"/>
      <c r="AF1" s="478"/>
      <c r="AG1" s="478"/>
      <c r="AH1" s="479"/>
      <c r="AI1" s="478"/>
      <c r="AJ1"/>
      <c r="AK1"/>
      <c r="AL1"/>
      <c r="AM1"/>
      <c r="AN1"/>
      <c r="AO1"/>
      <c r="AP1"/>
      <c r="AQ1"/>
      <c r="AR1"/>
      <c r="AS1" s="137"/>
      <c r="AT1" s="137"/>
      <c r="AU1" s="138" t="s">
        <v>118</v>
      </c>
      <c r="BR1" s="641"/>
    </row>
    <row r="2" spans="2:80" ht="15.75" thickBot="1" x14ac:dyDescent="0.3">
      <c r="B2" s="259" t="s">
        <v>55</v>
      </c>
      <c r="C2" s="276"/>
      <c r="D2" s="264"/>
      <c r="E2" s="268" t="s">
        <v>57</v>
      </c>
      <c r="F2" s="268"/>
      <c r="G2" s="272"/>
      <c r="H2" s="234" t="s">
        <v>63</v>
      </c>
      <c r="I2" s="235"/>
      <c r="J2" s="236"/>
      <c r="K2" s="94" t="s">
        <v>64</v>
      </c>
      <c r="L2" s="96"/>
      <c r="M2" s="97"/>
      <c r="N2" s="98" t="s">
        <v>54</v>
      </c>
      <c r="O2" s="98"/>
      <c r="P2" s="99"/>
      <c r="Q2" s="686"/>
      <c r="R2" s="687"/>
      <c r="S2" s="687"/>
      <c r="T2" s="687"/>
      <c r="U2" s="688"/>
      <c r="W2" s="247"/>
      <c r="X2" s="248" t="s">
        <v>5</v>
      </c>
      <c r="Y2" s="249"/>
      <c r="Z2" s="113"/>
      <c r="AA2" s="279" t="s">
        <v>56</v>
      </c>
      <c r="AB2" s="280"/>
      <c r="AC2" s="281"/>
      <c r="AD2" s="280"/>
      <c r="AE2" s="282"/>
      <c r="AF2" s="280"/>
      <c r="AG2" s="283"/>
      <c r="AH2" s="6" t="s">
        <v>80</v>
      </c>
      <c r="AV2" s="64"/>
      <c r="AW2"/>
    </row>
    <row r="3" spans="2:80" ht="15.75" thickBot="1" x14ac:dyDescent="0.3">
      <c r="B3" s="260" t="s">
        <v>8</v>
      </c>
      <c r="C3" s="30"/>
      <c r="D3" s="265" t="s">
        <v>9</v>
      </c>
      <c r="E3" s="269" t="s">
        <v>10</v>
      </c>
      <c r="F3" s="31"/>
      <c r="G3" s="273" t="s">
        <v>9</v>
      </c>
      <c r="H3" s="237" t="s">
        <v>8</v>
      </c>
      <c r="I3" s="238"/>
      <c r="J3" s="239" t="s">
        <v>9</v>
      </c>
      <c r="K3" s="52" t="s">
        <v>8</v>
      </c>
      <c r="L3" s="30"/>
      <c r="M3" s="53" t="s">
        <v>9</v>
      </c>
      <c r="N3" s="90" t="s">
        <v>10</v>
      </c>
      <c r="O3" s="31"/>
      <c r="P3" s="91" t="s">
        <v>9</v>
      </c>
      <c r="Q3" s="254" t="s">
        <v>10</v>
      </c>
      <c r="R3" s="1" t="s">
        <v>232</v>
      </c>
      <c r="S3" s="255" t="s">
        <v>2</v>
      </c>
      <c r="T3" s="27"/>
      <c r="U3" s="290" t="s">
        <v>14</v>
      </c>
      <c r="V3" s="27"/>
      <c r="W3" s="250" t="s">
        <v>7</v>
      </c>
      <c r="X3" s="2"/>
      <c r="Y3" s="251" t="s">
        <v>2</v>
      </c>
      <c r="Z3" s="2"/>
      <c r="AA3" s="5"/>
      <c r="AB3" s="68"/>
      <c r="AC3" s="28"/>
      <c r="AD3" s="2"/>
      <c r="AE3" s="5"/>
      <c r="AF3" s="2"/>
      <c r="AG3" s="506"/>
      <c r="AH3" s="576">
        <f>$W$1450/60/24</f>
        <v>0.17986111111111111</v>
      </c>
      <c r="AI3" s="576">
        <f>$W$1450/60/24</f>
        <v>0.17986111111111111</v>
      </c>
      <c r="AV3" s="470" t="s">
        <v>134</v>
      </c>
      <c r="AW3"/>
    </row>
    <row r="4" spans="2:80" s="6" customFormat="1" ht="15.75" thickBot="1" x14ac:dyDescent="0.3">
      <c r="B4" s="261"/>
      <c r="C4" s="488"/>
      <c r="D4" s="266"/>
      <c r="E4" s="270"/>
      <c r="F4" s="31"/>
      <c r="G4" s="274"/>
      <c r="H4" s="240"/>
      <c r="I4" s="238"/>
      <c r="J4" s="241"/>
      <c r="K4" s="51"/>
      <c r="L4" s="30"/>
      <c r="M4" s="295"/>
      <c r="N4" s="93"/>
      <c r="O4" s="31"/>
      <c r="P4" s="92"/>
      <c r="Q4" s="657">
        <f>Q5+5</f>
        <v>21.6</v>
      </c>
      <c r="R4" s="659">
        <v>14.8</v>
      </c>
      <c r="S4" s="658"/>
      <c r="T4" s="632"/>
      <c r="U4" s="291">
        <f>AVERAGE(F513:G1952)</f>
        <v>3.6660790598290629</v>
      </c>
      <c r="V4" s="27"/>
      <c r="W4" s="398">
        <f>MAX($L$513:$L$11952)</f>
        <v>0</v>
      </c>
      <c r="X4" s="3"/>
      <c r="Y4" s="252"/>
      <c r="Z4" s="108"/>
      <c r="AA4" s="42" t="s">
        <v>42</v>
      </c>
      <c r="AB4" s="3"/>
      <c r="AC4" s="70" t="s">
        <v>43</v>
      </c>
      <c r="AD4" s="3"/>
      <c r="AE4" s="42" t="s">
        <v>44</v>
      </c>
      <c r="AF4" s="3"/>
      <c r="AG4" s="502" t="s">
        <v>45</v>
      </c>
      <c r="AH4" s="631">
        <f>$W$1450</f>
        <v>259</v>
      </c>
      <c r="AI4" s="576">
        <f>$W$1450/60/24</f>
        <v>0.17986111111111111</v>
      </c>
      <c r="AV4" s="471" t="s">
        <v>133</v>
      </c>
      <c r="BR4" s="643"/>
    </row>
    <row r="5" spans="2:80" s="7" customFormat="1" ht="15.75" thickBot="1" x14ac:dyDescent="0.3">
      <c r="B5" s="262">
        <f>MIN(H513:H1952)</f>
        <v>1009.9</v>
      </c>
      <c r="C5" s="488"/>
      <c r="D5" s="267">
        <f>VLOOKUP($B5,$H$513:$R$1952,11,0)</f>
        <v>0.97777777777777797</v>
      </c>
      <c r="E5" s="271">
        <f>MAX(H513:H1952)</f>
        <v>1014.7</v>
      </c>
      <c r="F5" s="32"/>
      <c r="G5" s="275">
        <f>VLOOKUP($E5,$H$513:$R$1952,11,0)</f>
        <v>0.49027777777777798</v>
      </c>
      <c r="H5" s="242">
        <f>MIN($E$513:$E$1952)</f>
        <v>18.3</v>
      </c>
      <c r="I5" s="243"/>
      <c r="J5" s="244">
        <f>VLOOKUP($H5,$E$513:$R$11952,14,0)</f>
        <v>0.35</v>
      </c>
      <c r="K5" s="121">
        <f>MIN($B$513:$B$1952)</f>
        <v>18.3</v>
      </c>
      <c r="L5" s="33"/>
      <c r="M5" s="546">
        <f>VLOOKUP($K$5,$B$513:$R$11952,17,0)</f>
        <v>0.35</v>
      </c>
      <c r="N5" s="120">
        <f>MAX(B513:B1952)</f>
        <v>31.6</v>
      </c>
      <c r="O5" s="34"/>
      <c r="P5" s="294">
        <f>VLOOKUP($N5,$B$513:$R$1952,17,0)</f>
        <v>0.70694444444444404</v>
      </c>
      <c r="Q5" s="385">
        <f>MAX(F513:G1952)</f>
        <v>16.600000000000001</v>
      </c>
      <c r="R5" s="233"/>
      <c r="S5" s="665">
        <f>VLOOKUP($Q5,$G$513:$R$11952,12,0)</f>
        <v>0.51736111111111105</v>
      </c>
      <c r="T5" s="632"/>
      <c r="U5" s="291">
        <f>AVERAGE(F513:G1952)</f>
        <v>3.6660790598290629</v>
      </c>
      <c r="V5" s="119" t="s">
        <v>74</v>
      </c>
      <c r="W5" s="398">
        <f>MAX($L$513:$L$1952)</f>
        <v>0</v>
      </c>
      <c r="X5" s="258"/>
      <c r="Y5" s="489">
        <f>V1450/60/24</f>
        <v>0</v>
      </c>
      <c r="Z5" s="108"/>
      <c r="AA5" s="284"/>
      <c r="AB5" s="484">
        <f>AA6+AC6</f>
        <v>0</v>
      </c>
      <c r="AC5" s="483"/>
      <c r="AD5" s="258"/>
      <c r="AE5" s="284"/>
      <c r="AF5" s="484">
        <f>AE6+AG6</f>
        <v>0</v>
      </c>
      <c r="AG5" s="284"/>
      <c r="AH5" s="576">
        <f>W1450/60/24</f>
        <v>0.17986111111111111</v>
      </c>
      <c r="AI5"/>
      <c r="AV5" s="100"/>
      <c r="BR5" s="644"/>
    </row>
    <row r="6" spans="2:80" ht="15.75" thickBot="1" x14ac:dyDescent="0.3">
      <c r="B6" s="263"/>
      <c r="C6" s="488"/>
      <c r="D6" s="266"/>
      <c r="E6" s="270"/>
      <c r="F6" s="31"/>
      <c r="G6" s="274"/>
      <c r="H6" s="110"/>
      <c r="I6" s="111"/>
      <c r="J6" s="112"/>
      <c r="K6" s="52"/>
      <c r="L6" s="30"/>
      <c r="M6" s="633"/>
      <c r="N6" s="93"/>
      <c r="O6" s="31"/>
      <c r="P6" s="91"/>
      <c r="Q6" s="256"/>
      <c r="R6" s="1"/>
      <c r="S6" s="257"/>
      <c r="T6" s="27"/>
      <c r="U6" s="292"/>
      <c r="V6" s="277" t="s">
        <v>70</v>
      </c>
      <c r="W6" s="253"/>
      <c r="X6" s="3"/>
      <c r="Y6" s="253"/>
      <c r="Z6" s="109"/>
      <c r="AA6" s="285">
        <f>SUM(V9:V428)/60/24</f>
        <v>0</v>
      </c>
      <c r="AB6" s="501"/>
      <c r="AC6" s="286">
        <f>SUM(V429:V728)/60/24</f>
        <v>0</v>
      </c>
      <c r="AD6" s="3"/>
      <c r="AE6" s="285">
        <f>SUM(V729:V1148)/60/24</f>
        <v>0</v>
      </c>
      <c r="AF6" s="3"/>
      <c r="AG6" s="286">
        <f>SUM(V1148:V1448)/60/24</f>
        <v>0</v>
      </c>
      <c r="AH6" s="144"/>
      <c r="AV6" s="4"/>
      <c r="AW6"/>
    </row>
    <row r="7" spans="2:80" s="26" customFormat="1" ht="15" customHeight="1" x14ac:dyDescent="0.25">
      <c r="B7" s="47"/>
      <c r="C7" s="488"/>
      <c r="D7" s="46"/>
      <c r="E7" s="441"/>
      <c r="F7" s="47"/>
      <c r="G7" s="46"/>
      <c r="H7" s="426"/>
      <c r="I7" s="65"/>
      <c r="J7" s="47"/>
      <c r="K7" s="47"/>
      <c r="L7" s="95"/>
      <c r="M7" s="635"/>
      <c r="N7" s="634"/>
      <c r="O7" s="47"/>
      <c r="P7" s="47"/>
      <c r="Q7" s="48"/>
      <c r="R7" s="49"/>
      <c r="S7" s="50"/>
      <c r="W7" s="119" t="s">
        <v>6</v>
      </c>
      <c r="AA7" s="65"/>
      <c r="AJ7" s="297"/>
      <c r="AT7" s="65"/>
      <c r="AU7" s="65"/>
      <c r="AV7" s="65"/>
      <c r="AW7" s="65"/>
      <c r="BR7" s="645"/>
    </row>
    <row r="8" spans="2:80" x14ac:dyDescent="0.25">
      <c r="B8" s="69" t="s">
        <v>48</v>
      </c>
      <c r="C8" s="69" t="s">
        <v>49</v>
      </c>
      <c r="D8" s="519" t="s">
        <v>153</v>
      </c>
      <c r="E8" s="69" t="s">
        <v>16</v>
      </c>
      <c r="F8" s="69" t="s">
        <v>4</v>
      </c>
      <c r="G8" s="69" t="s">
        <v>174</v>
      </c>
      <c r="H8" s="69" t="s">
        <v>11</v>
      </c>
      <c r="I8" s="69" t="s">
        <v>155</v>
      </c>
      <c r="J8" s="69" t="s">
        <v>115</v>
      </c>
      <c r="K8" s="69" t="s">
        <v>50</v>
      </c>
      <c r="L8" s="69" t="s">
        <v>15</v>
      </c>
      <c r="M8" s="629" t="s">
        <v>66</v>
      </c>
      <c r="N8" s="629" t="s">
        <v>19</v>
      </c>
      <c r="O8" s="45" t="s">
        <v>67</v>
      </c>
      <c r="P8" s="127" t="s">
        <v>241</v>
      </c>
      <c r="Q8" s="127" t="s">
        <v>73</v>
      </c>
      <c r="R8" s="69" t="s">
        <v>46</v>
      </c>
      <c r="S8" s="69" t="s">
        <v>0</v>
      </c>
      <c r="T8" s="209" t="s">
        <v>3</v>
      </c>
      <c r="U8" s="211" t="s">
        <v>82</v>
      </c>
      <c r="V8" s="41" t="s">
        <v>5</v>
      </c>
      <c r="W8" s="210" t="s">
        <v>6</v>
      </c>
      <c r="Z8" s="6"/>
      <c r="AA8"/>
      <c r="AE8" s="278"/>
      <c r="AR8" s="6"/>
      <c r="AS8" s="6"/>
      <c r="AV8" s="6"/>
    </row>
    <row r="9" spans="2:80" x14ac:dyDescent="0.25">
      <c r="B9" s="6">
        <v>20.3</v>
      </c>
      <c r="C9" s="6">
        <v>83</v>
      </c>
      <c r="D9" s="6">
        <v>18.3</v>
      </c>
      <c r="E9" s="6">
        <v>20</v>
      </c>
      <c r="F9" s="6">
        <v>0</v>
      </c>
      <c r="G9" s="6">
        <v>0</v>
      </c>
      <c r="H9" s="6">
        <v>1015.2</v>
      </c>
      <c r="I9" s="6" t="s">
        <v>229</v>
      </c>
      <c r="J9" s="6" t="s">
        <v>229</v>
      </c>
      <c r="K9" s="6">
        <v>0</v>
      </c>
      <c r="L9" s="6">
        <v>0</v>
      </c>
      <c r="M9" s="6">
        <v>0.5</v>
      </c>
      <c r="N9">
        <v>15.7</v>
      </c>
      <c r="O9">
        <v>669.8</v>
      </c>
      <c r="P9">
        <v>18.5</v>
      </c>
      <c r="Q9">
        <v>18.5</v>
      </c>
      <c r="R9" s="60">
        <v>0</v>
      </c>
      <c r="S9" s="646" t="s">
        <v>255</v>
      </c>
      <c r="T9" s="558"/>
      <c r="U9" s="128"/>
      <c r="V9" s="44" t="str">
        <f>IF($K513&gt;0,1,"")</f>
        <v/>
      </c>
      <c r="W9" s="128"/>
      <c r="X9" s="647"/>
      <c r="Y9" s="6"/>
      <c r="AA9"/>
      <c r="AC9" s="545"/>
      <c r="AT9"/>
      <c r="AU9" s="670"/>
      <c r="AV9" s="671"/>
      <c r="AW9" s="670"/>
      <c r="AX9" s="670"/>
      <c r="AY9" s="670"/>
      <c r="AZ9" s="670"/>
      <c r="BA9" s="670"/>
      <c r="BB9" s="670"/>
      <c r="BC9" s="670"/>
      <c r="BD9" s="671"/>
      <c r="BE9" s="671"/>
      <c r="BF9" s="671"/>
      <c r="BG9" s="671"/>
      <c r="BH9" s="670"/>
      <c r="BI9" s="670"/>
      <c r="BJ9" s="670"/>
      <c r="BK9" s="672"/>
      <c r="BL9" s="671"/>
      <c r="BM9" s="460"/>
      <c r="CB9" s="60"/>
    </row>
    <row r="10" spans="2:80" x14ac:dyDescent="0.25">
      <c r="B10" s="6">
        <v>20.3</v>
      </c>
      <c r="C10" s="6">
        <v>83</v>
      </c>
      <c r="D10" s="6">
        <v>18.3</v>
      </c>
      <c r="E10" s="6">
        <v>20</v>
      </c>
      <c r="F10" s="6">
        <v>0</v>
      </c>
      <c r="G10" s="6">
        <v>0</v>
      </c>
      <c r="H10" s="6">
        <v>1015.1</v>
      </c>
      <c r="I10" s="6" t="s">
        <v>229</v>
      </c>
      <c r="J10" s="6" t="s">
        <v>229</v>
      </c>
      <c r="K10" s="6">
        <v>0</v>
      </c>
      <c r="L10" s="6">
        <v>0</v>
      </c>
      <c r="M10" s="6">
        <v>0.5</v>
      </c>
      <c r="N10">
        <v>15.7</v>
      </c>
      <c r="O10">
        <v>669.8</v>
      </c>
      <c r="P10">
        <v>18.5</v>
      </c>
      <c r="Q10">
        <v>18.5</v>
      </c>
      <c r="R10" s="60">
        <v>6.9444444444444447E-4</v>
      </c>
      <c r="T10" s="124"/>
      <c r="U10" s="128"/>
      <c r="V10" s="123" t="str">
        <f>IF($K514&gt;0,1,"")</f>
        <v/>
      </c>
      <c r="W10" s="128"/>
      <c r="X10" s="124"/>
      <c r="Z10" s="480" t="s">
        <v>101</v>
      </c>
      <c r="AC10" s="545"/>
      <c r="AF10" s="689" t="s">
        <v>97</v>
      </c>
      <c r="AG10" s="690"/>
      <c r="AH10" s="690"/>
      <c r="AI10" s="690"/>
      <c r="AJ10" s="691"/>
      <c r="AK10" s="442"/>
      <c r="AT10"/>
      <c r="AU10" s="670"/>
      <c r="AV10" s="671"/>
      <c r="AW10" s="670"/>
      <c r="AX10" s="670"/>
      <c r="AY10" s="671"/>
      <c r="AZ10" s="671"/>
      <c r="BA10" s="670"/>
      <c r="BB10" s="670"/>
      <c r="BC10" s="670"/>
      <c r="BD10" s="671"/>
      <c r="BE10" s="671"/>
      <c r="BF10" s="671"/>
      <c r="BG10" s="671"/>
      <c r="BH10" s="670"/>
      <c r="BI10" s="670"/>
      <c r="BJ10" s="670"/>
      <c r="BK10" s="672"/>
      <c r="BL10" s="670"/>
      <c r="BM10" s="459"/>
      <c r="CB10" s="60"/>
    </row>
    <row r="11" spans="2:80" x14ac:dyDescent="0.25">
      <c r="B11" s="6">
        <v>20.2</v>
      </c>
      <c r="C11" s="6">
        <v>83</v>
      </c>
      <c r="D11" s="6">
        <v>18.2</v>
      </c>
      <c r="E11" s="6">
        <v>19.899999999999999</v>
      </c>
      <c r="F11" s="6">
        <v>2.9</v>
      </c>
      <c r="G11" s="6">
        <v>3.6</v>
      </c>
      <c r="H11" s="6">
        <v>1015.2</v>
      </c>
      <c r="I11" s="6" t="s">
        <v>229</v>
      </c>
      <c r="J11" s="6" t="s">
        <v>229</v>
      </c>
      <c r="K11" s="6">
        <v>0</v>
      </c>
      <c r="L11" s="6">
        <v>0</v>
      </c>
      <c r="M11" s="6">
        <v>0.5</v>
      </c>
      <c r="N11">
        <v>15.7</v>
      </c>
      <c r="O11">
        <v>669.8</v>
      </c>
      <c r="P11">
        <v>18.5</v>
      </c>
      <c r="Q11">
        <v>18.5</v>
      </c>
      <c r="R11" s="60">
        <v>1.38888888888889E-3</v>
      </c>
      <c r="T11" s="124"/>
      <c r="U11" s="128"/>
      <c r="V11" s="123"/>
      <c r="W11" s="128"/>
      <c r="X11" s="124"/>
      <c r="Y11" s="296">
        <v>45504</v>
      </c>
      <c r="Z11" s="452">
        <v>1102</v>
      </c>
      <c r="AA11"/>
      <c r="AC11" s="545"/>
      <c r="AF11" s="442" t="s">
        <v>30</v>
      </c>
      <c r="AG11" s="494" t="s">
        <v>5</v>
      </c>
      <c r="AH11" s="495"/>
      <c r="AI11" s="496" t="s">
        <v>93</v>
      </c>
      <c r="AJ11" s="495"/>
      <c r="AK11" s="442"/>
      <c r="AT11"/>
      <c r="AU11" s="670"/>
      <c r="AV11" s="671"/>
      <c r="AW11" s="670"/>
      <c r="AX11" s="670"/>
      <c r="AY11" s="670"/>
      <c r="AZ11" s="670"/>
      <c r="BA11" s="670"/>
      <c r="BB11" s="670"/>
      <c r="BC11" s="670"/>
      <c r="BD11" s="671"/>
      <c r="BE11" s="671"/>
      <c r="BF11" s="671"/>
      <c r="BG11" s="671"/>
      <c r="BH11" s="670"/>
      <c r="BI11" s="670"/>
      <c r="BJ11" s="670"/>
      <c r="BK11" s="672"/>
      <c r="BL11" s="670"/>
      <c r="BM11" s="459"/>
      <c r="CB11" s="60"/>
    </row>
    <row r="12" spans="2:80" x14ac:dyDescent="0.25">
      <c r="B12" s="6">
        <v>20.2</v>
      </c>
      <c r="C12" s="6">
        <v>83</v>
      </c>
      <c r="D12" s="6">
        <v>18.2</v>
      </c>
      <c r="E12" s="6">
        <v>19.899999999999999</v>
      </c>
      <c r="F12" s="6">
        <v>0</v>
      </c>
      <c r="G12" s="6">
        <v>0</v>
      </c>
      <c r="H12" s="6">
        <v>1015.1</v>
      </c>
      <c r="I12" s="6" t="s">
        <v>229</v>
      </c>
      <c r="J12" s="6" t="s">
        <v>229</v>
      </c>
      <c r="K12" s="6">
        <v>0</v>
      </c>
      <c r="L12" s="6">
        <v>0</v>
      </c>
      <c r="M12" s="6">
        <v>0.5</v>
      </c>
      <c r="N12">
        <v>15.7</v>
      </c>
      <c r="O12">
        <v>669.8</v>
      </c>
      <c r="P12">
        <v>18.5</v>
      </c>
      <c r="Q12">
        <v>18.5</v>
      </c>
      <c r="R12" s="60">
        <v>2.0833333333333298E-3</v>
      </c>
      <c r="T12" s="124"/>
      <c r="U12" s="128"/>
      <c r="V12" s="123" t="str">
        <f t="shared" ref="V12:V75" si="0">IF($K516&gt;0,1,"")</f>
        <v/>
      </c>
      <c r="W12" s="128"/>
      <c r="X12" s="648"/>
      <c r="Y12" s="425">
        <v>45508</v>
      </c>
      <c r="Z12" s="452">
        <v>1124</v>
      </c>
      <c r="AA12" s="6">
        <f>Z12-Z11</f>
        <v>22</v>
      </c>
      <c r="AC12" s="545"/>
      <c r="AF12" s="442"/>
      <c r="AG12" s="494"/>
      <c r="AH12" s="495"/>
      <c r="AI12" s="496" t="s">
        <v>173</v>
      </c>
      <c r="AJ12" s="495"/>
      <c r="AK12" s="442"/>
      <c r="AT12"/>
      <c r="AU12" s="670"/>
      <c r="AV12" s="671"/>
      <c r="AW12" s="670"/>
      <c r="AX12" s="670"/>
      <c r="AY12" s="670"/>
      <c r="AZ12" s="670"/>
      <c r="BA12" s="670"/>
      <c r="BB12" s="670"/>
      <c r="BC12" s="670"/>
      <c r="BD12" s="671"/>
      <c r="BE12" s="671"/>
      <c r="BF12" s="671"/>
      <c r="BG12" s="671"/>
      <c r="BH12" s="670"/>
      <c r="BI12" s="670"/>
      <c r="BJ12" s="670"/>
      <c r="BK12" s="672"/>
      <c r="BL12" s="670"/>
      <c r="BM12" s="459"/>
      <c r="CB12" s="60"/>
    </row>
    <row r="13" spans="2:80" ht="15.75" x14ac:dyDescent="0.25">
      <c r="B13" s="6">
        <v>20.2</v>
      </c>
      <c r="C13" s="6">
        <v>83</v>
      </c>
      <c r="D13" s="6">
        <v>18.399999999999999</v>
      </c>
      <c r="E13" s="6">
        <v>19.899999999999999</v>
      </c>
      <c r="F13" s="6">
        <v>1.4</v>
      </c>
      <c r="G13" s="6">
        <v>3.6</v>
      </c>
      <c r="H13" s="6">
        <v>1015.1</v>
      </c>
      <c r="I13" s="6" t="s">
        <v>229</v>
      </c>
      <c r="J13" s="6" t="s">
        <v>229</v>
      </c>
      <c r="K13" s="6">
        <v>0</v>
      </c>
      <c r="L13" s="6">
        <v>0</v>
      </c>
      <c r="M13" s="6">
        <v>0.5</v>
      </c>
      <c r="N13">
        <v>15.7</v>
      </c>
      <c r="O13">
        <v>669.8</v>
      </c>
      <c r="P13">
        <v>18.5</v>
      </c>
      <c r="Q13">
        <v>18.5</v>
      </c>
      <c r="R13" s="60">
        <v>2.7777777777777801E-3</v>
      </c>
      <c r="T13" s="124"/>
      <c r="U13" s="128"/>
      <c r="V13" s="123" t="str">
        <f t="shared" si="0"/>
        <v/>
      </c>
      <c r="W13" s="128"/>
      <c r="X13" s="649"/>
      <c r="Y13" s="425">
        <v>45513</v>
      </c>
      <c r="Z13">
        <v>1138</v>
      </c>
      <c r="AA13" s="6">
        <f t="shared" ref="AA13:AA17" si="1">Z13-Z12</f>
        <v>14</v>
      </c>
      <c r="AB13" s="56"/>
      <c r="AC13" s="545"/>
      <c r="AF13" s="442"/>
      <c r="AG13" s="494"/>
      <c r="AH13" s="495"/>
      <c r="AI13" s="500" t="s">
        <v>143</v>
      </c>
      <c r="AJ13" s="495"/>
      <c r="AK13" s="442"/>
      <c r="AT13"/>
      <c r="AU13" s="670"/>
      <c r="AV13" s="671"/>
      <c r="AW13" s="670"/>
      <c r="AX13" s="670"/>
      <c r="AY13" s="670"/>
      <c r="AZ13" s="670"/>
      <c r="BA13" s="670"/>
      <c r="BB13" s="670"/>
      <c r="BC13" s="670"/>
      <c r="BD13" s="671"/>
      <c r="BE13" s="671"/>
      <c r="BF13" s="671"/>
      <c r="BG13" s="671"/>
      <c r="BH13" s="670"/>
      <c r="BI13" s="670"/>
      <c r="BJ13" s="670"/>
      <c r="BK13" s="672"/>
      <c r="BL13" s="670"/>
      <c r="BM13" s="459"/>
      <c r="CB13" s="60"/>
    </row>
    <row r="14" spans="2:80" x14ac:dyDescent="0.25">
      <c r="B14" s="6">
        <v>20.2</v>
      </c>
      <c r="C14" s="6">
        <v>83</v>
      </c>
      <c r="D14" s="6">
        <v>18.2</v>
      </c>
      <c r="E14" s="6">
        <v>19.899999999999999</v>
      </c>
      <c r="F14" s="6">
        <v>6.8</v>
      </c>
      <c r="G14" s="6">
        <v>9.4</v>
      </c>
      <c r="H14" s="6">
        <v>1015.2</v>
      </c>
      <c r="I14" s="6" t="s">
        <v>229</v>
      </c>
      <c r="J14" s="6" t="s">
        <v>229</v>
      </c>
      <c r="K14" s="6">
        <v>0</v>
      </c>
      <c r="L14" s="6">
        <v>0</v>
      </c>
      <c r="M14" s="6">
        <v>0.5</v>
      </c>
      <c r="N14">
        <v>15.7</v>
      </c>
      <c r="O14">
        <v>669.8</v>
      </c>
      <c r="P14">
        <v>18.5</v>
      </c>
      <c r="Q14">
        <v>18.5</v>
      </c>
      <c r="R14" s="60">
        <v>3.4722222222222199E-3</v>
      </c>
      <c r="T14" s="124"/>
      <c r="U14" s="128"/>
      <c r="V14" s="123" t="str">
        <f t="shared" si="0"/>
        <v/>
      </c>
      <c r="W14" s="128"/>
      <c r="X14" s="649"/>
      <c r="Y14" s="425">
        <v>45516</v>
      </c>
      <c r="Z14">
        <v>1152</v>
      </c>
      <c r="AA14" s="6">
        <f t="shared" si="1"/>
        <v>14</v>
      </c>
      <c r="AB14" s="56"/>
      <c r="AC14" s="545"/>
      <c r="AF14" s="442"/>
      <c r="AG14" s="497" t="s">
        <v>94</v>
      </c>
      <c r="AH14" s="498"/>
      <c r="AI14" s="499" t="s">
        <v>95</v>
      </c>
      <c r="AJ14" s="498"/>
      <c r="AK14" s="442"/>
      <c r="AT14"/>
      <c r="AU14" s="670"/>
      <c r="AV14" s="671"/>
      <c r="AW14" s="670"/>
      <c r="AX14" s="670"/>
      <c r="AY14" s="670"/>
      <c r="AZ14" s="670"/>
      <c r="BA14" s="670"/>
      <c r="BB14" s="670"/>
      <c r="BC14" s="670"/>
      <c r="BD14" s="671"/>
      <c r="BE14" s="671"/>
      <c r="BF14" s="671"/>
      <c r="BG14" s="671"/>
      <c r="BH14" s="670"/>
      <c r="BI14" s="670"/>
      <c r="BJ14" s="670"/>
      <c r="BK14" s="672"/>
      <c r="BL14" s="670"/>
      <c r="BM14" s="459"/>
      <c r="CB14" s="60"/>
    </row>
    <row r="15" spans="2:80" x14ac:dyDescent="0.25">
      <c r="B15" s="6">
        <v>20.2</v>
      </c>
      <c r="C15" s="6">
        <v>83</v>
      </c>
      <c r="D15" s="6">
        <v>18.2</v>
      </c>
      <c r="E15" s="6">
        <v>19.899999999999999</v>
      </c>
      <c r="F15" s="6">
        <v>0.4</v>
      </c>
      <c r="G15" s="6">
        <v>1.8</v>
      </c>
      <c r="H15" s="6">
        <v>1015.2</v>
      </c>
      <c r="I15" s="6" t="s">
        <v>229</v>
      </c>
      <c r="J15" s="6" t="s">
        <v>229</v>
      </c>
      <c r="K15" s="6">
        <v>0</v>
      </c>
      <c r="L15" s="6">
        <v>0</v>
      </c>
      <c r="M15" s="6">
        <v>0.5</v>
      </c>
      <c r="N15">
        <v>15.7</v>
      </c>
      <c r="O15">
        <v>669.8</v>
      </c>
      <c r="P15">
        <v>18.399999999999999</v>
      </c>
      <c r="Q15">
        <v>18.5</v>
      </c>
      <c r="R15" s="60">
        <v>4.1666666666666701E-3</v>
      </c>
      <c r="T15" s="124"/>
      <c r="U15" s="128"/>
      <c r="V15" s="123" t="str">
        <f t="shared" si="0"/>
        <v/>
      </c>
      <c r="W15" s="128"/>
      <c r="X15" s="650"/>
      <c r="Y15" s="425">
        <v>45526</v>
      </c>
      <c r="Z15">
        <v>1179</v>
      </c>
      <c r="AA15" s="662">
        <f t="shared" si="1"/>
        <v>27</v>
      </c>
      <c r="AB15" s="56"/>
      <c r="AC15" s="545"/>
      <c r="AF15" s="442"/>
      <c r="AG15" s="481" t="s">
        <v>6</v>
      </c>
      <c r="AH15" s="490"/>
      <c r="AI15" s="491" t="s">
        <v>96</v>
      </c>
      <c r="AJ15" s="490"/>
      <c r="AK15" s="442"/>
      <c r="AT15"/>
      <c r="AU15" s="670"/>
      <c r="AV15" s="671"/>
      <c r="AW15" s="670"/>
      <c r="AX15" s="670"/>
      <c r="AY15" s="670"/>
      <c r="AZ15" s="670"/>
      <c r="BA15" s="670"/>
      <c r="BB15" s="670"/>
      <c r="BC15" s="670"/>
      <c r="BD15" s="671"/>
      <c r="BE15" s="671"/>
      <c r="BF15" s="671"/>
      <c r="BG15" s="671"/>
      <c r="BH15" s="670"/>
      <c r="BI15" s="670"/>
      <c r="BJ15" s="670"/>
      <c r="BK15" s="672"/>
      <c r="BL15" s="670"/>
      <c r="BM15" s="459"/>
      <c r="CB15" s="60"/>
    </row>
    <row r="16" spans="2:80" x14ac:dyDescent="0.25">
      <c r="B16" s="6">
        <v>20.2</v>
      </c>
      <c r="C16" s="6">
        <v>83</v>
      </c>
      <c r="D16" s="6">
        <v>18.399999999999999</v>
      </c>
      <c r="E16" s="6">
        <v>19.899999999999999</v>
      </c>
      <c r="F16" s="6">
        <v>0</v>
      </c>
      <c r="G16" s="6">
        <v>0</v>
      </c>
      <c r="H16" s="6">
        <v>1015.2</v>
      </c>
      <c r="I16" s="6" t="s">
        <v>229</v>
      </c>
      <c r="J16" s="6" t="s">
        <v>229</v>
      </c>
      <c r="K16" s="6">
        <v>0</v>
      </c>
      <c r="L16" s="6">
        <v>0</v>
      </c>
      <c r="M16" s="6">
        <v>0.5</v>
      </c>
      <c r="N16">
        <v>15.7</v>
      </c>
      <c r="O16">
        <v>669.8</v>
      </c>
      <c r="P16">
        <v>18.399999999999999</v>
      </c>
      <c r="Q16">
        <v>18.5</v>
      </c>
      <c r="R16" s="60">
        <v>4.8611111111111103E-3</v>
      </c>
      <c r="T16" s="124"/>
      <c r="U16" s="128"/>
      <c r="V16" s="123" t="str">
        <f t="shared" si="0"/>
        <v/>
      </c>
      <c r="W16" s="128"/>
      <c r="X16" s="650"/>
      <c r="Y16" s="425">
        <v>45528</v>
      </c>
      <c r="Z16">
        <v>1191</v>
      </c>
      <c r="AA16" s="662">
        <f t="shared" si="1"/>
        <v>12</v>
      </c>
      <c r="AB16" s="56"/>
      <c r="AC16" s="545"/>
      <c r="AF16" s="454" t="s">
        <v>144</v>
      </c>
      <c r="AG16" s="482" t="s">
        <v>6</v>
      </c>
      <c r="AH16" s="492"/>
      <c r="AI16" s="493" t="s">
        <v>134</v>
      </c>
      <c r="AJ16" s="492"/>
      <c r="AK16" s="442"/>
      <c r="AT16"/>
      <c r="AU16" s="670"/>
      <c r="AV16" s="671"/>
      <c r="AW16" s="670"/>
      <c r="AX16" s="670"/>
      <c r="AY16" s="671"/>
      <c r="AZ16" s="671"/>
      <c r="BA16" s="671"/>
      <c r="BB16" s="670"/>
      <c r="BC16" s="670"/>
      <c r="BD16" s="671"/>
      <c r="BE16" s="671"/>
      <c r="BF16" s="671"/>
      <c r="BG16" s="671"/>
      <c r="BH16" s="670"/>
      <c r="BI16" s="670"/>
      <c r="BJ16" s="670"/>
      <c r="BK16" s="672"/>
      <c r="BL16" s="670"/>
      <c r="BM16" s="459"/>
      <c r="CB16" s="60"/>
    </row>
    <row r="17" spans="2:80" x14ac:dyDescent="0.25">
      <c r="B17" s="6">
        <v>20.2</v>
      </c>
      <c r="C17" s="6">
        <v>83</v>
      </c>
      <c r="D17" s="6">
        <v>18.399999999999999</v>
      </c>
      <c r="E17" s="6">
        <v>19.899999999999999</v>
      </c>
      <c r="F17" s="6">
        <v>0</v>
      </c>
      <c r="G17" s="6">
        <v>0</v>
      </c>
      <c r="H17" s="6">
        <v>1015.2</v>
      </c>
      <c r="I17" s="6" t="s">
        <v>229</v>
      </c>
      <c r="J17" s="6" t="s">
        <v>229</v>
      </c>
      <c r="K17" s="6">
        <v>0</v>
      </c>
      <c r="L17" s="6">
        <v>0</v>
      </c>
      <c r="M17" s="6">
        <v>0.5</v>
      </c>
      <c r="N17">
        <v>15.7</v>
      </c>
      <c r="O17">
        <v>669.8</v>
      </c>
      <c r="P17">
        <v>18.399999999999999</v>
      </c>
      <c r="Q17">
        <v>18.5</v>
      </c>
      <c r="R17" s="60">
        <v>5.5555555555555601E-3</v>
      </c>
      <c r="T17" s="124"/>
      <c r="U17" s="128"/>
      <c r="V17" s="123" t="str">
        <f t="shared" si="0"/>
        <v/>
      </c>
      <c r="W17" s="128"/>
      <c r="X17" s="650"/>
      <c r="Y17" s="425">
        <v>45530</v>
      </c>
      <c r="Z17">
        <v>1195</v>
      </c>
      <c r="AA17" s="662">
        <f t="shared" si="1"/>
        <v>4</v>
      </c>
      <c r="AB17" s="56"/>
      <c r="AC17" s="545"/>
      <c r="AT17"/>
      <c r="AU17" s="670"/>
      <c r="AV17" s="671"/>
      <c r="AW17" s="670"/>
      <c r="AX17" s="670"/>
      <c r="AY17" s="671"/>
      <c r="AZ17" s="671"/>
      <c r="BA17" s="671"/>
      <c r="BB17" s="670"/>
      <c r="BC17" s="670"/>
      <c r="BD17" s="671"/>
      <c r="BE17" s="671"/>
      <c r="BF17" s="671"/>
      <c r="BG17" s="671"/>
      <c r="BH17" s="670"/>
      <c r="BI17" s="670"/>
      <c r="BJ17" s="670"/>
      <c r="BK17" s="672"/>
      <c r="BL17" s="670"/>
      <c r="BM17" s="459"/>
      <c r="CB17" s="60"/>
    </row>
    <row r="18" spans="2:80" x14ac:dyDescent="0.25">
      <c r="B18" s="6">
        <v>20.2</v>
      </c>
      <c r="C18" s="6">
        <v>83</v>
      </c>
      <c r="D18" s="6">
        <v>18.399999999999999</v>
      </c>
      <c r="E18" s="6">
        <v>19.899999999999999</v>
      </c>
      <c r="F18" s="6">
        <v>0</v>
      </c>
      <c r="G18" s="6">
        <v>0</v>
      </c>
      <c r="H18" s="6">
        <v>1015.2</v>
      </c>
      <c r="I18" s="6" t="s">
        <v>229</v>
      </c>
      <c r="J18" s="6" t="s">
        <v>229</v>
      </c>
      <c r="K18" s="6">
        <v>0</v>
      </c>
      <c r="L18" s="6">
        <v>0</v>
      </c>
      <c r="M18" s="6">
        <v>0.5</v>
      </c>
      <c r="N18">
        <v>15.7</v>
      </c>
      <c r="O18">
        <v>669.8</v>
      </c>
      <c r="P18">
        <v>18.399999999999999</v>
      </c>
      <c r="Q18">
        <v>18.399999999999999</v>
      </c>
      <c r="R18" s="60">
        <v>6.2500000000000003E-3</v>
      </c>
      <c r="T18" s="124"/>
      <c r="U18" s="128"/>
      <c r="V18" s="123" t="str">
        <f t="shared" si="0"/>
        <v/>
      </c>
      <c r="W18" s="128"/>
      <c r="X18" s="650"/>
      <c r="Y18" s="425"/>
      <c r="AA18" s="662"/>
      <c r="AC18" s="545"/>
      <c r="AT18"/>
      <c r="AU18" s="670"/>
      <c r="AV18" s="671"/>
      <c r="AW18" s="670"/>
      <c r="AX18" s="670"/>
      <c r="AY18" s="671"/>
      <c r="AZ18" s="671"/>
      <c r="BA18" s="670"/>
      <c r="BB18" s="670"/>
      <c r="BC18" s="670"/>
      <c r="BD18" s="671"/>
      <c r="BE18" s="671"/>
      <c r="BF18" s="671"/>
      <c r="BG18" s="671"/>
      <c r="BH18" s="670"/>
      <c r="BI18" s="670"/>
      <c r="BJ18" s="670"/>
      <c r="BK18" s="672"/>
      <c r="BL18" s="670"/>
      <c r="BM18" s="459"/>
      <c r="CB18" s="60"/>
    </row>
    <row r="19" spans="2:80" x14ac:dyDescent="0.25">
      <c r="B19" s="6">
        <v>20.2</v>
      </c>
      <c r="C19" s="6">
        <v>83</v>
      </c>
      <c r="D19" s="6">
        <v>18.399999999999999</v>
      </c>
      <c r="E19" s="6">
        <v>19.899999999999999</v>
      </c>
      <c r="F19" s="6">
        <v>0</v>
      </c>
      <c r="G19" s="6">
        <v>0</v>
      </c>
      <c r="H19" s="6">
        <v>1015.2</v>
      </c>
      <c r="I19" s="6" t="s">
        <v>229</v>
      </c>
      <c r="J19" s="6" t="s">
        <v>229</v>
      </c>
      <c r="K19" s="6">
        <v>0</v>
      </c>
      <c r="L19" s="6">
        <v>0</v>
      </c>
      <c r="M19" s="6">
        <v>0.5</v>
      </c>
      <c r="N19">
        <v>15.7</v>
      </c>
      <c r="O19">
        <v>669.8</v>
      </c>
      <c r="P19">
        <v>18.399999999999999</v>
      </c>
      <c r="Q19">
        <v>18.399999999999999</v>
      </c>
      <c r="R19" s="60">
        <v>6.9444444444444397E-3</v>
      </c>
      <c r="T19" s="124"/>
      <c r="U19" s="128"/>
      <c r="V19" s="123" t="str">
        <f t="shared" si="0"/>
        <v/>
      </c>
      <c r="W19" s="128"/>
      <c r="X19" s="650"/>
      <c r="Y19" s="425"/>
      <c r="AA19" s="662"/>
      <c r="AC19" s="545"/>
      <c r="AF19" s="455" t="s">
        <v>46</v>
      </c>
      <c r="AG19" s="455"/>
      <c r="AH19" s="455" t="s">
        <v>129</v>
      </c>
      <c r="AK19" s="56"/>
      <c r="AM19" s="6"/>
      <c r="AN19" s="6"/>
      <c r="AP19" s="60"/>
      <c r="AS19" s="6"/>
      <c r="AT19" s="61"/>
      <c r="AU19" s="670"/>
      <c r="AV19" s="671"/>
      <c r="AW19" s="670"/>
      <c r="AX19" s="670"/>
      <c r="AY19" s="671"/>
      <c r="AZ19" s="671"/>
      <c r="BA19" s="671"/>
      <c r="BB19" s="670"/>
      <c r="BC19" s="670"/>
      <c r="BD19" s="671"/>
      <c r="BE19" s="671"/>
      <c r="BF19" s="671"/>
      <c r="BG19" s="671"/>
      <c r="BH19" s="670"/>
      <c r="BI19" s="670"/>
      <c r="BJ19" s="670"/>
      <c r="BK19" s="672"/>
      <c r="BL19" s="670"/>
      <c r="BM19" s="459"/>
      <c r="CB19" s="60"/>
    </row>
    <row r="20" spans="2:80" x14ac:dyDescent="0.25">
      <c r="B20" s="6">
        <v>20.2</v>
      </c>
      <c r="C20" s="6">
        <v>83</v>
      </c>
      <c r="D20" s="6">
        <v>18.399999999999999</v>
      </c>
      <c r="E20" s="6">
        <v>19.899999999999999</v>
      </c>
      <c r="F20" s="6">
        <v>0.7</v>
      </c>
      <c r="G20" s="6">
        <v>1.8</v>
      </c>
      <c r="H20" s="6">
        <v>1015.3</v>
      </c>
      <c r="I20" s="6" t="s">
        <v>229</v>
      </c>
      <c r="J20" s="6" t="s">
        <v>229</v>
      </c>
      <c r="K20" s="6">
        <v>0</v>
      </c>
      <c r="L20" s="6">
        <v>0</v>
      </c>
      <c r="M20" s="6">
        <v>0.5</v>
      </c>
      <c r="N20">
        <v>15.7</v>
      </c>
      <c r="O20">
        <v>669.8</v>
      </c>
      <c r="P20">
        <v>18.399999999999999</v>
      </c>
      <c r="Q20">
        <v>18.399999999999999</v>
      </c>
      <c r="R20" s="60">
        <v>7.6388888888888904E-3</v>
      </c>
      <c r="T20" s="124"/>
      <c r="U20" s="128"/>
      <c r="V20" s="123" t="str">
        <f t="shared" si="0"/>
        <v/>
      </c>
      <c r="W20" s="128"/>
      <c r="X20" s="650"/>
      <c r="Y20" s="487"/>
      <c r="Z20" s="452"/>
      <c r="AC20" s="545"/>
      <c r="AF20" s="474"/>
      <c r="AG20" s="473" t="s">
        <v>121</v>
      </c>
      <c r="AH20" s="455">
        <v>60</v>
      </c>
      <c r="AP20" s="60"/>
      <c r="AS20" s="6"/>
      <c r="AT20" s="61"/>
      <c r="AU20" s="670"/>
      <c r="AV20" s="671"/>
      <c r="AW20" s="670"/>
      <c r="AX20" s="670"/>
      <c r="AY20" s="671"/>
      <c r="AZ20" s="671"/>
      <c r="BA20" s="670"/>
      <c r="BB20" s="670"/>
      <c r="BC20" s="670"/>
      <c r="BD20" s="671"/>
      <c r="BE20" s="671"/>
      <c r="BF20" s="671"/>
      <c r="BG20" s="671"/>
      <c r="BH20" s="670"/>
      <c r="BI20" s="670"/>
      <c r="BJ20" s="670"/>
      <c r="BK20" s="672"/>
      <c r="BL20" s="670"/>
      <c r="BM20" s="459"/>
      <c r="CB20" s="60"/>
    </row>
    <row r="21" spans="2:80" x14ac:dyDescent="0.25">
      <c r="B21" s="6">
        <v>20.2</v>
      </c>
      <c r="C21" s="6">
        <v>83</v>
      </c>
      <c r="D21" s="6">
        <v>18.3</v>
      </c>
      <c r="E21" s="6">
        <v>19.8</v>
      </c>
      <c r="F21" s="6">
        <v>0</v>
      </c>
      <c r="G21" s="6">
        <v>0</v>
      </c>
      <c r="H21" s="6">
        <v>1015.1</v>
      </c>
      <c r="I21" s="6" t="s">
        <v>229</v>
      </c>
      <c r="J21" s="6" t="s">
        <v>229</v>
      </c>
      <c r="K21" s="6">
        <v>0</v>
      </c>
      <c r="L21" s="6">
        <v>0</v>
      </c>
      <c r="M21" s="6">
        <v>0.5</v>
      </c>
      <c r="N21">
        <v>15.7</v>
      </c>
      <c r="O21">
        <v>669.8</v>
      </c>
      <c r="P21">
        <v>18.399999999999999</v>
      </c>
      <c r="Q21">
        <v>18.399999999999999</v>
      </c>
      <c r="R21" s="60">
        <v>8.3333333333333297E-3</v>
      </c>
      <c r="T21" s="124"/>
      <c r="U21" s="128"/>
      <c r="V21" s="123" t="str">
        <f t="shared" si="0"/>
        <v/>
      </c>
      <c r="W21" s="128"/>
      <c r="X21" s="651"/>
      <c r="Y21" s="487"/>
      <c r="Z21" s="452"/>
      <c r="AA21"/>
      <c r="AC21" s="545"/>
      <c r="AF21" s="474"/>
      <c r="AG21" s="473" t="s">
        <v>122</v>
      </c>
      <c r="AH21" s="455">
        <f>60+AH20</f>
        <v>120</v>
      </c>
      <c r="AQ21" s="56"/>
      <c r="AS21" s="6"/>
      <c r="AU21" s="670"/>
      <c r="AV21" s="671"/>
      <c r="AW21" s="670"/>
      <c r="AX21" s="670"/>
      <c r="AY21" s="670"/>
      <c r="AZ21" s="670"/>
      <c r="BA21" s="670"/>
      <c r="BB21" s="670"/>
      <c r="BC21" s="670"/>
      <c r="BD21" s="671"/>
      <c r="BE21" s="671"/>
      <c r="BF21" s="671"/>
      <c r="BG21" s="671"/>
      <c r="BH21" s="670"/>
      <c r="BI21" s="670"/>
      <c r="BJ21" s="670"/>
      <c r="BK21" s="672"/>
      <c r="BL21" s="670"/>
      <c r="BM21" s="459"/>
      <c r="CB21" s="60"/>
    </row>
    <row r="22" spans="2:80" x14ac:dyDescent="0.25">
      <c r="B22" s="6">
        <v>20.2</v>
      </c>
      <c r="C22" s="6">
        <v>83</v>
      </c>
      <c r="D22" s="6">
        <v>18.3</v>
      </c>
      <c r="E22" s="6">
        <v>19.8</v>
      </c>
      <c r="F22" s="6">
        <v>2.9</v>
      </c>
      <c r="G22" s="6">
        <v>5.4</v>
      </c>
      <c r="H22" s="6">
        <v>1015.2</v>
      </c>
      <c r="I22" s="6" t="s">
        <v>229</v>
      </c>
      <c r="J22" s="6" t="s">
        <v>229</v>
      </c>
      <c r="K22" s="6">
        <v>0</v>
      </c>
      <c r="L22" s="6">
        <v>0</v>
      </c>
      <c r="M22" s="6">
        <v>0.5</v>
      </c>
      <c r="N22">
        <v>15.7</v>
      </c>
      <c r="O22">
        <v>669.8</v>
      </c>
      <c r="P22">
        <v>18.399999999999999</v>
      </c>
      <c r="Q22">
        <v>18.399999999999999</v>
      </c>
      <c r="R22" s="60">
        <v>9.0277777777777804E-3</v>
      </c>
      <c r="T22" s="124"/>
      <c r="U22" s="128"/>
      <c r="V22" s="123" t="str">
        <f t="shared" si="0"/>
        <v/>
      </c>
      <c r="W22" s="128"/>
      <c r="X22" s="651"/>
      <c r="Y22" s="487"/>
      <c r="Z22" s="452"/>
      <c r="AA22"/>
      <c r="AC22" s="545"/>
      <c r="AF22" s="474"/>
      <c r="AG22" s="473" t="s">
        <v>123</v>
      </c>
      <c r="AH22" s="455">
        <f t="shared" ref="AH22:AH33" si="2">AH21+$AH$20</f>
        <v>180</v>
      </c>
      <c r="AP22" s="60"/>
      <c r="AQ22" s="56"/>
      <c r="AS22" s="6"/>
      <c r="AT22" s="61"/>
      <c r="AU22" s="670"/>
      <c r="AV22" s="671"/>
      <c r="AW22" s="670"/>
      <c r="AX22" s="670"/>
      <c r="AY22" s="671"/>
      <c r="AZ22" s="671"/>
      <c r="BA22" s="670"/>
      <c r="BB22" s="670"/>
      <c r="BC22" s="670"/>
      <c r="BD22" s="671"/>
      <c r="BE22" s="671"/>
      <c r="BF22" s="671"/>
      <c r="BG22" s="671"/>
      <c r="BH22" s="670"/>
      <c r="BI22" s="670"/>
      <c r="BJ22" s="670"/>
      <c r="BK22" s="672"/>
      <c r="BL22" s="670"/>
      <c r="BM22" s="459"/>
      <c r="CB22" s="60"/>
    </row>
    <row r="23" spans="2:80" x14ac:dyDescent="0.25">
      <c r="B23" s="6">
        <v>20.2</v>
      </c>
      <c r="C23" s="6">
        <v>83</v>
      </c>
      <c r="D23" s="6">
        <v>18.3</v>
      </c>
      <c r="E23" s="6">
        <v>19.8</v>
      </c>
      <c r="F23" s="6">
        <v>1.1000000000000001</v>
      </c>
      <c r="G23" s="6">
        <v>1.8</v>
      </c>
      <c r="H23" s="6">
        <v>1015.1</v>
      </c>
      <c r="I23" s="6" t="s">
        <v>229</v>
      </c>
      <c r="J23" s="6" t="s">
        <v>229</v>
      </c>
      <c r="K23" s="6">
        <v>0</v>
      </c>
      <c r="L23" s="6">
        <v>0</v>
      </c>
      <c r="M23" s="6">
        <v>0.5</v>
      </c>
      <c r="N23">
        <v>15.7</v>
      </c>
      <c r="O23">
        <v>669.8</v>
      </c>
      <c r="P23">
        <v>18.399999999999999</v>
      </c>
      <c r="Q23">
        <v>18.399999999999999</v>
      </c>
      <c r="R23" s="60">
        <v>9.7222222222222206E-3</v>
      </c>
      <c r="T23" s="124"/>
      <c r="U23" s="128"/>
      <c r="V23" s="123" t="str">
        <f t="shared" si="0"/>
        <v/>
      </c>
      <c r="W23" s="128"/>
      <c r="X23" s="124"/>
      <c r="Y23" s="487"/>
      <c r="Z23" s="452"/>
      <c r="AA23"/>
      <c r="AC23" s="545"/>
      <c r="AF23" s="474"/>
      <c r="AG23" s="473" t="s">
        <v>124</v>
      </c>
      <c r="AH23" s="455">
        <f t="shared" si="2"/>
        <v>240</v>
      </c>
      <c r="AQ23" s="56"/>
      <c r="AS23" s="6"/>
      <c r="AU23" s="670"/>
      <c r="AV23" s="671"/>
      <c r="AW23" s="670"/>
      <c r="AX23" s="670"/>
      <c r="AY23" s="671"/>
      <c r="AZ23" s="671"/>
      <c r="BA23" s="670"/>
      <c r="BB23" s="670"/>
      <c r="BC23" s="670"/>
      <c r="BD23" s="671"/>
      <c r="BE23" s="671"/>
      <c r="BF23" s="671"/>
      <c r="BG23" s="671"/>
      <c r="BH23" s="670"/>
      <c r="BI23" s="670"/>
      <c r="BJ23" s="670"/>
      <c r="BK23" s="672"/>
      <c r="BL23" s="670"/>
      <c r="BM23" s="459"/>
      <c r="CB23" s="60"/>
    </row>
    <row r="24" spans="2:80" x14ac:dyDescent="0.25">
      <c r="B24" s="6">
        <v>20.100000000000001</v>
      </c>
      <c r="C24" s="6">
        <v>83</v>
      </c>
      <c r="D24" s="6">
        <v>18.3</v>
      </c>
      <c r="E24" s="6">
        <v>19.8</v>
      </c>
      <c r="F24" s="6">
        <v>2.9</v>
      </c>
      <c r="G24" s="6">
        <v>3.6</v>
      </c>
      <c r="H24" s="6">
        <v>1015</v>
      </c>
      <c r="I24" s="6" t="s">
        <v>229</v>
      </c>
      <c r="J24" s="6" t="s">
        <v>229</v>
      </c>
      <c r="K24" s="6">
        <v>0</v>
      </c>
      <c r="L24" s="6">
        <v>0</v>
      </c>
      <c r="M24" s="6">
        <v>0.5</v>
      </c>
      <c r="N24">
        <v>15.7</v>
      </c>
      <c r="O24">
        <v>669.8</v>
      </c>
      <c r="P24">
        <v>18.399999999999999</v>
      </c>
      <c r="Q24">
        <v>18.3</v>
      </c>
      <c r="R24" s="60">
        <v>1.0416666666666701E-2</v>
      </c>
      <c r="T24" s="124"/>
      <c r="U24" s="128"/>
      <c r="V24" s="123" t="str">
        <f t="shared" si="0"/>
        <v/>
      </c>
      <c r="W24" s="128"/>
      <c r="X24" s="124"/>
      <c r="Y24" s="487"/>
      <c r="Z24" s="452"/>
      <c r="AA24"/>
      <c r="AC24" s="545"/>
      <c r="AF24" s="474"/>
      <c r="AG24" s="473" t="s">
        <v>125</v>
      </c>
      <c r="AH24" s="455">
        <f t="shared" si="2"/>
        <v>300</v>
      </c>
      <c r="AQ24" s="56"/>
      <c r="AS24" s="6"/>
      <c r="AU24" s="670"/>
      <c r="AV24" s="671"/>
      <c r="AW24" s="670"/>
      <c r="AX24" s="670"/>
      <c r="AY24" s="671"/>
      <c r="AZ24" s="671"/>
      <c r="BA24" s="670"/>
      <c r="BB24" s="670"/>
      <c r="BC24" s="670"/>
      <c r="BD24" s="671"/>
      <c r="BE24" s="671"/>
      <c r="BF24" s="671"/>
      <c r="BG24" s="671"/>
      <c r="BH24" s="670"/>
      <c r="BI24" s="670"/>
      <c r="BJ24" s="670"/>
      <c r="BK24" s="672"/>
      <c r="BL24" s="670"/>
      <c r="BM24" s="459"/>
      <c r="CB24" s="60"/>
    </row>
    <row r="25" spans="2:80" x14ac:dyDescent="0.25">
      <c r="B25" s="6">
        <v>20.2</v>
      </c>
      <c r="C25" s="6">
        <v>83</v>
      </c>
      <c r="D25" s="6">
        <v>18.3</v>
      </c>
      <c r="E25" s="6">
        <v>19.8</v>
      </c>
      <c r="F25" s="6">
        <v>0.4</v>
      </c>
      <c r="G25" s="6">
        <v>1.8</v>
      </c>
      <c r="H25" s="6">
        <v>1015.1</v>
      </c>
      <c r="I25" s="6" t="s">
        <v>229</v>
      </c>
      <c r="J25" s="6" t="s">
        <v>229</v>
      </c>
      <c r="K25" s="6">
        <v>0</v>
      </c>
      <c r="L25" s="6">
        <v>0</v>
      </c>
      <c r="M25" s="6">
        <v>0.5</v>
      </c>
      <c r="N25">
        <v>15.7</v>
      </c>
      <c r="O25">
        <v>669.8</v>
      </c>
      <c r="P25">
        <v>18.3</v>
      </c>
      <c r="Q25">
        <v>18.3</v>
      </c>
      <c r="R25" s="60">
        <v>1.1111111111111099E-2</v>
      </c>
      <c r="T25" s="124"/>
      <c r="U25" s="128"/>
      <c r="V25" s="123" t="str">
        <f t="shared" si="0"/>
        <v/>
      </c>
      <c r="W25" s="128"/>
      <c r="X25" s="124"/>
      <c r="Y25" s="296"/>
      <c r="Z25" s="452"/>
      <c r="AA25"/>
      <c r="AC25" s="545"/>
      <c r="AF25" s="474"/>
      <c r="AG25" s="473" t="s">
        <v>126</v>
      </c>
      <c r="AH25" s="455">
        <f t="shared" si="2"/>
        <v>360</v>
      </c>
      <c r="AS25" s="6"/>
      <c r="AU25" s="670"/>
      <c r="AV25" s="671"/>
      <c r="AW25" s="670"/>
      <c r="AX25" s="670"/>
      <c r="AY25" s="671"/>
      <c r="AZ25" s="671"/>
      <c r="BA25" s="670"/>
      <c r="BB25" s="670"/>
      <c r="BC25" s="670"/>
      <c r="BD25" s="671"/>
      <c r="BE25" s="671"/>
      <c r="BF25" s="671"/>
      <c r="BG25" s="671"/>
      <c r="BH25" s="670"/>
      <c r="BI25" s="670"/>
      <c r="BJ25" s="670"/>
      <c r="BK25" s="672"/>
      <c r="BL25" s="670"/>
      <c r="BM25" s="459"/>
      <c r="CB25" s="60"/>
    </row>
    <row r="26" spans="2:80" x14ac:dyDescent="0.25">
      <c r="B26" s="6">
        <v>20.2</v>
      </c>
      <c r="C26" s="6">
        <v>83</v>
      </c>
      <c r="D26" s="6">
        <v>18.3</v>
      </c>
      <c r="E26" s="6">
        <v>19.8</v>
      </c>
      <c r="F26" s="6">
        <v>3.6</v>
      </c>
      <c r="G26" s="6">
        <v>5.4</v>
      </c>
      <c r="H26" s="6">
        <v>1014.8</v>
      </c>
      <c r="I26" s="6" t="s">
        <v>229</v>
      </c>
      <c r="J26" s="6" t="s">
        <v>229</v>
      </c>
      <c r="K26" s="6">
        <v>0</v>
      </c>
      <c r="L26" s="6">
        <v>0</v>
      </c>
      <c r="M26" s="6">
        <v>0.5</v>
      </c>
      <c r="N26">
        <v>15.7</v>
      </c>
      <c r="O26">
        <v>669.8</v>
      </c>
      <c r="P26">
        <v>18.399999999999999</v>
      </c>
      <c r="Q26">
        <v>18.3</v>
      </c>
      <c r="R26" s="60">
        <v>1.18055555555556E-2</v>
      </c>
      <c r="T26" s="124"/>
      <c r="U26" s="128"/>
      <c r="V26" s="123" t="str">
        <f t="shared" si="0"/>
        <v/>
      </c>
      <c r="W26" s="128"/>
      <c r="X26" s="124"/>
      <c r="Y26" s="487"/>
      <c r="Z26" s="452"/>
      <c r="AA26" s="56"/>
      <c r="AC26" s="545"/>
      <c r="AF26" s="474"/>
      <c r="AG26" s="473" t="s">
        <v>127</v>
      </c>
      <c r="AH26" s="455">
        <f t="shared" si="2"/>
        <v>420</v>
      </c>
      <c r="AS26" s="6"/>
      <c r="AU26" s="670"/>
      <c r="AV26" s="671"/>
      <c r="AW26" s="670"/>
      <c r="AX26" s="670"/>
      <c r="AY26" s="670"/>
      <c r="AZ26" s="670"/>
      <c r="BA26" s="670"/>
      <c r="BB26" s="670"/>
      <c r="BC26" s="670"/>
      <c r="BD26" s="671"/>
      <c r="BE26" s="671"/>
      <c r="BF26" s="671"/>
      <c r="BG26" s="671"/>
      <c r="BH26" s="670"/>
      <c r="BI26" s="670"/>
      <c r="BJ26" s="670"/>
      <c r="BK26" s="672"/>
      <c r="BL26" s="670"/>
      <c r="BM26" s="459"/>
      <c r="CB26" s="60"/>
    </row>
    <row r="27" spans="2:80" x14ac:dyDescent="0.25">
      <c r="B27" s="6">
        <v>20.100000000000001</v>
      </c>
      <c r="C27" s="6">
        <v>83</v>
      </c>
      <c r="D27" s="6">
        <v>18.3</v>
      </c>
      <c r="E27" s="6">
        <v>19.8</v>
      </c>
      <c r="F27" s="6">
        <v>1.8</v>
      </c>
      <c r="G27" s="6">
        <v>3.6</v>
      </c>
      <c r="H27" s="6">
        <v>1015.1</v>
      </c>
      <c r="I27" s="6" t="s">
        <v>229</v>
      </c>
      <c r="J27" s="6" t="s">
        <v>229</v>
      </c>
      <c r="K27" s="6">
        <v>0</v>
      </c>
      <c r="L27" s="6">
        <v>0</v>
      </c>
      <c r="M27" s="6">
        <v>0.5</v>
      </c>
      <c r="N27">
        <v>15.7</v>
      </c>
      <c r="O27">
        <v>669.8</v>
      </c>
      <c r="P27">
        <v>18.3</v>
      </c>
      <c r="Q27">
        <v>18.3</v>
      </c>
      <c r="R27" s="60">
        <v>1.2500000000000001E-2</v>
      </c>
      <c r="T27" s="124"/>
      <c r="U27" s="128"/>
      <c r="V27" s="123" t="str">
        <f t="shared" si="0"/>
        <v/>
      </c>
      <c r="W27" s="128"/>
      <c r="X27" s="124"/>
      <c r="Y27" s="487"/>
      <c r="Z27" s="452"/>
      <c r="AA27" s="56"/>
      <c r="AC27" s="545"/>
      <c r="AF27" s="474"/>
      <c r="AG27" s="473" t="s">
        <v>128</v>
      </c>
      <c r="AH27" s="455">
        <f t="shared" si="2"/>
        <v>480</v>
      </c>
      <c r="AS27" s="6"/>
      <c r="AU27" s="670"/>
      <c r="AV27" s="671"/>
      <c r="AW27" s="670"/>
      <c r="AX27" s="670"/>
      <c r="AY27" s="671"/>
      <c r="AZ27" s="671"/>
      <c r="BA27" s="670"/>
      <c r="BB27" s="670"/>
      <c r="BC27" s="670"/>
      <c r="BD27" s="671"/>
      <c r="BE27" s="671"/>
      <c r="BF27" s="671"/>
      <c r="BG27" s="671"/>
      <c r="BH27" s="670"/>
      <c r="BI27" s="670"/>
      <c r="BJ27" s="670"/>
      <c r="BK27" s="672"/>
      <c r="BL27" s="670"/>
      <c r="BM27" s="459"/>
      <c r="CB27" s="60"/>
    </row>
    <row r="28" spans="2:80" x14ac:dyDescent="0.25">
      <c r="B28" s="6">
        <v>20.100000000000001</v>
      </c>
      <c r="C28" s="6">
        <v>83</v>
      </c>
      <c r="D28" s="6">
        <v>18.3</v>
      </c>
      <c r="E28" s="6">
        <v>19.8</v>
      </c>
      <c r="F28" s="6">
        <v>1.1000000000000001</v>
      </c>
      <c r="G28" s="6">
        <v>1.8</v>
      </c>
      <c r="H28" s="6">
        <v>1014.8</v>
      </c>
      <c r="I28" s="6" t="s">
        <v>229</v>
      </c>
      <c r="J28" s="6" t="s">
        <v>229</v>
      </c>
      <c r="K28" s="6">
        <v>0</v>
      </c>
      <c r="L28" s="6">
        <v>0</v>
      </c>
      <c r="M28" s="6">
        <v>0.5</v>
      </c>
      <c r="N28">
        <v>15.7</v>
      </c>
      <c r="O28">
        <v>669.8</v>
      </c>
      <c r="P28">
        <v>18.3</v>
      </c>
      <c r="Q28">
        <v>18.3</v>
      </c>
      <c r="R28" s="60">
        <v>1.3194444444444399E-2</v>
      </c>
      <c r="T28" s="124"/>
      <c r="U28" s="128"/>
      <c r="V28" s="123" t="str">
        <f t="shared" si="0"/>
        <v/>
      </c>
      <c r="W28" s="128"/>
      <c r="X28" s="124"/>
      <c r="Y28" s="487"/>
      <c r="Z28" s="452"/>
      <c r="AA28" s="56"/>
      <c r="AC28" s="545"/>
      <c r="AF28" s="474"/>
      <c r="AG28" s="473" t="s">
        <v>135</v>
      </c>
      <c r="AH28" s="455">
        <f t="shared" si="2"/>
        <v>540</v>
      </c>
      <c r="AS28" s="6"/>
      <c r="AU28" s="670"/>
      <c r="AV28" s="671"/>
      <c r="AW28" s="670"/>
      <c r="AX28" s="670"/>
      <c r="AY28" s="671"/>
      <c r="AZ28" s="671"/>
      <c r="BA28" s="670"/>
      <c r="BB28" s="670"/>
      <c r="BC28" s="670"/>
      <c r="BD28" s="671"/>
      <c r="BE28" s="671"/>
      <c r="BF28" s="671"/>
      <c r="BG28" s="671"/>
      <c r="BH28" s="670"/>
      <c r="BI28" s="670"/>
      <c r="BJ28" s="670"/>
      <c r="BK28" s="672"/>
      <c r="BL28" s="670"/>
      <c r="BM28" s="459"/>
      <c r="CB28" s="60"/>
    </row>
    <row r="29" spans="2:80" x14ac:dyDescent="0.25">
      <c r="B29" s="6">
        <v>20.100000000000001</v>
      </c>
      <c r="C29" s="6">
        <v>83</v>
      </c>
      <c r="D29" s="6">
        <v>18.3</v>
      </c>
      <c r="E29" s="6">
        <v>19.8</v>
      </c>
      <c r="F29" s="6">
        <v>0</v>
      </c>
      <c r="G29" s="6">
        <v>0</v>
      </c>
      <c r="H29" s="6">
        <v>1015</v>
      </c>
      <c r="I29" s="6" t="s">
        <v>229</v>
      </c>
      <c r="J29" s="6" t="s">
        <v>229</v>
      </c>
      <c r="K29" s="6">
        <v>0</v>
      </c>
      <c r="L29" s="6">
        <v>0</v>
      </c>
      <c r="M29" s="6">
        <v>0.5</v>
      </c>
      <c r="N29">
        <v>15.7</v>
      </c>
      <c r="O29">
        <v>669.8</v>
      </c>
      <c r="P29">
        <v>18.3</v>
      </c>
      <c r="Q29">
        <v>18.3</v>
      </c>
      <c r="R29" s="60">
        <v>1.38888888888889E-2</v>
      </c>
      <c r="T29" s="124"/>
      <c r="U29" s="128"/>
      <c r="V29" s="123" t="str">
        <f t="shared" si="0"/>
        <v/>
      </c>
      <c r="W29" s="128"/>
      <c r="X29" s="124"/>
      <c r="Y29" s="487"/>
      <c r="Z29" s="452"/>
      <c r="AA29" s="56"/>
      <c r="AC29" s="545"/>
      <c r="AF29" s="474"/>
      <c r="AG29" s="473" t="s">
        <v>136</v>
      </c>
      <c r="AH29" s="455">
        <f t="shared" si="2"/>
        <v>600</v>
      </c>
      <c r="AS29" s="6"/>
      <c r="AU29" s="670"/>
      <c r="AV29" s="671"/>
      <c r="AW29" s="670"/>
      <c r="AX29" s="670"/>
      <c r="AY29" s="670"/>
      <c r="AZ29" s="670"/>
      <c r="BA29" s="671"/>
      <c r="BB29" s="670"/>
      <c r="BC29" s="670"/>
      <c r="BD29" s="671"/>
      <c r="BE29" s="671"/>
      <c r="BF29" s="671"/>
      <c r="BG29" s="671"/>
      <c r="BH29" s="670"/>
      <c r="BI29" s="670"/>
      <c r="BJ29" s="670"/>
      <c r="BK29" s="672"/>
      <c r="BL29" s="670"/>
      <c r="BM29" s="459"/>
      <c r="CB29" s="60"/>
    </row>
    <row r="30" spans="2:80" x14ac:dyDescent="0.25">
      <c r="B30" s="6">
        <v>20.100000000000001</v>
      </c>
      <c r="C30" s="6">
        <v>83</v>
      </c>
      <c r="D30" s="6">
        <v>18.3</v>
      </c>
      <c r="E30" s="6">
        <v>19.8</v>
      </c>
      <c r="F30" s="6">
        <v>0</v>
      </c>
      <c r="G30" s="6">
        <v>0</v>
      </c>
      <c r="H30" s="6">
        <v>1014.9</v>
      </c>
      <c r="I30" s="6" t="s">
        <v>229</v>
      </c>
      <c r="J30" s="6" t="s">
        <v>229</v>
      </c>
      <c r="K30" s="6">
        <v>0</v>
      </c>
      <c r="L30" s="6">
        <v>0</v>
      </c>
      <c r="M30" s="6">
        <v>0.5</v>
      </c>
      <c r="N30">
        <v>15.7</v>
      </c>
      <c r="O30">
        <v>669.8</v>
      </c>
      <c r="P30">
        <v>18.3</v>
      </c>
      <c r="Q30">
        <v>18.3</v>
      </c>
      <c r="R30" s="60">
        <v>1.4583333333333301E-2</v>
      </c>
      <c r="T30" s="124"/>
      <c r="U30" s="128"/>
      <c r="V30" s="123" t="str">
        <f t="shared" si="0"/>
        <v/>
      </c>
      <c r="W30" s="128"/>
      <c r="X30" s="124"/>
      <c r="Y30" s="487"/>
      <c r="Z30" s="452"/>
      <c r="AA30" s="660"/>
      <c r="AC30" s="545"/>
      <c r="AF30" s="474"/>
      <c r="AG30" s="473" t="s">
        <v>137</v>
      </c>
      <c r="AH30" s="455">
        <f t="shared" si="2"/>
        <v>660</v>
      </c>
      <c r="AS30" s="6"/>
      <c r="AU30" s="670"/>
      <c r="AV30" s="671"/>
      <c r="AW30" s="670"/>
      <c r="AX30" s="670"/>
      <c r="AY30" s="671"/>
      <c r="AZ30" s="671"/>
      <c r="BA30" s="670"/>
      <c r="BB30" s="670"/>
      <c r="BC30" s="670"/>
      <c r="BD30" s="671"/>
      <c r="BE30" s="671"/>
      <c r="BF30" s="671"/>
      <c r="BG30" s="671"/>
      <c r="BH30" s="670"/>
      <c r="BI30" s="670"/>
      <c r="BJ30" s="670"/>
      <c r="BK30" s="672"/>
      <c r="BL30" s="670"/>
      <c r="BM30" s="459"/>
      <c r="CB30" s="60"/>
    </row>
    <row r="31" spans="2:80" x14ac:dyDescent="0.25">
      <c r="B31" s="6">
        <v>20.100000000000001</v>
      </c>
      <c r="C31" s="6">
        <v>83</v>
      </c>
      <c r="D31" s="6">
        <v>18.2</v>
      </c>
      <c r="E31" s="6">
        <v>19.7</v>
      </c>
      <c r="F31" s="6">
        <v>0</v>
      </c>
      <c r="G31" s="6">
        <v>0</v>
      </c>
      <c r="H31" s="6">
        <v>1015</v>
      </c>
      <c r="I31" s="6" t="s">
        <v>229</v>
      </c>
      <c r="J31" s="6" t="s">
        <v>229</v>
      </c>
      <c r="K31" s="6">
        <v>0</v>
      </c>
      <c r="L31" s="6">
        <v>0</v>
      </c>
      <c r="M31" s="6">
        <v>0.5</v>
      </c>
      <c r="N31">
        <v>15.7</v>
      </c>
      <c r="O31">
        <v>669.8</v>
      </c>
      <c r="P31">
        <v>18.3</v>
      </c>
      <c r="Q31">
        <v>18.3</v>
      </c>
      <c r="R31" s="60">
        <v>1.52777777777778E-2</v>
      </c>
      <c r="T31" s="124"/>
      <c r="U31" s="128"/>
      <c r="V31" s="123" t="str">
        <f t="shared" si="0"/>
        <v/>
      </c>
      <c r="W31" s="128"/>
      <c r="X31" s="124"/>
      <c r="Y31" s="487"/>
      <c r="Z31" s="452"/>
      <c r="AA31" s="56"/>
      <c r="AC31" s="545"/>
      <c r="AF31" s="474"/>
      <c r="AG31" s="473" t="s">
        <v>138</v>
      </c>
      <c r="AH31" s="455">
        <f t="shared" si="2"/>
        <v>720</v>
      </c>
      <c r="AS31" s="6"/>
      <c r="AU31" s="670"/>
      <c r="AV31" s="671"/>
      <c r="AW31" s="670"/>
      <c r="AX31" s="670"/>
      <c r="AY31" s="670"/>
      <c r="AZ31" s="670"/>
      <c r="BA31" s="670"/>
      <c r="BB31" s="670"/>
      <c r="BC31" s="670"/>
      <c r="BD31" s="671"/>
      <c r="BE31" s="671"/>
      <c r="BF31" s="671"/>
      <c r="BG31" s="671"/>
      <c r="BH31" s="670"/>
      <c r="BI31" s="670"/>
      <c r="BJ31" s="670"/>
      <c r="BK31" s="672"/>
      <c r="BL31" s="670"/>
      <c r="BM31" s="459"/>
      <c r="CB31" s="60"/>
    </row>
    <row r="32" spans="2:80" x14ac:dyDescent="0.25">
      <c r="B32" s="6">
        <v>20.100000000000001</v>
      </c>
      <c r="C32" s="6">
        <v>83</v>
      </c>
      <c r="D32" s="6">
        <v>18.2</v>
      </c>
      <c r="E32" s="6">
        <v>19.7</v>
      </c>
      <c r="F32" s="6">
        <v>1.8</v>
      </c>
      <c r="G32" s="6">
        <v>1.8</v>
      </c>
      <c r="H32" s="6">
        <v>1015</v>
      </c>
      <c r="I32" s="6" t="s">
        <v>229</v>
      </c>
      <c r="J32" s="6" t="s">
        <v>229</v>
      </c>
      <c r="K32" s="6">
        <v>0</v>
      </c>
      <c r="L32" s="6">
        <v>0</v>
      </c>
      <c r="M32" s="6">
        <v>0.5</v>
      </c>
      <c r="N32">
        <v>15.7</v>
      </c>
      <c r="O32">
        <v>669.8</v>
      </c>
      <c r="P32">
        <v>18.3</v>
      </c>
      <c r="Q32">
        <v>18.3</v>
      </c>
      <c r="R32" s="60">
        <v>1.59722222222222E-2</v>
      </c>
      <c r="T32" s="124"/>
      <c r="U32" s="128"/>
      <c r="V32" s="123" t="str">
        <f t="shared" si="0"/>
        <v/>
      </c>
      <c r="W32" s="128"/>
      <c r="X32" s="124"/>
      <c r="Y32" s="487"/>
      <c r="Z32" s="452"/>
      <c r="AA32" s="56"/>
      <c r="AC32" s="545"/>
      <c r="AF32" s="474"/>
      <c r="AG32" s="473" t="s">
        <v>139</v>
      </c>
      <c r="AH32" s="455">
        <f t="shared" si="2"/>
        <v>780</v>
      </c>
      <c r="AS32" s="6"/>
      <c r="AU32" s="670"/>
      <c r="AV32" s="671"/>
      <c r="AW32" s="670"/>
      <c r="AX32" s="670"/>
      <c r="AY32" s="671"/>
      <c r="AZ32" s="671"/>
      <c r="BA32" s="671"/>
      <c r="BB32" s="670"/>
      <c r="BC32" s="670"/>
      <c r="BD32" s="671"/>
      <c r="BE32" s="671"/>
      <c r="BF32" s="671"/>
      <c r="BG32" s="671"/>
      <c r="BH32" s="670"/>
      <c r="BI32" s="670"/>
      <c r="BJ32" s="670"/>
      <c r="BK32" s="672"/>
      <c r="BL32" s="670"/>
      <c r="BM32" s="459"/>
      <c r="CB32" s="60"/>
    </row>
    <row r="33" spans="2:80" x14ac:dyDescent="0.25">
      <c r="B33" s="6">
        <v>20.100000000000001</v>
      </c>
      <c r="C33" s="6">
        <v>83</v>
      </c>
      <c r="D33" s="6">
        <v>18.2</v>
      </c>
      <c r="E33" s="6">
        <v>19.7</v>
      </c>
      <c r="F33" s="6">
        <v>0.7</v>
      </c>
      <c r="G33" s="6">
        <v>1.8</v>
      </c>
      <c r="H33" s="6">
        <v>1015</v>
      </c>
      <c r="I33" s="6" t="s">
        <v>229</v>
      </c>
      <c r="J33" s="6" t="s">
        <v>229</v>
      </c>
      <c r="K33" s="6">
        <v>0</v>
      </c>
      <c r="L33" s="6">
        <v>0</v>
      </c>
      <c r="M33" s="6">
        <v>0.5</v>
      </c>
      <c r="N33">
        <v>15.7</v>
      </c>
      <c r="O33">
        <v>669.8</v>
      </c>
      <c r="P33">
        <v>18.3</v>
      </c>
      <c r="Q33">
        <v>18.3</v>
      </c>
      <c r="R33" s="60">
        <v>1.6666666666666701E-2</v>
      </c>
      <c r="T33" s="124"/>
      <c r="U33" s="128"/>
      <c r="V33" s="123" t="str">
        <f t="shared" si="0"/>
        <v/>
      </c>
      <c r="W33" s="128"/>
      <c r="X33" s="124"/>
      <c r="Y33" s="487"/>
      <c r="Z33" s="452"/>
      <c r="AA33" s="56"/>
      <c r="AC33" s="545"/>
      <c r="AF33" s="474"/>
      <c r="AG33" s="473" t="s">
        <v>140</v>
      </c>
      <c r="AH33" s="455">
        <f t="shared" si="2"/>
        <v>840</v>
      </c>
      <c r="AI33" s="38"/>
      <c r="AJ33" s="6"/>
      <c r="AK33" s="56"/>
      <c r="AS33" s="6"/>
      <c r="AU33" s="670"/>
      <c r="AV33" s="671"/>
      <c r="AW33" s="670"/>
      <c r="AX33" s="670"/>
      <c r="AY33" s="671"/>
      <c r="AZ33" s="671"/>
      <c r="BA33" s="670"/>
      <c r="BB33" s="670"/>
      <c r="BC33" s="670"/>
      <c r="BD33" s="671"/>
      <c r="BE33" s="671"/>
      <c r="BF33" s="671"/>
      <c r="BG33" s="671"/>
      <c r="BH33" s="670"/>
      <c r="BI33" s="670"/>
      <c r="BJ33" s="670"/>
      <c r="BK33" s="672"/>
      <c r="BL33" s="670"/>
      <c r="BM33" s="459"/>
      <c r="CB33" s="60"/>
    </row>
    <row r="34" spans="2:80" x14ac:dyDescent="0.25">
      <c r="B34" s="6">
        <v>20.100000000000001</v>
      </c>
      <c r="C34" s="6">
        <v>83</v>
      </c>
      <c r="D34" s="6">
        <v>18.2</v>
      </c>
      <c r="E34" s="6">
        <v>19.7</v>
      </c>
      <c r="F34" s="6">
        <v>3.2</v>
      </c>
      <c r="G34" s="6">
        <v>3.6</v>
      </c>
      <c r="H34" s="6">
        <v>1014.8</v>
      </c>
      <c r="I34" s="6" t="s">
        <v>229</v>
      </c>
      <c r="J34" s="6" t="s">
        <v>229</v>
      </c>
      <c r="K34" s="6">
        <v>0</v>
      </c>
      <c r="L34" s="6">
        <v>0</v>
      </c>
      <c r="M34" s="6">
        <v>0.5</v>
      </c>
      <c r="N34">
        <v>15.7</v>
      </c>
      <c r="O34">
        <v>669.8</v>
      </c>
      <c r="P34">
        <v>18.3</v>
      </c>
      <c r="Q34">
        <v>18.2</v>
      </c>
      <c r="R34" s="60">
        <v>1.7361111111111101E-2</v>
      </c>
      <c r="T34" s="124"/>
      <c r="U34" s="128"/>
      <c r="V34" s="123" t="str">
        <f t="shared" si="0"/>
        <v/>
      </c>
      <c r="W34" s="128"/>
      <c r="X34" s="124"/>
      <c r="Y34" s="487"/>
      <c r="Z34" s="452"/>
      <c r="AA34" s="56"/>
      <c r="AC34" s="545"/>
      <c r="AH34" s="296"/>
      <c r="AO34" s="296"/>
      <c r="AR34" s="6"/>
      <c r="AS34" s="6"/>
      <c r="AT34" s="58"/>
      <c r="AU34" s="670"/>
      <c r="AV34" s="671"/>
      <c r="AW34" s="670"/>
      <c r="AX34" s="670"/>
      <c r="AY34" s="671"/>
      <c r="AZ34" s="671"/>
      <c r="BA34" s="671"/>
      <c r="BB34" s="670"/>
      <c r="BC34" s="670"/>
      <c r="BD34" s="671"/>
      <c r="BE34" s="671"/>
      <c r="BF34" s="671"/>
      <c r="BG34" s="671"/>
      <c r="BH34" s="670"/>
      <c r="BI34" s="670"/>
      <c r="BJ34" s="670"/>
      <c r="BK34" s="672"/>
      <c r="BL34" s="670"/>
      <c r="BM34" s="459"/>
      <c r="CB34" s="60"/>
    </row>
    <row r="35" spans="2:80" x14ac:dyDescent="0.25">
      <c r="B35" s="6">
        <v>20.100000000000001</v>
      </c>
      <c r="C35" s="6">
        <v>83</v>
      </c>
      <c r="D35" s="6">
        <v>18.2</v>
      </c>
      <c r="E35" s="6">
        <v>19.7</v>
      </c>
      <c r="F35" s="6">
        <v>0.4</v>
      </c>
      <c r="G35" s="6">
        <v>1.8</v>
      </c>
      <c r="H35" s="6">
        <v>1015</v>
      </c>
      <c r="I35" s="6" t="s">
        <v>229</v>
      </c>
      <c r="J35" s="6" t="s">
        <v>229</v>
      </c>
      <c r="K35" s="6">
        <v>0</v>
      </c>
      <c r="L35" s="6">
        <v>0</v>
      </c>
      <c r="M35" s="6">
        <v>0.5</v>
      </c>
      <c r="N35">
        <v>15.7</v>
      </c>
      <c r="O35">
        <v>669.8</v>
      </c>
      <c r="P35">
        <v>18.3</v>
      </c>
      <c r="Q35">
        <v>18.2</v>
      </c>
      <c r="R35" s="60">
        <v>1.8055555555555599E-2</v>
      </c>
      <c r="T35" s="124"/>
      <c r="U35" s="128"/>
      <c r="V35" s="123" t="str">
        <f t="shared" si="0"/>
        <v/>
      </c>
      <c r="W35" s="128"/>
      <c r="X35" s="124"/>
      <c r="Y35" s="487"/>
      <c r="Z35" s="452"/>
      <c r="AA35" s="56"/>
      <c r="AC35" s="545"/>
      <c r="AH35" s="425"/>
      <c r="AJ35" s="56"/>
      <c r="AO35" s="425"/>
      <c r="AR35" s="6"/>
      <c r="AS35" s="6"/>
      <c r="AT35" s="58"/>
      <c r="AU35" s="670"/>
      <c r="AV35" s="671"/>
      <c r="AW35" s="670"/>
      <c r="AX35" s="670"/>
      <c r="AY35" s="671"/>
      <c r="AZ35" s="671"/>
      <c r="BA35" s="670"/>
      <c r="BB35" s="670"/>
      <c r="BC35" s="670"/>
      <c r="BD35" s="671"/>
      <c r="BE35" s="671"/>
      <c r="BF35" s="671"/>
      <c r="BG35" s="671"/>
      <c r="BH35" s="670"/>
      <c r="BI35" s="670"/>
      <c r="BJ35" s="670"/>
      <c r="BK35" s="672"/>
      <c r="BL35" s="670"/>
      <c r="BM35" s="459"/>
      <c r="CB35" s="60"/>
    </row>
    <row r="36" spans="2:80" x14ac:dyDescent="0.25">
      <c r="B36" s="6">
        <v>20.100000000000001</v>
      </c>
      <c r="C36" s="6">
        <v>84</v>
      </c>
      <c r="D36" s="6">
        <v>18.2</v>
      </c>
      <c r="E36" s="6">
        <v>19.7</v>
      </c>
      <c r="F36" s="6">
        <v>1.4</v>
      </c>
      <c r="G36" s="6">
        <v>1.8</v>
      </c>
      <c r="H36" s="6">
        <v>1015</v>
      </c>
      <c r="I36" s="6" t="s">
        <v>229</v>
      </c>
      <c r="J36" s="6" t="s">
        <v>229</v>
      </c>
      <c r="K36" s="6">
        <v>0</v>
      </c>
      <c r="L36" s="6">
        <v>0</v>
      </c>
      <c r="M36" s="6">
        <v>0.5</v>
      </c>
      <c r="N36">
        <v>15.7</v>
      </c>
      <c r="O36">
        <v>669.8</v>
      </c>
      <c r="P36">
        <v>18.2</v>
      </c>
      <c r="Q36">
        <v>18.2</v>
      </c>
      <c r="R36" s="60">
        <v>1.8749999999999999E-2</v>
      </c>
      <c r="T36" s="124"/>
      <c r="U36" s="128"/>
      <c r="V36" s="123" t="str">
        <f t="shared" si="0"/>
        <v/>
      </c>
      <c r="W36" s="128"/>
      <c r="X36" s="124"/>
      <c r="Y36" s="487"/>
      <c r="Z36" s="452"/>
      <c r="AA36" s="56"/>
      <c r="AC36" s="545"/>
      <c r="AH36" s="425"/>
      <c r="AJ36" s="56"/>
      <c r="AO36" s="425"/>
      <c r="AR36" s="6"/>
      <c r="AS36" s="6"/>
      <c r="AT36" s="58"/>
      <c r="AU36" s="670"/>
      <c r="AV36" s="671"/>
      <c r="AW36" s="670"/>
      <c r="AX36" s="670"/>
      <c r="AY36" s="671"/>
      <c r="AZ36" s="671"/>
      <c r="BA36" s="671"/>
      <c r="BB36" s="670"/>
      <c r="BC36" s="670"/>
      <c r="BD36" s="671"/>
      <c r="BE36" s="671"/>
      <c r="BF36" s="671"/>
      <c r="BG36" s="671"/>
      <c r="BH36" s="670"/>
      <c r="BI36" s="670"/>
      <c r="BJ36" s="670"/>
      <c r="BK36" s="672"/>
      <c r="BL36" s="670"/>
      <c r="BM36" s="459"/>
      <c r="CB36" s="60"/>
    </row>
    <row r="37" spans="2:80" x14ac:dyDescent="0.25">
      <c r="B37" s="6">
        <v>20.100000000000001</v>
      </c>
      <c r="C37" s="6">
        <v>84</v>
      </c>
      <c r="D37" s="6">
        <v>18.100000000000001</v>
      </c>
      <c r="E37" s="6">
        <v>19.600000000000001</v>
      </c>
      <c r="F37" s="6">
        <v>1.4</v>
      </c>
      <c r="G37" s="6">
        <v>3.6</v>
      </c>
      <c r="H37" s="6">
        <v>1015</v>
      </c>
      <c r="I37" s="6" t="s">
        <v>229</v>
      </c>
      <c r="J37" s="6" t="s">
        <v>229</v>
      </c>
      <c r="K37" s="6">
        <v>0</v>
      </c>
      <c r="L37" s="6">
        <v>0</v>
      </c>
      <c r="M37" s="6">
        <v>0.5</v>
      </c>
      <c r="N37">
        <v>15.7</v>
      </c>
      <c r="O37">
        <v>669.8</v>
      </c>
      <c r="P37">
        <v>18.2</v>
      </c>
      <c r="Q37">
        <v>18.2</v>
      </c>
      <c r="R37" s="60">
        <v>1.94444444444444E-2</v>
      </c>
      <c r="T37" s="124"/>
      <c r="U37" s="128"/>
      <c r="V37" s="123" t="str">
        <f t="shared" si="0"/>
        <v/>
      </c>
      <c r="W37" s="128"/>
      <c r="X37" s="124"/>
      <c r="Y37" s="487"/>
      <c r="Z37" s="56"/>
      <c r="AA37"/>
      <c r="AC37" s="545"/>
      <c r="AH37" s="425"/>
      <c r="AJ37" s="56"/>
      <c r="AR37" s="6"/>
      <c r="AS37" s="6"/>
      <c r="AT37" s="58"/>
      <c r="AU37" s="670"/>
      <c r="AV37" s="671"/>
      <c r="AW37" s="670"/>
      <c r="AX37" s="670"/>
      <c r="AY37" s="670"/>
      <c r="AZ37" s="670"/>
      <c r="BA37" s="671"/>
      <c r="BB37" s="670"/>
      <c r="BC37" s="670"/>
      <c r="BD37" s="671"/>
      <c r="BE37" s="671"/>
      <c r="BF37" s="671"/>
      <c r="BG37" s="671"/>
      <c r="BH37" s="670"/>
      <c r="BI37" s="670"/>
      <c r="BJ37" s="670"/>
      <c r="BK37" s="672"/>
      <c r="BL37" s="670"/>
      <c r="BM37" s="459"/>
      <c r="CB37" s="60"/>
    </row>
    <row r="38" spans="2:80" x14ac:dyDescent="0.25">
      <c r="B38" s="6">
        <v>20.100000000000001</v>
      </c>
      <c r="C38" s="6">
        <v>84</v>
      </c>
      <c r="D38" s="6">
        <v>18.100000000000001</v>
      </c>
      <c r="E38" s="6">
        <v>19.600000000000001</v>
      </c>
      <c r="F38" s="6">
        <v>0</v>
      </c>
      <c r="G38" s="6">
        <v>0</v>
      </c>
      <c r="H38" s="6">
        <v>1015</v>
      </c>
      <c r="I38" s="6" t="s">
        <v>229</v>
      </c>
      <c r="J38" s="6" t="s">
        <v>229</v>
      </c>
      <c r="K38" s="6">
        <v>0</v>
      </c>
      <c r="L38" s="6">
        <v>0</v>
      </c>
      <c r="M38" s="6">
        <v>0.5</v>
      </c>
      <c r="N38">
        <v>15.7</v>
      </c>
      <c r="O38">
        <v>669.8</v>
      </c>
      <c r="P38">
        <v>18.2</v>
      </c>
      <c r="Q38">
        <v>18.2</v>
      </c>
      <c r="R38" s="60">
        <v>2.0138888888888901E-2</v>
      </c>
      <c r="T38" s="124"/>
      <c r="U38" s="128"/>
      <c r="V38" s="123" t="str">
        <f t="shared" si="0"/>
        <v/>
      </c>
      <c r="W38" s="128"/>
      <c r="X38" s="124"/>
      <c r="Y38" s="487"/>
      <c r="Z38" s="56"/>
      <c r="AA38"/>
      <c r="AC38" s="545"/>
      <c r="AH38" s="425"/>
      <c r="AJ38" s="56"/>
      <c r="AO38" s="425"/>
      <c r="AR38" s="6"/>
      <c r="AS38" s="6"/>
      <c r="AT38" s="58"/>
      <c r="AU38" s="670"/>
      <c r="AV38" s="671"/>
      <c r="AW38" s="670"/>
      <c r="AX38" s="670"/>
      <c r="AY38" s="670"/>
      <c r="AZ38" s="670"/>
      <c r="BA38" s="671"/>
      <c r="BB38" s="670"/>
      <c r="BC38" s="670"/>
      <c r="BD38" s="671"/>
      <c r="BE38" s="671"/>
      <c r="BF38" s="671"/>
      <c r="BG38" s="671"/>
      <c r="BH38" s="670"/>
      <c r="BI38" s="670"/>
      <c r="BJ38" s="670"/>
      <c r="BK38" s="672"/>
      <c r="BL38" s="670"/>
      <c r="BM38" s="459"/>
      <c r="CB38" s="60"/>
    </row>
    <row r="39" spans="2:80" x14ac:dyDescent="0.25">
      <c r="B39" s="6">
        <v>20</v>
      </c>
      <c r="C39" s="6">
        <v>84</v>
      </c>
      <c r="D39" s="6">
        <v>18.100000000000001</v>
      </c>
      <c r="E39" s="6">
        <v>19.600000000000001</v>
      </c>
      <c r="F39" s="6">
        <v>0.7</v>
      </c>
      <c r="G39" s="6">
        <v>1.8</v>
      </c>
      <c r="H39" s="6">
        <v>1015.1</v>
      </c>
      <c r="I39" s="6" t="s">
        <v>229</v>
      </c>
      <c r="J39" s="6" t="s">
        <v>229</v>
      </c>
      <c r="K39" s="6">
        <v>0</v>
      </c>
      <c r="L39" s="6">
        <v>0</v>
      </c>
      <c r="M39" s="6">
        <v>0.5</v>
      </c>
      <c r="N39">
        <v>15.7</v>
      </c>
      <c r="O39">
        <v>669.8</v>
      </c>
      <c r="P39">
        <v>18.2</v>
      </c>
      <c r="Q39">
        <v>18.2</v>
      </c>
      <c r="R39" s="60">
        <v>2.0833333333333301E-2</v>
      </c>
      <c r="T39" s="124"/>
      <c r="U39" s="128"/>
      <c r="V39" s="123" t="str">
        <f t="shared" si="0"/>
        <v/>
      </c>
      <c r="W39" s="128"/>
      <c r="X39" s="124"/>
      <c r="Z39" s="56"/>
      <c r="AA39"/>
      <c r="AC39" s="545"/>
      <c r="AH39" s="425"/>
      <c r="AJ39" s="56"/>
      <c r="AO39" s="425"/>
      <c r="AR39" s="6"/>
      <c r="AS39" s="6"/>
      <c r="AT39" s="58"/>
      <c r="AU39" s="670"/>
      <c r="AV39" s="671"/>
      <c r="AW39" s="670"/>
      <c r="AX39" s="670"/>
      <c r="AY39" s="670"/>
      <c r="AZ39" s="670"/>
      <c r="BA39" s="671"/>
      <c r="BB39" s="670"/>
      <c r="BC39" s="670"/>
      <c r="BD39" s="671"/>
      <c r="BE39" s="671"/>
      <c r="BF39" s="671"/>
      <c r="BG39" s="671"/>
      <c r="BH39" s="670"/>
      <c r="BI39" s="670"/>
      <c r="BJ39" s="670"/>
      <c r="BK39" s="672"/>
      <c r="BL39" s="670"/>
      <c r="BM39" s="459"/>
      <c r="CB39" s="60"/>
    </row>
    <row r="40" spans="2:80" x14ac:dyDescent="0.25">
      <c r="B40" s="6">
        <v>20</v>
      </c>
      <c r="C40" s="6">
        <v>84</v>
      </c>
      <c r="D40" s="6">
        <v>18.100000000000001</v>
      </c>
      <c r="E40" s="6">
        <v>19.600000000000001</v>
      </c>
      <c r="F40" s="6">
        <v>1.1000000000000001</v>
      </c>
      <c r="G40" s="6">
        <v>1.8</v>
      </c>
      <c r="H40" s="6">
        <v>1015.1</v>
      </c>
      <c r="I40" s="6" t="s">
        <v>229</v>
      </c>
      <c r="J40" s="6" t="s">
        <v>229</v>
      </c>
      <c r="K40" s="6">
        <v>0</v>
      </c>
      <c r="L40" s="6">
        <v>0</v>
      </c>
      <c r="M40" s="6">
        <v>0.5</v>
      </c>
      <c r="N40">
        <v>15.7</v>
      </c>
      <c r="O40">
        <v>669.8</v>
      </c>
      <c r="P40">
        <v>18.2</v>
      </c>
      <c r="Q40">
        <v>18.2</v>
      </c>
      <c r="R40" s="60">
        <v>2.1527777777777798E-2</v>
      </c>
      <c r="T40" s="124"/>
      <c r="U40" s="128"/>
      <c r="V40" s="123" t="str">
        <f t="shared" si="0"/>
        <v/>
      </c>
      <c r="W40" s="128"/>
      <c r="X40" s="124"/>
      <c r="Z40" s="6"/>
      <c r="AA40"/>
      <c r="AC40" s="545"/>
      <c r="AR40" s="6"/>
      <c r="AS40" s="6"/>
      <c r="AT40" s="58"/>
      <c r="AU40" s="670"/>
      <c r="AV40" s="671"/>
      <c r="AW40" s="670"/>
      <c r="AX40" s="670"/>
      <c r="AY40" s="671"/>
      <c r="AZ40" s="671"/>
      <c r="BA40" s="670"/>
      <c r="BB40" s="670"/>
      <c r="BC40" s="670"/>
      <c r="BD40" s="671"/>
      <c r="BE40" s="671"/>
      <c r="BF40" s="671"/>
      <c r="BG40" s="671"/>
      <c r="BH40" s="670"/>
      <c r="BI40" s="670"/>
      <c r="BJ40" s="670"/>
      <c r="BK40" s="672"/>
      <c r="BL40" s="670"/>
      <c r="BM40" s="459"/>
      <c r="CB40" s="60"/>
    </row>
    <row r="41" spans="2:80" x14ac:dyDescent="0.25">
      <c r="B41" s="6">
        <v>20</v>
      </c>
      <c r="C41" s="6">
        <v>84</v>
      </c>
      <c r="D41" s="6">
        <v>18</v>
      </c>
      <c r="E41" s="6">
        <v>19.5</v>
      </c>
      <c r="F41" s="6">
        <v>0</v>
      </c>
      <c r="G41" s="6">
        <v>0</v>
      </c>
      <c r="H41" s="6">
        <v>1015</v>
      </c>
      <c r="I41" s="6" t="s">
        <v>229</v>
      </c>
      <c r="J41" s="6" t="s">
        <v>229</v>
      </c>
      <c r="K41" s="6">
        <v>0</v>
      </c>
      <c r="L41" s="6">
        <v>0</v>
      </c>
      <c r="M41" s="6">
        <v>0.5</v>
      </c>
      <c r="N41">
        <v>15.7</v>
      </c>
      <c r="O41">
        <v>669.8</v>
      </c>
      <c r="P41">
        <v>18.100000000000001</v>
      </c>
      <c r="Q41">
        <v>18.2</v>
      </c>
      <c r="R41" s="60">
        <v>2.2222222222222199E-2</v>
      </c>
      <c r="T41" s="124"/>
      <c r="U41" s="128"/>
      <c r="V41" s="123" t="str">
        <f t="shared" si="0"/>
        <v/>
      </c>
      <c r="W41" s="128"/>
      <c r="X41" s="124"/>
      <c r="Z41" s="6"/>
      <c r="AA41"/>
      <c r="AC41" s="545"/>
      <c r="AR41" s="6"/>
      <c r="AS41" s="6"/>
      <c r="AT41" s="58"/>
      <c r="AU41" s="670"/>
      <c r="AV41" s="671"/>
      <c r="AW41" s="670"/>
      <c r="AX41" s="670"/>
      <c r="AY41" s="670"/>
      <c r="AZ41" s="670"/>
      <c r="BA41" s="670"/>
      <c r="BB41" s="670"/>
      <c r="BC41" s="670"/>
      <c r="BD41" s="671"/>
      <c r="BE41" s="671"/>
      <c r="BF41" s="671"/>
      <c r="BG41" s="671"/>
      <c r="BH41" s="670"/>
      <c r="BI41" s="670"/>
      <c r="BJ41" s="670"/>
      <c r="BK41" s="672"/>
      <c r="BL41" s="670"/>
      <c r="BM41" s="459"/>
      <c r="CB41" s="60"/>
    </row>
    <row r="42" spans="2:80" x14ac:dyDescent="0.25">
      <c r="B42" s="6">
        <v>20</v>
      </c>
      <c r="C42" s="6">
        <v>84</v>
      </c>
      <c r="D42" s="6">
        <v>18</v>
      </c>
      <c r="E42" s="6">
        <v>19.5</v>
      </c>
      <c r="F42" s="6">
        <v>0</v>
      </c>
      <c r="G42" s="6">
        <v>0</v>
      </c>
      <c r="H42" s="6">
        <v>1015.1</v>
      </c>
      <c r="I42" s="6" t="s">
        <v>229</v>
      </c>
      <c r="J42" s="6" t="s">
        <v>229</v>
      </c>
      <c r="K42" s="6">
        <v>0</v>
      </c>
      <c r="L42" s="6">
        <v>0</v>
      </c>
      <c r="M42" s="6">
        <v>0.5</v>
      </c>
      <c r="N42">
        <v>15.7</v>
      </c>
      <c r="O42">
        <v>669.8</v>
      </c>
      <c r="P42">
        <v>18.100000000000001</v>
      </c>
      <c r="Q42">
        <v>18.2</v>
      </c>
      <c r="R42" s="60">
        <v>2.29166666666667E-2</v>
      </c>
      <c r="T42" s="124"/>
      <c r="U42" s="128"/>
      <c r="V42" s="123" t="str">
        <f t="shared" si="0"/>
        <v/>
      </c>
      <c r="W42" s="128"/>
      <c r="X42" s="124"/>
      <c r="Z42" s="6"/>
      <c r="AA42"/>
      <c r="AC42" s="545"/>
      <c r="AR42" s="6"/>
      <c r="AS42" s="6"/>
      <c r="AT42" s="58"/>
      <c r="AU42" s="670"/>
      <c r="AV42" s="671"/>
      <c r="AW42" s="670"/>
      <c r="AX42" s="670"/>
      <c r="AY42" s="671"/>
      <c r="AZ42" s="671"/>
      <c r="BA42" s="670"/>
      <c r="BB42" s="670"/>
      <c r="BC42" s="670"/>
      <c r="BD42" s="671"/>
      <c r="BE42" s="671"/>
      <c r="BF42" s="671"/>
      <c r="BG42" s="671"/>
      <c r="BH42" s="670"/>
      <c r="BI42" s="670"/>
      <c r="BJ42" s="670"/>
      <c r="BK42" s="672"/>
      <c r="BL42" s="670"/>
      <c r="BM42" s="459"/>
      <c r="CB42" s="60"/>
    </row>
    <row r="43" spans="2:80" x14ac:dyDescent="0.25">
      <c r="B43" s="6">
        <v>20</v>
      </c>
      <c r="C43" s="6">
        <v>84</v>
      </c>
      <c r="D43" s="6">
        <v>18</v>
      </c>
      <c r="E43" s="6">
        <v>19.5</v>
      </c>
      <c r="F43" s="6">
        <v>0</v>
      </c>
      <c r="G43" s="6">
        <v>0</v>
      </c>
      <c r="H43" s="6">
        <v>1015.2</v>
      </c>
      <c r="I43" s="6" t="s">
        <v>229</v>
      </c>
      <c r="J43" s="6" t="s">
        <v>229</v>
      </c>
      <c r="K43" s="6">
        <v>0</v>
      </c>
      <c r="L43" s="6">
        <v>0</v>
      </c>
      <c r="M43" s="6">
        <v>0.5</v>
      </c>
      <c r="N43">
        <v>15.7</v>
      </c>
      <c r="O43">
        <v>669.8</v>
      </c>
      <c r="P43">
        <v>18.100000000000001</v>
      </c>
      <c r="Q43">
        <v>18.2</v>
      </c>
      <c r="R43" s="60">
        <v>2.36111111111111E-2</v>
      </c>
      <c r="T43" s="124"/>
      <c r="U43" s="128"/>
      <c r="V43" s="123" t="str">
        <f t="shared" si="0"/>
        <v/>
      </c>
      <c r="W43" s="128"/>
      <c r="X43" s="124"/>
      <c r="Z43" s="6"/>
      <c r="AA43"/>
      <c r="AC43" s="545"/>
      <c r="AR43" s="6"/>
      <c r="AS43" s="6"/>
      <c r="AT43" s="58"/>
      <c r="AU43" s="670"/>
      <c r="AV43" s="671"/>
      <c r="AW43" s="670"/>
      <c r="AX43" s="670"/>
      <c r="AY43" s="671"/>
      <c r="AZ43" s="671"/>
      <c r="BA43" s="671"/>
      <c r="BB43" s="670"/>
      <c r="BC43" s="670"/>
      <c r="BD43" s="671"/>
      <c r="BE43" s="671"/>
      <c r="BF43" s="671"/>
      <c r="BG43" s="671"/>
      <c r="BH43" s="670"/>
      <c r="BI43" s="670"/>
      <c r="BJ43" s="670"/>
      <c r="BK43" s="672"/>
      <c r="BL43" s="670"/>
      <c r="BM43" s="459"/>
      <c r="CB43" s="60"/>
    </row>
    <row r="44" spans="2:80" x14ac:dyDescent="0.25">
      <c r="B44" s="6">
        <v>20</v>
      </c>
      <c r="C44" s="6">
        <v>84</v>
      </c>
      <c r="D44" s="6">
        <v>18</v>
      </c>
      <c r="E44" s="6">
        <v>19.5</v>
      </c>
      <c r="F44" s="6">
        <v>2.2000000000000002</v>
      </c>
      <c r="G44" s="6">
        <v>3.6</v>
      </c>
      <c r="H44" s="6">
        <v>1015.2</v>
      </c>
      <c r="I44" s="6" t="s">
        <v>229</v>
      </c>
      <c r="J44" s="6" t="s">
        <v>229</v>
      </c>
      <c r="K44" s="6">
        <v>0</v>
      </c>
      <c r="L44" s="6">
        <v>0</v>
      </c>
      <c r="M44" s="6">
        <v>0.5</v>
      </c>
      <c r="N44">
        <v>15.7</v>
      </c>
      <c r="O44">
        <v>669.8</v>
      </c>
      <c r="P44">
        <v>18.100000000000001</v>
      </c>
      <c r="Q44">
        <v>18.100000000000001</v>
      </c>
      <c r="R44" s="60">
        <v>2.4305555555555601E-2</v>
      </c>
      <c r="T44" s="124"/>
      <c r="U44" s="128"/>
      <c r="V44" s="123" t="str">
        <f t="shared" si="0"/>
        <v/>
      </c>
      <c r="W44" s="128"/>
      <c r="X44" s="124"/>
      <c r="Z44" s="6"/>
      <c r="AA44"/>
      <c r="AC44" s="545"/>
      <c r="AR44" s="6"/>
      <c r="AS44" s="6"/>
      <c r="AT44" s="58"/>
      <c r="AU44" s="670"/>
      <c r="AV44" s="671"/>
      <c r="AW44" s="670"/>
      <c r="AX44" s="670"/>
      <c r="AY44" s="671"/>
      <c r="AZ44" s="671"/>
      <c r="BA44" s="670"/>
      <c r="BB44" s="670"/>
      <c r="BC44" s="670"/>
      <c r="BD44" s="671"/>
      <c r="BE44" s="671"/>
      <c r="BF44" s="671"/>
      <c r="BG44" s="671"/>
      <c r="BH44" s="670"/>
      <c r="BI44" s="670"/>
      <c r="BJ44" s="670"/>
      <c r="BK44" s="672"/>
      <c r="BL44" s="670"/>
      <c r="BM44" s="459"/>
      <c r="CB44" s="60"/>
    </row>
    <row r="45" spans="2:80" x14ac:dyDescent="0.25">
      <c r="B45" s="6">
        <v>20</v>
      </c>
      <c r="C45" s="6">
        <v>84</v>
      </c>
      <c r="D45" s="6">
        <v>18</v>
      </c>
      <c r="E45" s="6">
        <v>19.5</v>
      </c>
      <c r="F45" s="6">
        <v>0.4</v>
      </c>
      <c r="G45" s="6">
        <v>1.8</v>
      </c>
      <c r="H45" s="6">
        <v>1015</v>
      </c>
      <c r="I45" s="6" t="s">
        <v>229</v>
      </c>
      <c r="J45" s="6" t="s">
        <v>229</v>
      </c>
      <c r="K45" s="6">
        <v>0</v>
      </c>
      <c r="L45" s="6">
        <v>0</v>
      </c>
      <c r="M45" s="6">
        <v>0.5</v>
      </c>
      <c r="N45">
        <v>15.7</v>
      </c>
      <c r="O45">
        <v>669.8</v>
      </c>
      <c r="P45">
        <v>18.100000000000001</v>
      </c>
      <c r="Q45">
        <v>18.100000000000001</v>
      </c>
      <c r="R45" s="60">
        <v>2.5000000000000001E-2</v>
      </c>
      <c r="T45" s="124"/>
      <c r="U45" s="128"/>
      <c r="V45" s="123" t="str">
        <f t="shared" si="0"/>
        <v/>
      </c>
      <c r="W45" s="128"/>
      <c r="X45" s="124"/>
      <c r="Z45" s="6"/>
      <c r="AA45"/>
      <c r="AC45" s="545"/>
      <c r="AR45" s="6"/>
      <c r="AS45" s="6"/>
      <c r="AT45" s="58"/>
      <c r="AU45" s="670"/>
      <c r="AV45" s="671"/>
      <c r="AW45" s="670"/>
      <c r="AX45" s="670"/>
      <c r="AY45" s="670"/>
      <c r="AZ45" s="670"/>
      <c r="BA45" s="671"/>
      <c r="BB45" s="670"/>
      <c r="BC45" s="670"/>
      <c r="BD45" s="671"/>
      <c r="BE45" s="671"/>
      <c r="BF45" s="671"/>
      <c r="BG45" s="671"/>
      <c r="BH45" s="670"/>
      <c r="BI45" s="670"/>
      <c r="BJ45" s="670"/>
      <c r="BK45" s="672"/>
      <c r="BL45" s="670"/>
      <c r="BM45" s="459"/>
      <c r="CB45" s="60"/>
    </row>
    <row r="46" spans="2:80" x14ac:dyDescent="0.25">
      <c r="B46" s="6">
        <v>20</v>
      </c>
      <c r="C46" s="6">
        <v>84</v>
      </c>
      <c r="D46" s="6">
        <v>17.899999999999999</v>
      </c>
      <c r="E46" s="6">
        <v>19.399999999999999</v>
      </c>
      <c r="F46" s="6">
        <v>0.4</v>
      </c>
      <c r="G46" s="6">
        <v>1.8</v>
      </c>
      <c r="H46" s="6">
        <v>1015</v>
      </c>
      <c r="I46" s="6" t="s">
        <v>229</v>
      </c>
      <c r="J46" s="6" t="s">
        <v>229</v>
      </c>
      <c r="K46" s="6">
        <v>0</v>
      </c>
      <c r="L46" s="6">
        <v>0</v>
      </c>
      <c r="M46" s="6">
        <v>0.5</v>
      </c>
      <c r="N46">
        <v>15.7</v>
      </c>
      <c r="O46">
        <v>669.8</v>
      </c>
      <c r="P46">
        <v>18.100000000000001</v>
      </c>
      <c r="Q46">
        <v>18.100000000000001</v>
      </c>
      <c r="R46" s="60">
        <v>2.5694444444444402E-2</v>
      </c>
      <c r="T46" s="124"/>
      <c r="U46" s="128"/>
      <c r="V46" s="123" t="str">
        <f t="shared" si="0"/>
        <v/>
      </c>
      <c r="W46" s="128"/>
      <c r="X46" s="124"/>
      <c r="Z46" s="6"/>
      <c r="AA46"/>
      <c r="AC46" s="545"/>
      <c r="AR46" s="6"/>
      <c r="AS46" s="6"/>
      <c r="AT46" s="58"/>
      <c r="AU46" s="670"/>
      <c r="AV46" s="671"/>
      <c r="AW46" s="670"/>
      <c r="AX46" s="670"/>
      <c r="AY46" s="671"/>
      <c r="AZ46" s="671"/>
      <c r="BA46" s="670"/>
      <c r="BB46" s="670"/>
      <c r="BC46" s="670"/>
      <c r="BD46" s="671"/>
      <c r="BE46" s="671"/>
      <c r="BF46" s="671"/>
      <c r="BG46" s="671"/>
      <c r="BH46" s="670"/>
      <c r="BI46" s="670"/>
      <c r="BJ46" s="670"/>
      <c r="BK46" s="672"/>
      <c r="BL46" s="670"/>
      <c r="BM46" s="459"/>
      <c r="CB46" s="60"/>
    </row>
    <row r="47" spans="2:80" x14ac:dyDescent="0.25">
      <c r="B47" s="6">
        <v>20</v>
      </c>
      <c r="C47" s="6">
        <v>84</v>
      </c>
      <c r="D47" s="6">
        <v>17.899999999999999</v>
      </c>
      <c r="E47" s="6">
        <v>19.399999999999999</v>
      </c>
      <c r="F47" s="6">
        <v>0.4</v>
      </c>
      <c r="G47" s="6">
        <v>1.8</v>
      </c>
      <c r="H47" s="6">
        <v>1015.1</v>
      </c>
      <c r="I47" s="6" t="s">
        <v>229</v>
      </c>
      <c r="J47" s="6" t="s">
        <v>229</v>
      </c>
      <c r="K47" s="6">
        <v>0</v>
      </c>
      <c r="L47" s="6">
        <v>0</v>
      </c>
      <c r="M47" s="6">
        <v>0.5</v>
      </c>
      <c r="N47">
        <v>15.7</v>
      </c>
      <c r="O47">
        <v>669.8</v>
      </c>
      <c r="P47">
        <v>18.100000000000001</v>
      </c>
      <c r="Q47">
        <v>18.100000000000001</v>
      </c>
      <c r="R47" s="60">
        <v>2.6388888888888899E-2</v>
      </c>
      <c r="T47" s="124"/>
      <c r="U47" s="128"/>
      <c r="V47" s="123" t="str">
        <f t="shared" si="0"/>
        <v/>
      </c>
      <c r="W47" s="128"/>
      <c r="X47" s="124"/>
      <c r="Z47" s="6"/>
      <c r="AA47"/>
      <c r="AC47" s="545"/>
      <c r="AR47" s="6"/>
      <c r="AS47" s="6"/>
      <c r="AT47" s="58"/>
      <c r="AU47" s="670"/>
      <c r="AV47" s="671"/>
      <c r="AW47" s="670"/>
      <c r="AX47" s="670"/>
      <c r="AY47" s="671"/>
      <c r="AZ47" s="671"/>
      <c r="BA47" s="670"/>
      <c r="BB47" s="670"/>
      <c r="BC47" s="670"/>
      <c r="BD47" s="671"/>
      <c r="BE47" s="671"/>
      <c r="BF47" s="671"/>
      <c r="BG47" s="671"/>
      <c r="BH47" s="670"/>
      <c r="BI47" s="670"/>
      <c r="BJ47" s="670"/>
      <c r="BK47" s="672"/>
      <c r="BL47" s="670"/>
      <c r="BM47" s="459"/>
      <c r="CB47" s="60"/>
    </row>
    <row r="48" spans="2:80" x14ac:dyDescent="0.25">
      <c r="B48" s="6">
        <v>20</v>
      </c>
      <c r="C48" s="6">
        <v>84</v>
      </c>
      <c r="D48" s="6">
        <v>17.899999999999999</v>
      </c>
      <c r="E48" s="6">
        <v>19.399999999999999</v>
      </c>
      <c r="F48" s="6">
        <v>1.1000000000000001</v>
      </c>
      <c r="G48" s="6">
        <v>1.8</v>
      </c>
      <c r="H48" s="6">
        <v>1015.3</v>
      </c>
      <c r="I48" s="6" t="s">
        <v>229</v>
      </c>
      <c r="J48" s="6" t="s">
        <v>229</v>
      </c>
      <c r="K48" s="6">
        <v>0</v>
      </c>
      <c r="L48" s="6">
        <v>0</v>
      </c>
      <c r="M48" s="6">
        <v>0.5</v>
      </c>
      <c r="N48">
        <v>15.7</v>
      </c>
      <c r="O48">
        <v>669.8</v>
      </c>
      <c r="P48">
        <v>18</v>
      </c>
      <c r="Q48">
        <v>18</v>
      </c>
      <c r="R48" s="60">
        <v>2.70833333333333E-2</v>
      </c>
      <c r="T48" s="124"/>
      <c r="U48" s="128"/>
      <c r="V48" s="123" t="str">
        <f t="shared" si="0"/>
        <v/>
      </c>
      <c r="W48" s="128"/>
      <c r="X48" s="124"/>
      <c r="Z48" s="6"/>
      <c r="AA48"/>
      <c r="AC48" s="545"/>
      <c r="AR48" s="6"/>
      <c r="AS48" s="6"/>
      <c r="AT48" s="58"/>
      <c r="AU48" s="670"/>
      <c r="AV48" s="671"/>
      <c r="AW48" s="670"/>
      <c r="AX48" s="670"/>
      <c r="AY48" s="670"/>
      <c r="AZ48" s="670"/>
      <c r="BA48" s="670"/>
      <c r="BB48" s="670"/>
      <c r="BC48" s="670"/>
      <c r="BD48" s="671"/>
      <c r="BE48" s="671"/>
      <c r="BF48" s="671"/>
      <c r="BG48" s="671"/>
      <c r="BH48" s="670"/>
      <c r="BI48" s="670"/>
      <c r="BJ48" s="670"/>
      <c r="BK48" s="672"/>
      <c r="BL48" s="670"/>
      <c r="BM48" s="459"/>
      <c r="CB48" s="60"/>
    </row>
    <row r="49" spans="2:80" x14ac:dyDescent="0.25">
      <c r="B49" s="6">
        <v>19.899999999999999</v>
      </c>
      <c r="C49" s="6">
        <v>84</v>
      </c>
      <c r="D49" s="6">
        <v>17.899999999999999</v>
      </c>
      <c r="E49" s="6">
        <v>19.399999999999999</v>
      </c>
      <c r="F49" s="6">
        <v>1.1000000000000001</v>
      </c>
      <c r="G49" s="6">
        <v>1.8</v>
      </c>
      <c r="H49" s="6">
        <v>1015.1</v>
      </c>
      <c r="I49" s="6" t="s">
        <v>229</v>
      </c>
      <c r="J49" s="6" t="s">
        <v>229</v>
      </c>
      <c r="K49" s="6">
        <v>0</v>
      </c>
      <c r="L49" s="6">
        <v>0</v>
      </c>
      <c r="M49" s="6">
        <v>0.5</v>
      </c>
      <c r="N49">
        <v>15.7</v>
      </c>
      <c r="O49">
        <v>669.8</v>
      </c>
      <c r="P49">
        <v>18</v>
      </c>
      <c r="Q49">
        <v>18</v>
      </c>
      <c r="R49" s="60">
        <v>2.7777777777777801E-2</v>
      </c>
      <c r="T49" s="124"/>
      <c r="U49" s="128"/>
      <c r="V49" s="123" t="str">
        <f t="shared" si="0"/>
        <v/>
      </c>
      <c r="W49" s="128"/>
      <c r="X49" s="124"/>
      <c r="Z49" s="6"/>
      <c r="AA49"/>
      <c r="AC49" s="545"/>
      <c r="AR49" s="6"/>
      <c r="AS49" s="6"/>
      <c r="AT49" s="58"/>
      <c r="AU49" s="670"/>
      <c r="AV49" s="671"/>
      <c r="AW49" s="670"/>
      <c r="AX49" s="670"/>
      <c r="AY49" s="670"/>
      <c r="AZ49" s="670"/>
      <c r="BA49" s="670"/>
      <c r="BB49" s="670"/>
      <c r="BC49" s="670"/>
      <c r="BD49" s="671"/>
      <c r="BE49" s="671"/>
      <c r="BF49" s="671"/>
      <c r="BG49" s="671"/>
      <c r="BH49" s="670"/>
      <c r="BI49" s="670"/>
      <c r="BJ49" s="670"/>
      <c r="BK49" s="672"/>
      <c r="BL49" s="670"/>
      <c r="BM49" s="459"/>
      <c r="CB49" s="60"/>
    </row>
    <row r="50" spans="2:80" x14ac:dyDescent="0.25">
      <c r="B50" s="6">
        <v>19.899999999999999</v>
      </c>
      <c r="C50" s="6">
        <v>84</v>
      </c>
      <c r="D50" s="6">
        <v>17.899999999999999</v>
      </c>
      <c r="E50" s="6">
        <v>19.399999999999999</v>
      </c>
      <c r="F50" s="6">
        <v>2.2000000000000002</v>
      </c>
      <c r="G50" s="6">
        <v>3.6</v>
      </c>
      <c r="H50" s="6">
        <v>1015.1</v>
      </c>
      <c r="I50" s="6" t="s">
        <v>229</v>
      </c>
      <c r="J50" s="6" t="s">
        <v>229</v>
      </c>
      <c r="K50" s="6">
        <v>0</v>
      </c>
      <c r="L50" s="6">
        <v>0</v>
      </c>
      <c r="M50" s="6">
        <v>0.5</v>
      </c>
      <c r="N50">
        <v>15.7</v>
      </c>
      <c r="O50">
        <v>669.8</v>
      </c>
      <c r="P50">
        <v>18</v>
      </c>
      <c r="Q50">
        <v>18</v>
      </c>
      <c r="R50" s="60">
        <v>2.8472222222222201E-2</v>
      </c>
      <c r="T50" s="124"/>
      <c r="U50" s="128"/>
      <c r="V50" s="123" t="str">
        <f t="shared" si="0"/>
        <v/>
      </c>
      <c r="W50" s="128"/>
      <c r="X50" s="124"/>
      <c r="Z50" s="6"/>
      <c r="AA50"/>
      <c r="AC50" s="545"/>
      <c r="AR50" s="6"/>
      <c r="AS50" s="6"/>
      <c r="AT50" s="58"/>
      <c r="AU50" s="670"/>
      <c r="AV50" s="671"/>
      <c r="AW50" s="670"/>
      <c r="AX50" s="670"/>
      <c r="AY50" s="671"/>
      <c r="AZ50" s="671"/>
      <c r="BA50" s="670"/>
      <c r="BB50" s="670"/>
      <c r="BC50" s="670"/>
      <c r="BD50" s="671"/>
      <c r="BE50" s="671"/>
      <c r="BF50" s="671"/>
      <c r="BG50" s="671"/>
      <c r="BH50" s="670"/>
      <c r="BI50" s="670"/>
      <c r="BJ50" s="670"/>
      <c r="BK50" s="672"/>
      <c r="BL50" s="670"/>
      <c r="BM50" s="459"/>
      <c r="CB50" s="60"/>
    </row>
    <row r="51" spans="2:80" x14ac:dyDescent="0.25">
      <c r="B51" s="6">
        <v>19.899999999999999</v>
      </c>
      <c r="C51" s="6">
        <v>84</v>
      </c>
      <c r="D51" s="6">
        <v>17.899999999999999</v>
      </c>
      <c r="E51" s="6">
        <v>19.399999999999999</v>
      </c>
      <c r="F51" s="6">
        <v>0</v>
      </c>
      <c r="G51" s="6">
        <v>0</v>
      </c>
      <c r="H51" s="6">
        <v>1015</v>
      </c>
      <c r="I51" s="6" t="s">
        <v>229</v>
      </c>
      <c r="J51" s="6" t="s">
        <v>229</v>
      </c>
      <c r="K51" s="6">
        <v>0</v>
      </c>
      <c r="L51" s="6">
        <v>0</v>
      </c>
      <c r="M51" s="6">
        <v>0.5</v>
      </c>
      <c r="N51">
        <v>15.7</v>
      </c>
      <c r="O51">
        <v>669.8</v>
      </c>
      <c r="P51">
        <v>17.899999999999999</v>
      </c>
      <c r="Q51">
        <v>18</v>
      </c>
      <c r="R51" s="60">
        <v>2.9166666666666698E-2</v>
      </c>
      <c r="T51" s="124"/>
      <c r="U51" s="128"/>
      <c r="V51" s="123" t="str">
        <f t="shared" si="0"/>
        <v/>
      </c>
      <c r="W51" s="128"/>
      <c r="X51" s="124"/>
      <c r="Z51" s="6"/>
      <c r="AA51"/>
      <c r="AC51" s="545"/>
      <c r="AR51" s="6"/>
      <c r="AS51" s="6"/>
      <c r="AT51" s="58"/>
      <c r="AU51" s="670"/>
      <c r="AV51" s="671"/>
      <c r="AW51" s="670"/>
      <c r="AX51" s="670"/>
      <c r="AY51" s="670"/>
      <c r="AZ51" s="670"/>
      <c r="BA51" s="670"/>
      <c r="BB51" s="670"/>
      <c r="BC51" s="670"/>
      <c r="BD51" s="671"/>
      <c r="BE51" s="671"/>
      <c r="BF51" s="671"/>
      <c r="BG51" s="671"/>
      <c r="BH51" s="670"/>
      <c r="BI51" s="670"/>
      <c r="BJ51" s="670"/>
      <c r="BK51" s="672"/>
      <c r="BL51" s="670"/>
      <c r="BM51" s="459"/>
      <c r="CB51" s="60"/>
    </row>
    <row r="52" spans="2:80" x14ac:dyDescent="0.25">
      <c r="B52" s="6">
        <v>19.899999999999999</v>
      </c>
      <c r="C52" s="6">
        <v>84</v>
      </c>
      <c r="D52" s="6">
        <v>17.899999999999999</v>
      </c>
      <c r="E52" s="6">
        <v>19.399999999999999</v>
      </c>
      <c r="F52" s="6">
        <v>0</v>
      </c>
      <c r="G52" s="6">
        <v>0</v>
      </c>
      <c r="H52" s="6">
        <v>1015.1</v>
      </c>
      <c r="I52" s="6" t="s">
        <v>229</v>
      </c>
      <c r="J52" s="6" t="s">
        <v>229</v>
      </c>
      <c r="K52" s="6">
        <v>0</v>
      </c>
      <c r="L52" s="6">
        <v>0</v>
      </c>
      <c r="M52" s="6">
        <v>0.5</v>
      </c>
      <c r="N52">
        <v>15.7</v>
      </c>
      <c r="O52">
        <v>669.8</v>
      </c>
      <c r="P52">
        <v>17.899999999999999</v>
      </c>
      <c r="Q52">
        <v>18</v>
      </c>
      <c r="R52" s="60">
        <v>2.9861111111111099E-2</v>
      </c>
      <c r="T52" s="124"/>
      <c r="U52" s="128"/>
      <c r="V52" s="123" t="str">
        <f t="shared" si="0"/>
        <v/>
      </c>
      <c r="W52" s="128"/>
      <c r="X52" s="124"/>
      <c r="Z52" s="6"/>
      <c r="AA52"/>
      <c r="AC52" s="545"/>
      <c r="AR52" s="6"/>
      <c r="AS52" s="6"/>
      <c r="AT52" s="58"/>
      <c r="AU52" s="670"/>
      <c r="AV52" s="671"/>
      <c r="AW52" s="670"/>
      <c r="AX52" s="670"/>
      <c r="AY52" s="671"/>
      <c r="AZ52" s="671"/>
      <c r="BA52" s="670"/>
      <c r="BB52" s="670"/>
      <c r="BC52" s="670"/>
      <c r="BD52" s="671"/>
      <c r="BE52" s="671"/>
      <c r="BF52" s="671"/>
      <c r="BG52" s="671"/>
      <c r="BH52" s="670"/>
      <c r="BI52" s="670"/>
      <c r="BJ52" s="670"/>
      <c r="BK52" s="672"/>
      <c r="BL52" s="670"/>
      <c r="BM52" s="459"/>
      <c r="CB52" s="60"/>
    </row>
    <row r="53" spans="2:80" x14ac:dyDescent="0.25">
      <c r="B53" s="6">
        <v>19.899999999999999</v>
      </c>
      <c r="C53" s="6">
        <v>84</v>
      </c>
      <c r="D53" s="6">
        <v>18</v>
      </c>
      <c r="E53" s="6">
        <v>19.3</v>
      </c>
      <c r="F53" s="6">
        <v>0</v>
      </c>
      <c r="G53" s="6">
        <v>0</v>
      </c>
      <c r="H53" s="6">
        <v>1015.1</v>
      </c>
      <c r="I53" s="6" t="s">
        <v>229</v>
      </c>
      <c r="J53" s="6" t="s">
        <v>229</v>
      </c>
      <c r="K53" s="6">
        <v>0</v>
      </c>
      <c r="L53" s="6">
        <v>0</v>
      </c>
      <c r="M53" s="6">
        <v>0.5</v>
      </c>
      <c r="N53">
        <v>15.7</v>
      </c>
      <c r="O53">
        <v>669.8</v>
      </c>
      <c r="P53">
        <v>17.899999999999999</v>
      </c>
      <c r="Q53">
        <v>18</v>
      </c>
      <c r="R53" s="60">
        <v>3.05555555555556E-2</v>
      </c>
      <c r="T53" s="124"/>
      <c r="U53" s="128"/>
      <c r="V53" s="123" t="str">
        <f t="shared" si="0"/>
        <v/>
      </c>
      <c r="W53" s="128"/>
      <c r="X53" s="124"/>
      <c r="Z53" s="6"/>
      <c r="AA53"/>
      <c r="AC53" s="545"/>
      <c r="AR53" s="6"/>
      <c r="AS53" s="6"/>
      <c r="AT53" s="58"/>
      <c r="AU53" s="670"/>
      <c r="AV53" s="671"/>
      <c r="AW53" s="670"/>
      <c r="AX53" s="670"/>
      <c r="AY53" s="671"/>
      <c r="AZ53" s="671"/>
      <c r="BA53" s="670"/>
      <c r="BB53" s="670"/>
      <c r="BC53" s="670"/>
      <c r="BD53" s="671"/>
      <c r="BE53" s="671"/>
      <c r="BF53" s="671"/>
      <c r="BG53" s="671"/>
      <c r="BH53" s="670"/>
      <c r="BI53" s="670"/>
      <c r="BJ53" s="670"/>
      <c r="BK53" s="672"/>
      <c r="BL53" s="670"/>
      <c r="BM53" s="459"/>
      <c r="CB53" s="60"/>
    </row>
    <row r="54" spans="2:80" x14ac:dyDescent="0.25">
      <c r="B54" s="6">
        <v>19.899999999999999</v>
      </c>
      <c r="C54" s="6">
        <v>84</v>
      </c>
      <c r="D54" s="6">
        <v>18</v>
      </c>
      <c r="E54" s="6">
        <v>19.3</v>
      </c>
      <c r="F54" s="6">
        <v>0</v>
      </c>
      <c r="G54" s="6">
        <v>0</v>
      </c>
      <c r="H54" s="6">
        <v>1015.1</v>
      </c>
      <c r="I54" s="6" t="s">
        <v>229</v>
      </c>
      <c r="J54" s="6" t="s">
        <v>229</v>
      </c>
      <c r="K54" s="6">
        <v>0</v>
      </c>
      <c r="L54" s="6">
        <v>0</v>
      </c>
      <c r="M54" s="6">
        <v>0.5</v>
      </c>
      <c r="N54">
        <v>15.7</v>
      </c>
      <c r="O54">
        <v>669.8</v>
      </c>
      <c r="P54">
        <v>17.899999999999999</v>
      </c>
      <c r="Q54">
        <v>17.899999999999999</v>
      </c>
      <c r="R54" s="60">
        <v>3.125E-2</v>
      </c>
      <c r="T54" s="124"/>
      <c r="U54" s="128"/>
      <c r="V54" s="123" t="str">
        <f t="shared" si="0"/>
        <v/>
      </c>
      <c r="W54" s="128"/>
      <c r="X54" s="124"/>
      <c r="Z54" s="6"/>
      <c r="AA54"/>
      <c r="AC54" s="545"/>
      <c r="AR54" s="6"/>
      <c r="AS54" s="6"/>
      <c r="AT54" s="58"/>
      <c r="AU54" s="670"/>
      <c r="AV54" s="671"/>
      <c r="AW54" s="670"/>
      <c r="AX54" s="670"/>
      <c r="AY54" s="670"/>
      <c r="AZ54" s="670"/>
      <c r="BA54" s="670"/>
      <c r="BB54" s="670"/>
      <c r="BC54" s="670"/>
      <c r="BD54" s="671"/>
      <c r="BE54" s="671"/>
      <c r="BF54" s="671"/>
      <c r="BG54" s="671"/>
      <c r="BH54" s="670"/>
      <c r="BI54" s="670"/>
      <c r="BJ54" s="670"/>
      <c r="BK54" s="672"/>
      <c r="BL54" s="670"/>
      <c r="BM54" s="459"/>
      <c r="CB54" s="60"/>
    </row>
    <row r="55" spans="2:80" x14ac:dyDescent="0.25">
      <c r="B55" s="6">
        <v>19.8</v>
      </c>
      <c r="C55" s="6">
        <v>84</v>
      </c>
      <c r="D55" s="6">
        <v>18</v>
      </c>
      <c r="E55" s="6">
        <v>19.3</v>
      </c>
      <c r="F55" s="6">
        <v>0</v>
      </c>
      <c r="G55" s="6">
        <v>0</v>
      </c>
      <c r="H55" s="6">
        <v>1015.1</v>
      </c>
      <c r="I55" s="6" t="s">
        <v>229</v>
      </c>
      <c r="J55" s="6" t="s">
        <v>229</v>
      </c>
      <c r="K55" s="6">
        <v>0</v>
      </c>
      <c r="L55" s="6">
        <v>0</v>
      </c>
      <c r="M55" s="6">
        <v>0.5</v>
      </c>
      <c r="N55">
        <v>15.7</v>
      </c>
      <c r="O55">
        <v>669.8</v>
      </c>
      <c r="P55">
        <v>17.899999999999999</v>
      </c>
      <c r="Q55">
        <v>17.899999999999999</v>
      </c>
      <c r="R55" s="60">
        <v>3.19444444444444E-2</v>
      </c>
      <c r="T55" s="124"/>
      <c r="U55" s="128"/>
      <c r="V55" s="123" t="str">
        <f t="shared" si="0"/>
        <v/>
      </c>
      <c r="W55" s="128"/>
      <c r="X55" s="124"/>
      <c r="Z55" s="6"/>
      <c r="AA55"/>
      <c r="AC55" s="545"/>
      <c r="AR55" s="6"/>
      <c r="AS55" s="6"/>
      <c r="AT55" s="58"/>
      <c r="AU55" s="670"/>
      <c r="AV55" s="671"/>
      <c r="AW55" s="670"/>
      <c r="AX55" s="670"/>
      <c r="AY55" s="671"/>
      <c r="AZ55" s="671"/>
      <c r="BA55" s="670"/>
      <c r="BB55" s="670"/>
      <c r="BC55" s="670"/>
      <c r="BD55" s="671"/>
      <c r="BE55" s="671"/>
      <c r="BF55" s="671"/>
      <c r="BG55" s="671"/>
      <c r="BH55" s="670"/>
      <c r="BI55" s="670"/>
      <c r="BJ55" s="670"/>
      <c r="BK55" s="672"/>
      <c r="BL55" s="670"/>
      <c r="BM55" s="459"/>
      <c r="CB55" s="60"/>
    </row>
    <row r="56" spans="2:80" x14ac:dyDescent="0.25">
      <c r="B56" s="6">
        <v>19.8</v>
      </c>
      <c r="C56" s="6">
        <v>84</v>
      </c>
      <c r="D56" s="6">
        <v>18</v>
      </c>
      <c r="E56" s="6">
        <v>19.3</v>
      </c>
      <c r="F56" s="6">
        <v>0.7</v>
      </c>
      <c r="G56" s="6">
        <v>1.8</v>
      </c>
      <c r="H56" s="6">
        <v>1014.9</v>
      </c>
      <c r="I56" s="6" t="s">
        <v>229</v>
      </c>
      <c r="J56" s="6" t="s">
        <v>229</v>
      </c>
      <c r="K56" s="6">
        <v>0</v>
      </c>
      <c r="L56" s="6">
        <v>0</v>
      </c>
      <c r="M56" s="6">
        <v>0.5</v>
      </c>
      <c r="N56">
        <v>15.7</v>
      </c>
      <c r="O56">
        <v>669.8</v>
      </c>
      <c r="P56">
        <v>17.899999999999999</v>
      </c>
      <c r="Q56">
        <v>17.899999999999999</v>
      </c>
      <c r="R56" s="60">
        <v>3.2638888888888898E-2</v>
      </c>
      <c r="T56" s="124"/>
      <c r="U56" s="128"/>
      <c r="V56" s="123" t="str">
        <f t="shared" si="0"/>
        <v/>
      </c>
      <c r="W56" s="128"/>
      <c r="X56" s="124"/>
      <c r="Z56" s="6"/>
      <c r="AA56"/>
      <c r="AC56" s="545"/>
      <c r="AR56" s="6"/>
      <c r="AS56" s="6"/>
      <c r="AT56" s="58"/>
      <c r="AU56" s="670"/>
      <c r="AV56" s="671"/>
      <c r="AW56" s="670"/>
      <c r="AX56" s="670"/>
      <c r="AY56" s="670"/>
      <c r="AZ56" s="670"/>
      <c r="BA56" s="670"/>
      <c r="BB56" s="670"/>
      <c r="BC56" s="670"/>
      <c r="BD56" s="671"/>
      <c r="BE56" s="671"/>
      <c r="BF56" s="671"/>
      <c r="BG56" s="671"/>
      <c r="BH56" s="670"/>
      <c r="BI56" s="670"/>
      <c r="BJ56" s="670"/>
      <c r="BK56" s="672"/>
      <c r="BL56" s="670"/>
      <c r="BM56" s="459"/>
      <c r="CB56" s="60"/>
    </row>
    <row r="57" spans="2:80" x14ac:dyDescent="0.25">
      <c r="B57" s="6">
        <v>19.8</v>
      </c>
      <c r="C57" s="6">
        <v>84</v>
      </c>
      <c r="D57" s="6">
        <v>18</v>
      </c>
      <c r="E57" s="6">
        <v>19.3</v>
      </c>
      <c r="F57" s="6">
        <v>1.1000000000000001</v>
      </c>
      <c r="G57" s="6">
        <v>1.8</v>
      </c>
      <c r="H57" s="6">
        <v>1014.9</v>
      </c>
      <c r="I57" s="6" t="s">
        <v>229</v>
      </c>
      <c r="J57" s="6" t="s">
        <v>229</v>
      </c>
      <c r="K57" s="6">
        <v>0</v>
      </c>
      <c r="L57" s="6">
        <v>0</v>
      </c>
      <c r="M57" s="6">
        <v>0.5</v>
      </c>
      <c r="N57">
        <v>15.7</v>
      </c>
      <c r="O57">
        <v>669.8</v>
      </c>
      <c r="P57">
        <v>17.899999999999999</v>
      </c>
      <c r="Q57">
        <v>17.899999999999999</v>
      </c>
      <c r="R57" s="60">
        <v>3.3333333333333298E-2</v>
      </c>
      <c r="T57" s="124"/>
      <c r="U57" s="128"/>
      <c r="V57" s="123" t="str">
        <f t="shared" si="0"/>
        <v/>
      </c>
      <c r="W57" s="128"/>
      <c r="X57" s="124"/>
      <c r="Z57" s="6"/>
      <c r="AA57"/>
      <c r="AC57" s="545"/>
      <c r="AR57" s="6"/>
      <c r="AS57" s="6"/>
      <c r="AT57" s="58"/>
      <c r="AU57" s="670"/>
      <c r="AV57" s="671"/>
      <c r="AW57" s="670"/>
      <c r="AX57" s="670"/>
      <c r="AY57" s="671"/>
      <c r="AZ57" s="671"/>
      <c r="BA57" s="670"/>
      <c r="BB57" s="670"/>
      <c r="BC57" s="670"/>
      <c r="BD57" s="671"/>
      <c r="BE57" s="671"/>
      <c r="BF57" s="671"/>
      <c r="BG57" s="671"/>
      <c r="BH57" s="670"/>
      <c r="BI57" s="670"/>
      <c r="BJ57" s="670"/>
      <c r="BK57" s="672"/>
      <c r="BL57" s="670"/>
      <c r="BM57" s="459"/>
      <c r="CB57" s="60"/>
    </row>
    <row r="58" spans="2:80" x14ac:dyDescent="0.25">
      <c r="B58" s="6">
        <v>19.8</v>
      </c>
      <c r="C58" s="6">
        <v>84</v>
      </c>
      <c r="D58" s="6">
        <v>18</v>
      </c>
      <c r="E58" s="6">
        <v>19.3</v>
      </c>
      <c r="F58" s="6">
        <v>1.1000000000000001</v>
      </c>
      <c r="G58" s="6">
        <v>1.8</v>
      </c>
      <c r="H58" s="6">
        <v>1015.1</v>
      </c>
      <c r="I58" s="6" t="s">
        <v>229</v>
      </c>
      <c r="J58" s="6" t="s">
        <v>229</v>
      </c>
      <c r="K58" s="6">
        <v>0</v>
      </c>
      <c r="L58" s="6">
        <v>0</v>
      </c>
      <c r="M58" s="6">
        <v>0.5</v>
      </c>
      <c r="N58">
        <v>15.7</v>
      </c>
      <c r="O58">
        <v>669.8</v>
      </c>
      <c r="P58">
        <v>17.8</v>
      </c>
      <c r="Q58">
        <v>17.899999999999999</v>
      </c>
      <c r="R58" s="60">
        <v>3.4027777777777803E-2</v>
      </c>
      <c r="T58" s="124"/>
      <c r="U58" s="128"/>
      <c r="V58" s="123" t="str">
        <f t="shared" si="0"/>
        <v/>
      </c>
      <c r="W58" s="128"/>
      <c r="X58" s="124"/>
      <c r="Z58" s="6"/>
      <c r="AA58"/>
      <c r="AC58" s="545"/>
      <c r="AR58" s="6"/>
      <c r="AS58" s="6"/>
      <c r="AT58" s="58"/>
      <c r="AU58" s="670"/>
      <c r="AV58" s="671"/>
      <c r="AW58" s="670"/>
      <c r="AX58" s="670"/>
      <c r="AY58" s="670"/>
      <c r="AZ58" s="670"/>
      <c r="BA58" s="670"/>
      <c r="BB58" s="670"/>
      <c r="BC58" s="670"/>
      <c r="BD58" s="671"/>
      <c r="BE58" s="671"/>
      <c r="BF58" s="671"/>
      <c r="BG58" s="671"/>
      <c r="BH58" s="670"/>
      <c r="BI58" s="670"/>
      <c r="BJ58" s="670"/>
      <c r="BK58" s="672"/>
      <c r="BL58" s="670"/>
      <c r="BM58" s="459"/>
      <c r="CB58" s="60"/>
    </row>
    <row r="59" spans="2:80" x14ac:dyDescent="0.25">
      <c r="B59" s="6">
        <v>19.8</v>
      </c>
      <c r="C59" s="6">
        <v>84</v>
      </c>
      <c r="D59" s="6">
        <v>18</v>
      </c>
      <c r="E59" s="6">
        <v>19.3</v>
      </c>
      <c r="F59" s="6">
        <v>1.8</v>
      </c>
      <c r="G59" s="6">
        <v>1.8</v>
      </c>
      <c r="H59" s="6">
        <v>1015</v>
      </c>
      <c r="I59" s="6" t="s">
        <v>229</v>
      </c>
      <c r="J59" s="6" t="s">
        <v>229</v>
      </c>
      <c r="K59" s="6">
        <v>0</v>
      </c>
      <c r="L59" s="6">
        <v>0</v>
      </c>
      <c r="M59" s="6">
        <v>0.5</v>
      </c>
      <c r="N59">
        <v>15.7</v>
      </c>
      <c r="O59">
        <v>669.8</v>
      </c>
      <c r="P59">
        <v>17.8</v>
      </c>
      <c r="Q59">
        <v>17.899999999999999</v>
      </c>
      <c r="R59" s="60">
        <v>3.4722222222222203E-2</v>
      </c>
      <c r="T59" s="124"/>
      <c r="U59" s="128"/>
      <c r="V59" s="123" t="str">
        <f t="shared" si="0"/>
        <v/>
      </c>
      <c r="W59" s="128"/>
      <c r="X59" s="124"/>
      <c r="Z59" s="6"/>
      <c r="AA59"/>
      <c r="AC59" s="545"/>
      <c r="AR59" s="6"/>
      <c r="AS59" s="6"/>
      <c r="AT59" s="58"/>
      <c r="AU59" s="670"/>
      <c r="AV59" s="671"/>
      <c r="AW59" s="670"/>
      <c r="AX59" s="670"/>
      <c r="AY59" s="670"/>
      <c r="AZ59" s="670"/>
      <c r="BA59" s="670"/>
      <c r="BB59" s="670"/>
      <c r="BC59" s="670"/>
      <c r="BD59" s="671"/>
      <c r="BE59" s="671"/>
      <c r="BF59" s="671"/>
      <c r="BG59" s="671"/>
      <c r="BH59" s="670"/>
      <c r="BI59" s="670"/>
      <c r="BJ59" s="670"/>
      <c r="BK59" s="672"/>
      <c r="BL59" s="670"/>
      <c r="BM59" s="459"/>
      <c r="CB59" s="60"/>
    </row>
    <row r="60" spans="2:80" x14ac:dyDescent="0.25">
      <c r="B60" s="6">
        <v>19.8</v>
      </c>
      <c r="C60" s="6">
        <v>84</v>
      </c>
      <c r="D60" s="6">
        <v>17.899999999999999</v>
      </c>
      <c r="E60" s="6">
        <v>19.2</v>
      </c>
      <c r="F60" s="6">
        <v>0.4</v>
      </c>
      <c r="G60" s="6">
        <v>1.8</v>
      </c>
      <c r="H60" s="6">
        <v>1015</v>
      </c>
      <c r="I60" s="6" t="s">
        <v>229</v>
      </c>
      <c r="J60" s="6" t="s">
        <v>229</v>
      </c>
      <c r="K60" s="6">
        <v>0</v>
      </c>
      <c r="L60" s="6">
        <v>0</v>
      </c>
      <c r="M60" s="6">
        <v>0.5</v>
      </c>
      <c r="N60">
        <v>15.7</v>
      </c>
      <c r="O60">
        <v>669.8</v>
      </c>
      <c r="P60">
        <v>17.8</v>
      </c>
      <c r="Q60">
        <v>17.899999999999999</v>
      </c>
      <c r="R60" s="60">
        <v>3.54166666666667E-2</v>
      </c>
      <c r="T60" s="124"/>
      <c r="U60" s="128"/>
      <c r="V60" s="123" t="str">
        <f t="shared" si="0"/>
        <v/>
      </c>
      <c r="W60" s="128"/>
      <c r="X60" s="124"/>
      <c r="Z60" s="6"/>
      <c r="AA60"/>
      <c r="AC60" s="545"/>
      <c r="AR60" s="6"/>
      <c r="AS60" s="6"/>
      <c r="AT60" s="58"/>
      <c r="AU60" s="670"/>
      <c r="AV60" s="671"/>
      <c r="AW60" s="670"/>
      <c r="AX60" s="670"/>
      <c r="AY60" s="671"/>
      <c r="AZ60" s="671"/>
      <c r="BA60" s="670"/>
      <c r="BB60" s="670"/>
      <c r="BC60" s="670"/>
      <c r="BD60" s="671"/>
      <c r="BE60" s="671"/>
      <c r="BF60" s="671"/>
      <c r="BG60" s="671"/>
      <c r="BH60" s="670"/>
      <c r="BI60" s="670"/>
      <c r="BJ60" s="670"/>
      <c r="BK60" s="672"/>
      <c r="BL60" s="670"/>
      <c r="BM60" s="459"/>
      <c r="CB60" s="60"/>
    </row>
    <row r="61" spans="2:80" x14ac:dyDescent="0.25">
      <c r="B61" s="6">
        <v>19.8</v>
      </c>
      <c r="C61" s="6">
        <v>84</v>
      </c>
      <c r="D61" s="6">
        <v>17.899999999999999</v>
      </c>
      <c r="E61" s="6">
        <v>19.2</v>
      </c>
      <c r="F61" s="6">
        <v>1.4</v>
      </c>
      <c r="G61" s="6">
        <v>1.8</v>
      </c>
      <c r="H61" s="6">
        <v>1015.1</v>
      </c>
      <c r="I61" s="6" t="s">
        <v>229</v>
      </c>
      <c r="J61" s="6" t="s">
        <v>229</v>
      </c>
      <c r="K61" s="6">
        <v>0</v>
      </c>
      <c r="L61" s="6">
        <v>0</v>
      </c>
      <c r="M61" s="6">
        <v>0.5</v>
      </c>
      <c r="N61">
        <v>15.7</v>
      </c>
      <c r="O61">
        <v>669.8</v>
      </c>
      <c r="P61">
        <v>17.8</v>
      </c>
      <c r="Q61">
        <v>17.899999999999999</v>
      </c>
      <c r="R61" s="60">
        <v>3.6111111111111101E-2</v>
      </c>
      <c r="T61" s="124"/>
      <c r="U61" s="128"/>
      <c r="V61" s="123" t="str">
        <f t="shared" si="0"/>
        <v/>
      </c>
      <c r="W61" s="128"/>
      <c r="X61" s="124"/>
      <c r="Z61" s="6"/>
      <c r="AA61"/>
      <c r="AC61" s="545"/>
      <c r="AR61" s="6"/>
      <c r="AS61" s="6"/>
      <c r="AT61" s="58"/>
      <c r="AU61" s="670"/>
      <c r="AV61" s="671"/>
      <c r="AW61" s="670"/>
      <c r="AX61" s="670"/>
      <c r="AY61" s="670"/>
      <c r="AZ61" s="670"/>
      <c r="BA61" s="670"/>
      <c r="BB61" s="670"/>
      <c r="BC61" s="670"/>
      <c r="BD61" s="671"/>
      <c r="BE61" s="671"/>
      <c r="BF61" s="671"/>
      <c r="BG61" s="671"/>
      <c r="BH61" s="670"/>
      <c r="BI61" s="670"/>
      <c r="BJ61" s="670"/>
      <c r="BK61" s="672"/>
      <c r="BL61" s="670"/>
      <c r="BM61" s="459"/>
      <c r="CB61" s="60"/>
    </row>
    <row r="62" spans="2:80" x14ac:dyDescent="0.25">
      <c r="B62" s="6">
        <v>19.8</v>
      </c>
      <c r="C62" s="6">
        <v>84</v>
      </c>
      <c r="D62" s="6">
        <v>17.899999999999999</v>
      </c>
      <c r="E62" s="6">
        <v>19.2</v>
      </c>
      <c r="F62" s="6">
        <v>0.4</v>
      </c>
      <c r="G62" s="6">
        <v>1.8</v>
      </c>
      <c r="H62" s="6">
        <v>1014.9</v>
      </c>
      <c r="I62" s="6" t="s">
        <v>229</v>
      </c>
      <c r="J62" s="6" t="s">
        <v>229</v>
      </c>
      <c r="K62" s="6">
        <v>0</v>
      </c>
      <c r="L62" s="6">
        <v>0</v>
      </c>
      <c r="M62" s="6">
        <v>0.5</v>
      </c>
      <c r="N62">
        <v>15.7</v>
      </c>
      <c r="O62">
        <v>669.8</v>
      </c>
      <c r="P62">
        <v>17.8</v>
      </c>
      <c r="Q62">
        <v>17.8</v>
      </c>
      <c r="R62" s="60">
        <v>3.6805555555555598E-2</v>
      </c>
      <c r="T62" s="124"/>
      <c r="U62" s="128"/>
      <c r="V62" s="123" t="str">
        <f t="shared" si="0"/>
        <v/>
      </c>
      <c r="W62" s="128"/>
      <c r="X62" s="124"/>
      <c r="Z62" s="6"/>
      <c r="AA62"/>
      <c r="AC62" s="545"/>
      <c r="AR62" s="6"/>
      <c r="AS62" s="6"/>
      <c r="AT62" s="58"/>
      <c r="AU62" s="670"/>
      <c r="AV62" s="671"/>
      <c r="AW62" s="670"/>
      <c r="AX62" s="670"/>
      <c r="AY62" s="670"/>
      <c r="AZ62" s="670"/>
      <c r="BA62" s="670"/>
      <c r="BB62" s="670"/>
      <c r="BC62" s="670"/>
      <c r="BD62" s="671"/>
      <c r="BE62" s="671"/>
      <c r="BF62" s="671"/>
      <c r="BG62" s="671"/>
      <c r="BH62" s="670"/>
      <c r="BI62" s="670"/>
      <c r="BJ62" s="670"/>
      <c r="BK62" s="672"/>
      <c r="BL62" s="670"/>
      <c r="BM62" s="459"/>
      <c r="CB62" s="60"/>
    </row>
    <row r="63" spans="2:80" x14ac:dyDescent="0.25">
      <c r="B63" s="6">
        <v>19.8</v>
      </c>
      <c r="C63" s="6">
        <v>84</v>
      </c>
      <c r="D63" s="6">
        <v>17.899999999999999</v>
      </c>
      <c r="E63" s="6">
        <v>19.2</v>
      </c>
      <c r="F63" s="6">
        <v>1.1000000000000001</v>
      </c>
      <c r="G63" s="6">
        <v>1.8</v>
      </c>
      <c r="H63" s="6">
        <v>1015</v>
      </c>
      <c r="I63" s="6" t="s">
        <v>229</v>
      </c>
      <c r="J63" s="6" t="s">
        <v>229</v>
      </c>
      <c r="K63" s="6">
        <v>0</v>
      </c>
      <c r="L63" s="6">
        <v>0</v>
      </c>
      <c r="M63" s="6">
        <v>0.5</v>
      </c>
      <c r="N63">
        <v>15.7</v>
      </c>
      <c r="O63">
        <v>669.8</v>
      </c>
      <c r="P63">
        <v>17.8</v>
      </c>
      <c r="Q63">
        <v>17.8</v>
      </c>
      <c r="R63" s="60">
        <v>3.7499999999999999E-2</v>
      </c>
      <c r="T63" s="124"/>
      <c r="U63" s="128"/>
      <c r="V63" s="123" t="str">
        <f t="shared" si="0"/>
        <v/>
      </c>
      <c r="W63" s="128"/>
      <c r="X63" s="124"/>
      <c r="Z63" s="6"/>
      <c r="AA63"/>
      <c r="AC63" s="545"/>
      <c r="AR63" s="6"/>
      <c r="AS63" s="6"/>
      <c r="AT63" s="58"/>
      <c r="AU63" s="670"/>
      <c r="AV63" s="671"/>
      <c r="AW63" s="670"/>
      <c r="AX63" s="670"/>
      <c r="AY63" s="671"/>
      <c r="AZ63" s="670"/>
      <c r="BA63" s="670"/>
      <c r="BB63" s="670"/>
      <c r="BC63" s="670"/>
      <c r="BD63" s="671"/>
      <c r="BE63" s="671"/>
      <c r="BF63" s="671"/>
      <c r="BG63" s="671"/>
      <c r="BH63" s="670"/>
      <c r="BI63" s="670"/>
      <c r="BJ63" s="670"/>
      <c r="BK63" s="672"/>
      <c r="BL63" s="670"/>
      <c r="BM63" s="459"/>
      <c r="CB63" s="60"/>
    </row>
    <row r="64" spans="2:80" x14ac:dyDescent="0.25">
      <c r="B64" s="6">
        <v>19.8</v>
      </c>
      <c r="C64" s="6">
        <v>84</v>
      </c>
      <c r="D64" s="6">
        <v>17.899999999999999</v>
      </c>
      <c r="E64" s="6">
        <v>19.2</v>
      </c>
      <c r="F64" s="6">
        <v>0.7</v>
      </c>
      <c r="G64" s="6">
        <v>1.8</v>
      </c>
      <c r="H64" s="6">
        <v>1014.9</v>
      </c>
      <c r="I64" s="6" t="s">
        <v>229</v>
      </c>
      <c r="J64" s="6" t="s">
        <v>229</v>
      </c>
      <c r="K64" s="6">
        <v>0</v>
      </c>
      <c r="L64" s="6">
        <v>0</v>
      </c>
      <c r="M64" s="6">
        <v>0.5</v>
      </c>
      <c r="N64">
        <v>15.7</v>
      </c>
      <c r="O64">
        <v>669.8</v>
      </c>
      <c r="P64">
        <v>17.8</v>
      </c>
      <c r="Q64">
        <v>17.8</v>
      </c>
      <c r="R64" s="60">
        <v>3.8194444444444399E-2</v>
      </c>
      <c r="T64" s="124"/>
      <c r="U64" s="128"/>
      <c r="V64" s="123" t="str">
        <f t="shared" si="0"/>
        <v/>
      </c>
      <c r="W64" s="128"/>
      <c r="X64" s="124"/>
      <c r="Z64" s="6"/>
      <c r="AA64"/>
      <c r="AC64" s="545"/>
      <c r="AR64" s="6"/>
      <c r="AS64" s="6"/>
      <c r="AT64" s="58"/>
      <c r="AU64" s="670"/>
      <c r="AV64" s="671"/>
      <c r="AW64" s="670"/>
      <c r="AX64" s="670"/>
      <c r="AY64" s="671"/>
      <c r="AZ64" s="671"/>
      <c r="BA64" s="670"/>
      <c r="BB64" s="670"/>
      <c r="BC64" s="670"/>
      <c r="BD64" s="671"/>
      <c r="BE64" s="671"/>
      <c r="BF64" s="671"/>
      <c r="BG64" s="671"/>
      <c r="BH64" s="670"/>
      <c r="BI64" s="670"/>
      <c r="BJ64" s="670"/>
      <c r="BK64" s="672"/>
      <c r="BL64" s="670"/>
      <c r="BM64" s="459"/>
      <c r="CB64" s="60"/>
    </row>
    <row r="65" spans="2:80" x14ac:dyDescent="0.25">
      <c r="B65" s="6">
        <v>19.8</v>
      </c>
      <c r="C65" s="6">
        <v>84</v>
      </c>
      <c r="D65" s="6">
        <v>17.899999999999999</v>
      </c>
      <c r="E65" s="6">
        <v>19.2</v>
      </c>
      <c r="F65" s="6">
        <v>0</v>
      </c>
      <c r="G65" s="6">
        <v>0</v>
      </c>
      <c r="H65" s="6">
        <v>1014.9</v>
      </c>
      <c r="I65" s="6" t="s">
        <v>229</v>
      </c>
      <c r="J65" s="6" t="s">
        <v>229</v>
      </c>
      <c r="K65" s="6">
        <v>0</v>
      </c>
      <c r="L65" s="6">
        <v>0</v>
      </c>
      <c r="M65" s="6">
        <v>0.5</v>
      </c>
      <c r="N65">
        <v>15.7</v>
      </c>
      <c r="O65">
        <v>669.8</v>
      </c>
      <c r="P65">
        <v>17.8</v>
      </c>
      <c r="Q65">
        <v>17.8</v>
      </c>
      <c r="R65" s="60">
        <v>3.8888888888888903E-2</v>
      </c>
      <c r="T65" s="124"/>
      <c r="U65" s="128"/>
      <c r="V65" s="123" t="str">
        <f t="shared" si="0"/>
        <v/>
      </c>
      <c r="W65" s="128"/>
      <c r="X65" s="124"/>
      <c r="Z65" s="6"/>
      <c r="AA65"/>
      <c r="AC65" s="545"/>
      <c r="AR65" s="6"/>
      <c r="AS65" s="6"/>
      <c r="AT65" s="58"/>
      <c r="AU65" s="670"/>
      <c r="AV65" s="671"/>
      <c r="AW65" s="670"/>
      <c r="AX65" s="670"/>
      <c r="AY65" s="670"/>
      <c r="AZ65" s="670"/>
      <c r="BA65" s="670"/>
      <c r="BB65" s="670"/>
      <c r="BC65" s="670"/>
      <c r="BD65" s="671"/>
      <c r="BE65" s="671"/>
      <c r="BF65" s="671"/>
      <c r="BG65" s="671"/>
      <c r="BH65" s="670"/>
      <c r="BI65" s="670"/>
      <c r="BJ65" s="670"/>
      <c r="BK65" s="672"/>
      <c r="BL65" s="670"/>
      <c r="BM65" s="459"/>
      <c r="CB65" s="60"/>
    </row>
    <row r="66" spans="2:80" x14ac:dyDescent="0.25">
      <c r="B66" s="6">
        <v>19.8</v>
      </c>
      <c r="C66" s="6">
        <v>84</v>
      </c>
      <c r="D66" s="6">
        <v>17.899999999999999</v>
      </c>
      <c r="E66" s="6">
        <v>19.2</v>
      </c>
      <c r="F66" s="6">
        <v>0</v>
      </c>
      <c r="G66" s="6">
        <v>0</v>
      </c>
      <c r="H66" s="6">
        <v>1015</v>
      </c>
      <c r="I66" s="6" t="s">
        <v>229</v>
      </c>
      <c r="J66" s="6" t="s">
        <v>229</v>
      </c>
      <c r="K66" s="6">
        <v>0</v>
      </c>
      <c r="L66" s="6">
        <v>0</v>
      </c>
      <c r="M66" s="6">
        <v>0.5</v>
      </c>
      <c r="N66">
        <v>15.7</v>
      </c>
      <c r="O66">
        <v>669.8</v>
      </c>
      <c r="P66">
        <v>17.8</v>
      </c>
      <c r="Q66">
        <v>17.8</v>
      </c>
      <c r="R66" s="60">
        <v>3.9583333333333297E-2</v>
      </c>
      <c r="T66" s="124"/>
      <c r="U66" s="128"/>
      <c r="V66" s="123" t="str">
        <f t="shared" si="0"/>
        <v/>
      </c>
      <c r="W66" s="128"/>
      <c r="X66" s="124"/>
      <c r="Z66" s="6"/>
      <c r="AA66"/>
      <c r="AC66" s="545"/>
      <c r="AR66" s="6"/>
      <c r="AS66" s="6"/>
      <c r="AT66" s="58"/>
      <c r="AU66" s="670"/>
      <c r="AV66" s="671"/>
      <c r="AW66" s="670"/>
      <c r="AX66" s="670"/>
      <c r="AY66" s="670"/>
      <c r="AZ66" s="670"/>
      <c r="BA66" s="670"/>
      <c r="BB66" s="670"/>
      <c r="BC66" s="670"/>
      <c r="BD66" s="671"/>
      <c r="BE66" s="671"/>
      <c r="BF66" s="671"/>
      <c r="BG66" s="671"/>
      <c r="BH66" s="670"/>
      <c r="BI66" s="670"/>
      <c r="BJ66" s="670"/>
      <c r="BK66" s="672"/>
      <c r="BL66" s="670"/>
      <c r="BM66" s="459"/>
      <c r="CB66" s="60"/>
    </row>
    <row r="67" spans="2:80" x14ac:dyDescent="0.25">
      <c r="B67" s="6">
        <v>19.8</v>
      </c>
      <c r="C67" s="6">
        <v>84</v>
      </c>
      <c r="D67" s="6">
        <v>17.8</v>
      </c>
      <c r="E67" s="6">
        <v>19.100000000000001</v>
      </c>
      <c r="F67" s="6">
        <v>0</v>
      </c>
      <c r="G67" s="6">
        <v>0</v>
      </c>
      <c r="H67" s="6">
        <v>1015</v>
      </c>
      <c r="I67" s="6" t="s">
        <v>229</v>
      </c>
      <c r="J67" s="6" t="s">
        <v>229</v>
      </c>
      <c r="K67" s="6">
        <v>0</v>
      </c>
      <c r="L67" s="6">
        <v>0</v>
      </c>
      <c r="M67" s="6">
        <v>0.5</v>
      </c>
      <c r="N67">
        <v>15.7</v>
      </c>
      <c r="O67">
        <v>669.8</v>
      </c>
      <c r="P67">
        <v>17.7</v>
      </c>
      <c r="Q67">
        <v>17.8</v>
      </c>
      <c r="R67" s="60">
        <v>4.0277777777777801E-2</v>
      </c>
      <c r="T67" s="124"/>
      <c r="U67" s="128"/>
      <c r="V67" s="123" t="str">
        <f t="shared" si="0"/>
        <v/>
      </c>
      <c r="W67" s="128"/>
      <c r="X67" s="124"/>
      <c r="Z67" s="6"/>
      <c r="AA67"/>
      <c r="AC67" s="545"/>
      <c r="AR67" s="6"/>
      <c r="AS67" s="6"/>
      <c r="AT67" s="58"/>
      <c r="AU67" s="670"/>
      <c r="AV67" s="671"/>
      <c r="AW67" s="670"/>
      <c r="AX67" s="670"/>
      <c r="AY67" s="670"/>
      <c r="AZ67" s="670"/>
      <c r="BA67" s="670"/>
      <c r="BB67" s="670"/>
      <c r="BC67" s="670"/>
      <c r="BD67" s="671"/>
      <c r="BE67" s="671"/>
      <c r="BF67" s="671"/>
      <c r="BG67" s="671"/>
      <c r="BH67" s="670"/>
      <c r="BI67" s="670"/>
      <c r="BJ67" s="670"/>
      <c r="BK67" s="672"/>
      <c r="BL67" s="670"/>
      <c r="BM67" s="459"/>
      <c r="CB67" s="60"/>
    </row>
    <row r="68" spans="2:80" x14ac:dyDescent="0.25">
      <c r="B68" s="6">
        <v>19.8</v>
      </c>
      <c r="C68" s="6">
        <v>84</v>
      </c>
      <c r="D68" s="6">
        <v>17.8</v>
      </c>
      <c r="E68" s="6">
        <v>19.100000000000001</v>
      </c>
      <c r="F68" s="6">
        <v>1.1000000000000001</v>
      </c>
      <c r="G68" s="6">
        <v>1.8</v>
      </c>
      <c r="H68" s="6">
        <v>1014.9</v>
      </c>
      <c r="I68" s="6" t="s">
        <v>229</v>
      </c>
      <c r="J68" s="6" t="s">
        <v>229</v>
      </c>
      <c r="K68" s="6">
        <v>0</v>
      </c>
      <c r="L68" s="6">
        <v>0</v>
      </c>
      <c r="M68" s="6">
        <v>0.5</v>
      </c>
      <c r="N68">
        <v>15.7</v>
      </c>
      <c r="O68">
        <v>669.8</v>
      </c>
      <c r="P68">
        <v>17.7</v>
      </c>
      <c r="Q68">
        <v>17.8</v>
      </c>
      <c r="R68" s="60">
        <v>4.0972222222222202E-2</v>
      </c>
      <c r="T68" s="124"/>
      <c r="U68" s="128"/>
      <c r="V68" s="123" t="str">
        <f t="shared" si="0"/>
        <v/>
      </c>
      <c r="W68" s="128"/>
      <c r="X68" s="124"/>
      <c r="Z68" s="6"/>
      <c r="AA68"/>
      <c r="AC68" s="545"/>
      <c r="AR68" s="6"/>
      <c r="AS68" s="6"/>
      <c r="AT68" s="58"/>
      <c r="AU68" s="670"/>
      <c r="AV68" s="671"/>
      <c r="AW68" s="670"/>
      <c r="AX68" s="670"/>
      <c r="AY68" s="670"/>
      <c r="AZ68" s="670"/>
      <c r="BA68" s="670"/>
      <c r="BB68" s="670"/>
      <c r="BC68" s="670"/>
      <c r="BD68" s="671"/>
      <c r="BE68" s="671"/>
      <c r="BF68" s="671"/>
      <c r="BG68" s="671"/>
      <c r="BH68" s="670"/>
      <c r="BI68" s="670"/>
      <c r="BJ68" s="670"/>
      <c r="BK68" s="672"/>
      <c r="BL68" s="670"/>
      <c r="BM68" s="459"/>
      <c r="CB68" s="60"/>
    </row>
    <row r="69" spans="2:80" x14ac:dyDescent="0.25">
      <c r="B69" s="6">
        <v>19.8</v>
      </c>
      <c r="C69" s="6">
        <v>84</v>
      </c>
      <c r="D69" s="6">
        <v>17.8</v>
      </c>
      <c r="E69" s="6">
        <v>19.100000000000001</v>
      </c>
      <c r="F69" s="6">
        <v>0.4</v>
      </c>
      <c r="G69" s="6">
        <v>1.8</v>
      </c>
      <c r="H69" s="6">
        <v>1014.9</v>
      </c>
      <c r="I69" s="6" t="s">
        <v>229</v>
      </c>
      <c r="J69" s="6" t="s">
        <v>229</v>
      </c>
      <c r="K69" s="6">
        <v>0</v>
      </c>
      <c r="L69" s="6">
        <v>0</v>
      </c>
      <c r="M69" s="6">
        <v>0.5</v>
      </c>
      <c r="N69">
        <v>15.7</v>
      </c>
      <c r="O69">
        <v>669.8</v>
      </c>
      <c r="P69">
        <v>17.7</v>
      </c>
      <c r="Q69">
        <v>17.7</v>
      </c>
      <c r="R69" s="60">
        <v>4.1666666666666699E-2</v>
      </c>
      <c r="T69" s="124"/>
      <c r="U69" s="128"/>
      <c r="V69" s="123" t="str">
        <f t="shared" si="0"/>
        <v/>
      </c>
      <c r="W69" s="128"/>
      <c r="X69" s="124"/>
      <c r="Z69" s="6"/>
      <c r="AA69"/>
      <c r="AC69" s="545"/>
      <c r="AR69" s="6"/>
      <c r="AS69" s="6"/>
      <c r="AT69" s="58"/>
      <c r="AU69" s="670"/>
      <c r="AV69" s="671"/>
      <c r="AW69" s="670"/>
      <c r="AX69" s="670"/>
      <c r="AY69" s="670"/>
      <c r="AZ69" s="670"/>
      <c r="BA69" s="670"/>
      <c r="BB69" s="670"/>
      <c r="BC69" s="670"/>
      <c r="BD69" s="671"/>
      <c r="BE69" s="671"/>
      <c r="BF69" s="671"/>
      <c r="BG69" s="671"/>
      <c r="BH69" s="670"/>
      <c r="BI69" s="670"/>
      <c r="BJ69" s="670"/>
      <c r="BK69" s="672"/>
      <c r="BL69" s="670"/>
      <c r="BM69" s="459"/>
      <c r="CB69" s="60"/>
    </row>
    <row r="70" spans="2:80" x14ac:dyDescent="0.25">
      <c r="B70" s="6">
        <v>19.7</v>
      </c>
      <c r="C70" s="6">
        <v>84</v>
      </c>
      <c r="D70" s="6">
        <v>17.8</v>
      </c>
      <c r="E70" s="6">
        <v>19.100000000000001</v>
      </c>
      <c r="F70" s="6">
        <v>0</v>
      </c>
      <c r="G70" s="6">
        <v>0</v>
      </c>
      <c r="H70" s="6">
        <v>1014.9</v>
      </c>
      <c r="I70" s="6" t="s">
        <v>229</v>
      </c>
      <c r="J70" s="6" t="s">
        <v>229</v>
      </c>
      <c r="K70" s="6">
        <v>0</v>
      </c>
      <c r="L70" s="6">
        <v>0</v>
      </c>
      <c r="M70" s="6">
        <v>0.5</v>
      </c>
      <c r="N70">
        <v>15.7</v>
      </c>
      <c r="O70">
        <v>669.8</v>
      </c>
      <c r="P70">
        <v>17.7</v>
      </c>
      <c r="Q70">
        <v>17.7</v>
      </c>
      <c r="R70" s="60">
        <v>4.2361111111111099E-2</v>
      </c>
      <c r="T70" s="124"/>
      <c r="U70" s="128"/>
      <c r="V70" s="123" t="str">
        <f t="shared" si="0"/>
        <v/>
      </c>
      <c r="W70" s="128"/>
      <c r="X70" s="124"/>
      <c r="Z70" s="6"/>
      <c r="AA70"/>
      <c r="AC70" s="545"/>
      <c r="AR70" s="6"/>
      <c r="AS70" s="6"/>
      <c r="AT70" s="58"/>
      <c r="AU70" s="670"/>
      <c r="AV70" s="671"/>
      <c r="AW70" s="670"/>
      <c r="AX70" s="670"/>
      <c r="AY70" s="671"/>
      <c r="AZ70" s="671"/>
      <c r="BA70" s="670"/>
      <c r="BB70" s="670"/>
      <c r="BC70" s="670"/>
      <c r="BD70" s="671"/>
      <c r="BE70" s="671"/>
      <c r="BF70" s="671"/>
      <c r="BG70" s="671"/>
      <c r="BH70" s="670"/>
      <c r="BI70" s="670"/>
      <c r="BJ70" s="670"/>
      <c r="BK70" s="672"/>
      <c r="BL70" s="670"/>
      <c r="BM70" s="459"/>
      <c r="CB70" s="60"/>
    </row>
    <row r="71" spans="2:80" x14ac:dyDescent="0.25">
      <c r="B71" s="6">
        <v>19.7</v>
      </c>
      <c r="C71" s="6">
        <v>84</v>
      </c>
      <c r="D71" s="6">
        <v>17.8</v>
      </c>
      <c r="E71" s="6">
        <v>19.100000000000001</v>
      </c>
      <c r="F71" s="6">
        <v>0.4</v>
      </c>
      <c r="G71" s="6">
        <v>1.8</v>
      </c>
      <c r="H71" s="6">
        <v>1014.9</v>
      </c>
      <c r="I71" s="6" t="s">
        <v>229</v>
      </c>
      <c r="J71" s="6" t="s">
        <v>229</v>
      </c>
      <c r="K71" s="6">
        <v>0</v>
      </c>
      <c r="L71" s="6">
        <v>0</v>
      </c>
      <c r="M71" s="6">
        <v>0.5</v>
      </c>
      <c r="N71">
        <v>15.7</v>
      </c>
      <c r="O71">
        <v>669.8</v>
      </c>
      <c r="P71">
        <v>17.7</v>
      </c>
      <c r="Q71">
        <v>17.7</v>
      </c>
      <c r="R71" s="60">
        <v>4.3055555555555597E-2</v>
      </c>
      <c r="T71" s="124"/>
      <c r="U71" s="128"/>
      <c r="V71" s="123" t="str">
        <f t="shared" si="0"/>
        <v/>
      </c>
      <c r="W71" s="128"/>
      <c r="X71" s="124"/>
      <c r="Z71" s="6"/>
      <c r="AA71"/>
      <c r="AC71" s="545"/>
      <c r="AR71" s="6"/>
      <c r="AS71" s="6"/>
      <c r="AT71" s="58"/>
      <c r="AU71" s="670"/>
      <c r="AV71" s="671"/>
      <c r="AW71" s="670"/>
      <c r="AX71" s="670"/>
      <c r="AY71" s="670"/>
      <c r="AZ71" s="670"/>
      <c r="BA71" s="670"/>
      <c r="BB71" s="670"/>
      <c r="BC71" s="670"/>
      <c r="BD71" s="671"/>
      <c r="BE71" s="671"/>
      <c r="BF71" s="671"/>
      <c r="BG71" s="671"/>
      <c r="BH71" s="670"/>
      <c r="BI71" s="670"/>
      <c r="BJ71" s="670"/>
      <c r="BK71" s="672"/>
      <c r="BL71" s="670"/>
      <c r="BM71" s="459"/>
      <c r="CB71" s="60"/>
    </row>
    <row r="72" spans="2:80" x14ac:dyDescent="0.25">
      <c r="B72" s="6">
        <v>19.7</v>
      </c>
      <c r="C72" s="6">
        <v>84</v>
      </c>
      <c r="D72" s="6">
        <v>17.8</v>
      </c>
      <c r="E72" s="6">
        <v>19.100000000000001</v>
      </c>
      <c r="F72" s="6">
        <v>0</v>
      </c>
      <c r="G72" s="6">
        <v>0</v>
      </c>
      <c r="H72" s="6">
        <v>1015.1</v>
      </c>
      <c r="I72" s="6" t="s">
        <v>229</v>
      </c>
      <c r="J72" s="6" t="s">
        <v>229</v>
      </c>
      <c r="K72" s="6">
        <v>0</v>
      </c>
      <c r="L72" s="6">
        <v>0</v>
      </c>
      <c r="M72" s="6">
        <v>0.5</v>
      </c>
      <c r="N72">
        <v>15.7</v>
      </c>
      <c r="O72">
        <v>669.8</v>
      </c>
      <c r="P72">
        <v>17.7</v>
      </c>
      <c r="Q72">
        <v>17.7</v>
      </c>
      <c r="R72" s="60">
        <v>4.3749999999999997E-2</v>
      </c>
      <c r="T72" s="124"/>
      <c r="U72" s="128"/>
      <c r="V72" s="123" t="str">
        <f t="shared" si="0"/>
        <v/>
      </c>
      <c r="W72" s="128"/>
      <c r="X72" s="124"/>
      <c r="Z72" s="6"/>
      <c r="AA72"/>
      <c r="AC72" s="545"/>
      <c r="AR72" s="6"/>
      <c r="AS72" s="6"/>
      <c r="AT72" s="58"/>
      <c r="AU72" s="670"/>
      <c r="AV72" s="671"/>
      <c r="AW72" s="670"/>
      <c r="AX72" s="670"/>
      <c r="AY72" s="671"/>
      <c r="AZ72" s="671"/>
      <c r="BA72" s="670"/>
      <c r="BB72" s="670"/>
      <c r="BC72" s="670"/>
      <c r="BD72" s="671"/>
      <c r="BE72" s="671"/>
      <c r="BF72" s="671"/>
      <c r="BG72" s="671"/>
      <c r="BH72" s="670"/>
      <c r="BI72" s="670"/>
      <c r="BJ72" s="670"/>
      <c r="BK72" s="672"/>
      <c r="BL72" s="670"/>
      <c r="BM72" s="459"/>
      <c r="CB72" s="60"/>
    </row>
    <row r="73" spans="2:80" x14ac:dyDescent="0.25">
      <c r="B73" s="6">
        <v>19.7</v>
      </c>
      <c r="C73" s="6">
        <v>84</v>
      </c>
      <c r="D73" s="6">
        <v>17.8</v>
      </c>
      <c r="E73" s="6">
        <v>19.100000000000001</v>
      </c>
      <c r="F73" s="6">
        <v>1.1000000000000001</v>
      </c>
      <c r="G73" s="6">
        <v>1.8</v>
      </c>
      <c r="H73" s="6">
        <v>1014.9</v>
      </c>
      <c r="I73" s="6" t="s">
        <v>229</v>
      </c>
      <c r="J73" s="6" t="s">
        <v>229</v>
      </c>
      <c r="K73" s="6">
        <v>0</v>
      </c>
      <c r="L73" s="6">
        <v>0</v>
      </c>
      <c r="M73" s="6">
        <v>0.5</v>
      </c>
      <c r="N73">
        <v>15.7</v>
      </c>
      <c r="O73">
        <v>669.8</v>
      </c>
      <c r="P73">
        <v>17.7</v>
      </c>
      <c r="Q73">
        <v>17.7</v>
      </c>
      <c r="R73" s="60">
        <v>4.4444444444444398E-2</v>
      </c>
      <c r="T73" s="124"/>
      <c r="U73" s="128"/>
      <c r="V73" s="123" t="str">
        <f t="shared" si="0"/>
        <v/>
      </c>
      <c r="W73" s="128"/>
      <c r="X73" s="124"/>
      <c r="Z73" s="6"/>
      <c r="AA73"/>
      <c r="AC73" s="545"/>
      <c r="AR73" s="6"/>
      <c r="AS73" s="6"/>
      <c r="AT73" s="58"/>
      <c r="AU73" s="670"/>
      <c r="AV73" s="671"/>
      <c r="AW73" s="670"/>
      <c r="AX73" s="670"/>
      <c r="AY73" s="671"/>
      <c r="AZ73" s="671"/>
      <c r="BA73" s="670"/>
      <c r="BB73" s="670"/>
      <c r="BC73" s="670"/>
      <c r="BD73" s="671"/>
      <c r="BE73" s="671"/>
      <c r="BF73" s="671"/>
      <c r="BG73" s="671"/>
      <c r="BH73" s="670"/>
      <c r="BI73" s="670"/>
      <c r="BJ73" s="670"/>
      <c r="BK73" s="672"/>
      <c r="BL73" s="670"/>
      <c r="BM73" s="459"/>
      <c r="CB73" s="60"/>
    </row>
    <row r="74" spans="2:80" x14ac:dyDescent="0.25">
      <c r="B74" s="6">
        <v>19.7</v>
      </c>
      <c r="C74" s="6">
        <v>84</v>
      </c>
      <c r="D74" s="6">
        <v>17.8</v>
      </c>
      <c r="E74" s="6">
        <v>19.100000000000001</v>
      </c>
      <c r="F74" s="6">
        <v>0</v>
      </c>
      <c r="G74" s="6">
        <v>0</v>
      </c>
      <c r="H74" s="6">
        <v>1015.1</v>
      </c>
      <c r="I74" s="6" t="s">
        <v>229</v>
      </c>
      <c r="J74" s="6" t="s">
        <v>229</v>
      </c>
      <c r="K74" s="6">
        <v>0</v>
      </c>
      <c r="L74" s="6">
        <v>0</v>
      </c>
      <c r="M74" s="6">
        <v>0.5</v>
      </c>
      <c r="N74">
        <v>15.7</v>
      </c>
      <c r="O74">
        <v>669.8</v>
      </c>
      <c r="P74">
        <v>17.600000000000001</v>
      </c>
      <c r="Q74">
        <v>17.600000000000001</v>
      </c>
      <c r="R74" s="60">
        <v>4.5138888888888902E-2</v>
      </c>
      <c r="T74" s="124"/>
      <c r="U74" s="128"/>
      <c r="V74" s="123" t="str">
        <f t="shared" si="0"/>
        <v/>
      </c>
      <c r="W74" s="128"/>
      <c r="X74" s="124"/>
      <c r="Z74" s="6"/>
      <c r="AA74"/>
      <c r="AC74" s="545"/>
      <c r="AR74" s="6"/>
      <c r="AS74" s="6"/>
      <c r="AT74" s="58"/>
      <c r="AU74" s="670"/>
      <c r="AV74" s="671"/>
      <c r="AW74" s="670"/>
      <c r="AX74" s="670"/>
      <c r="AY74" s="671"/>
      <c r="AZ74" s="671"/>
      <c r="BA74" s="670"/>
      <c r="BB74" s="670"/>
      <c r="BC74" s="670"/>
      <c r="BD74" s="671"/>
      <c r="BE74" s="671"/>
      <c r="BF74" s="671"/>
      <c r="BG74" s="671"/>
      <c r="BH74" s="670"/>
      <c r="BI74" s="670"/>
      <c r="BJ74" s="670"/>
      <c r="BK74" s="672"/>
      <c r="BL74" s="670"/>
      <c r="BM74" s="459"/>
      <c r="CB74" s="60"/>
    </row>
    <row r="75" spans="2:80" x14ac:dyDescent="0.25">
      <c r="B75" s="6">
        <v>19.7</v>
      </c>
      <c r="C75" s="6">
        <v>84</v>
      </c>
      <c r="D75" s="6">
        <v>17.8</v>
      </c>
      <c r="E75" s="6">
        <v>19.100000000000001</v>
      </c>
      <c r="F75" s="6">
        <v>0.4</v>
      </c>
      <c r="G75" s="6">
        <v>1.8</v>
      </c>
      <c r="H75" s="6">
        <v>1015</v>
      </c>
      <c r="I75" s="6" t="s">
        <v>229</v>
      </c>
      <c r="J75" s="6" t="s">
        <v>229</v>
      </c>
      <c r="K75" s="6">
        <v>0</v>
      </c>
      <c r="L75" s="6">
        <v>0</v>
      </c>
      <c r="M75" s="6">
        <v>0.5</v>
      </c>
      <c r="N75">
        <v>15.7</v>
      </c>
      <c r="O75">
        <v>669.8</v>
      </c>
      <c r="P75">
        <v>17.600000000000001</v>
      </c>
      <c r="Q75">
        <v>17.600000000000001</v>
      </c>
      <c r="R75" s="60">
        <v>4.5833333333333302E-2</v>
      </c>
      <c r="T75" s="124"/>
      <c r="U75" s="128"/>
      <c r="V75" s="123" t="str">
        <f t="shared" si="0"/>
        <v/>
      </c>
      <c r="W75" s="128"/>
      <c r="X75" s="124"/>
      <c r="Z75" s="6"/>
      <c r="AA75"/>
      <c r="AC75" s="545"/>
      <c r="AR75" s="6"/>
      <c r="AS75" s="6"/>
      <c r="AT75" s="58"/>
      <c r="AU75" s="670"/>
      <c r="AV75" s="671"/>
      <c r="AW75" s="670"/>
      <c r="AX75" s="670"/>
      <c r="AY75" s="670"/>
      <c r="AZ75" s="670"/>
      <c r="BA75" s="670"/>
      <c r="BB75" s="670"/>
      <c r="BC75" s="670"/>
      <c r="BD75" s="671"/>
      <c r="BE75" s="671"/>
      <c r="BF75" s="671"/>
      <c r="BG75" s="671"/>
      <c r="BH75" s="670"/>
      <c r="BI75" s="670"/>
      <c r="BJ75" s="670"/>
      <c r="BK75" s="672"/>
      <c r="BL75" s="670"/>
      <c r="BM75" s="459"/>
      <c r="CB75" s="60"/>
    </row>
    <row r="76" spans="2:80" x14ac:dyDescent="0.25">
      <c r="B76" s="6">
        <v>19.7</v>
      </c>
      <c r="C76" s="6">
        <v>84</v>
      </c>
      <c r="D76" s="6">
        <v>17.8</v>
      </c>
      <c r="E76" s="6">
        <v>19.100000000000001</v>
      </c>
      <c r="F76" s="6">
        <v>0</v>
      </c>
      <c r="G76" s="6">
        <v>0</v>
      </c>
      <c r="H76" s="6">
        <v>1015.1</v>
      </c>
      <c r="I76" s="6" t="s">
        <v>229</v>
      </c>
      <c r="J76" s="6" t="s">
        <v>229</v>
      </c>
      <c r="K76" s="6">
        <v>0</v>
      </c>
      <c r="L76" s="6">
        <v>0</v>
      </c>
      <c r="M76" s="6">
        <v>0.5</v>
      </c>
      <c r="N76">
        <v>15.7</v>
      </c>
      <c r="O76">
        <v>669.8</v>
      </c>
      <c r="P76">
        <v>17.600000000000001</v>
      </c>
      <c r="Q76">
        <v>17.600000000000001</v>
      </c>
      <c r="R76" s="60">
        <v>4.65277777777778E-2</v>
      </c>
      <c r="T76" s="124"/>
      <c r="U76" s="128"/>
      <c r="V76" s="123" t="str">
        <f t="shared" ref="V76:V139" si="3">IF($K580&gt;0,1,"")</f>
        <v/>
      </c>
      <c r="W76" s="128"/>
      <c r="X76" s="124"/>
      <c r="Z76" s="6"/>
      <c r="AA76"/>
      <c r="AC76" s="545"/>
      <c r="AR76" s="6"/>
      <c r="AS76" s="6"/>
      <c r="AT76" s="58"/>
      <c r="AU76" s="670"/>
      <c r="AV76" s="671"/>
      <c r="AW76" s="670"/>
      <c r="AX76" s="670"/>
      <c r="AY76" s="671"/>
      <c r="AZ76" s="671"/>
      <c r="BA76" s="670"/>
      <c r="BB76" s="670"/>
      <c r="BC76" s="670"/>
      <c r="BD76" s="671"/>
      <c r="BE76" s="671"/>
      <c r="BF76" s="671"/>
      <c r="BG76" s="671"/>
      <c r="BH76" s="670"/>
      <c r="BI76" s="670"/>
      <c r="BJ76" s="670"/>
      <c r="BK76" s="672"/>
      <c r="BL76" s="670"/>
      <c r="BM76" s="459"/>
      <c r="CB76" s="60"/>
    </row>
    <row r="77" spans="2:80" x14ac:dyDescent="0.25">
      <c r="B77" s="6">
        <v>19.600000000000001</v>
      </c>
      <c r="C77" s="6">
        <v>84</v>
      </c>
      <c r="D77" s="6">
        <v>17.7</v>
      </c>
      <c r="E77" s="6">
        <v>19</v>
      </c>
      <c r="F77" s="6">
        <v>0</v>
      </c>
      <c r="G77" s="6">
        <v>0</v>
      </c>
      <c r="H77" s="6">
        <v>1015.3</v>
      </c>
      <c r="I77" s="6" t="s">
        <v>229</v>
      </c>
      <c r="J77" s="6" t="s">
        <v>229</v>
      </c>
      <c r="K77" s="6">
        <v>0</v>
      </c>
      <c r="L77" s="6">
        <v>0</v>
      </c>
      <c r="M77" s="6">
        <v>0.5</v>
      </c>
      <c r="N77">
        <v>15.7</v>
      </c>
      <c r="O77">
        <v>669.8</v>
      </c>
      <c r="P77">
        <v>17.600000000000001</v>
      </c>
      <c r="Q77">
        <v>17.600000000000001</v>
      </c>
      <c r="R77" s="60">
        <v>4.72222222222222E-2</v>
      </c>
      <c r="T77" s="124"/>
      <c r="U77" s="128"/>
      <c r="V77" s="123" t="str">
        <f t="shared" si="3"/>
        <v/>
      </c>
      <c r="W77" s="128"/>
      <c r="X77" s="124"/>
      <c r="Z77" s="6"/>
      <c r="AA77"/>
      <c r="AC77" s="545"/>
      <c r="AR77" s="6"/>
      <c r="AS77" s="6"/>
      <c r="AT77" s="58"/>
      <c r="AU77" s="670"/>
      <c r="AV77" s="671"/>
      <c r="AW77" s="670"/>
      <c r="AX77" s="670"/>
      <c r="AY77" s="671"/>
      <c r="AZ77" s="671"/>
      <c r="BA77" s="670"/>
      <c r="BB77" s="670"/>
      <c r="BC77" s="670"/>
      <c r="BD77" s="671"/>
      <c r="BE77" s="671"/>
      <c r="BF77" s="671"/>
      <c r="BG77" s="671"/>
      <c r="BH77" s="670"/>
      <c r="BI77" s="670"/>
      <c r="BJ77" s="670"/>
      <c r="BK77" s="672"/>
      <c r="BL77" s="670"/>
      <c r="BM77" s="459"/>
      <c r="CB77" s="60"/>
    </row>
    <row r="78" spans="2:80" x14ac:dyDescent="0.25">
      <c r="B78" s="6">
        <v>19.600000000000001</v>
      </c>
      <c r="C78" s="6">
        <v>84</v>
      </c>
      <c r="D78" s="6">
        <v>17.7</v>
      </c>
      <c r="E78" s="6">
        <v>19</v>
      </c>
      <c r="F78" s="6">
        <v>0</v>
      </c>
      <c r="G78" s="6">
        <v>0</v>
      </c>
      <c r="H78" s="6">
        <v>1014.9</v>
      </c>
      <c r="I78" s="6" t="s">
        <v>229</v>
      </c>
      <c r="J78" s="6" t="s">
        <v>229</v>
      </c>
      <c r="K78" s="6">
        <v>0</v>
      </c>
      <c r="L78" s="6">
        <v>0</v>
      </c>
      <c r="M78" s="6">
        <v>0.5</v>
      </c>
      <c r="N78">
        <v>15.7</v>
      </c>
      <c r="O78">
        <v>669.8</v>
      </c>
      <c r="P78">
        <v>17.5</v>
      </c>
      <c r="Q78">
        <v>17.600000000000001</v>
      </c>
      <c r="R78" s="60">
        <v>4.7916666666666698E-2</v>
      </c>
      <c r="T78" s="124"/>
      <c r="U78" s="128"/>
      <c r="V78" s="123" t="str">
        <f t="shared" si="3"/>
        <v/>
      </c>
      <c r="W78" s="128"/>
      <c r="X78" s="124"/>
      <c r="Z78" s="6"/>
      <c r="AA78"/>
      <c r="AC78" s="545"/>
      <c r="AR78" s="6"/>
      <c r="AS78" s="6"/>
      <c r="AT78" s="58"/>
      <c r="AU78" s="670"/>
      <c r="AV78" s="671"/>
      <c r="AW78" s="670"/>
      <c r="AX78" s="670"/>
      <c r="AY78" s="671"/>
      <c r="AZ78" s="671"/>
      <c r="BA78" s="670"/>
      <c r="BB78" s="670"/>
      <c r="BC78" s="670"/>
      <c r="BD78" s="671"/>
      <c r="BE78" s="671"/>
      <c r="BF78" s="671"/>
      <c r="BG78" s="671"/>
      <c r="BH78" s="670"/>
      <c r="BI78" s="670"/>
      <c r="BJ78" s="670"/>
      <c r="BK78" s="672"/>
      <c r="BL78" s="670"/>
      <c r="BM78" s="459"/>
      <c r="CB78" s="60"/>
    </row>
    <row r="79" spans="2:80" x14ac:dyDescent="0.25">
      <c r="B79" s="6">
        <v>19.600000000000001</v>
      </c>
      <c r="C79" s="6">
        <v>84</v>
      </c>
      <c r="D79" s="6">
        <v>17.7</v>
      </c>
      <c r="E79" s="6">
        <v>19</v>
      </c>
      <c r="F79" s="6">
        <v>1.8</v>
      </c>
      <c r="G79" s="6">
        <v>3.6</v>
      </c>
      <c r="H79" s="6">
        <v>1015</v>
      </c>
      <c r="I79" s="6" t="s">
        <v>229</v>
      </c>
      <c r="J79" s="6" t="s">
        <v>229</v>
      </c>
      <c r="K79" s="6">
        <v>0</v>
      </c>
      <c r="L79" s="6">
        <v>0</v>
      </c>
      <c r="M79" s="6">
        <v>0.5</v>
      </c>
      <c r="N79">
        <v>15.7</v>
      </c>
      <c r="O79">
        <v>669.8</v>
      </c>
      <c r="P79">
        <v>17.5</v>
      </c>
      <c r="Q79">
        <v>17.600000000000001</v>
      </c>
      <c r="R79" s="60">
        <v>4.8611111111111098E-2</v>
      </c>
      <c r="T79" s="124"/>
      <c r="U79" s="128"/>
      <c r="V79" s="123" t="str">
        <f t="shared" si="3"/>
        <v/>
      </c>
      <c r="W79" s="128"/>
      <c r="X79" s="124"/>
      <c r="Z79" s="6"/>
      <c r="AA79"/>
      <c r="AC79" s="545"/>
      <c r="AR79" s="6"/>
      <c r="AS79" s="6"/>
      <c r="AT79" s="58"/>
      <c r="AU79" s="670"/>
      <c r="AV79" s="671"/>
      <c r="AW79" s="670"/>
      <c r="AX79" s="670"/>
      <c r="AY79" s="671"/>
      <c r="AZ79" s="671"/>
      <c r="BA79" s="670"/>
      <c r="BB79" s="670"/>
      <c r="BC79" s="670"/>
      <c r="BD79" s="671"/>
      <c r="BE79" s="671"/>
      <c r="BF79" s="671"/>
      <c r="BG79" s="671"/>
      <c r="BH79" s="670"/>
      <c r="BI79" s="670"/>
      <c r="BJ79" s="670"/>
      <c r="BK79" s="672"/>
      <c r="BL79" s="670"/>
      <c r="BM79" s="459"/>
      <c r="CB79" s="60"/>
    </row>
    <row r="80" spans="2:80" x14ac:dyDescent="0.25">
      <c r="B80" s="6">
        <v>19.600000000000001</v>
      </c>
      <c r="C80" s="6">
        <v>84</v>
      </c>
      <c r="D80" s="6">
        <v>17.7</v>
      </c>
      <c r="E80" s="6">
        <v>19</v>
      </c>
      <c r="F80" s="6">
        <v>0.4</v>
      </c>
      <c r="G80" s="6">
        <v>1.8</v>
      </c>
      <c r="H80" s="6">
        <v>1014.9</v>
      </c>
      <c r="I80" s="6" t="s">
        <v>229</v>
      </c>
      <c r="J80" s="6" t="s">
        <v>229</v>
      </c>
      <c r="K80" s="6">
        <v>0</v>
      </c>
      <c r="L80" s="6">
        <v>0</v>
      </c>
      <c r="M80" s="6">
        <v>0.5</v>
      </c>
      <c r="N80">
        <v>15.7</v>
      </c>
      <c r="O80">
        <v>669.8</v>
      </c>
      <c r="P80">
        <v>17.5</v>
      </c>
      <c r="Q80">
        <v>17.600000000000001</v>
      </c>
      <c r="R80" s="60">
        <v>4.9305555555555602E-2</v>
      </c>
      <c r="T80" s="124"/>
      <c r="U80" s="128"/>
      <c r="V80" s="123" t="str">
        <f t="shared" si="3"/>
        <v/>
      </c>
      <c r="W80" s="128"/>
      <c r="X80" s="124"/>
      <c r="Z80" s="6"/>
      <c r="AA80"/>
      <c r="AC80" s="545"/>
      <c r="AR80" s="6"/>
      <c r="AS80" s="6"/>
      <c r="AT80" s="58"/>
      <c r="AU80" s="670"/>
      <c r="AV80" s="671"/>
      <c r="AW80" s="670"/>
      <c r="AX80" s="670"/>
      <c r="AY80" s="671"/>
      <c r="AZ80" s="671"/>
      <c r="BA80" s="671"/>
      <c r="BB80" s="670"/>
      <c r="BC80" s="670"/>
      <c r="BD80" s="671"/>
      <c r="BE80" s="671"/>
      <c r="BF80" s="671"/>
      <c r="BG80" s="671"/>
      <c r="BH80" s="670"/>
      <c r="BI80" s="670"/>
      <c r="BJ80" s="670"/>
      <c r="BK80" s="672"/>
      <c r="BL80" s="670"/>
      <c r="BM80" s="459"/>
      <c r="CB80" s="60"/>
    </row>
    <row r="81" spans="2:80" x14ac:dyDescent="0.25">
      <c r="B81" s="6">
        <v>19.600000000000001</v>
      </c>
      <c r="C81" s="6">
        <v>84</v>
      </c>
      <c r="D81" s="6">
        <v>17.7</v>
      </c>
      <c r="E81" s="6">
        <v>19</v>
      </c>
      <c r="F81" s="6">
        <v>1.4</v>
      </c>
      <c r="G81" s="6">
        <v>1.8</v>
      </c>
      <c r="H81" s="6">
        <v>1014.9</v>
      </c>
      <c r="I81" s="6" t="s">
        <v>229</v>
      </c>
      <c r="J81" s="6" t="s">
        <v>229</v>
      </c>
      <c r="K81" s="6">
        <v>0</v>
      </c>
      <c r="L81" s="6">
        <v>0</v>
      </c>
      <c r="M81" s="6">
        <v>0.5</v>
      </c>
      <c r="N81">
        <v>15.7</v>
      </c>
      <c r="O81">
        <v>669.8</v>
      </c>
      <c r="P81">
        <v>17.600000000000001</v>
      </c>
      <c r="Q81">
        <v>17.600000000000001</v>
      </c>
      <c r="R81" s="60">
        <v>0.05</v>
      </c>
      <c r="T81" s="124"/>
      <c r="U81" s="128"/>
      <c r="V81" s="123" t="str">
        <f t="shared" si="3"/>
        <v/>
      </c>
      <c r="W81" s="128"/>
      <c r="X81" s="124"/>
      <c r="Z81" s="6"/>
      <c r="AA81"/>
      <c r="AC81" s="545"/>
      <c r="AR81" s="6"/>
      <c r="AS81" s="6"/>
      <c r="AT81" s="58"/>
      <c r="AU81" s="670"/>
      <c r="AV81" s="671"/>
      <c r="AW81" s="670"/>
      <c r="AX81" s="670"/>
      <c r="AY81" s="670"/>
      <c r="AZ81" s="670"/>
      <c r="BA81" s="670"/>
      <c r="BB81" s="670"/>
      <c r="BC81" s="670"/>
      <c r="BD81" s="671"/>
      <c r="BE81" s="671"/>
      <c r="BF81" s="671"/>
      <c r="BG81" s="671"/>
      <c r="BH81" s="670"/>
      <c r="BI81" s="670"/>
      <c r="BJ81" s="670"/>
      <c r="BK81" s="672"/>
      <c r="BL81" s="670"/>
      <c r="BM81" s="459"/>
      <c r="CB81" s="60"/>
    </row>
    <row r="82" spans="2:80" x14ac:dyDescent="0.25">
      <c r="B82" s="6">
        <v>19.600000000000001</v>
      </c>
      <c r="C82" s="6">
        <v>84</v>
      </c>
      <c r="D82" s="6">
        <v>17.7</v>
      </c>
      <c r="E82" s="6">
        <v>19</v>
      </c>
      <c r="F82" s="6">
        <v>1.1000000000000001</v>
      </c>
      <c r="G82" s="6">
        <v>1.8</v>
      </c>
      <c r="H82" s="6">
        <v>1015.1</v>
      </c>
      <c r="I82" s="6" t="s">
        <v>229</v>
      </c>
      <c r="J82" s="6" t="s">
        <v>229</v>
      </c>
      <c r="K82" s="6">
        <v>0</v>
      </c>
      <c r="L82" s="6">
        <v>0</v>
      </c>
      <c r="M82" s="6">
        <v>0.5</v>
      </c>
      <c r="N82">
        <v>15.7</v>
      </c>
      <c r="O82">
        <v>669.8</v>
      </c>
      <c r="P82">
        <v>17.5</v>
      </c>
      <c r="Q82">
        <v>17.600000000000001</v>
      </c>
      <c r="R82" s="60">
        <v>5.0694444444444403E-2</v>
      </c>
      <c r="T82" s="124"/>
      <c r="U82" s="128"/>
      <c r="V82" s="123" t="str">
        <f t="shared" si="3"/>
        <v/>
      </c>
      <c r="W82" s="128"/>
      <c r="X82" s="124"/>
      <c r="Z82" s="6"/>
      <c r="AA82"/>
      <c r="AC82" s="545"/>
      <c r="AR82" s="6"/>
      <c r="AS82" s="6"/>
      <c r="AT82" s="58"/>
      <c r="AU82" s="670"/>
      <c r="AV82" s="671"/>
      <c r="AW82" s="670"/>
      <c r="AX82" s="670"/>
      <c r="AY82" s="670"/>
      <c r="AZ82" s="670"/>
      <c r="BA82" s="670"/>
      <c r="BB82" s="670"/>
      <c r="BC82" s="670"/>
      <c r="BD82" s="671"/>
      <c r="BE82" s="671"/>
      <c r="BF82" s="671"/>
      <c r="BG82" s="671"/>
      <c r="BH82" s="670"/>
      <c r="BI82" s="670"/>
      <c r="BJ82" s="670"/>
      <c r="BK82" s="672"/>
      <c r="BL82" s="670"/>
      <c r="BM82" s="459"/>
      <c r="CB82" s="60"/>
    </row>
    <row r="83" spans="2:80" x14ac:dyDescent="0.25">
      <c r="B83" s="6">
        <v>19.600000000000001</v>
      </c>
      <c r="C83" s="6">
        <v>84</v>
      </c>
      <c r="D83" s="6">
        <v>17.7</v>
      </c>
      <c r="E83" s="6">
        <v>19</v>
      </c>
      <c r="F83" s="6">
        <v>2.5</v>
      </c>
      <c r="G83" s="6">
        <v>3.6</v>
      </c>
      <c r="H83" s="6">
        <v>1014.8</v>
      </c>
      <c r="I83" s="6" t="s">
        <v>229</v>
      </c>
      <c r="J83" s="6" t="s">
        <v>229</v>
      </c>
      <c r="K83" s="6">
        <v>0</v>
      </c>
      <c r="L83" s="6">
        <v>0</v>
      </c>
      <c r="M83" s="6">
        <v>0.5</v>
      </c>
      <c r="N83">
        <v>15.7</v>
      </c>
      <c r="O83">
        <v>669.8</v>
      </c>
      <c r="P83">
        <v>17.5</v>
      </c>
      <c r="Q83">
        <v>17.600000000000001</v>
      </c>
      <c r="R83" s="60">
        <v>5.1388888888888901E-2</v>
      </c>
      <c r="T83" s="124"/>
      <c r="U83" s="128"/>
      <c r="V83" s="123" t="str">
        <f t="shared" si="3"/>
        <v/>
      </c>
      <c r="W83" s="128"/>
      <c r="X83" s="124"/>
      <c r="Z83" s="6"/>
      <c r="AA83"/>
      <c r="AC83" s="545"/>
      <c r="AR83" s="6"/>
      <c r="AS83" s="6"/>
      <c r="AT83" s="58"/>
      <c r="AU83" s="670"/>
      <c r="AV83" s="671"/>
      <c r="AW83" s="670"/>
      <c r="AX83" s="670"/>
      <c r="AY83" s="670"/>
      <c r="AZ83" s="670"/>
      <c r="BA83" s="670"/>
      <c r="BB83" s="670"/>
      <c r="BC83" s="670"/>
      <c r="BD83" s="671"/>
      <c r="BE83" s="671"/>
      <c r="BF83" s="671"/>
      <c r="BG83" s="671"/>
      <c r="BH83" s="670"/>
      <c r="BI83" s="670"/>
      <c r="BJ83" s="670"/>
      <c r="BK83" s="672"/>
      <c r="BL83" s="670"/>
      <c r="BM83" s="459"/>
      <c r="CB83" s="60"/>
    </row>
    <row r="84" spans="2:80" x14ac:dyDescent="0.25">
      <c r="B84" s="6">
        <v>19.600000000000001</v>
      </c>
      <c r="C84" s="6">
        <v>84</v>
      </c>
      <c r="D84" s="6">
        <v>17.7</v>
      </c>
      <c r="E84" s="6">
        <v>19</v>
      </c>
      <c r="F84" s="6">
        <v>0</v>
      </c>
      <c r="G84" s="6">
        <v>0</v>
      </c>
      <c r="H84" s="6">
        <v>1014.8</v>
      </c>
      <c r="I84" s="6" t="s">
        <v>229</v>
      </c>
      <c r="J84" s="6" t="s">
        <v>229</v>
      </c>
      <c r="K84" s="6">
        <v>0</v>
      </c>
      <c r="L84" s="6">
        <v>0</v>
      </c>
      <c r="M84" s="6">
        <v>0.5</v>
      </c>
      <c r="N84">
        <v>15.7</v>
      </c>
      <c r="O84">
        <v>669.8</v>
      </c>
      <c r="P84">
        <v>17.5</v>
      </c>
      <c r="Q84">
        <v>17.600000000000001</v>
      </c>
      <c r="R84" s="60">
        <v>5.2083333333333301E-2</v>
      </c>
      <c r="T84" s="124"/>
      <c r="U84" s="128"/>
      <c r="V84" s="123" t="str">
        <f t="shared" si="3"/>
        <v/>
      </c>
      <c r="W84" s="128"/>
      <c r="X84" s="124"/>
      <c r="Z84" s="6"/>
      <c r="AA84"/>
      <c r="AC84" s="545"/>
      <c r="AR84" s="6"/>
      <c r="AS84" s="6"/>
      <c r="AT84" s="58"/>
      <c r="AU84" s="670"/>
      <c r="AV84" s="671"/>
      <c r="AW84" s="670"/>
      <c r="AX84" s="670"/>
      <c r="AY84" s="671"/>
      <c r="AZ84" s="671"/>
      <c r="BA84" s="670"/>
      <c r="BB84" s="670"/>
      <c r="BC84" s="670"/>
      <c r="BD84" s="671"/>
      <c r="BE84" s="671"/>
      <c r="BF84" s="671"/>
      <c r="BG84" s="671"/>
      <c r="BH84" s="670"/>
      <c r="BI84" s="670"/>
      <c r="BJ84" s="670"/>
      <c r="BK84" s="672"/>
      <c r="BL84" s="670"/>
      <c r="BM84" s="459"/>
      <c r="CB84" s="60"/>
    </row>
    <row r="85" spans="2:80" x14ac:dyDescent="0.25">
      <c r="B85" s="6">
        <v>19.5</v>
      </c>
      <c r="C85" s="6">
        <v>84</v>
      </c>
      <c r="D85" s="6">
        <v>17.7</v>
      </c>
      <c r="E85" s="6">
        <v>19</v>
      </c>
      <c r="F85" s="6">
        <v>0.4</v>
      </c>
      <c r="G85" s="6">
        <v>1.8</v>
      </c>
      <c r="H85" s="6">
        <v>1014.7</v>
      </c>
      <c r="I85" s="6" t="s">
        <v>229</v>
      </c>
      <c r="J85" s="6" t="s">
        <v>229</v>
      </c>
      <c r="K85" s="6">
        <v>0</v>
      </c>
      <c r="L85" s="6">
        <v>0</v>
      </c>
      <c r="M85" s="6">
        <v>0.5</v>
      </c>
      <c r="N85">
        <v>15.7</v>
      </c>
      <c r="O85">
        <v>669.8</v>
      </c>
      <c r="P85">
        <v>17.5</v>
      </c>
      <c r="Q85">
        <v>17.600000000000001</v>
      </c>
      <c r="R85" s="60">
        <v>5.2777777777777798E-2</v>
      </c>
      <c r="T85" s="124"/>
      <c r="U85" s="128"/>
      <c r="V85" s="123" t="str">
        <f t="shared" si="3"/>
        <v/>
      </c>
      <c r="W85" s="128"/>
      <c r="X85" s="124"/>
      <c r="Z85" s="6"/>
      <c r="AA85"/>
      <c r="AC85" s="545"/>
      <c r="AR85" s="6"/>
      <c r="AS85" s="6"/>
      <c r="AT85" s="58"/>
      <c r="AU85" s="670"/>
      <c r="AV85" s="671"/>
      <c r="AW85" s="670"/>
      <c r="AX85" s="670"/>
      <c r="AY85" s="671"/>
      <c r="AZ85" s="671"/>
      <c r="BA85" s="670"/>
      <c r="BB85" s="670"/>
      <c r="BC85" s="670"/>
      <c r="BD85" s="671"/>
      <c r="BE85" s="671"/>
      <c r="BF85" s="671"/>
      <c r="BG85" s="671"/>
      <c r="BH85" s="670"/>
      <c r="BI85" s="670"/>
      <c r="BJ85" s="670"/>
      <c r="BK85" s="672"/>
      <c r="BL85" s="670"/>
      <c r="BM85" s="459"/>
      <c r="CB85" s="60"/>
    </row>
    <row r="86" spans="2:80" x14ac:dyDescent="0.25">
      <c r="B86" s="6">
        <v>19.5</v>
      </c>
      <c r="C86" s="6">
        <v>84</v>
      </c>
      <c r="D86" s="6">
        <v>17.7</v>
      </c>
      <c r="E86" s="6">
        <v>19</v>
      </c>
      <c r="F86" s="6">
        <v>2.9</v>
      </c>
      <c r="G86" s="6">
        <v>3.6</v>
      </c>
      <c r="H86" s="6">
        <v>1014.5</v>
      </c>
      <c r="I86" s="6" t="s">
        <v>229</v>
      </c>
      <c r="J86" s="6" t="s">
        <v>229</v>
      </c>
      <c r="K86" s="6">
        <v>0</v>
      </c>
      <c r="L86" s="6">
        <v>0</v>
      </c>
      <c r="M86" s="6">
        <v>0.5</v>
      </c>
      <c r="N86">
        <v>15.7</v>
      </c>
      <c r="O86">
        <v>669.8</v>
      </c>
      <c r="P86">
        <v>17.5</v>
      </c>
      <c r="Q86">
        <v>17.600000000000001</v>
      </c>
      <c r="R86" s="60">
        <v>5.3472222222222199E-2</v>
      </c>
      <c r="T86" s="124"/>
      <c r="U86" s="128"/>
      <c r="V86" s="123" t="str">
        <f t="shared" si="3"/>
        <v/>
      </c>
      <c r="W86" s="128"/>
      <c r="X86" s="124"/>
      <c r="Z86" s="6"/>
      <c r="AA86"/>
      <c r="AC86" s="545"/>
      <c r="AR86" s="6"/>
      <c r="AS86" s="6"/>
      <c r="AT86" s="58"/>
      <c r="AU86" s="670"/>
      <c r="AV86" s="671"/>
      <c r="AW86" s="670"/>
      <c r="AX86" s="670"/>
      <c r="AY86" s="671"/>
      <c r="AZ86" s="671"/>
      <c r="BA86" s="671"/>
      <c r="BB86" s="670"/>
      <c r="BC86" s="670"/>
      <c r="BD86" s="671"/>
      <c r="BE86" s="671"/>
      <c r="BF86" s="671"/>
      <c r="BG86" s="671"/>
      <c r="BH86" s="670"/>
      <c r="BI86" s="670"/>
      <c r="BJ86" s="670"/>
      <c r="BK86" s="672"/>
      <c r="BL86" s="670"/>
      <c r="BM86" s="459"/>
      <c r="CB86" s="60"/>
    </row>
    <row r="87" spans="2:80" x14ac:dyDescent="0.25">
      <c r="B87" s="6">
        <v>19.5</v>
      </c>
      <c r="C87" s="6">
        <v>84</v>
      </c>
      <c r="D87" s="6">
        <v>17.7</v>
      </c>
      <c r="E87" s="6">
        <v>19</v>
      </c>
      <c r="F87" s="6">
        <v>0</v>
      </c>
      <c r="G87" s="6">
        <v>0</v>
      </c>
      <c r="H87" s="6">
        <v>1014.8</v>
      </c>
      <c r="I87" s="6" t="s">
        <v>229</v>
      </c>
      <c r="J87" s="6" t="s">
        <v>229</v>
      </c>
      <c r="K87" s="6">
        <v>0</v>
      </c>
      <c r="L87" s="6">
        <v>0</v>
      </c>
      <c r="M87" s="6">
        <v>0.5</v>
      </c>
      <c r="N87">
        <v>15.7</v>
      </c>
      <c r="O87">
        <v>669.8</v>
      </c>
      <c r="P87">
        <v>17.5</v>
      </c>
      <c r="Q87">
        <v>17.600000000000001</v>
      </c>
      <c r="R87" s="60">
        <v>5.4166666666666703E-2</v>
      </c>
      <c r="T87" s="124"/>
      <c r="U87" s="128"/>
      <c r="V87" s="123" t="str">
        <f t="shared" si="3"/>
        <v/>
      </c>
      <c r="W87" s="128"/>
      <c r="X87" s="124"/>
      <c r="Z87" s="6"/>
      <c r="AA87"/>
      <c r="AC87" s="545"/>
      <c r="AR87" s="6"/>
      <c r="AS87" s="6"/>
      <c r="AT87" s="58"/>
      <c r="AU87" s="670"/>
      <c r="AV87" s="671"/>
      <c r="AW87" s="670"/>
      <c r="AX87" s="670"/>
      <c r="AY87" s="670"/>
      <c r="AZ87" s="670"/>
      <c r="BA87" s="670"/>
      <c r="BB87" s="670"/>
      <c r="BC87" s="670"/>
      <c r="BD87" s="671"/>
      <c r="BE87" s="671"/>
      <c r="BF87" s="671"/>
      <c r="BG87" s="671"/>
      <c r="BH87" s="670"/>
      <c r="BI87" s="670"/>
      <c r="BJ87" s="670"/>
      <c r="BK87" s="672"/>
      <c r="BL87" s="670"/>
      <c r="BM87" s="459"/>
      <c r="CB87" s="60"/>
    </row>
    <row r="88" spans="2:80" x14ac:dyDescent="0.25">
      <c r="B88" s="6">
        <v>19.5</v>
      </c>
      <c r="C88" s="6">
        <v>84</v>
      </c>
      <c r="D88" s="6">
        <v>17.7</v>
      </c>
      <c r="E88" s="6">
        <v>19</v>
      </c>
      <c r="F88" s="6">
        <v>1.1000000000000001</v>
      </c>
      <c r="G88" s="6">
        <v>1.8</v>
      </c>
      <c r="H88" s="6">
        <v>1014.8</v>
      </c>
      <c r="I88" s="6" t="s">
        <v>229</v>
      </c>
      <c r="J88" s="6" t="s">
        <v>229</v>
      </c>
      <c r="K88" s="6">
        <v>0</v>
      </c>
      <c r="L88" s="6">
        <v>0</v>
      </c>
      <c r="M88" s="6">
        <v>0.5</v>
      </c>
      <c r="N88">
        <v>15.7</v>
      </c>
      <c r="O88">
        <v>669.8</v>
      </c>
      <c r="P88">
        <v>17.5</v>
      </c>
      <c r="Q88">
        <v>17.600000000000001</v>
      </c>
      <c r="R88" s="60">
        <v>5.4861111111111097E-2</v>
      </c>
      <c r="T88" s="124"/>
      <c r="U88" s="128"/>
      <c r="V88" s="123" t="str">
        <f t="shared" si="3"/>
        <v/>
      </c>
      <c r="W88" s="128"/>
      <c r="X88" s="124"/>
      <c r="Z88" s="6"/>
      <c r="AA88"/>
      <c r="AC88" s="545"/>
      <c r="AR88" s="6"/>
      <c r="AS88" s="6"/>
      <c r="AT88" s="58"/>
      <c r="AU88" s="670"/>
      <c r="AV88" s="671"/>
      <c r="AW88" s="670"/>
      <c r="AX88" s="670"/>
      <c r="AY88" s="671"/>
      <c r="AZ88" s="671"/>
      <c r="BA88" s="670"/>
      <c r="BB88" s="670"/>
      <c r="BC88" s="670"/>
      <c r="BD88" s="671"/>
      <c r="BE88" s="671"/>
      <c r="BF88" s="671"/>
      <c r="BG88" s="671"/>
      <c r="BH88" s="670"/>
      <c r="BI88" s="670"/>
      <c r="BJ88" s="670"/>
      <c r="BK88" s="672"/>
      <c r="BL88" s="670"/>
      <c r="BM88" s="459"/>
      <c r="CB88" s="60"/>
    </row>
    <row r="89" spans="2:80" x14ac:dyDescent="0.25">
      <c r="B89" s="6">
        <v>19.5</v>
      </c>
      <c r="C89" s="6">
        <v>84</v>
      </c>
      <c r="D89" s="6">
        <v>17.7</v>
      </c>
      <c r="E89" s="6">
        <v>19</v>
      </c>
      <c r="F89" s="6">
        <v>0.7</v>
      </c>
      <c r="G89" s="6">
        <v>1.8</v>
      </c>
      <c r="H89" s="6">
        <v>1014.7</v>
      </c>
      <c r="I89" s="6" t="s">
        <v>229</v>
      </c>
      <c r="J89" s="6" t="s">
        <v>229</v>
      </c>
      <c r="K89" s="6">
        <v>0</v>
      </c>
      <c r="L89" s="6">
        <v>0</v>
      </c>
      <c r="M89" s="6">
        <v>0.5</v>
      </c>
      <c r="N89">
        <v>15.7</v>
      </c>
      <c r="O89">
        <v>669.8</v>
      </c>
      <c r="P89">
        <v>17.5</v>
      </c>
      <c r="Q89">
        <v>17.600000000000001</v>
      </c>
      <c r="R89" s="60">
        <v>5.5555555555555601E-2</v>
      </c>
      <c r="T89" s="124"/>
      <c r="U89" s="128"/>
      <c r="V89" s="123" t="str">
        <f t="shared" si="3"/>
        <v/>
      </c>
      <c r="W89" s="128"/>
      <c r="X89" s="124"/>
      <c r="Z89" s="6"/>
      <c r="AA89"/>
      <c r="AC89" s="545"/>
      <c r="AR89" s="6"/>
      <c r="AS89" s="6"/>
      <c r="AT89" s="58"/>
      <c r="AU89" s="670"/>
      <c r="AV89" s="671"/>
      <c r="AW89" s="670"/>
      <c r="AX89" s="670"/>
      <c r="AY89" s="670"/>
      <c r="AZ89" s="670"/>
      <c r="BA89" s="670"/>
      <c r="BB89" s="670"/>
      <c r="BC89" s="670"/>
      <c r="BD89" s="671"/>
      <c r="BE89" s="671"/>
      <c r="BF89" s="671"/>
      <c r="BG89" s="671"/>
      <c r="BH89" s="670"/>
      <c r="BI89" s="670"/>
      <c r="BJ89" s="670"/>
      <c r="BK89" s="672"/>
      <c r="BL89" s="670"/>
      <c r="BM89" s="459"/>
      <c r="CB89" s="60"/>
    </row>
    <row r="90" spans="2:80" x14ac:dyDescent="0.25">
      <c r="B90" s="6">
        <v>19.5</v>
      </c>
      <c r="C90" s="6">
        <v>84</v>
      </c>
      <c r="D90" s="6">
        <v>17.600000000000001</v>
      </c>
      <c r="E90" s="6">
        <v>18.899999999999999</v>
      </c>
      <c r="F90" s="6">
        <v>0.4</v>
      </c>
      <c r="G90" s="6">
        <v>1.8</v>
      </c>
      <c r="H90" s="6">
        <v>1015</v>
      </c>
      <c r="I90" s="6" t="s">
        <v>229</v>
      </c>
      <c r="J90" s="6" t="s">
        <v>229</v>
      </c>
      <c r="K90" s="6">
        <v>0</v>
      </c>
      <c r="L90" s="6">
        <v>0</v>
      </c>
      <c r="M90" s="6">
        <v>0.5</v>
      </c>
      <c r="N90">
        <v>15.7</v>
      </c>
      <c r="O90">
        <v>669.8</v>
      </c>
      <c r="P90">
        <v>17.5</v>
      </c>
      <c r="Q90">
        <v>17.5</v>
      </c>
      <c r="R90" s="60">
        <v>5.6250000000000001E-2</v>
      </c>
      <c r="T90" s="124"/>
      <c r="U90" s="128"/>
      <c r="V90" s="123" t="str">
        <f t="shared" si="3"/>
        <v/>
      </c>
      <c r="W90" s="128"/>
      <c r="X90" s="124"/>
      <c r="Z90" s="6"/>
      <c r="AA90"/>
      <c r="AC90" s="545"/>
      <c r="AR90" s="6"/>
      <c r="AS90" s="6"/>
      <c r="AT90" s="58"/>
      <c r="AU90" s="670"/>
      <c r="AV90" s="671"/>
      <c r="AW90" s="670"/>
      <c r="AX90" s="670"/>
      <c r="AY90" s="671"/>
      <c r="AZ90" s="671"/>
      <c r="BA90" s="670"/>
      <c r="BB90" s="670"/>
      <c r="BC90" s="670"/>
      <c r="BD90" s="671"/>
      <c r="BE90" s="671"/>
      <c r="BF90" s="671"/>
      <c r="BG90" s="671"/>
      <c r="BH90" s="670"/>
      <c r="BI90" s="670"/>
      <c r="BJ90" s="670"/>
      <c r="BK90" s="672"/>
      <c r="BL90" s="670"/>
      <c r="BM90" s="459"/>
      <c r="CB90" s="60"/>
    </row>
    <row r="91" spans="2:80" x14ac:dyDescent="0.25">
      <c r="B91" s="6">
        <v>19.5</v>
      </c>
      <c r="C91" s="6">
        <v>84</v>
      </c>
      <c r="D91" s="6">
        <v>17.600000000000001</v>
      </c>
      <c r="E91" s="6">
        <v>18.899999999999999</v>
      </c>
      <c r="F91" s="6">
        <v>0</v>
      </c>
      <c r="G91" s="6">
        <v>0</v>
      </c>
      <c r="H91" s="6">
        <v>1015</v>
      </c>
      <c r="I91" s="6" t="s">
        <v>229</v>
      </c>
      <c r="J91" s="6" t="s">
        <v>229</v>
      </c>
      <c r="K91" s="6">
        <v>0</v>
      </c>
      <c r="L91" s="6">
        <v>0</v>
      </c>
      <c r="M91" s="6">
        <v>0.5</v>
      </c>
      <c r="N91">
        <v>15.7</v>
      </c>
      <c r="O91">
        <v>669.8</v>
      </c>
      <c r="P91">
        <v>17.5</v>
      </c>
      <c r="Q91">
        <v>17.5</v>
      </c>
      <c r="R91" s="60">
        <v>5.6944444444444402E-2</v>
      </c>
      <c r="T91" s="124"/>
      <c r="U91" s="128"/>
      <c r="V91" s="123" t="str">
        <f t="shared" si="3"/>
        <v/>
      </c>
      <c r="W91" s="128"/>
      <c r="X91" s="124"/>
      <c r="Z91" s="6"/>
      <c r="AA91"/>
      <c r="AC91" s="545"/>
      <c r="AR91" s="6"/>
      <c r="AS91" s="6"/>
      <c r="AT91" s="58"/>
      <c r="AU91" s="670"/>
      <c r="AV91" s="671"/>
      <c r="AW91" s="670"/>
      <c r="AX91" s="670"/>
      <c r="AY91" s="671"/>
      <c r="AZ91" s="671"/>
      <c r="BA91" s="670"/>
      <c r="BB91" s="670"/>
      <c r="BC91" s="670"/>
      <c r="BD91" s="671"/>
      <c r="BE91" s="671"/>
      <c r="BF91" s="671"/>
      <c r="BG91" s="671"/>
      <c r="BH91" s="670"/>
      <c r="BI91" s="670"/>
      <c r="BJ91" s="670"/>
      <c r="BK91" s="672"/>
      <c r="BL91" s="670"/>
      <c r="BM91" s="459"/>
      <c r="CB91" s="60"/>
    </row>
    <row r="92" spans="2:80" x14ac:dyDescent="0.25">
      <c r="B92" s="6">
        <v>19.5</v>
      </c>
      <c r="C92" s="6">
        <v>84</v>
      </c>
      <c r="D92" s="6">
        <v>17.600000000000001</v>
      </c>
      <c r="E92" s="6">
        <v>18.899999999999999</v>
      </c>
      <c r="F92" s="6">
        <v>1.4</v>
      </c>
      <c r="G92" s="6">
        <v>3.6</v>
      </c>
      <c r="H92" s="6">
        <v>1014.7</v>
      </c>
      <c r="I92" s="6" t="s">
        <v>229</v>
      </c>
      <c r="J92" s="6" t="s">
        <v>229</v>
      </c>
      <c r="K92" s="6">
        <v>0</v>
      </c>
      <c r="L92" s="6">
        <v>0</v>
      </c>
      <c r="M92" s="6">
        <v>0.5</v>
      </c>
      <c r="N92">
        <v>15.7</v>
      </c>
      <c r="O92">
        <v>669.8</v>
      </c>
      <c r="P92">
        <v>17.5</v>
      </c>
      <c r="Q92">
        <v>17.5</v>
      </c>
      <c r="R92" s="60">
        <v>5.7638888888888899E-2</v>
      </c>
      <c r="T92" s="124"/>
      <c r="U92" s="128"/>
      <c r="V92" s="123" t="str">
        <f t="shared" si="3"/>
        <v/>
      </c>
      <c r="W92" s="128"/>
      <c r="X92" s="124"/>
      <c r="Z92" s="6"/>
      <c r="AA92"/>
      <c r="AC92" s="545"/>
      <c r="AR92" s="6"/>
      <c r="AS92" s="6"/>
      <c r="AT92" s="58"/>
      <c r="AU92" s="670"/>
      <c r="AV92" s="671"/>
      <c r="AW92" s="670"/>
      <c r="AX92" s="670"/>
      <c r="AY92" s="671"/>
      <c r="AZ92" s="671"/>
      <c r="BA92" s="671"/>
      <c r="BB92" s="670"/>
      <c r="BC92" s="670"/>
      <c r="BD92" s="671"/>
      <c r="BE92" s="671"/>
      <c r="BF92" s="671"/>
      <c r="BG92" s="671"/>
      <c r="BH92" s="670"/>
      <c r="BI92" s="670"/>
      <c r="BJ92" s="670"/>
      <c r="BK92" s="672"/>
      <c r="BL92" s="670"/>
      <c r="BM92" s="459"/>
      <c r="CB92" s="60"/>
    </row>
    <row r="93" spans="2:80" x14ac:dyDescent="0.25">
      <c r="B93" s="6">
        <v>19.5</v>
      </c>
      <c r="C93" s="6">
        <v>84</v>
      </c>
      <c r="D93" s="6">
        <v>17.600000000000001</v>
      </c>
      <c r="E93" s="6">
        <v>18.899999999999999</v>
      </c>
      <c r="F93" s="6">
        <v>0</v>
      </c>
      <c r="G93" s="6">
        <v>0</v>
      </c>
      <c r="H93" s="6">
        <v>1014.8</v>
      </c>
      <c r="I93" s="6" t="s">
        <v>229</v>
      </c>
      <c r="J93" s="6" t="s">
        <v>229</v>
      </c>
      <c r="K93" s="6">
        <v>0</v>
      </c>
      <c r="L93" s="6">
        <v>0</v>
      </c>
      <c r="M93" s="6">
        <v>0.5</v>
      </c>
      <c r="N93">
        <v>15.7</v>
      </c>
      <c r="O93">
        <v>669.8</v>
      </c>
      <c r="P93">
        <v>17.5</v>
      </c>
      <c r="Q93">
        <v>17.5</v>
      </c>
      <c r="R93" s="60">
        <v>5.83333333333333E-2</v>
      </c>
      <c r="T93" s="124"/>
      <c r="U93" s="128"/>
      <c r="V93" s="123" t="str">
        <f t="shared" si="3"/>
        <v/>
      </c>
      <c r="W93" s="128"/>
      <c r="X93" s="124"/>
      <c r="Z93" s="6"/>
      <c r="AA93"/>
      <c r="AC93" s="545"/>
      <c r="AR93" s="6"/>
      <c r="AS93" s="6"/>
      <c r="AT93" s="58"/>
      <c r="AU93" s="670"/>
      <c r="AV93" s="671"/>
      <c r="AW93" s="670"/>
      <c r="AX93" s="670"/>
      <c r="AY93" s="670"/>
      <c r="AZ93" s="670"/>
      <c r="BA93" s="670"/>
      <c r="BB93" s="670"/>
      <c r="BC93" s="670"/>
      <c r="BD93" s="671"/>
      <c r="BE93" s="671"/>
      <c r="BF93" s="671"/>
      <c r="BG93" s="671"/>
      <c r="BH93" s="670"/>
      <c r="BI93" s="670"/>
      <c r="BJ93" s="670"/>
      <c r="BK93" s="672"/>
      <c r="BL93" s="670"/>
      <c r="BM93" s="459"/>
      <c r="CB93" s="60"/>
    </row>
    <row r="94" spans="2:80" x14ac:dyDescent="0.25">
      <c r="B94" s="6">
        <v>19.5</v>
      </c>
      <c r="C94" s="6">
        <v>84</v>
      </c>
      <c r="D94" s="6">
        <v>17.600000000000001</v>
      </c>
      <c r="E94" s="6">
        <v>18.899999999999999</v>
      </c>
      <c r="F94" s="6">
        <v>1.4</v>
      </c>
      <c r="G94" s="6">
        <v>3.6</v>
      </c>
      <c r="H94" s="6">
        <v>1014.6</v>
      </c>
      <c r="I94" s="6" t="s">
        <v>229</v>
      </c>
      <c r="J94" s="6" t="s">
        <v>229</v>
      </c>
      <c r="K94" s="6">
        <v>0</v>
      </c>
      <c r="L94" s="6">
        <v>0</v>
      </c>
      <c r="M94" s="6">
        <v>0.5</v>
      </c>
      <c r="N94">
        <v>15.7</v>
      </c>
      <c r="O94">
        <v>669.8</v>
      </c>
      <c r="P94">
        <v>17.399999999999999</v>
      </c>
      <c r="Q94">
        <v>17.5</v>
      </c>
      <c r="R94" s="60">
        <v>5.9027777777777797E-2</v>
      </c>
      <c r="T94" s="124"/>
      <c r="U94" s="128"/>
      <c r="V94" s="123" t="str">
        <f t="shared" si="3"/>
        <v/>
      </c>
      <c r="W94" s="128"/>
      <c r="X94" s="124"/>
      <c r="Z94" s="6"/>
      <c r="AA94"/>
      <c r="AC94" s="545"/>
      <c r="AR94" s="6"/>
      <c r="AS94" s="6"/>
      <c r="AT94" s="58"/>
      <c r="AU94" s="670"/>
      <c r="AV94" s="671"/>
      <c r="AW94" s="670"/>
      <c r="AX94" s="670"/>
      <c r="AY94" s="670"/>
      <c r="AZ94" s="670"/>
      <c r="BA94" s="671"/>
      <c r="BB94" s="670"/>
      <c r="BC94" s="670"/>
      <c r="BD94" s="671"/>
      <c r="BE94" s="671"/>
      <c r="BF94" s="671"/>
      <c r="BG94" s="671"/>
      <c r="BH94" s="670"/>
      <c r="BI94" s="670"/>
      <c r="BJ94" s="670"/>
      <c r="BK94" s="672"/>
      <c r="BL94" s="670"/>
      <c r="BM94" s="459"/>
      <c r="CB94" s="60"/>
    </row>
    <row r="95" spans="2:80" x14ac:dyDescent="0.25">
      <c r="B95" s="6">
        <v>19.399999999999999</v>
      </c>
      <c r="C95" s="6">
        <v>84</v>
      </c>
      <c r="D95" s="6">
        <v>17.600000000000001</v>
      </c>
      <c r="E95" s="6">
        <v>18.899999999999999</v>
      </c>
      <c r="F95" s="6">
        <v>0</v>
      </c>
      <c r="G95" s="6">
        <v>0</v>
      </c>
      <c r="H95" s="6">
        <v>1014.8</v>
      </c>
      <c r="I95" s="6" t="s">
        <v>229</v>
      </c>
      <c r="J95" s="6" t="s">
        <v>229</v>
      </c>
      <c r="K95" s="6">
        <v>0</v>
      </c>
      <c r="L95" s="6">
        <v>0</v>
      </c>
      <c r="M95" s="6">
        <v>0.5</v>
      </c>
      <c r="N95">
        <v>15.7</v>
      </c>
      <c r="O95">
        <v>669.8</v>
      </c>
      <c r="P95">
        <v>17.399999999999999</v>
      </c>
      <c r="Q95">
        <v>17.5</v>
      </c>
      <c r="R95" s="60">
        <v>5.9722222222222197E-2</v>
      </c>
      <c r="T95" s="124"/>
      <c r="U95" s="128"/>
      <c r="V95" s="123" t="str">
        <f t="shared" si="3"/>
        <v/>
      </c>
      <c r="W95" s="128"/>
      <c r="X95" s="124"/>
      <c r="Z95" s="6"/>
      <c r="AA95"/>
      <c r="AC95" s="545"/>
      <c r="AR95" s="6"/>
      <c r="AS95" s="6"/>
      <c r="AT95" s="58"/>
      <c r="AU95" s="670"/>
      <c r="AV95" s="671"/>
      <c r="AW95" s="670"/>
      <c r="AX95" s="670"/>
      <c r="AY95" s="671"/>
      <c r="AZ95" s="671"/>
      <c r="BA95" s="670"/>
      <c r="BB95" s="670"/>
      <c r="BC95" s="670"/>
      <c r="BD95" s="671"/>
      <c r="BE95" s="671"/>
      <c r="BF95" s="671"/>
      <c r="BG95" s="671"/>
      <c r="BH95" s="670"/>
      <c r="BI95" s="670"/>
      <c r="BJ95" s="670"/>
      <c r="BK95" s="672"/>
      <c r="BL95" s="670"/>
      <c r="BM95" s="459"/>
      <c r="CB95" s="60"/>
    </row>
    <row r="96" spans="2:80" x14ac:dyDescent="0.25">
      <c r="B96" s="6">
        <v>19.5</v>
      </c>
      <c r="C96" s="6">
        <v>84</v>
      </c>
      <c r="D96" s="6">
        <v>17.600000000000001</v>
      </c>
      <c r="E96" s="6">
        <v>18.899999999999999</v>
      </c>
      <c r="F96" s="6">
        <v>2.5</v>
      </c>
      <c r="G96" s="6">
        <v>3.6</v>
      </c>
      <c r="H96" s="6">
        <v>1015</v>
      </c>
      <c r="I96" s="6" t="s">
        <v>229</v>
      </c>
      <c r="J96" s="6" t="s">
        <v>229</v>
      </c>
      <c r="K96" s="6">
        <v>0</v>
      </c>
      <c r="L96" s="6">
        <v>0</v>
      </c>
      <c r="M96" s="6">
        <v>0.5</v>
      </c>
      <c r="N96">
        <v>15.7</v>
      </c>
      <c r="O96">
        <v>669.8</v>
      </c>
      <c r="P96">
        <v>17.399999999999999</v>
      </c>
      <c r="Q96">
        <v>17.5</v>
      </c>
      <c r="R96" s="60">
        <v>6.0416666666666702E-2</v>
      </c>
      <c r="T96" s="124"/>
      <c r="U96" s="128"/>
      <c r="V96" s="123" t="str">
        <f t="shared" si="3"/>
        <v/>
      </c>
      <c r="W96" s="128"/>
      <c r="X96" s="124"/>
      <c r="Z96" s="6"/>
      <c r="AA96"/>
      <c r="AC96" s="545"/>
      <c r="AR96" s="6"/>
      <c r="AS96" s="6"/>
      <c r="AT96" s="58"/>
      <c r="AU96" s="670"/>
      <c r="AV96" s="671"/>
      <c r="AW96" s="670"/>
      <c r="AX96" s="670"/>
      <c r="AY96" s="671"/>
      <c r="AZ96" s="671"/>
      <c r="BA96" s="670"/>
      <c r="BB96" s="670"/>
      <c r="BC96" s="670"/>
      <c r="BD96" s="671"/>
      <c r="BE96" s="671"/>
      <c r="BF96" s="671"/>
      <c r="BG96" s="671"/>
      <c r="BH96" s="670"/>
      <c r="BI96" s="670"/>
      <c r="BJ96" s="670"/>
      <c r="BK96" s="672"/>
      <c r="BL96" s="670"/>
      <c r="BM96" s="459"/>
      <c r="CB96" s="60"/>
    </row>
    <row r="97" spans="2:80" x14ac:dyDescent="0.25">
      <c r="B97" s="6">
        <v>19.399999999999999</v>
      </c>
      <c r="C97" s="6">
        <v>84</v>
      </c>
      <c r="D97" s="6">
        <v>17.600000000000001</v>
      </c>
      <c r="E97" s="6">
        <v>18.899999999999999</v>
      </c>
      <c r="F97" s="6">
        <v>0.4</v>
      </c>
      <c r="G97" s="6">
        <v>1.8</v>
      </c>
      <c r="H97" s="6">
        <v>1014.9</v>
      </c>
      <c r="I97" s="6" t="s">
        <v>229</v>
      </c>
      <c r="J97" s="6" t="s">
        <v>229</v>
      </c>
      <c r="K97" s="6">
        <v>0</v>
      </c>
      <c r="L97" s="6">
        <v>0</v>
      </c>
      <c r="M97" s="6">
        <v>0.5</v>
      </c>
      <c r="N97">
        <v>15.7</v>
      </c>
      <c r="O97">
        <v>669.8</v>
      </c>
      <c r="P97">
        <v>17.399999999999999</v>
      </c>
      <c r="Q97">
        <v>17.5</v>
      </c>
      <c r="R97" s="60">
        <v>6.1111111111111102E-2</v>
      </c>
      <c r="T97" s="124"/>
      <c r="U97" s="128"/>
      <c r="V97" s="123" t="str">
        <f t="shared" si="3"/>
        <v/>
      </c>
      <c r="W97" s="128"/>
      <c r="X97" s="124"/>
      <c r="Z97" s="6"/>
      <c r="AA97"/>
      <c r="AC97" s="545"/>
      <c r="AR97" s="6"/>
      <c r="AS97" s="6"/>
      <c r="AT97" s="58"/>
      <c r="AU97" s="670"/>
      <c r="AV97" s="671"/>
      <c r="AW97" s="670"/>
      <c r="AX97" s="670"/>
      <c r="AY97" s="671"/>
      <c r="AZ97" s="671"/>
      <c r="BA97" s="670"/>
      <c r="BB97" s="670"/>
      <c r="BC97" s="670"/>
      <c r="BD97" s="671"/>
      <c r="BE97" s="671"/>
      <c r="BF97" s="671"/>
      <c r="BG97" s="671"/>
      <c r="BH97" s="670"/>
      <c r="BI97" s="670"/>
      <c r="BJ97" s="670"/>
      <c r="BK97" s="672"/>
      <c r="BL97" s="670"/>
      <c r="BM97" s="459"/>
      <c r="CB97" s="60"/>
    </row>
    <row r="98" spans="2:80" x14ac:dyDescent="0.25">
      <c r="B98" s="6">
        <v>19.399999999999999</v>
      </c>
      <c r="C98" s="6">
        <v>84</v>
      </c>
      <c r="D98" s="6">
        <v>17.600000000000001</v>
      </c>
      <c r="E98" s="6">
        <v>18.899999999999999</v>
      </c>
      <c r="F98" s="6">
        <v>1.1000000000000001</v>
      </c>
      <c r="G98" s="6">
        <v>1.8</v>
      </c>
      <c r="H98" s="6">
        <v>1014.9</v>
      </c>
      <c r="I98" s="6" t="s">
        <v>229</v>
      </c>
      <c r="J98" s="6" t="s">
        <v>229</v>
      </c>
      <c r="K98" s="6">
        <v>0</v>
      </c>
      <c r="L98" s="6">
        <v>0</v>
      </c>
      <c r="M98" s="6">
        <v>0.5</v>
      </c>
      <c r="N98">
        <v>15.7</v>
      </c>
      <c r="O98">
        <v>669.8</v>
      </c>
      <c r="P98">
        <v>17.399999999999999</v>
      </c>
      <c r="Q98">
        <v>17.5</v>
      </c>
      <c r="R98" s="60">
        <v>6.18055555555556E-2</v>
      </c>
      <c r="T98" s="124"/>
      <c r="U98" s="128"/>
      <c r="V98" s="123" t="str">
        <f t="shared" si="3"/>
        <v/>
      </c>
      <c r="W98" s="128"/>
      <c r="X98" s="124"/>
      <c r="Z98" s="6"/>
      <c r="AA98"/>
      <c r="AC98" s="545"/>
      <c r="AR98" s="6"/>
      <c r="AS98" s="6"/>
      <c r="AT98" s="58"/>
      <c r="AU98" s="670"/>
      <c r="AV98" s="671"/>
      <c r="AW98" s="670"/>
      <c r="AX98" s="670"/>
      <c r="AY98" s="670"/>
      <c r="AZ98" s="670"/>
      <c r="BA98" s="670"/>
      <c r="BB98" s="670"/>
      <c r="BC98" s="670"/>
      <c r="BD98" s="671"/>
      <c r="BE98" s="671"/>
      <c r="BF98" s="671"/>
      <c r="BG98" s="671"/>
      <c r="BH98" s="670"/>
      <c r="BI98" s="670"/>
      <c r="BJ98" s="670"/>
      <c r="BK98" s="672"/>
      <c r="BL98" s="670"/>
      <c r="BM98" s="459"/>
      <c r="CB98" s="60"/>
    </row>
    <row r="99" spans="2:80" x14ac:dyDescent="0.25">
      <c r="B99" s="6">
        <v>19.399999999999999</v>
      </c>
      <c r="C99" s="6">
        <v>84</v>
      </c>
      <c r="D99" s="6">
        <v>17.600000000000001</v>
      </c>
      <c r="E99" s="6">
        <v>18.899999999999999</v>
      </c>
      <c r="F99" s="6">
        <v>2.5</v>
      </c>
      <c r="G99" s="6">
        <v>3.6</v>
      </c>
      <c r="H99" s="6">
        <v>1014.6</v>
      </c>
      <c r="I99" s="6" t="s">
        <v>229</v>
      </c>
      <c r="J99" s="6" t="s">
        <v>229</v>
      </c>
      <c r="K99" s="6">
        <v>0</v>
      </c>
      <c r="L99" s="6">
        <v>0</v>
      </c>
      <c r="M99" s="6">
        <v>0.5</v>
      </c>
      <c r="N99">
        <v>15.7</v>
      </c>
      <c r="O99">
        <v>669.8</v>
      </c>
      <c r="P99">
        <v>17.399999999999999</v>
      </c>
      <c r="Q99">
        <v>17.399999999999999</v>
      </c>
      <c r="R99" s="60">
        <v>6.25E-2</v>
      </c>
      <c r="T99" s="124"/>
      <c r="U99" s="128"/>
      <c r="V99" s="123" t="str">
        <f t="shared" si="3"/>
        <v/>
      </c>
      <c r="W99" s="128"/>
      <c r="X99" s="124"/>
      <c r="Z99" s="6"/>
      <c r="AA99"/>
      <c r="AC99" s="545"/>
      <c r="AR99" s="6"/>
      <c r="AS99" s="6"/>
      <c r="AT99" s="58"/>
      <c r="AU99" s="670"/>
      <c r="AV99" s="671"/>
      <c r="AW99" s="670"/>
      <c r="AX99" s="670"/>
      <c r="AY99" s="671"/>
      <c r="AZ99" s="671"/>
      <c r="BA99" s="670"/>
      <c r="BB99" s="670"/>
      <c r="BC99" s="670"/>
      <c r="BD99" s="671"/>
      <c r="BE99" s="671"/>
      <c r="BF99" s="671"/>
      <c r="BG99" s="671"/>
      <c r="BH99" s="670"/>
      <c r="BI99" s="670"/>
      <c r="BJ99" s="670"/>
      <c r="BK99" s="672"/>
      <c r="BL99" s="670"/>
      <c r="BM99" s="459"/>
      <c r="CB99" s="60"/>
    </row>
    <row r="100" spans="2:80" x14ac:dyDescent="0.25">
      <c r="B100" s="6">
        <v>19.399999999999999</v>
      </c>
      <c r="C100" s="6">
        <v>84</v>
      </c>
      <c r="D100" s="6">
        <v>17.600000000000001</v>
      </c>
      <c r="E100" s="6">
        <v>18.899999999999999</v>
      </c>
      <c r="F100" s="6">
        <v>0</v>
      </c>
      <c r="G100" s="6">
        <v>0</v>
      </c>
      <c r="H100" s="6">
        <v>1014.7</v>
      </c>
      <c r="I100" s="6" t="s">
        <v>229</v>
      </c>
      <c r="J100" s="6" t="s">
        <v>229</v>
      </c>
      <c r="K100" s="6">
        <v>0</v>
      </c>
      <c r="L100" s="6">
        <v>0</v>
      </c>
      <c r="M100" s="6">
        <v>0.5</v>
      </c>
      <c r="N100">
        <v>15.7</v>
      </c>
      <c r="O100">
        <v>669.8</v>
      </c>
      <c r="P100">
        <v>17.399999999999999</v>
      </c>
      <c r="Q100">
        <v>17.5</v>
      </c>
      <c r="R100" s="60">
        <v>6.31944444444444E-2</v>
      </c>
      <c r="T100" s="124"/>
      <c r="U100" s="128"/>
      <c r="V100" s="123" t="str">
        <f t="shared" si="3"/>
        <v/>
      </c>
      <c r="W100" s="128"/>
      <c r="X100" s="124"/>
      <c r="Z100" s="6"/>
      <c r="AA100"/>
      <c r="AC100" s="545"/>
      <c r="AR100" s="6"/>
      <c r="AS100" s="6"/>
      <c r="AT100" s="58"/>
      <c r="AU100" s="670"/>
      <c r="AV100" s="671"/>
      <c r="AW100" s="670"/>
      <c r="AX100" s="670"/>
      <c r="AY100" s="670"/>
      <c r="AZ100" s="670"/>
      <c r="BA100" s="670"/>
      <c r="BB100" s="670"/>
      <c r="BC100" s="670"/>
      <c r="BD100" s="671"/>
      <c r="BE100" s="671"/>
      <c r="BF100" s="671"/>
      <c r="BG100" s="671"/>
      <c r="BH100" s="670"/>
      <c r="BI100" s="670"/>
      <c r="BJ100" s="670"/>
      <c r="BK100" s="672"/>
      <c r="BL100" s="670"/>
      <c r="BM100" s="459"/>
      <c r="CB100" s="60"/>
    </row>
    <row r="101" spans="2:80" x14ac:dyDescent="0.25">
      <c r="B101" s="6">
        <v>19.399999999999999</v>
      </c>
      <c r="C101" s="6">
        <v>84</v>
      </c>
      <c r="D101" s="6">
        <v>17.600000000000001</v>
      </c>
      <c r="E101" s="6">
        <v>18.899999999999999</v>
      </c>
      <c r="F101" s="6">
        <v>0</v>
      </c>
      <c r="G101" s="6">
        <v>0</v>
      </c>
      <c r="H101" s="6">
        <v>1014.8</v>
      </c>
      <c r="I101" s="6" t="s">
        <v>229</v>
      </c>
      <c r="J101" s="6" t="s">
        <v>229</v>
      </c>
      <c r="K101" s="6">
        <v>0</v>
      </c>
      <c r="L101" s="6">
        <v>0</v>
      </c>
      <c r="M101" s="6">
        <v>0.5</v>
      </c>
      <c r="N101">
        <v>15.7</v>
      </c>
      <c r="O101">
        <v>669.8</v>
      </c>
      <c r="P101">
        <v>17.399999999999999</v>
      </c>
      <c r="Q101">
        <v>17.5</v>
      </c>
      <c r="R101" s="60">
        <v>6.3888888888888898E-2</v>
      </c>
      <c r="T101" s="124"/>
      <c r="U101" s="128"/>
      <c r="V101" s="123" t="str">
        <f t="shared" si="3"/>
        <v/>
      </c>
      <c r="W101" s="128"/>
      <c r="X101" s="124"/>
      <c r="Z101" s="6"/>
      <c r="AA101"/>
      <c r="AC101" s="545"/>
      <c r="AR101" s="6"/>
      <c r="AS101" s="6"/>
      <c r="AT101" s="58"/>
      <c r="AU101" s="670"/>
      <c r="AV101" s="671"/>
      <c r="AW101" s="670"/>
      <c r="AX101" s="670"/>
      <c r="AY101" s="671"/>
      <c r="AZ101" s="671"/>
      <c r="BA101" s="670"/>
      <c r="BB101" s="670"/>
      <c r="BC101" s="670"/>
      <c r="BD101" s="671"/>
      <c r="BE101" s="671"/>
      <c r="BF101" s="671"/>
      <c r="BG101" s="671"/>
      <c r="BH101" s="670"/>
      <c r="BI101" s="670"/>
      <c r="BJ101" s="670"/>
      <c r="BK101" s="672"/>
      <c r="BL101" s="670"/>
      <c r="BM101" s="459"/>
      <c r="CB101" s="60"/>
    </row>
    <row r="102" spans="2:80" x14ac:dyDescent="0.25">
      <c r="B102" s="6">
        <v>19.399999999999999</v>
      </c>
      <c r="C102" s="6">
        <v>84</v>
      </c>
      <c r="D102" s="6">
        <v>17.600000000000001</v>
      </c>
      <c r="E102" s="6">
        <v>18.899999999999999</v>
      </c>
      <c r="F102" s="6">
        <v>0</v>
      </c>
      <c r="G102" s="6">
        <v>0</v>
      </c>
      <c r="H102" s="6">
        <v>1014.8</v>
      </c>
      <c r="I102" s="6" t="s">
        <v>229</v>
      </c>
      <c r="J102" s="6" t="s">
        <v>229</v>
      </c>
      <c r="K102" s="6">
        <v>0</v>
      </c>
      <c r="L102" s="6">
        <v>0</v>
      </c>
      <c r="M102" s="6">
        <v>0.5</v>
      </c>
      <c r="N102">
        <v>15.7</v>
      </c>
      <c r="O102">
        <v>669.8</v>
      </c>
      <c r="P102">
        <v>17.399999999999999</v>
      </c>
      <c r="Q102">
        <v>17.5</v>
      </c>
      <c r="R102" s="60">
        <v>6.4583333333333298E-2</v>
      </c>
      <c r="T102" s="124"/>
      <c r="U102" s="128"/>
      <c r="V102" s="123" t="str">
        <f t="shared" si="3"/>
        <v/>
      </c>
      <c r="W102" s="128"/>
      <c r="X102" s="124"/>
      <c r="Z102" s="6"/>
      <c r="AA102"/>
      <c r="AC102" s="545"/>
      <c r="AR102" s="6"/>
      <c r="AS102" s="6"/>
      <c r="AT102" s="58"/>
      <c r="AU102" s="670"/>
      <c r="AV102" s="671"/>
      <c r="AW102" s="670"/>
      <c r="AX102" s="670"/>
      <c r="AY102" s="671"/>
      <c r="AZ102" s="671"/>
      <c r="BA102" s="670"/>
      <c r="BB102" s="670"/>
      <c r="BC102" s="670"/>
      <c r="BD102" s="671"/>
      <c r="BE102" s="671"/>
      <c r="BF102" s="671"/>
      <c r="BG102" s="671"/>
      <c r="BH102" s="670"/>
      <c r="BI102" s="670"/>
      <c r="BJ102" s="670"/>
      <c r="BK102" s="672"/>
      <c r="BL102" s="670"/>
      <c r="BM102" s="459"/>
      <c r="CB102" s="60"/>
    </row>
    <row r="103" spans="2:80" x14ac:dyDescent="0.25">
      <c r="B103" s="6">
        <v>19.399999999999999</v>
      </c>
      <c r="C103" s="6">
        <v>84</v>
      </c>
      <c r="D103" s="6">
        <v>17.600000000000001</v>
      </c>
      <c r="E103" s="6">
        <v>18.899999999999999</v>
      </c>
      <c r="F103" s="6">
        <v>0</v>
      </c>
      <c r="G103" s="6">
        <v>0</v>
      </c>
      <c r="H103" s="6">
        <v>1014.8</v>
      </c>
      <c r="I103" s="6" t="s">
        <v>229</v>
      </c>
      <c r="J103" s="6" t="s">
        <v>229</v>
      </c>
      <c r="K103" s="6">
        <v>0</v>
      </c>
      <c r="L103" s="6">
        <v>0</v>
      </c>
      <c r="M103" s="6">
        <v>0.5</v>
      </c>
      <c r="N103">
        <v>15.7</v>
      </c>
      <c r="O103">
        <v>669.8</v>
      </c>
      <c r="P103">
        <v>17.399999999999999</v>
      </c>
      <c r="Q103">
        <v>17.399999999999999</v>
      </c>
      <c r="R103" s="60">
        <v>6.5277777777777796E-2</v>
      </c>
      <c r="T103" s="124"/>
      <c r="U103" s="128"/>
      <c r="V103" s="123" t="str">
        <f t="shared" si="3"/>
        <v/>
      </c>
      <c r="W103" s="128"/>
      <c r="X103" s="124"/>
      <c r="Z103" s="6"/>
      <c r="AA103"/>
      <c r="AC103" s="545"/>
      <c r="AR103" s="6"/>
      <c r="AS103" s="6"/>
      <c r="AT103" s="58"/>
      <c r="AU103" s="670"/>
      <c r="AV103" s="671"/>
      <c r="AW103" s="670"/>
      <c r="AX103" s="670"/>
      <c r="AY103" s="670"/>
      <c r="AZ103" s="670"/>
      <c r="BA103" s="671"/>
      <c r="BB103" s="670"/>
      <c r="BC103" s="670"/>
      <c r="BD103" s="671"/>
      <c r="BE103" s="671"/>
      <c r="BF103" s="671"/>
      <c r="BG103" s="671"/>
      <c r="BH103" s="670"/>
      <c r="BI103" s="670"/>
      <c r="BJ103" s="670"/>
      <c r="BK103" s="672"/>
      <c r="BL103" s="670"/>
      <c r="BM103" s="459"/>
      <c r="CB103" s="60"/>
    </row>
    <row r="104" spans="2:80" x14ac:dyDescent="0.25">
      <c r="B104" s="6">
        <v>19.399999999999999</v>
      </c>
      <c r="C104" s="6">
        <v>84</v>
      </c>
      <c r="D104" s="6">
        <v>17.600000000000001</v>
      </c>
      <c r="E104" s="6">
        <v>18.899999999999999</v>
      </c>
      <c r="F104" s="6">
        <v>0</v>
      </c>
      <c r="G104" s="6">
        <v>0</v>
      </c>
      <c r="H104" s="6">
        <v>1015</v>
      </c>
      <c r="I104" s="6" t="s">
        <v>229</v>
      </c>
      <c r="J104" s="6" t="s">
        <v>229</v>
      </c>
      <c r="K104" s="6">
        <v>0</v>
      </c>
      <c r="L104" s="6">
        <v>0</v>
      </c>
      <c r="M104" s="6">
        <v>0.5</v>
      </c>
      <c r="N104">
        <v>15.7</v>
      </c>
      <c r="O104">
        <v>669.8</v>
      </c>
      <c r="P104">
        <v>17.3</v>
      </c>
      <c r="Q104">
        <v>17.399999999999999</v>
      </c>
      <c r="R104" s="60">
        <v>6.5972222222222196E-2</v>
      </c>
      <c r="T104" s="124"/>
      <c r="U104" s="128"/>
      <c r="V104" s="123" t="str">
        <f t="shared" si="3"/>
        <v/>
      </c>
      <c r="W104" s="128"/>
      <c r="X104" s="650"/>
      <c r="Z104" s="6"/>
      <c r="AA104"/>
      <c r="AC104" s="545"/>
      <c r="AR104" s="6"/>
      <c r="AS104" s="6"/>
      <c r="AT104" s="58"/>
      <c r="AU104" s="670"/>
      <c r="AV104" s="671"/>
      <c r="AW104" s="670"/>
      <c r="AX104" s="670"/>
      <c r="AY104" s="670"/>
      <c r="AZ104" s="670"/>
      <c r="BA104" s="670"/>
      <c r="BB104" s="670"/>
      <c r="BC104" s="670"/>
      <c r="BD104" s="671"/>
      <c r="BE104" s="671"/>
      <c r="BF104" s="671"/>
      <c r="BG104" s="671"/>
      <c r="BH104" s="670"/>
      <c r="BI104" s="670"/>
      <c r="BJ104" s="670"/>
      <c r="BK104" s="672"/>
      <c r="BL104" s="670"/>
      <c r="BM104" s="459"/>
      <c r="CB104" s="60"/>
    </row>
    <row r="105" spans="2:80" x14ac:dyDescent="0.25">
      <c r="B105" s="6">
        <v>19.399999999999999</v>
      </c>
      <c r="C105" s="6">
        <v>84</v>
      </c>
      <c r="D105" s="6">
        <v>17.5</v>
      </c>
      <c r="E105" s="6">
        <v>18.8</v>
      </c>
      <c r="F105" s="6">
        <v>1.1000000000000001</v>
      </c>
      <c r="G105" s="6">
        <v>1.8</v>
      </c>
      <c r="H105" s="6">
        <v>1014.9</v>
      </c>
      <c r="I105" s="6" t="s">
        <v>229</v>
      </c>
      <c r="J105" s="6" t="s">
        <v>229</v>
      </c>
      <c r="K105" s="6">
        <v>0</v>
      </c>
      <c r="L105" s="6">
        <v>0</v>
      </c>
      <c r="M105" s="6">
        <v>0.5</v>
      </c>
      <c r="N105">
        <v>15.7</v>
      </c>
      <c r="O105">
        <v>669.8</v>
      </c>
      <c r="P105">
        <v>17.399999999999999</v>
      </c>
      <c r="Q105">
        <v>17.399999999999999</v>
      </c>
      <c r="R105" s="60">
        <v>6.6666666666666693E-2</v>
      </c>
      <c r="T105" s="124"/>
      <c r="U105" s="128"/>
      <c r="V105" s="123" t="str">
        <f t="shared" si="3"/>
        <v/>
      </c>
      <c r="W105" s="128"/>
      <c r="X105" s="650"/>
      <c r="Z105" s="6"/>
      <c r="AA105"/>
      <c r="AC105" s="545"/>
      <c r="AR105" s="6"/>
      <c r="AS105" s="6"/>
      <c r="AT105" s="58"/>
      <c r="AU105" s="670"/>
      <c r="AV105" s="671"/>
      <c r="AW105" s="670"/>
      <c r="AX105" s="670"/>
      <c r="AY105" s="670"/>
      <c r="AZ105" s="670"/>
      <c r="BA105" s="670"/>
      <c r="BB105" s="670"/>
      <c r="BC105" s="670"/>
      <c r="BD105" s="671"/>
      <c r="BE105" s="671"/>
      <c r="BF105" s="671"/>
      <c r="BG105" s="671"/>
      <c r="BH105" s="670"/>
      <c r="BI105" s="670"/>
      <c r="BJ105" s="670"/>
      <c r="BK105" s="672"/>
      <c r="BL105" s="670"/>
      <c r="BM105" s="459"/>
      <c r="CB105" s="60"/>
    </row>
    <row r="106" spans="2:80" x14ac:dyDescent="0.25">
      <c r="B106" s="6">
        <v>19.399999999999999</v>
      </c>
      <c r="C106" s="6">
        <v>84</v>
      </c>
      <c r="D106" s="6">
        <v>17.5</v>
      </c>
      <c r="E106" s="6">
        <v>18.8</v>
      </c>
      <c r="F106" s="6">
        <v>0</v>
      </c>
      <c r="G106" s="6">
        <v>0</v>
      </c>
      <c r="H106" s="6">
        <v>1014.6</v>
      </c>
      <c r="I106" s="6" t="s">
        <v>229</v>
      </c>
      <c r="J106" s="6" t="s">
        <v>229</v>
      </c>
      <c r="K106" s="6">
        <v>0</v>
      </c>
      <c r="L106" s="6">
        <v>0</v>
      </c>
      <c r="M106" s="6">
        <v>0.5</v>
      </c>
      <c r="N106">
        <v>15.7</v>
      </c>
      <c r="O106">
        <v>669.8</v>
      </c>
      <c r="P106">
        <v>17.399999999999999</v>
      </c>
      <c r="Q106">
        <v>17.399999999999999</v>
      </c>
      <c r="R106" s="60">
        <v>6.7361111111111094E-2</v>
      </c>
      <c r="T106" s="124"/>
      <c r="U106" s="128"/>
      <c r="V106" s="123" t="str">
        <f t="shared" si="3"/>
        <v/>
      </c>
      <c r="W106" s="128"/>
      <c r="X106" s="124"/>
      <c r="Z106" s="6"/>
      <c r="AA106"/>
      <c r="AC106" s="545"/>
      <c r="AR106" s="6"/>
      <c r="AS106" s="6"/>
      <c r="AT106" s="58"/>
      <c r="AU106" s="670"/>
      <c r="AV106" s="671"/>
      <c r="AW106" s="670"/>
      <c r="AX106" s="670"/>
      <c r="AY106" s="671"/>
      <c r="AZ106" s="671"/>
      <c r="BA106" s="670"/>
      <c r="BB106" s="670"/>
      <c r="BC106" s="670"/>
      <c r="BD106" s="671"/>
      <c r="BE106" s="671"/>
      <c r="BF106" s="671"/>
      <c r="BG106" s="671"/>
      <c r="BH106" s="670"/>
      <c r="BI106" s="670"/>
      <c r="BJ106" s="670"/>
      <c r="BK106" s="672"/>
      <c r="BL106" s="670"/>
      <c r="BM106" s="459"/>
      <c r="CB106" s="60"/>
    </row>
    <row r="107" spans="2:80" x14ac:dyDescent="0.25">
      <c r="B107" s="6">
        <v>19.399999999999999</v>
      </c>
      <c r="C107" s="6">
        <v>84</v>
      </c>
      <c r="D107" s="6">
        <v>17.5</v>
      </c>
      <c r="E107" s="6">
        <v>18.8</v>
      </c>
      <c r="F107" s="6">
        <v>0</v>
      </c>
      <c r="G107" s="6">
        <v>0</v>
      </c>
      <c r="H107" s="6">
        <v>1014.9</v>
      </c>
      <c r="I107" s="6" t="s">
        <v>229</v>
      </c>
      <c r="J107" s="6" t="s">
        <v>229</v>
      </c>
      <c r="K107" s="6">
        <v>0</v>
      </c>
      <c r="L107" s="6">
        <v>0</v>
      </c>
      <c r="M107" s="6">
        <v>0.5</v>
      </c>
      <c r="N107">
        <v>15.7</v>
      </c>
      <c r="O107">
        <v>669.8</v>
      </c>
      <c r="P107">
        <v>17.3</v>
      </c>
      <c r="Q107">
        <v>17.399999999999999</v>
      </c>
      <c r="R107" s="60">
        <v>6.8055555555555605E-2</v>
      </c>
      <c r="T107" s="124"/>
      <c r="U107" s="128"/>
      <c r="V107" s="123" t="str">
        <f t="shared" si="3"/>
        <v/>
      </c>
      <c r="W107" s="128"/>
      <c r="X107" s="124"/>
      <c r="Z107" s="6"/>
      <c r="AA107"/>
      <c r="AC107" s="545"/>
      <c r="AR107" s="6"/>
      <c r="AS107" s="6"/>
      <c r="AT107" s="58"/>
      <c r="AU107" s="670"/>
      <c r="AV107" s="671"/>
      <c r="AW107" s="670"/>
      <c r="AX107" s="670"/>
      <c r="AY107" s="670"/>
      <c r="AZ107" s="670"/>
      <c r="BA107" s="671"/>
      <c r="BB107" s="670"/>
      <c r="BC107" s="670"/>
      <c r="BD107" s="671"/>
      <c r="BE107" s="671"/>
      <c r="BF107" s="671"/>
      <c r="BG107" s="671"/>
      <c r="BH107" s="670"/>
      <c r="BI107" s="670"/>
      <c r="BJ107" s="670"/>
      <c r="BK107" s="672"/>
      <c r="BL107" s="670"/>
      <c r="BM107" s="459"/>
      <c r="CB107" s="60"/>
    </row>
    <row r="108" spans="2:80" x14ac:dyDescent="0.25">
      <c r="B108" s="6">
        <v>19.399999999999999</v>
      </c>
      <c r="C108" s="6">
        <v>84</v>
      </c>
      <c r="D108" s="6">
        <v>17.5</v>
      </c>
      <c r="E108" s="6">
        <v>18.8</v>
      </c>
      <c r="F108" s="6">
        <v>0.4</v>
      </c>
      <c r="G108" s="6">
        <v>1.8</v>
      </c>
      <c r="H108" s="6">
        <v>1014.8</v>
      </c>
      <c r="I108" s="6" t="s">
        <v>229</v>
      </c>
      <c r="J108" s="6" t="s">
        <v>229</v>
      </c>
      <c r="K108" s="6">
        <v>0</v>
      </c>
      <c r="L108" s="6">
        <v>0</v>
      </c>
      <c r="M108" s="6">
        <v>0.5</v>
      </c>
      <c r="N108">
        <v>15.7</v>
      </c>
      <c r="O108">
        <v>669.8</v>
      </c>
      <c r="P108">
        <v>17.3</v>
      </c>
      <c r="Q108">
        <v>17.399999999999999</v>
      </c>
      <c r="R108" s="60">
        <v>6.8750000000000006E-2</v>
      </c>
      <c r="T108" s="124"/>
      <c r="U108" s="128"/>
      <c r="V108" s="123" t="str">
        <f t="shared" si="3"/>
        <v/>
      </c>
      <c r="W108" s="128"/>
      <c r="X108" s="124"/>
      <c r="Z108" s="6"/>
      <c r="AA108"/>
      <c r="AC108" s="545"/>
      <c r="AR108" s="6"/>
      <c r="AS108" s="6"/>
      <c r="AT108" s="58"/>
      <c r="AU108" s="670"/>
      <c r="AV108" s="671"/>
      <c r="AW108" s="670"/>
      <c r="AX108" s="670"/>
      <c r="AY108" s="670"/>
      <c r="AZ108" s="670"/>
      <c r="BA108" s="670"/>
      <c r="BB108" s="670"/>
      <c r="BC108" s="670"/>
      <c r="BD108" s="671"/>
      <c r="BE108" s="671"/>
      <c r="BF108" s="671"/>
      <c r="BG108" s="671"/>
      <c r="BH108" s="670"/>
      <c r="BI108" s="670"/>
      <c r="BJ108" s="670"/>
      <c r="BK108" s="672"/>
      <c r="BL108" s="670"/>
      <c r="BM108" s="459"/>
      <c r="CB108" s="60"/>
    </row>
    <row r="109" spans="2:80" x14ac:dyDescent="0.25">
      <c r="B109" s="6">
        <v>19.399999999999999</v>
      </c>
      <c r="C109" s="6">
        <v>84</v>
      </c>
      <c r="D109" s="6">
        <v>17.5</v>
      </c>
      <c r="E109" s="6">
        <v>18.8</v>
      </c>
      <c r="F109" s="6">
        <v>0</v>
      </c>
      <c r="G109" s="6">
        <v>0</v>
      </c>
      <c r="H109" s="6">
        <v>1015.1</v>
      </c>
      <c r="I109" s="6" t="s">
        <v>229</v>
      </c>
      <c r="J109" s="6" t="s">
        <v>229</v>
      </c>
      <c r="K109" s="6">
        <v>0</v>
      </c>
      <c r="L109" s="6">
        <v>0</v>
      </c>
      <c r="M109" s="6">
        <v>0.5</v>
      </c>
      <c r="N109">
        <v>15.7</v>
      </c>
      <c r="O109">
        <v>669.8</v>
      </c>
      <c r="P109">
        <v>17.399999999999999</v>
      </c>
      <c r="Q109">
        <v>17.3</v>
      </c>
      <c r="R109" s="60">
        <v>6.9444444444444406E-2</v>
      </c>
      <c r="T109" s="124"/>
      <c r="U109" s="128"/>
      <c r="V109" s="123" t="str">
        <f t="shared" si="3"/>
        <v/>
      </c>
      <c r="W109" s="128"/>
      <c r="X109" s="124"/>
      <c r="Z109" s="6"/>
      <c r="AA109"/>
      <c r="AC109" s="545"/>
      <c r="AR109" s="6"/>
      <c r="AS109" s="6"/>
      <c r="AT109" s="58"/>
      <c r="AU109" s="670"/>
      <c r="AV109" s="671"/>
      <c r="AW109" s="670"/>
      <c r="AX109" s="670"/>
      <c r="AY109" s="670"/>
      <c r="AZ109" s="670"/>
      <c r="BA109" s="670"/>
      <c r="BB109" s="670"/>
      <c r="BC109" s="670"/>
      <c r="BD109" s="671"/>
      <c r="BE109" s="671"/>
      <c r="BF109" s="671"/>
      <c r="BG109" s="671"/>
      <c r="BH109" s="670"/>
      <c r="BI109" s="670"/>
      <c r="BJ109" s="670"/>
      <c r="BK109" s="672"/>
      <c r="BL109" s="670"/>
      <c r="BM109" s="459"/>
      <c r="CB109" s="60"/>
    </row>
    <row r="110" spans="2:80" x14ac:dyDescent="0.25">
      <c r="B110" s="6">
        <v>19.399999999999999</v>
      </c>
      <c r="C110" s="6">
        <v>84</v>
      </c>
      <c r="D110" s="6">
        <v>17.5</v>
      </c>
      <c r="E110" s="6">
        <v>18.8</v>
      </c>
      <c r="F110" s="6">
        <v>0</v>
      </c>
      <c r="G110" s="6">
        <v>0</v>
      </c>
      <c r="H110" s="6">
        <v>1014.9</v>
      </c>
      <c r="I110" s="6" t="s">
        <v>229</v>
      </c>
      <c r="J110" s="6" t="s">
        <v>229</v>
      </c>
      <c r="K110" s="6">
        <v>0</v>
      </c>
      <c r="L110" s="6">
        <v>0</v>
      </c>
      <c r="M110" s="6">
        <v>0.5</v>
      </c>
      <c r="N110">
        <v>15.7</v>
      </c>
      <c r="O110">
        <v>669.8</v>
      </c>
      <c r="P110">
        <v>17.3</v>
      </c>
      <c r="Q110">
        <v>17.399999999999999</v>
      </c>
      <c r="R110" s="60">
        <v>7.0138888888888903E-2</v>
      </c>
      <c r="T110" s="124"/>
      <c r="U110" s="128"/>
      <c r="V110" s="123" t="str">
        <f t="shared" si="3"/>
        <v/>
      </c>
      <c r="W110" s="128"/>
      <c r="X110" s="124"/>
      <c r="Z110" s="6"/>
      <c r="AA110"/>
      <c r="AC110" s="545"/>
      <c r="AR110" s="6"/>
      <c r="AS110" s="6"/>
      <c r="AT110" s="58"/>
      <c r="AU110" s="670"/>
      <c r="AV110" s="671"/>
      <c r="AW110" s="670"/>
      <c r="AX110" s="670"/>
      <c r="AY110" s="671"/>
      <c r="AZ110" s="671"/>
      <c r="BA110" s="670"/>
      <c r="BB110" s="670"/>
      <c r="BC110" s="670"/>
      <c r="BD110" s="671"/>
      <c r="BE110" s="671"/>
      <c r="BF110" s="671"/>
      <c r="BG110" s="671"/>
      <c r="BH110" s="670"/>
      <c r="BI110" s="670"/>
      <c r="BJ110" s="670"/>
      <c r="BK110" s="672"/>
      <c r="BL110" s="670"/>
      <c r="BM110" s="459"/>
      <c r="CB110" s="60"/>
    </row>
    <row r="111" spans="2:80" x14ac:dyDescent="0.25">
      <c r="B111" s="6">
        <v>19.399999999999999</v>
      </c>
      <c r="C111" s="6">
        <v>84</v>
      </c>
      <c r="D111" s="6">
        <v>17.5</v>
      </c>
      <c r="E111" s="6">
        <v>18.8</v>
      </c>
      <c r="F111" s="6">
        <v>0</v>
      </c>
      <c r="G111" s="6">
        <v>0</v>
      </c>
      <c r="H111" s="6">
        <v>1014.8</v>
      </c>
      <c r="I111" s="6" t="s">
        <v>229</v>
      </c>
      <c r="J111" s="6" t="s">
        <v>229</v>
      </c>
      <c r="K111" s="6">
        <v>0</v>
      </c>
      <c r="L111" s="6">
        <v>0</v>
      </c>
      <c r="M111" s="6">
        <v>0.5</v>
      </c>
      <c r="N111">
        <v>15.7</v>
      </c>
      <c r="O111">
        <v>669.8</v>
      </c>
      <c r="P111">
        <v>17.3</v>
      </c>
      <c r="Q111">
        <v>17.3</v>
      </c>
      <c r="R111" s="60">
        <v>7.0833333333333304E-2</v>
      </c>
      <c r="T111" s="124"/>
      <c r="U111" s="128"/>
      <c r="V111" s="123" t="str">
        <f t="shared" si="3"/>
        <v/>
      </c>
      <c r="W111" s="128"/>
      <c r="X111" s="124"/>
      <c r="Z111" s="6"/>
      <c r="AA111"/>
      <c r="AC111" s="545"/>
      <c r="AR111" s="6"/>
      <c r="AS111" s="6"/>
      <c r="AT111" s="58"/>
      <c r="AU111" s="670"/>
      <c r="AV111" s="671"/>
      <c r="AW111" s="670"/>
      <c r="AX111" s="670"/>
      <c r="AY111" s="671"/>
      <c r="AZ111" s="671"/>
      <c r="BA111" s="670"/>
      <c r="BB111" s="670"/>
      <c r="BC111" s="670"/>
      <c r="BD111" s="671"/>
      <c r="BE111" s="671"/>
      <c r="BF111" s="671"/>
      <c r="BG111" s="671"/>
      <c r="BH111" s="670"/>
      <c r="BI111" s="670"/>
      <c r="BJ111" s="670"/>
      <c r="BK111" s="672"/>
      <c r="BL111" s="670"/>
      <c r="BM111" s="459"/>
      <c r="CB111" s="60"/>
    </row>
    <row r="112" spans="2:80" x14ac:dyDescent="0.25">
      <c r="B112" s="6">
        <v>19.3</v>
      </c>
      <c r="C112" s="6">
        <v>84</v>
      </c>
      <c r="D112" s="6">
        <v>17.5</v>
      </c>
      <c r="E112" s="6">
        <v>18.8</v>
      </c>
      <c r="F112" s="6">
        <v>0</v>
      </c>
      <c r="G112" s="6">
        <v>0</v>
      </c>
      <c r="H112" s="6">
        <v>1014.9</v>
      </c>
      <c r="I112" s="6" t="s">
        <v>229</v>
      </c>
      <c r="J112" s="6" t="s">
        <v>229</v>
      </c>
      <c r="K112" s="6">
        <v>0</v>
      </c>
      <c r="L112" s="6">
        <v>0</v>
      </c>
      <c r="M112" s="6">
        <v>0.5</v>
      </c>
      <c r="N112">
        <v>15.7</v>
      </c>
      <c r="O112">
        <v>669.8</v>
      </c>
      <c r="P112">
        <v>17.3</v>
      </c>
      <c r="Q112">
        <v>17.3</v>
      </c>
      <c r="R112" s="60">
        <v>7.1527777777777801E-2</v>
      </c>
      <c r="T112" s="124"/>
      <c r="U112" s="128"/>
      <c r="V112" s="123" t="str">
        <f t="shared" si="3"/>
        <v/>
      </c>
      <c r="W112" s="128"/>
      <c r="X112" s="124"/>
      <c r="Z112" s="6"/>
      <c r="AA112"/>
      <c r="AC112" s="545"/>
      <c r="AR112" s="6"/>
      <c r="AS112" s="6"/>
      <c r="AT112" s="58"/>
      <c r="AU112" s="670"/>
      <c r="AV112" s="671"/>
      <c r="AW112" s="670"/>
      <c r="AX112" s="670"/>
      <c r="AY112" s="670"/>
      <c r="AZ112" s="670"/>
      <c r="BA112" s="670"/>
      <c r="BB112" s="670"/>
      <c r="BC112" s="670"/>
      <c r="BD112" s="671"/>
      <c r="BE112" s="671"/>
      <c r="BF112" s="671"/>
      <c r="BG112" s="671"/>
      <c r="BH112" s="670"/>
      <c r="BI112" s="670"/>
      <c r="BJ112" s="670"/>
      <c r="BK112" s="672"/>
      <c r="BL112" s="670"/>
      <c r="BM112" s="459"/>
      <c r="CB112" s="60"/>
    </row>
    <row r="113" spans="2:80" x14ac:dyDescent="0.25">
      <c r="B113" s="6">
        <v>19.3</v>
      </c>
      <c r="C113" s="6">
        <v>84</v>
      </c>
      <c r="D113" s="6">
        <v>17.399999999999999</v>
      </c>
      <c r="E113" s="6">
        <v>18.7</v>
      </c>
      <c r="F113" s="6">
        <v>0</v>
      </c>
      <c r="G113" s="6">
        <v>0</v>
      </c>
      <c r="H113" s="6">
        <v>1014.9</v>
      </c>
      <c r="I113" s="6" t="s">
        <v>229</v>
      </c>
      <c r="J113" s="6" t="s">
        <v>229</v>
      </c>
      <c r="K113" s="6">
        <v>0</v>
      </c>
      <c r="L113" s="6">
        <v>0</v>
      </c>
      <c r="M113" s="6">
        <v>0.5</v>
      </c>
      <c r="N113">
        <v>15.7</v>
      </c>
      <c r="O113">
        <v>669.8</v>
      </c>
      <c r="P113">
        <v>17.3</v>
      </c>
      <c r="Q113">
        <v>17.3</v>
      </c>
      <c r="R113" s="60">
        <v>7.2222222222222202E-2</v>
      </c>
      <c r="T113" s="124"/>
      <c r="U113" s="128"/>
      <c r="V113" s="123" t="str">
        <f t="shared" si="3"/>
        <v/>
      </c>
      <c r="W113" s="128"/>
      <c r="X113" s="124"/>
      <c r="Z113" s="6"/>
      <c r="AA113"/>
      <c r="AC113" s="545"/>
      <c r="AR113" s="6"/>
      <c r="AS113" s="6"/>
      <c r="AT113" s="58"/>
      <c r="AU113" s="670"/>
      <c r="AV113" s="671"/>
      <c r="AW113" s="670"/>
      <c r="AX113" s="670"/>
      <c r="AY113" s="670"/>
      <c r="AZ113" s="670"/>
      <c r="BA113" s="670"/>
      <c r="BB113" s="670"/>
      <c r="BC113" s="670"/>
      <c r="BD113" s="671"/>
      <c r="BE113" s="671"/>
      <c r="BF113" s="671"/>
      <c r="BG113" s="671"/>
      <c r="BH113" s="670"/>
      <c r="BI113" s="670"/>
      <c r="BJ113" s="670"/>
      <c r="BK113" s="672"/>
      <c r="BL113" s="670"/>
      <c r="BM113" s="459"/>
      <c r="CB113" s="60"/>
    </row>
    <row r="114" spans="2:80" x14ac:dyDescent="0.25">
      <c r="B114" s="6">
        <v>19.3</v>
      </c>
      <c r="C114" s="6">
        <v>84</v>
      </c>
      <c r="D114" s="6">
        <v>17.399999999999999</v>
      </c>
      <c r="E114" s="6">
        <v>18.7</v>
      </c>
      <c r="F114" s="6">
        <v>0</v>
      </c>
      <c r="G114" s="6">
        <v>0</v>
      </c>
      <c r="H114" s="6">
        <v>1014.7</v>
      </c>
      <c r="I114" s="6" t="s">
        <v>229</v>
      </c>
      <c r="J114" s="6" t="s">
        <v>229</v>
      </c>
      <c r="K114" s="6">
        <v>0</v>
      </c>
      <c r="L114" s="6">
        <v>0</v>
      </c>
      <c r="M114" s="6">
        <v>0.5</v>
      </c>
      <c r="N114">
        <v>15.7</v>
      </c>
      <c r="O114">
        <v>669.8</v>
      </c>
      <c r="P114">
        <v>17.3</v>
      </c>
      <c r="Q114">
        <v>17.3</v>
      </c>
      <c r="R114" s="60">
        <v>7.2916666666666699E-2</v>
      </c>
      <c r="T114" s="124"/>
      <c r="U114" s="128"/>
      <c r="V114" s="123" t="str">
        <f t="shared" si="3"/>
        <v/>
      </c>
      <c r="W114" s="128"/>
      <c r="X114" s="124"/>
      <c r="Z114" s="6"/>
      <c r="AA114"/>
      <c r="AC114" s="545"/>
      <c r="AR114" s="6"/>
      <c r="AS114" s="6"/>
      <c r="AT114" s="58"/>
      <c r="AU114" s="670"/>
      <c r="AV114" s="671"/>
      <c r="AW114" s="670"/>
      <c r="AX114" s="670"/>
      <c r="AY114" s="671"/>
      <c r="AZ114" s="671"/>
      <c r="BA114" s="670"/>
      <c r="BB114" s="670"/>
      <c r="BC114" s="670"/>
      <c r="BD114" s="671"/>
      <c r="BE114" s="671"/>
      <c r="BF114" s="671"/>
      <c r="BG114" s="671"/>
      <c r="BH114" s="670"/>
      <c r="BI114" s="670"/>
      <c r="BJ114" s="670"/>
      <c r="BK114" s="672"/>
      <c r="BL114" s="670"/>
      <c r="BM114" s="459"/>
      <c r="CB114" s="60"/>
    </row>
    <row r="115" spans="2:80" x14ac:dyDescent="0.25">
      <c r="B115" s="6">
        <v>19.3</v>
      </c>
      <c r="C115" s="6">
        <v>84</v>
      </c>
      <c r="D115" s="6">
        <v>17.399999999999999</v>
      </c>
      <c r="E115" s="6">
        <v>18.7</v>
      </c>
      <c r="F115" s="6">
        <v>1.1000000000000001</v>
      </c>
      <c r="G115" s="6">
        <v>1.8</v>
      </c>
      <c r="H115" s="6">
        <v>1014.7</v>
      </c>
      <c r="I115" s="6" t="s">
        <v>229</v>
      </c>
      <c r="J115" s="6" t="s">
        <v>229</v>
      </c>
      <c r="K115" s="6">
        <v>0</v>
      </c>
      <c r="L115" s="6">
        <v>0</v>
      </c>
      <c r="M115" s="6">
        <v>0.5</v>
      </c>
      <c r="N115">
        <v>15.7</v>
      </c>
      <c r="O115">
        <v>669.8</v>
      </c>
      <c r="P115">
        <v>17.3</v>
      </c>
      <c r="Q115">
        <v>17.3</v>
      </c>
      <c r="R115" s="60">
        <v>7.3611111111111099E-2</v>
      </c>
      <c r="T115" s="124"/>
      <c r="U115" s="128"/>
      <c r="V115" s="123" t="str">
        <f t="shared" si="3"/>
        <v/>
      </c>
      <c r="W115" s="128"/>
      <c r="X115" s="124"/>
      <c r="Z115" s="6"/>
      <c r="AA115"/>
      <c r="AC115" s="545"/>
      <c r="AR115" s="6"/>
      <c r="AS115" s="6"/>
      <c r="AT115" s="58"/>
      <c r="AU115" s="670"/>
      <c r="AV115" s="671"/>
      <c r="AW115" s="670"/>
      <c r="AX115" s="670"/>
      <c r="AY115" s="671"/>
      <c r="AZ115" s="671"/>
      <c r="BA115" s="671"/>
      <c r="BB115" s="670"/>
      <c r="BC115" s="670"/>
      <c r="BD115" s="671"/>
      <c r="BE115" s="671"/>
      <c r="BF115" s="671"/>
      <c r="BG115" s="671"/>
      <c r="BH115" s="670"/>
      <c r="BI115" s="670"/>
      <c r="BJ115" s="670"/>
      <c r="BK115" s="672"/>
      <c r="BL115" s="670"/>
      <c r="BM115" s="459"/>
      <c r="CB115" s="60"/>
    </row>
    <row r="116" spans="2:80" x14ac:dyDescent="0.25">
      <c r="B116" s="6">
        <v>19.3</v>
      </c>
      <c r="C116" s="6">
        <v>84</v>
      </c>
      <c r="D116" s="6">
        <v>17.399999999999999</v>
      </c>
      <c r="E116" s="6">
        <v>18.7</v>
      </c>
      <c r="F116" s="6">
        <v>0</v>
      </c>
      <c r="G116" s="6">
        <v>0</v>
      </c>
      <c r="H116" s="6">
        <v>1015</v>
      </c>
      <c r="I116" s="6" t="s">
        <v>229</v>
      </c>
      <c r="J116" s="6" t="s">
        <v>229</v>
      </c>
      <c r="K116" s="6">
        <v>0</v>
      </c>
      <c r="L116" s="6">
        <v>0</v>
      </c>
      <c r="M116" s="6">
        <v>0.5</v>
      </c>
      <c r="N116">
        <v>15.7</v>
      </c>
      <c r="O116">
        <v>669.8</v>
      </c>
      <c r="P116">
        <v>17.3</v>
      </c>
      <c r="Q116">
        <v>17.3</v>
      </c>
      <c r="R116" s="60">
        <v>7.4305555555555597E-2</v>
      </c>
      <c r="T116" s="124"/>
      <c r="U116" s="128"/>
      <c r="V116" s="123" t="str">
        <f t="shared" si="3"/>
        <v/>
      </c>
      <c r="W116" s="128"/>
      <c r="X116" s="124"/>
      <c r="Z116" s="6"/>
      <c r="AA116"/>
      <c r="AC116" s="545"/>
      <c r="AR116" s="6"/>
      <c r="AS116" s="6"/>
      <c r="AT116" s="58"/>
      <c r="AU116" s="670"/>
      <c r="AV116" s="671"/>
      <c r="AW116" s="670"/>
      <c r="AX116" s="670"/>
      <c r="AY116" s="671"/>
      <c r="AZ116" s="671"/>
      <c r="BA116" s="670"/>
      <c r="BB116" s="670"/>
      <c r="BC116" s="670"/>
      <c r="BD116" s="671"/>
      <c r="BE116" s="671"/>
      <c r="BF116" s="671"/>
      <c r="BG116" s="671"/>
      <c r="BH116" s="670"/>
      <c r="BI116" s="671"/>
      <c r="BJ116" s="670"/>
      <c r="BK116" s="672"/>
      <c r="BL116" s="670"/>
      <c r="BM116" s="459"/>
      <c r="CB116" s="60"/>
    </row>
    <row r="117" spans="2:80" x14ac:dyDescent="0.25">
      <c r="B117" s="6">
        <v>19.3</v>
      </c>
      <c r="C117" s="6">
        <v>84</v>
      </c>
      <c r="D117" s="6">
        <v>17.399999999999999</v>
      </c>
      <c r="E117" s="6">
        <v>18.7</v>
      </c>
      <c r="F117" s="6">
        <v>0</v>
      </c>
      <c r="G117" s="6">
        <v>0</v>
      </c>
      <c r="H117" s="6">
        <v>1014.9</v>
      </c>
      <c r="I117" s="6" t="s">
        <v>229</v>
      </c>
      <c r="J117" s="6" t="s">
        <v>229</v>
      </c>
      <c r="K117" s="6">
        <v>0</v>
      </c>
      <c r="L117" s="6">
        <v>0</v>
      </c>
      <c r="M117" s="6">
        <v>0.5</v>
      </c>
      <c r="N117">
        <v>15.7</v>
      </c>
      <c r="O117">
        <v>669.8</v>
      </c>
      <c r="P117">
        <v>17.2</v>
      </c>
      <c r="Q117">
        <v>17.3</v>
      </c>
      <c r="R117" s="60">
        <v>7.4999999999999997E-2</v>
      </c>
      <c r="T117" s="124"/>
      <c r="U117" s="128"/>
      <c r="V117" s="123" t="str">
        <f t="shared" si="3"/>
        <v/>
      </c>
      <c r="W117" s="128"/>
      <c r="X117" s="124"/>
      <c r="Z117" s="6"/>
      <c r="AA117"/>
      <c r="AC117" s="545"/>
      <c r="AR117" s="6"/>
      <c r="AS117" s="6"/>
      <c r="AT117" s="58"/>
      <c r="AU117" s="670"/>
      <c r="AV117" s="671"/>
      <c r="AW117" s="670"/>
      <c r="AX117" s="670"/>
      <c r="AY117" s="671"/>
      <c r="AZ117" s="671"/>
      <c r="BA117" s="671"/>
      <c r="BB117" s="670"/>
      <c r="BC117" s="670"/>
      <c r="BD117" s="671"/>
      <c r="BE117" s="671"/>
      <c r="BF117" s="671"/>
      <c r="BG117" s="671"/>
      <c r="BH117" s="670"/>
      <c r="BI117" s="671"/>
      <c r="BJ117" s="670"/>
      <c r="BK117" s="672"/>
      <c r="BL117" s="670"/>
      <c r="BM117" s="459"/>
      <c r="CB117" s="60"/>
    </row>
    <row r="118" spans="2:80" x14ac:dyDescent="0.25">
      <c r="B118" s="6">
        <v>19.3</v>
      </c>
      <c r="C118" s="6">
        <v>84</v>
      </c>
      <c r="D118" s="6">
        <v>17.399999999999999</v>
      </c>
      <c r="E118" s="6">
        <v>18.7</v>
      </c>
      <c r="F118" s="6">
        <v>0</v>
      </c>
      <c r="G118" s="6">
        <v>0</v>
      </c>
      <c r="H118" s="6">
        <v>1014.9</v>
      </c>
      <c r="I118" s="6" t="s">
        <v>229</v>
      </c>
      <c r="J118" s="6" t="s">
        <v>229</v>
      </c>
      <c r="K118" s="6">
        <v>0</v>
      </c>
      <c r="L118" s="6">
        <v>0</v>
      </c>
      <c r="M118" s="6">
        <v>0.5</v>
      </c>
      <c r="N118">
        <v>15.7</v>
      </c>
      <c r="O118">
        <v>669.8</v>
      </c>
      <c r="P118">
        <v>17.2</v>
      </c>
      <c r="Q118">
        <v>17.2</v>
      </c>
      <c r="R118" s="60">
        <v>7.5694444444444495E-2</v>
      </c>
      <c r="T118" s="124"/>
      <c r="U118" s="128"/>
      <c r="V118" s="123" t="str">
        <f t="shared" si="3"/>
        <v/>
      </c>
      <c r="W118" s="128"/>
      <c r="X118" s="124"/>
      <c r="Z118" s="6"/>
      <c r="AA118"/>
      <c r="AC118" s="545"/>
      <c r="AR118" s="6"/>
      <c r="AS118" s="6"/>
      <c r="AT118" s="58"/>
      <c r="AU118" s="670"/>
      <c r="AV118" s="671"/>
      <c r="AW118" s="670"/>
      <c r="AX118" s="670"/>
      <c r="AY118" s="671"/>
      <c r="AZ118" s="671"/>
      <c r="BA118" s="670"/>
      <c r="BB118" s="670"/>
      <c r="BC118" s="670"/>
      <c r="BD118" s="671"/>
      <c r="BE118" s="671"/>
      <c r="BF118" s="671"/>
      <c r="BG118" s="671"/>
      <c r="BH118" s="670"/>
      <c r="BI118" s="671"/>
      <c r="BJ118" s="670"/>
      <c r="BK118" s="672"/>
      <c r="BL118" s="670"/>
      <c r="BM118" s="459"/>
      <c r="CB118" s="60"/>
    </row>
    <row r="119" spans="2:80" x14ac:dyDescent="0.25">
      <c r="B119" s="6">
        <v>19.3</v>
      </c>
      <c r="C119" s="6">
        <v>84</v>
      </c>
      <c r="D119" s="6">
        <v>17.399999999999999</v>
      </c>
      <c r="E119" s="6">
        <v>18.7</v>
      </c>
      <c r="F119" s="6">
        <v>0.4</v>
      </c>
      <c r="G119" s="6">
        <v>1.8</v>
      </c>
      <c r="H119" s="6">
        <v>1014.7</v>
      </c>
      <c r="I119" s="6" t="s">
        <v>229</v>
      </c>
      <c r="J119" s="6" t="s">
        <v>229</v>
      </c>
      <c r="K119" s="6">
        <v>0</v>
      </c>
      <c r="L119" s="6">
        <v>0</v>
      </c>
      <c r="M119" s="6">
        <v>0.5</v>
      </c>
      <c r="N119">
        <v>15.7</v>
      </c>
      <c r="O119">
        <v>669.8</v>
      </c>
      <c r="P119">
        <v>17.2</v>
      </c>
      <c r="Q119">
        <v>17.2</v>
      </c>
      <c r="R119" s="60">
        <v>7.6388888888888895E-2</v>
      </c>
      <c r="T119" s="124"/>
      <c r="U119" s="128"/>
      <c r="V119" s="123" t="str">
        <f t="shared" si="3"/>
        <v/>
      </c>
      <c r="W119" s="128"/>
      <c r="X119" s="124"/>
      <c r="Z119" s="6"/>
      <c r="AA119"/>
      <c r="AC119" s="545"/>
      <c r="AR119" s="6"/>
      <c r="AS119" s="6"/>
      <c r="AT119" s="58"/>
      <c r="AU119" s="670"/>
      <c r="AV119" s="671"/>
      <c r="AW119" s="670"/>
      <c r="AX119" s="670"/>
      <c r="AY119" s="671"/>
      <c r="AZ119" s="671"/>
      <c r="BA119" s="671"/>
      <c r="BB119" s="670"/>
      <c r="BC119" s="670"/>
      <c r="BD119" s="671"/>
      <c r="BE119" s="671"/>
      <c r="BF119" s="671"/>
      <c r="BG119" s="671"/>
      <c r="BH119" s="670"/>
      <c r="BI119" s="671"/>
      <c r="BJ119" s="670"/>
      <c r="BK119" s="672"/>
      <c r="BL119" s="670"/>
      <c r="BM119" s="459"/>
      <c r="CB119" s="60"/>
    </row>
    <row r="120" spans="2:80" x14ac:dyDescent="0.25">
      <c r="B120" s="6">
        <v>19.2</v>
      </c>
      <c r="C120" s="6">
        <v>84</v>
      </c>
      <c r="D120" s="6">
        <v>17.399999999999999</v>
      </c>
      <c r="E120" s="6">
        <v>18.7</v>
      </c>
      <c r="F120" s="6">
        <v>0</v>
      </c>
      <c r="G120" s="6">
        <v>0</v>
      </c>
      <c r="H120" s="6">
        <v>1014.7</v>
      </c>
      <c r="I120" s="6" t="s">
        <v>229</v>
      </c>
      <c r="J120" s="6" t="s">
        <v>229</v>
      </c>
      <c r="K120" s="6">
        <v>0</v>
      </c>
      <c r="L120" s="6">
        <v>0</v>
      </c>
      <c r="M120" s="6">
        <v>0.5</v>
      </c>
      <c r="N120">
        <v>15.7</v>
      </c>
      <c r="O120">
        <v>669.8</v>
      </c>
      <c r="P120">
        <v>17.2</v>
      </c>
      <c r="Q120">
        <v>17.2</v>
      </c>
      <c r="R120" s="60">
        <v>7.7083333333333295E-2</v>
      </c>
      <c r="T120" s="124"/>
      <c r="U120" s="128"/>
      <c r="V120" s="123" t="str">
        <f t="shared" si="3"/>
        <v/>
      </c>
      <c r="W120" s="128"/>
      <c r="X120" s="124"/>
      <c r="Z120" s="6"/>
      <c r="AA120"/>
      <c r="AC120" s="545"/>
      <c r="AR120" s="6"/>
      <c r="AS120" s="6"/>
      <c r="AT120" s="58"/>
      <c r="AU120" s="670"/>
      <c r="AV120" s="671"/>
      <c r="AW120" s="670"/>
      <c r="AX120" s="670"/>
      <c r="AY120" s="670"/>
      <c r="AZ120" s="670"/>
      <c r="BA120" s="670"/>
      <c r="BB120" s="670"/>
      <c r="BC120" s="670"/>
      <c r="BD120" s="671"/>
      <c r="BE120" s="671"/>
      <c r="BF120" s="671"/>
      <c r="BG120" s="671"/>
      <c r="BH120" s="670"/>
      <c r="BI120" s="671"/>
      <c r="BJ120" s="670"/>
      <c r="BK120" s="672"/>
      <c r="BL120" s="670"/>
      <c r="BM120" s="459"/>
      <c r="CB120" s="60"/>
    </row>
    <row r="121" spans="2:80" x14ac:dyDescent="0.25">
      <c r="B121" s="6">
        <v>19.3</v>
      </c>
      <c r="C121" s="6">
        <v>84</v>
      </c>
      <c r="D121" s="6">
        <v>17.399999999999999</v>
      </c>
      <c r="E121" s="6">
        <v>18.7</v>
      </c>
      <c r="F121" s="6">
        <v>0.7</v>
      </c>
      <c r="G121" s="6">
        <v>1.8</v>
      </c>
      <c r="H121" s="6">
        <v>1014.8</v>
      </c>
      <c r="I121" s="6" t="s">
        <v>229</v>
      </c>
      <c r="J121" s="6" t="s">
        <v>229</v>
      </c>
      <c r="K121" s="6">
        <v>0</v>
      </c>
      <c r="L121" s="6">
        <v>0</v>
      </c>
      <c r="M121" s="6">
        <v>0.5</v>
      </c>
      <c r="N121">
        <v>15.7</v>
      </c>
      <c r="O121">
        <v>669.8</v>
      </c>
      <c r="P121">
        <v>17.2</v>
      </c>
      <c r="Q121">
        <v>17.2</v>
      </c>
      <c r="R121" s="60">
        <v>7.7777777777777807E-2</v>
      </c>
      <c r="T121" s="124"/>
      <c r="U121" s="128"/>
      <c r="V121" s="123" t="str">
        <f t="shared" si="3"/>
        <v/>
      </c>
      <c r="W121" s="128"/>
      <c r="X121" s="124"/>
      <c r="Z121" s="6"/>
      <c r="AA121"/>
      <c r="AC121" s="545"/>
      <c r="AR121" s="6"/>
      <c r="AS121" s="6"/>
      <c r="AT121" s="58"/>
      <c r="AU121" s="670"/>
      <c r="AV121" s="671"/>
      <c r="AW121" s="670"/>
      <c r="AX121" s="670"/>
      <c r="AY121" s="671"/>
      <c r="AZ121" s="671"/>
      <c r="BA121" s="670"/>
      <c r="BB121" s="670"/>
      <c r="BC121" s="670"/>
      <c r="BD121" s="671"/>
      <c r="BE121" s="671"/>
      <c r="BF121" s="671"/>
      <c r="BG121" s="671"/>
      <c r="BH121" s="670"/>
      <c r="BI121" s="671"/>
      <c r="BJ121" s="670"/>
      <c r="BK121" s="672"/>
      <c r="BL121" s="670"/>
      <c r="BM121" s="459"/>
      <c r="CB121" s="60"/>
    </row>
    <row r="122" spans="2:80" x14ac:dyDescent="0.25">
      <c r="B122" s="6">
        <v>19.3</v>
      </c>
      <c r="C122" s="6">
        <v>84</v>
      </c>
      <c r="D122" s="6">
        <v>17.5</v>
      </c>
      <c r="E122" s="6">
        <v>18.7</v>
      </c>
      <c r="F122" s="6">
        <v>0</v>
      </c>
      <c r="G122" s="6">
        <v>0</v>
      </c>
      <c r="H122" s="6">
        <v>1014.7</v>
      </c>
      <c r="I122" s="6" t="s">
        <v>229</v>
      </c>
      <c r="J122" s="6" t="s">
        <v>229</v>
      </c>
      <c r="K122" s="6">
        <v>0</v>
      </c>
      <c r="L122" s="6">
        <v>0</v>
      </c>
      <c r="M122" s="6">
        <v>0.5</v>
      </c>
      <c r="N122">
        <v>15.7</v>
      </c>
      <c r="O122">
        <v>669.8</v>
      </c>
      <c r="P122">
        <v>17.2</v>
      </c>
      <c r="Q122">
        <v>17.2</v>
      </c>
      <c r="R122" s="60">
        <v>7.8472222222222193E-2</v>
      </c>
      <c r="T122" s="124"/>
      <c r="U122" s="128"/>
      <c r="V122" s="123" t="str">
        <f t="shared" si="3"/>
        <v/>
      </c>
      <c r="W122" s="128"/>
      <c r="X122" s="124"/>
      <c r="Z122" s="6"/>
      <c r="AA122"/>
      <c r="AC122" s="545"/>
      <c r="AR122" s="6"/>
      <c r="AS122" s="6"/>
      <c r="AT122" s="58"/>
      <c r="AU122" s="670"/>
      <c r="AV122" s="671"/>
      <c r="AW122" s="670"/>
      <c r="AX122" s="670"/>
      <c r="AY122" s="671"/>
      <c r="AZ122" s="671"/>
      <c r="BA122" s="670"/>
      <c r="BB122" s="670"/>
      <c r="BC122" s="670"/>
      <c r="BD122" s="671"/>
      <c r="BE122" s="671"/>
      <c r="BF122" s="671"/>
      <c r="BG122" s="671"/>
      <c r="BH122" s="670"/>
      <c r="BI122" s="671"/>
      <c r="BJ122" s="670"/>
      <c r="BK122" s="672"/>
      <c r="BL122" s="670"/>
      <c r="BM122" s="459"/>
      <c r="CB122" s="60"/>
    </row>
    <row r="123" spans="2:80" x14ac:dyDescent="0.25">
      <c r="B123" s="6">
        <v>19.2</v>
      </c>
      <c r="C123" s="6">
        <v>84</v>
      </c>
      <c r="D123" s="6">
        <v>17.5</v>
      </c>
      <c r="E123" s="6">
        <v>18.7</v>
      </c>
      <c r="F123" s="6">
        <v>0.7</v>
      </c>
      <c r="G123" s="6">
        <v>1.8</v>
      </c>
      <c r="H123" s="6">
        <v>1014.7</v>
      </c>
      <c r="I123" s="6" t="s">
        <v>229</v>
      </c>
      <c r="J123" s="6" t="s">
        <v>229</v>
      </c>
      <c r="K123" s="6">
        <v>0</v>
      </c>
      <c r="L123" s="6">
        <v>0</v>
      </c>
      <c r="M123" s="6">
        <v>0.5</v>
      </c>
      <c r="N123">
        <v>15.7</v>
      </c>
      <c r="O123">
        <v>669.8</v>
      </c>
      <c r="P123">
        <v>17.2</v>
      </c>
      <c r="Q123">
        <v>17.2</v>
      </c>
      <c r="R123" s="60">
        <v>7.9166666666666705E-2</v>
      </c>
      <c r="T123" s="124"/>
      <c r="U123" s="128"/>
      <c r="V123" s="123" t="str">
        <f t="shared" si="3"/>
        <v/>
      </c>
      <c r="W123" s="128"/>
      <c r="X123" s="124"/>
      <c r="Z123" s="6"/>
      <c r="AA123"/>
      <c r="AC123" s="545"/>
      <c r="AR123" s="6"/>
      <c r="AS123" s="6"/>
      <c r="AT123" s="58"/>
      <c r="AU123" s="670"/>
      <c r="AV123" s="671"/>
      <c r="AW123" s="670"/>
      <c r="AX123" s="670"/>
      <c r="AY123" s="670"/>
      <c r="AZ123" s="670"/>
      <c r="BA123" s="670"/>
      <c r="BB123" s="670"/>
      <c r="BC123" s="670"/>
      <c r="BD123" s="671"/>
      <c r="BE123" s="671"/>
      <c r="BF123" s="671"/>
      <c r="BG123" s="671"/>
      <c r="BH123" s="670"/>
      <c r="BI123" s="671"/>
      <c r="BJ123" s="670"/>
      <c r="BK123" s="672"/>
      <c r="BL123" s="670"/>
      <c r="BM123" s="459"/>
      <c r="CB123" s="60"/>
    </row>
    <row r="124" spans="2:80" x14ac:dyDescent="0.25">
      <c r="B124" s="6">
        <v>19.2</v>
      </c>
      <c r="C124" s="6">
        <v>84</v>
      </c>
      <c r="D124" s="6">
        <v>17.5</v>
      </c>
      <c r="E124" s="6">
        <v>18.7</v>
      </c>
      <c r="F124" s="6">
        <v>1.1000000000000001</v>
      </c>
      <c r="G124" s="6">
        <v>1.8</v>
      </c>
      <c r="H124" s="6">
        <v>1014.9</v>
      </c>
      <c r="I124" s="6" t="s">
        <v>229</v>
      </c>
      <c r="J124" s="6" t="s">
        <v>229</v>
      </c>
      <c r="K124" s="6">
        <v>0</v>
      </c>
      <c r="L124" s="6">
        <v>0</v>
      </c>
      <c r="M124" s="6">
        <v>0.5</v>
      </c>
      <c r="N124">
        <v>15.7</v>
      </c>
      <c r="O124">
        <v>669.8</v>
      </c>
      <c r="P124">
        <v>17.2</v>
      </c>
      <c r="Q124">
        <v>17.2</v>
      </c>
      <c r="R124" s="60">
        <v>7.9861111111111105E-2</v>
      </c>
      <c r="T124" s="124"/>
      <c r="U124" s="128"/>
      <c r="V124" s="123" t="str">
        <f t="shared" si="3"/>
        <v/>
      </c>
      <c r="W124" s="128"/>
      <c r="X124" s="124"/>
      <c r="Z124" s="6"/>
      <c r="AA124"/>
      <c r="AC124" s="545"/>
      <c r="AR124" s="6"/>
      <c r="AS124" s="6"/>
      <c r="AT124" s="58"/>
      <c r="AU124" s="670"/>
      <c r="AV124" s="671"/>
      <c r="AW124" s="670"/>
      <c r="AX124" s="670"/>
      <c r="AY124" s="670"/>
      <c r="AZ124" s="670"/>
      <c r="BA124" s="670"/>
      <c r="BB124" s="670"/>
      <c r="BC124" s="670"/>
      <c r="BD124" s="671"/>
      <c r="BE124" s="671"/>
      <c r="BF124" s="671"/>
      <c r="BG124" s="671"/>
      <c r="BH124" s="670"/>
      <c r="BI124" s="671"/>
      <c r="BJ124" s="671"/>
      <c r="BK124" s="672"/>
      <c r="BL124" s="670"/>
      <c r="BM124" s="459"/>
      <c r="CB124" s="60"/>
    </row>
    <row r="125" spans="2:80" x14ac:dyDescent="0.25">
      <c r="B125" s="6">
        <v>19.2</v>
      </c>
      <c r="C125" s="6">
        <v>84</v>
      </c>
      <c r="D125" s="6">
        <v>17.5</v>
      </c>
      <c r="E125" s="6">
        <v>18.7</v>
      </c>
      <c r="F125" s="6">
        <v>1.8</v>
      </c>
      <c r="G125" s="6">
        <v>1.8</v>
      </c>
      <c r="H125" s="6">
        <v>1014.8</v>
      </c>
      <c r="I125" s="6" t="s">
        <v>229</v>
      </c>
      <c r="J125" s="6" t="s">
        <v>229</v>
      </c>
      <c r="K125" s="6">
        <v>0</v>
      </c>
      <c r="L125" s="6">
        <v>0</v>
      </c>
      <c r="M125" s="6">
        <v>0.5</v>
      </c>
      <c r="N125">
        <v>15.7</v>
      </c>
      <c r="O125">
        <v>669.8</v>
      </c>
      <c r="P125">
        <v>17.2</v>
      </c>
      <c r="Q125">
        <v>17.2</v>
      </c>
      <c r="R125" s="60">
        <v>8.0555555555555602E-2</v>
      </c>
      <c r="T125" s="124"/>
      <c r="U125" s="128"/>
      <c r="V125" s="123" t="str">
        <f t="shared" si="3"/>
        <v/>
      </c>
      <c r="W125" s="128"/>
      <c r="X125" s="124"/>
      <c r="Z125" s="6"/>
      <c r="AA125"/>
      <c r="AC125" s="545"/>
      <c r="AR125" s="6"/>
      <c r="AS125" s="6"/>
      <c r="AT125" s="58"/>
      <c r="AU125" s="670"/>
      <c r="AV125" s="671"/>
      <c r="AW125" s="670"/>
      <c r="AX125" s="670"/>
      <c r="AY125" s="670"/>
      <c r="AZ125" s="670"/>
      <c r="BA125" s="670"/>
      <c r="BB125" s="670"/>
      <c r="BC125" s="670"/>
      <c r="BD125" s="671"/>
      <c r="BE125" s="671"/>
      <c r="BF125" s="671"/>
      <c r="BG125" s="671"/>
      <c r="BH125" s="670"/>
      <c r="BI125" s="671"/>
      <c r="BJ125" s="670"/>
      <c r="BK125" s="672"/>
      <c r="BL125" s="670"/>
      <c r="BM125" s="459"/>
      <c r="CB125" s="60"/>
    </row>
    <row r="126" spans="2:80" x14ac:dyDescent="0.25">
      <c r="B126" s="6">
        <v>19.2</v>
      </c>
      <c r="C126" s="6">
        <v>84</v>
      </c>
      <c r="D126" s="6">
        <v>17.5</v>
      </c>
      <c r="E126" s="6">
        <v>18.7</v>
      </c>
      <c r="F126" s="6">
        <v>0</v>
      </c>
      <c r="G126" s="6">
        <v>0</v>
      </c>
      <c r="H126" s="6">
        <v>1014.8</v>
      </c>
      <c r="I126" s="6" t="s">
        <v>229</v>
      </c>
      <c r="J126" s="6" t="s">
        <v>229</v>
      </c>
      <c r="K126" s="6">
        <v>0</v>
      </c>
      <c r="L126" s="6">
        <v>0</v>
      </c>
      <c r="M126" s="6">
        <v>0.5</v>
      </c>
      <c r="N126">
        <v>15.7</v>
      </c>
      <c r="O126">
        <v>669.8</v>
      </c>
      <c r="P126">
        <v>17.2</v>
      </c>
      <c r="Q126">
        <v>17.2</v>
      </c>
      <c r="R126" s="60">
        <v>8.1250000000000003E-2</v>
      </c>
      <c r="T126" s="124"/>
      <c r="U126" s="128"/>
      <c r="V126" s="123" t="str">
        <f t="shared" si="3"/>
        <v/>
      </c>
      <c r="W126" s="128"/>
      <c r="X126" s="124"/>
      <c r="Z126" s="6"/>
      <c r="AA126"/>
      <c r="AC126" s="545"/>
      <c r="AR126" s="6"/>
      <c r="AS126" s="6"/>
      <c r="AT126" s="58"/>
      <c r="AU126" s="670"/>
      <c r="AV126" s="671"/>
      <c r="AW126" s="670"/>
      <c r="AX126" s="670"/>
      <c r="AY126" s="670"/>
      <c r="AZ126" s="670"/>
      <c r="BA126" s="670"/>
      <c r="BB126" s="670"/>
      <c r="BC126" s="670"/>
      <c r="BD126" s="671"/>
      <c r="BE126" s="671"/>
      <c r="BF126" s="671"/>
      <c r="BG126" s="671"/>
      <c r="BH126" s="670"/>
      <c r="BI126" s="671"/>
      <c r="BJ126" s="670"/>
      <c r="BK126" s="672"/>
      <c r="BL126" s="670"/>
      <c r="BM126" s="459"/>
      <c r="CB126" s="60"/>
    </row>
    <row r="127" spans="2:80" x14ac:dyDescent="0.25">
      <c r="B127" s="6">
        <v>19.2</v>
      </c>
      <c r="C127" s="6">
        <v>84</v>
      </c>
      <c r="D127" s="6">
        <v>17.5</v>
      </c>
      <c r="E127" s="6">
        <v>18.7</v>
      </c>
      <c r="F127" s="6">
        <v>0.4</v>
      </c>
      <c r="G127" s="6">
        <v>1.8</v>
      </c>
      <c r="H127" s="6">
        <v>1014.9</v>
      </c>
      <c r="I127" s="6" t="s">
        <v>229</v>
      </c>
      <c r="J127" s="6" t="s">
        <v>229</v>
      </c>
      <c r="K127" s="6">
        <v>0</v>
      </c>
      <c r="L127" s="6">
        <v>0</v>
      </c>
      <c r="M127" s="6">
        <v>0.5</v>
      </c>
      <c r="N127">
        <v>15.7</v>
      </c>
      <c r="O127">
        <v>669.8</v>
      </c>
      <c r="P127">
        <v>17.2</v>
      </c>
      <c r="Q127">
        <v>17.2</v>
      </c>
      <c r="R127" s="60">
        <v>8.1944444444444403E-2</v>
      </c>
      <c r="T127" s="124"/>
      <c r="U127" s="128"/>
      <c r="V127" s="123" t="str">
        <f t="shared" si="3"/>
        <v/>
      </c>
      <c r="W127" s="128"/>
      <c r="X127" s="124"/>
      <c r="Z127" s="6"/>
      <c r="AA127"/>
      <c r="AC127" s="545"/>
      <c r="AR127" s="6"/>
      <c r="AS127" s="6"/>
      <c r="AT127" s="58"/>
      <c r="AU127" s="670"/>
      <c r="AV127" s="671"/>
      <c r="AW127" s="670"/>
      <c r="AX127" s="670"/>
      <c r="AY127" s="670"/>
      <c r="AZ127" s="670"/>
      <c r="BA127" s="670"/>
      <c r="BB127" s="670"/>
      <c r="BC127" s="670"/>
      <c r="BD127" s="671"/>
      <c r="BE127" s="671"/>
      <c r="BF127" s="671"/>
      <c r="BG127" s="671"/>
      <c r="BH127" s="670"/>
      <c r="BI127" s="671"/>
      <c r="BJ127" s="670"/>
      <c r="BK127" s="672"/>
      <c r="BL127" s="670"/>
      <c r="BM127" s="459"/>
      <c r="CB127" s="60"/>
    </row>
    <row r="128" spans="2:80" x14ac:dyDescent="0.25">
      <c r="B128" s="6">
        <v>19.2</v>
      </c>
      <c r="C128" s="6">
        <v>84</v>
      </c>
      <c r="D128" s="6">
        <v>17.5</v>
      </c>
      <c r="E128" s="6">
        <v>18.7</v>
      </c>
      <c r="F128" s="6">
        <v>0</v>
      </c>
      <c r="G128" s="6">
        <v>0</v>
      </c>
      <c r="H128" s="6">
        <v>1014.8</v>
      </c>
      <c r="I128" s="6" t="s">
        <v>229</v>
      </c>
      <c r="J128" s="6" t="s">
        <v>229</v>
      </c>
      <c r="K128" s="6">
        <v>0</v>
      </c>
      <c r="L128" s="6">
        <v>0</v>
      </c>
      <c r="M128" s="6">
        <v>0.5</v>
      </c>
      <c r="N128">
        <v>15.7</v>
      </c>
      <c r="O128">
        <v>669.8</v>
      </c>
      <c r="P128">
        <v>17.2</v>
      </c>
      <c r="Q128">
        <v>17.2</v>
      </c>
      <c r="R128" s="60">
        <v>8.2638888888888901E-2</v>
      </c>
      <c r="T128" s="124"/>
      <c r="U128" s="128"/>
      <c r="V128" s="123" t="str">
        <f t="shared" si="3"/>
        <v/>
      </c>
      <c r="W128" s="128"/>
      <c r="X128" s="124"/>
      <c r="Z128" s="6"/>
      <c r="AA128"/>
      <c r="AC128" s="545"/>
      <c r="AR128" s="6"/>
      <c r="AS128" s="6"/>
      <c r="AT128" s="58"/>
      <c r="AU128" s="670"/>
      <c r="AV128" s="671"/>
      <c r="AW128" s="670"/>
      <c r="AX128" s="670"/>
      <c r="AY128" s="671"/>
      <c r="AZ128" s="671"/>
      <c r="BA128" s="670"/>
      <c r="BB128" s="670"/>
      <c r="BC128" s="670"/>
      <c r="BD128" s="671"/>
      <c r="BE128" s="671"/>
      <c r="BF128" s="671"/>
      <c r="BG128" s="671"/>
      <c r="BH128" s="670"/>
      <c r="BI128" s="671"/>
      <c r="BJ128" s="670"/>
      <c r="BK128" s="672"/>
      <c r="BL128" s="670"/>
      <c r="BM128" s="459"/>
      <c r="CB128" s="60"/>
    </row>
    <row r="129" spans="2:80" x14ac:dyDescent="0.25">
      <c r="B129" s="6">
        <v>19.2</v>
      </c>
      <c r="C129" s="6">
        <v>84</v>
      </c>
      <c r="D129" s="6">
        <v>17.5</v>
      </c>
      <c r="E129" s="6">
        <v>18.7</v>
      </c>
      <c r="F129" s="6">
        <v>0</v>
      </c>
      <c r="G129" s="6">
        <v>0</v>
      </c>
      <c r="H129" s="6">
        <v>1014.8</v>
      </c>
      <c r="I129" s="6" t="s">
        <v>229</v>
      </c>
      <c r="J129" s="6" t="s">
        <v>229</v>
      </c>
      <c r="K129" s="6">
        <v>0</v>
      </c>
      <c r="L129" s="6">
        <v>0</v>
      </c>
      <c r="M129" s="6">
        <v>0.5</v>
      </c>
      <c r="N129">
        <v>15.7</v>
      </c>
      <c r="O129">
        <v>669.8</v>
      </c>
      <c r="P129">
        <v>17.2</v>
      </c>
      <c r="Q129">
        <v>17.2</v>
      </c>
      <c r="R129" s="60">
        <v>8.3333333333333301E-2</v>
      </c>
      <c r="T129" s="124"/>
      <c r="U129" s="128"/>
      <c r="V129" s="123" t="str">
        <f t="shared" si="3"/>
        <v/>
      </c>
      <c r="W129" s="128"/>
      <c r="X129" s="124"/>
      <c r="Z129" s="6"/>
      <c r="AA129"/>
      <c r="AC129" s="545"/>
      <c r="AR129" s="6"/>
      <c r="AS129" s="6"/>
      <c r="AT129" s="58"/>
      <c r="AU129" s="670"/>
      <c r="AV129" s="671"/>
      <c r="AW129" s="670"/>
      <c r="AX129" s="670"/>
      <c r="AY129" s="670"/>
      <c r="AZ129" s="670"/>
      <c r="BA129" s="670"/>
      <c r="BB129" s="670"/>
      <c r="BC129" s="670"/>
      <c r="BD129" s="671"/>
      <c r="BE129" s="671"/>
      <c r="BF129" s="671"/>
      <c r="BG129" s="671"/>
      <c r="BH129" s="670"/>
      <c r="BI129" s="670"/>
      <c r="BJ129" s="670"/>
      <c r="BK129" s="672"/>
      <c r="BL129" s="670"/>
      <c r="BM129" s="459"/>
      <c r="CB129" s="60"/>
    </row>
    <row r="130" spans="2:80" x14ac:dyDescent="0.25">
      <c r="B130" s="6">
        <v>19.2</v>
      </c>
      <c r="C130" s="6">
        <v>84</v>
      </c>
      <c r="D130" s="6">
        <v>17.5</v>
      </c>
      <c r="E130" s="6">
        <v>18.7</v>
      </c>
      <c r="F130" s="6">
        <v>0</v>
      </c>
      <c r="G130" s="6">
        <v>0</v>
      </c>
      <c r="H130" s="6">
        <v>1014.7</v>
      </c>
      <c r="I130" s="6" t="s">
        <v>229</v>
      </c>
      <c r="J130" s="6" t="s">
        <v>229</v>
      </c>
      <c r="K130" s="6">
        <v>0</v>
      </c>
      <c r="L130" s="6">
        <v>0</v>
      </c>
      <c r="M130" s="6">
        <v>0.5</v>
      </c>
      <c r="N130">
        <v>15.7</v>
      </c>
      <c r="O130">
        <v>669.8</v>
      </c>
      <c r="P130">
        <v>17.100000000000001</v>
      </c>
      <c r="Q130">
        <v>17.2</v>
      </c>
      <c r="R130" s="60">
        <v>8.4027777777777798E-2</v>
      </c>
      <c r="T130" s="124"/>
      <c r="U130" s="128"/>
      <c r="V130" s="123" t="str">
        <f t="shared" si="3"/>
        <v/>
      </c>
      <c r="W130" s="128"/>
      <c r="X130" s="124"/>
      <c r="Z130" s="6"/>
      <c r="AA130"/>
      <c r="AC130" s="545"/>
      <c r="AR130" s="6"/>
      <c r="AS130" s="6"/>
      <c r="AT130" s="58"/>
      <c r="AU130" s="670"/>
      <c r="AV130" s="671"/>
      <c r="AW130" s="670"/>
      <c r="AX130" s="670"/>
      <c r="AY130" s="670"/>
      <c r="AZ130" s="670"/>
      <c r="BA130" s="670"/>
      <c r="BB130" s="670"/>
      <c r="BC130" s="670"/>
      <c r="BD130" s="671"/>
      <c r="BE130" s="671"/>
      <c r="BF130" s="671"/>
      <c r="BG130" s="671"/>
      <c r="BH130" s="670"/>
      <c r="BI130" s="670"/>
      <c r="BJ130" s="670"/>
      <c r="BK130" s="672"/>
      <c r="BL130" s="670"/>
      <c r="BM130" s="459"/>
      <c r="CB130" s="60"/>
    </row>
    <row r="131" spans="2:80" x14ac:dyDescent="0.25">
      <c r="B131" s="6">
        <v>19.2</v>
      </c>
      <c r="C131" s="6">
        <v>85</v>
      </c>
      <c r="D131" s="6">
        <v>17.5</v>
      </c>
      <c r="E131" s="6">
        <v>18.7</v>
      </c>
      <c r="F131" s="6">
        <v>0</v>
      </c>
      <c r="G131" s="6">
        <v>0</v>
      </c>
      <c r="H131" s="6">
        <v>1014.7</v>
      </c>
      <c r="I131" s="6" t="s">
        <v>229</v>
      </c>
      <c r="J131" s="6" t="s">
        <v>229</v>
      </c>
      <c r="K131" s="6">
        <v>0</v>
      </c>
      <c r="L131" s="6">
        <v>0</v>
      </c>
      <c r="M131" s="6">
        <v>0.5</v>
      </c>
      <c r="N131">
        <v>15.7</v>
      </c>
      <c r="O131">
        <v>669.8</v>
      </c>
      <c r="P131">
        <v>17.2</v>
      </c>
      <c r="Q131">
        <v>17.2</v>
      </c>
      <c r="R131" s="60">
        <v>8.4722222222222199E-2</v>
      </c>
      <c r="T131" s="124"/>
      <c r="U131" s="128"/>
      <c r="V131" s="123" t="str">
        <f t="shared" si="3"/>
        <v/>
      </c>
      <c r="W131" s="128"/>
      <c r="X131" s="124"/>
      <c r="Z131" s="6"/>
      <c r="AA131"/>
      <c r="AC131" s="545"/>
      <c r="AR131" s="6"/>
      <c r="AS131" s="6"/>
      <c r="AT131" s="58"/>
      <c r="AU131" s="670"/>
      <c r="AV131" s="671"/>
      <c r="AW131" s="670"/>
      <c r="AX131" s="670"/>
      <c r="AY131" s="671"/>
      <c r="AZ131" s="671"/>
      <c r="BA131" s="671"/>
      <c r="BB131" s="670"/>
      <c r="BC131" s="670"/>
      <c r="BD131" s="671"/>
      <c r="BE131" s="671"/>
      <c r="BF131" s="671"/>
      <c r="BG131" s="671"/>
      <c r="BH131" s="670"/>
      <c r="BI131" s="670"/>
      <c r="BJ131" s="670"/>
      <c r="BK131" s="672"/>
      <c r="BL131" s="670"/>
      <c r="BM131" s="459"/>
      <c r="CB131" s="60"/>
    </row>
    <row r="132" spans="2:80" x14ac:dyDescent="0.25">
      <c r="B132" s="6">
        <v>19.2</v>
      </c>
      <c r="C132" s="6">
        <v>85</v>
      </c>
      <c r="D132" s="6">
        <v>17.5</v>
      </c>
      <c r="E132" s="6">
        <v>18.7</v>
      </c>
      <c r="F132" s="6">
        <v>0</v>
      </c>
      <c r="G132" s="6">
        <v>0</v>
      </c>
      <c r="H132" s="6">
        <v>1014.6</v>
      </c>
      <c r="I132" s="6" t="s">
        <v>229</v>
      </c>
      <c r="J132" s="6" t="s">
        <v>229</v>
      </c>
      <c r="K132" s="6">
        <v>0</v>
      </c>
      <c r="L132" s="6">
        <v>0</v>
      </c>
      <c r="M132" s="6">
        <v>0.5</v>
      </c>
      <c r="N132">
        <v>15.7</v>
      </c>
      <c r="O132">
        <v>669.8</v>
      </c>
      <c r="P132">
        <v>17.100000000000001</v>
      </c>
      <c r="Q132">
        <v>17.2</v>
      </c>
      <c r="R132" s="60">
        <v>8.5416666666666696E-2</v>
      </c>
      <c r="T132" s="124"/>
      <c r="U132" s="128"/>
      <c r="V132" s="123" t="str">
        <f t="shared" si="3"/>
        <v/>
      </c>
      <c r="W132" s="128"/>
      <c r="X132" s="124"/>
      <c r="Z132" s="6"/>
      <c r="AA132"/>
      <c r="AC132" s="545"/>
      <c r="AR132" s="6"/>
      <c r="AS132" s="6"/>
      <c r="AT132" s="58"/>
      <c r="AU132" s="670"/>
      <c r="AV132" s="671"/>
      <c r="AW132" s="670"/>
      <c r="AX132" s="670"/>
      <c r="AY132" s="671"/>
      <c r="AZ132" s="671"/>
      <c r="BA132" s="670"/>
      <c r="BB132" s="670"/>
      <c r="BC132" s="670"/>
      <c r="BD132" s="671"/>
      <c r="BE132" s="671"/>
      <c r="BF132" s="671"/>
      <c r="BG132" s="671"/>
      <c r="BH132" s="670"/>
      <c r="BI132" s="670"/>
      <c r="BJ132" s="670"/>
      <c r="BK132" s="672"/>
      <c r="BL132" s="670"/>
      <c r="BM132" s="459"/>
      <c r="CB132" s="60"/>
    </row>
    <row r="133" spans="2:80" x14ac:dyDescent="0.25">
      <c r="B133" s="6">
        <v>19.2</v>
      </c>
      <c r="C133" s="6">
        <v>84</v>
      </c>
      <c r="D133" s="6">
        <v>17.399999999999999</v>
      </c>
      <c r="E133" s="6">
        <v>18.600000000000001</v>
      </c>
      <c r="F133" s="6">
        <v>0</v>
      </c>
      <c r="G133" s="6">
        <v>0</v>
      </c>
      <c r="H133" s="6">
        <v>1014.8</v>
      </c>
      <c r="I133" s="6" t="s">
        <v>229</v>
      </c>
      <c r="J133" s="6" t="s">
        <v>229</v>
      </c>
      <c r="K133" s="6">
        <v>0</v>
      </c>
      <c r="L133" s="6">
        <v>0</v>
      </c>
      <c r="M133" s="6">
        <v>0.5</v>
      </c>
      <c r="N133">
        <v>15.7</v>
      </c>
      <c r="O133">
        <v>669.8</v>
      </c>
      <c r="P133">
        <v>17.100000000000001</v>
      </c>
      <c r="Q133">
        <v>17.2</v>
      </c>
      <c r="R133" s="60">
        <v>8.6111111111111097E-2</v>
      </c>
      <c r="T133" s="124"/>
      <c r="U133" s="128"/>
      <c r="V133" s="123" t="str">
        <f t="shared" si="3"/>
        <v/>
      </c>
      <c r="W133" s="128"/>
      <c r="X133" s="124"/>
      <c r="Z133" s="6"/>
      <c r="AA133"/>
      <c r="AC133" s="545"/>
      <c r="AR133" s="6"/>
      <c r="AS133" s="6"/>
      <c r="AT133" s="58"/>
      <c r="AU133" s="670"/>
      <c r="AV133" s="671"/>
      <c r="AW133" s="670"/>
      <c r="AX133" s="670"/>
      <c r="AY133" s="671"/>
      <c r="AZ133" s="671"/>
      <c r="BA133" s="670"/>
      <c r="BB133" s="670"/>
      <c r="BC133" s="670"/>
      <c r="BD133" s="671"/>
      <c r="BE133" s="671"/>
      <c r="BF133" s="671"/>
      <c r="BG133" s="671"/>
      <c r="BH133" s="670"/>
      <c r="BI133" s="670"/>
      <c r="BJ133" s="670"/>
      <c r="BK133" s="672"/>
      <c r="BL133" s="670"/>
      <c r="BM133" s="459"/>
      <c r="CB133" s="60"/>
    </row>
    <row r="134" spans="2:80" x14ac:dyDescent="0.25">
      <c r="B134" s="6">
        <v>19.2</v>
      </c>
      <c r="C134" s="6">
        <v>84</v>
      </c>
      <c r="D134" s="6">
        <v>17.399999999999999</v>
      </c>
      <c r="E134" s="6">
        <v>18.600000000000001</v>
      </c>
      <c r="F134" s="6">
        <v>0</v>
      </c>
      <c r="G134" s="6">
        <v>0</v>
      </c>
      <c r="H134" s="6">
        <v>1014.9</v>
      </c>
      <c r="I134" s="6" t="s">
        <v>229</v>
      </c>
      <c r="J134" s="6" t="s">
        <v>229</v>
      </c>
      <c r="K134" s="6">
        <v>0</v>
      </c>
      <c r="L134" s="6">
        <v>0</v>
      </c>
      <c r="M134" s="6">
        <v>0.5</v>
      </c>
      <c r="N134">
        <v>15.7</v>
      </c>
      <c r="O134">
        <v>669.8</v>
      </c>
      <c r="P134">
        <v>17.100000000000001</v>
      </c>
      <c r="Q134">
        <v>17.2</v>
      </c>
      <c r="R134" s="60">
        <v>8.6805555555555594E-2</v>
      </c>
      <c r="T134" s="124"/>
      <c r="U134" s="128"/>
      <c r="V134" s="123" t="str">
        <f t="shared" si="3"/>
        <v/>
      </c>
      <c r="W134" s="128"/>
      <c r="X134" s="124"/>
      <c r="Z134" s="6"/>
      <c r="AA134"/>
      <c r="AC134" s="545"/>
      <c r="AR134" s="6"/>
      <c r="AS134" s="6"/>
      <c r="AT134" s="58"/>
      <c r="AU134" s="670"/>
      <c r="AV134" s="671"/>
      <c r="AW134" s="670"/>
      <c r="AX134" s="670"/>
      <c r="AY134" s="670"/>
      <c r="AZ134" s="670"/>
      <c r="BA134" s="670"/>
      <c r="BB134" s="670"/>
      <c r="BC134" s="670"/>
      <c r="BD134" s="671"/>
      <c r="BE134" s="671"/>
      <c r="BF134" s="671"/>
      <c r="BG134" s="671"/>
      <c r="BH134" s="670"/>
      <c r="BI134" s="670"/>
      <c r="BJ134" s="670"/>
      <c r="BK134" s="672"/>
      <c r="BL134" s="670"/>
      <c r="BM134" s="459"/>
      <c r="CB134" s="60"/>
    </row>
    <row r="135" spans="2:80" x14ac:dyDescent="0.25">
      <c r="B135" s="6">
        <v>19.100000000000001</v>
      </c>
      <c r="C135" s="6">
        <v>84</v>
      </c>
      <c r="D135" s="6">
        <v>17.399999999999999</v>
      </c>
      <c r="E135" s="6">
        <v>18.600000000000001</v>
      </c>
      <c r="F135" s="6">
        <v>0</v>
      </c>
      <c r="G135" s="6">
        <v>0</v>
      </c>
      <c r="H135" s="6">
        <v>1014.7</v>
      </c>
      <c r="I135" s="6" t="s">
        <v>229</v>
      </c>
      <c r="J135" s="6" t="s">
        <v>229</v>
      </c>
      <c r="K135" s="6">
        <v>0</v>
      </c>
      <c r="L135" s="6">
        <v>0</v>
      </c>
      <c r="M135" s="6">
        <v>0.5</v>
      </c>
      <c r="N135">
        <v>15.7</v>
      </c>
      <c r="O135">
        <v>669.8</v>
      </c>
      <c r="P135">
        <v>17.100000000000001</v>
      </c>
      <c r="Q135">
        <v>17.100000000000001</v>
      </c>
      <c r="R135" s="60">
        <v>8.7499999999999994E-2</v>
      </c>
      <c r="T135" s="124"/>
      <c r="U135" s="128"/>
      <c r="V135" s="123" t="str">
        <f t="shared" si="3"/>
        <v/>
      </c>
      <c r="W135" s="128"/>
      <c r="X135" s="124"/>
      <c r="Z135" s="6"/>
      <c r="AA135"/>
      <c r="AC135" s="545"/>
      <c r="AR135" s="6"/>
      <c r="AS135" s="6"/>
      <c r="AT135" s="58"/>
      <c r="AU135" s="670"/>
      <c r="AV135" s="671"/>
      <c r="AW135" s="670"/>
      <c r="AX135" s="670"/>
      <c r="AY135" s="670"/>
      <c r="AZ135" s="670"/>
      <c r="BA135" s="670"/>
      <c r="BB135" s="670"/>
      <c r="BC135" s="670"/>
      <c r="BD135" s="671"/>
      <c r="BE135" s="671"/>
      <c r="BF135" s="671"/>
      <c r="BG135" s="671"/>
      <c r="BH135" s="670"/>
      <c r="BI135" s="670"/>
      <c r="BJ135" s="670"/>
      <c r="BK135" s="672"/>
      <c r="BL135" s="670"/>
      <c r="BM135" s="459"/>
      <c r="CB135" s="60"/>
    </row>
    <row r="136" spans="2:80" x14ac:dyDescent="0.25">
      <c r="B136" s="6">
        <v>19.100000000000001</v>
      </c>
      <c r="C136" s="6">
        <v>84</v>
      </c>
      <c r="D136" s="6">
        <v>17.399999999999999</v>
      </c>
      <c r="E136" s="6">
        <v>18.600000000000001</v>
      </c>
      <c r="F136" s="6">
        <v>0</v>
      </c>
      <c r="G136" s="6">
        <v>0</v>
      </c>
      <c r="H136" s="6">
        <v>1014.9</v>
      </c>
      <c r="I136" s="6" t="s">
        <v>229</v>
      </c>
      <c r="J136" s="6" t="s">
        <v>229</v>
      </c>
      <c r="K136" s="6">
        <v>0</v>
      </c>
      <c r="L136" s="6">
        <v>0</v>
      </c>
      <c r="M136" s="6">
        <v>0.5</v>
      </c>
      <c r="N136">
        <v>15.7</v>
      </c>
      <c r="O136">
        <v>669.8</v>
      </c>
      <c r="P136">
        <v>17.100000000000001</v>
      </c>
      <c r="Q136">
        <v>17.100000000000001</v>
      </c>
      <c r="R136" s="60">
        <v>8.8194444444444506E-2</v>
      </c>
      <c r="T136" s="124"/>
      <c r="U136" s="128"/>
      <c r="V136" s="123" t="str">
        <f t="shared" si="3"/>
        <v/>
      </c>
      <c r="W136" s="128"/>
      <c r="X136" s="124"/>
      <c r="Z136" s="6"/>
      <c r="AA136"/>
      <c r="AC136" s="545"/>
      <c r="AR136" s="6"/>
      <c r="AS136" s="6"/>
      <c r="AT136" s="58"/>
      <c r="AU136" s="670"/>
      <c r="AV136" s="671"/>
      <c r="AW136" s="670"/>
      <c r="AX136" s="670"/>
      <c r="AY136" s="671"/>
      <c r="AZ136" s="671"/>
      <c r="BA136" s="670"/>
      <c r="BB136" s="670"/>
      <c r="BC136" s="670"/>
      <c r="BD136" s="671"/>
      <c r="BE136" s="671"/>
      <c r="BF136" s="671"/>
      <c r="BG136" s="671"/>
      <c r="BH136" s="670"/>
      <c r="BI136" s="670"/>
      <c r="BJ136" s="670"/>
      <c r="BK136" s="672"/>
      <c r="BL136" s="670"/>
      <c r="BM136" s="459"/>
      <c r="CB136" s="60"/>
    </row>
    <row r="137" spans="2:80" x14ac:dyDescent="0.25">
      <c r="B137" s="6">
        <v>19.100000000000001</v>
      </c>
      <c r="C137" s="6">
        <v>84</v>
      </c>
      <c r="D137" s="6">
        <v>17.399999999999999</v>
      </c>
      <c r="E137" s="6">
        <v>18.600000000000001</v>
      </c>
      <c r="F137" s="6">
        <v>0</v>
      </c>
      <c r="G137" s="6">
        <v>0</v>
      </c>
      <c r="H137" s="6">
        <v>1014.9</v>
      </c>
      <c r="I137" s="6" t="s">
        <v>229</v>
      </c>
      <c r="J137" s="6" t="s">
        <v>229</v>
      </c>
      <c r="K137" s="6">
        <v>0</v>
      </c>
      <c r="L137" s="6">
        <v>0</v>
      </c>
      <c r="M137" s="6">
        <v>0.5</v>
      </c>
      <c r="N137">
        <v>15.7</v>
      </c>
      <c r="O137">
        <v>669.8</v>
      </c>
      <c r="P137">
        <v>17.100000000000001</v>
      </c>
      <c r="Q137">
        <v>17.100000000000001</v>
      </c>
      <c r="R137" s="60">
        <v>8.8888888888888906E-2</v>
      </c>
      <c r="T137" s="124"/>
      <c r="U137" s="128"/>
      <c r="V137" s="123" t="str">
        <f t="shared" si="3"/>
        <v/>
      </c>
      <c r="W137" s="128"/>
      <c r="X137" s="124"/>
      <c r="Z137" s="6"/>
      <c r="AA137"/>
      <c r="AC137" s="545"/>
      <c r="AR137" s="6"/>
      <c r="AS137" s="6"/>
      <c r="AT137" s="58"/>
      <c r="AU137" s="670"/>
      <c r="AV137" s="671"/>
      <c r="AW137" s="670"/>
      <c r="AX137" s="670"/>
      <c r="AY137" s="671"/>
      <c r="AZ137" s="671"/>
      <c r="BA137" s="670"/>
      <c r="BB137" s="670"/>
      <c r="BC137" s="670"/>
      <c r="BD137" s="671"/>
      <c r="BE137" s="671"/>
      <c r="BF137" s="671"/>
      <c r="BG137" s="671"/>
      <c r="BH137" s="670"/>
      <c r="BI137" s="670"/>
      <c r="BJ137" s="670"/>
      <c r="BK137" s="672"/>
      <c r="BL137" s="670"/>
      <c r="BM137" s="459"/>
      <c r="CB137" s="60"/>
    </row>
    <row r="138" spans="2:80" x14ac:dyDescent="0.25">
      <c r="B138" s="6">
        <v>19.100000000000001</v>
      </c>
      <c r="C138" s="6">
        <v>84</v>
      </c>
      <c r="D138" s="6">
        <v>17.399999999999999</v>
      </c>
      <c r="E138" s="6">
        <v>18.600000000000001</v>
      </c>
      <c r="F138" s="6">
        <v>0</v>
      </c>
      <c r="G138" s="6">
        <v>0</v>
      </c>
      <c r="H138" s="6">
        <v>1015.1</v>
      </c>
      <c r="I138" s="6" t="s">
        <v>229</v>
      </c>
      <c r="J138" s="6" t="s">
        <v>229</v>
      </c>
      <c r="K138" s="6">
        <v>0</v>
      </c>
      <c r="L138" s="6">
        <v>0</v>
      </c>
      <c r="M138" s="6">
        <v>0.5</v>
      </c>
      <c r="N138">
        <v>15.7</v>
      </c>
      <c r="O138">
        <v>669.8</v>
      </c>
      <c r="P138">
        <v>17.100000000000001</v>
      </c>
      <c r="Q138">
        <v>17.100000000000001</v>
      </c>
      <c r="R138" s="60">
        <v>8.9583333333333307E-2</v>
      </c>
      <c r="T138" s="124"/>
      <c r="U138" s="128"/>
      <c r="V138" s="123" t="str">
        <f t="shared" si="3"/>
        <v/>
      </c>
      <c r="W138" s="128"/>
      <c r="X138" s="124"/>
      <c r="Z138" s="6"/>
      <c r="AA138"/>
      <c r="AC138" s="545"/>
      <c r="AR138" s="6"/>
      <c r="AS138" s="6"/>
      <c r="AT138" s="58"/>
      <c r="AU138" s="670"/>
      <c r="AV138" s="671"/>
      <c r="AW138" s="670"/>
      <c r="AX138" s="670"/>
      <c r="AY138" s="671"/>
      <c r="AZ138" s="671"/>
      <c r="BA138" s="670"/>
      <c r="BB138" s="670"/>
      <c r="BC138" s="670"/>
      <c r="BD138" s="671"/>
      <c r="BE138" s="671"/>
      <c r="BF138" s="671"/>
      <c r="BG138" s="671"/>
      <c r="BH138" s="670"/>
      <c r="BI138" s="670"/>
      <c r="BJ138" s="671"/>
      <c r="BK138" s="672"/>
      <c r="BL138" s="670"/>
      <c r="BM138" s="459"/>
      <c r="CB138" s="60"/>
    </row>
    <row r="139" spans="2:80" x14ac:dyDescent="0.25">
      <c r="B139" s="6">
        <v>19.100000000000001</v>
      </c>
      <c r="C139" s="6">
        <v>85</v>
      </c>
      <c r="D139" s="6">
        <v>17.399999999999999</v>
      </c>
      <c r="E139" s="6">
        <v>18.600000000000001</v>
      </c>
      <c r="F139" s="6">
        <v>0</v>
      </c>
      <c r="G139" s="6">
        <v>0</v>
      </c>
      <c r="H139" s="6">
        <v>1014.8</v>
      </c>
      <c r="I139" s="6" t="s">
        <v>229</v>
      </c>
      <c r="J139" s="6" t="s">
        <v>229</v>
      </c>
      <c r="K139" s="6">
        <v>0</v>
      </c>
      <c r="L139" s="6">
        <v>0</v>
      </c>
      <c r="M139" s="6">
        <v>0.5</v>
      </c>
      <c r="N139">
        <v>15.7</v>
      </c>
      <c r="O139">
        <v>669.8</v>
      </c>
      <c r="P139">
        <v>17.100000000000001</v>
      </c>
      <c r="Q139">
        <v>17.100000000000001</v>
      </c>
      <c r="R139" s="60">
        <v>9.0277777777777804E-2</v>
      </c>
      <c r="T139" s="124"/>
      <c r="U139" s="128"/>
      <c r="V139" s="123" t="str">
        <f t="shared" si="3"/>
        <v/>
      </c>
      <c r="W139" s="128"/>
      <c r="X139" s="124"/>
      <c r="Z139" s="6"/>
      <c r="AA139"/>
      <c r="AC139" s="545"/>
      <c r="AR139" s="6"/>
      <c r="AS139" s="6"/>
      <c r="AT139" s="58"/>
      <c r="AU139" s="670"/>
      <c r="AV139" s="671"/>
      <c r="AW139" s="670"/>
      <c r="AX139" s="670"/>
      <c r="AY139" s="670"/>
      <c r="AZ139" s="670"/>
      <c r="BA139" s="670"/>
      <c r="BB139" s="670"/>
      <c r="BC139" s="670"/>
      <c r="BD139" s="671"/>
      <c r="BE139" s="671"/>
      <c r="BF139" s="671"/>
      <c r="BG139" s="671"/>
      <c r="BH139" s="670"/>
      <c r="BI139" s="670"/>
      <c r="BJ139" s="671"/>
      <c r="BK139" s="672"/>
      <c r="BL139" s="670"/>
      <c r="BM139" s="459"/>
      <c r="CB139" s="60"/>
    </row>
    <row r="140" spans="2:80" x14ac:dyDescent="0.25">
      <c r="B140" s="6">
        <v>19.100000000000001</v>
      </c>
      <c r="C140" s="6">
        <v>85</v>
      </c>
      <c r="D140" s="6">
        <v>17.399999999999999</v>
      </c>
      <c r="E140" s="6">
        <v>18.600000000000001</v>
      </c>
      <c r="F140" s="6">
        <v>0</v>
      </c>
      <c r="G140" s="6">
        <v>0</v>
      </c>
      <c r="H140" s="6">
        <v>1015.1</v>
      </c>
      <c r="I140" s="6" t="s">
        <v>229</v>
      </c>
      <c r="J140" s="6" t="s">
        <v>229</v>
      </c>
      <c r="K140" s="6">
        <v>0</v>
      </c>
      <c r="L140" s="6">
        <v>0</v>
      </c>
      <c r="M140" s="6">
        <v>0.5</v>
      </c>
      <c r="N140">
        <v>15.7</v>
      </c>
      <c r="O140">
        <v>669.8</v>
      </c>
      <c r="P140">
        <v>17</v>
      </c>
      <c r="Q140">
        <v>17.100000000000001</v>
      </c>
      <c r="R140" s="60">
        <v>9.0972222222222204E-2</v>
      </c>
      <c r="T140" s="124"/>
      <c r="U140" s="128"/>
      <c r="V140" s="123" t="str">
        <f t="shared" ref="V140:V203" si="4">IF($K644&gt;0,1,"")</f>
        <v/>
      </c>
      <c r="W140" s="128"/>
      <c r="X140" s="124"/>
      <c r="Z140" s="6"/>
      <c r="AA140"/>
      <c r="AC140" s="545"/>
      <c r="AR140" s="6"/>
      <c r="AS140" s="6"/>
      <c r="AT140" s="58"/>
      <c r="AU140" s="670"/>
      <c r="AV140" s="671"/>
      <c r="AW140" s="670"/>
      <c r="AX140" s="670"/>
      <c r="AY140" s="670"/>
      <c r="AZ140" s="670"/>
      <c r="BA140" s="671"/>
      <c r="BB140" s="670"/>
      <c r="BC140" s="670"/>
      <c r="BD140" s="671"/>
      <c r="BE140" s="671"/>
      <c r="BF140" s="671"/>
      <c r="BG140" s="671"/>
      <c r="BH140" s="670"/>
      <c r="BI140" s="671"/>
      <c r="BJ140" s="671"/>
      <c r="BK140" s="672"/>
      <c r="BL140" s="670"/>
      <c r="BM140" s="459"/>
      <c r="CB140" s="60"/>
    </row>
    <row r="141" spans="2:80" x14ac:dyDescent="0.25">
      <c r="B141" s="6">
        <v>19.100000000000001</v>
      </c>
      <c r="C141" s="6">
        <v>85</v>
      </c>
      <c r="D141" s="6">
        <v>17.399999999999999</v>
      </c>
      <c r="E141" s="6">
        <v>18.600000000000001</v>
      </c>
      <c r="F141" s="6">
        <v>0</v>
      </c>
      <c r="G141" s="6">
        <v>0</v>
      </c>
      <c r="H141" s="6">
        <v>1015</v>
      </c>
      <c r="I141" s="6" t="s">
        <v>229</v>
      </c>
      <c r="J141" s="6" t="s">
        <v>229</v>
      </c>
      <c r="K141" s="6">
        <v>0</v>
      </c>
      <c r="L141" s="6">
        <v>0</v>
      </c>
      <c r="M141" s="6">
        <v>0.5</v>
      </c>
      <c r="N141">
        <v>15.7</v>
      </c>
      <c r="O141">
        <v>669.8</v>
      </c>
      <c r="P141">
        <v>17</v>
      </c>
      <c r="Q141">
        <v>17.100000000000001</v>
      </c>
      <c r="R141" s="60">
        <v>9.1666666666666702E-2</v>
      </c>
      <c r="T141" s="124"/>
      <c r="U141" s="128"/>
      <c r="V141" s="123" t="str">
        <f t="shared" si="4"/>
        <v/>
      </c>
      <c r="W141" s="128"/>
      <c r="X141" s="124"/>
      <c r="Z141" s="6"/>
      <c r="AA141"/>
      <c r="AC141" s="545"/>
      <c r="AR141" s="6"/>
      <c r="AS141" s="6"/>
      <c r="AT141" s="58"/>
      <c r="AU141" s="670"/>
      <c r="AV141" s="671"/>
      <c r="AW141" s="670"/>
      <c r="AX141" s="670"/>
      <c r="AY141" s="670"/>
      <c r="AZ141" s="670"/>
      <c r="BA141" s="670"/>
      <c r="BB141" s="670"/>
      <c r="BC141" s="670"/>
      <c r="BD141" s="671"/>
      <c r="BE141" s="671"/>
      <c r="BF141" s="671"/>
      <c r="BG141" s="671"/>
      <c r="BH141" s="670"/>
      <c r="BI141" s="670"/>
      <c r="BJ141" s="671"/>
      <c r="BK141" s="672"/>
      <c r="BL141" s="670"/>
      <c r="BM141" s="459"/>
      <c r="CB141" s="60"/>
    </row>
    <row r="142" spans="2:80" x14ac:dyDescent="0.25">
      <c r="B142" s="6">
        <v>19.100000000000001</v>
      </c>
      <c r="C142" s="6">
        <v>85</v>
      </c>
      <c r="D142" s="6">
        <v>17.399999999999999</v>
      </c>
      <c r="E142" s="6">
        <v>18.600000000000001</v>
      </c>
      <c r="F142" s="6">
        <v>0</v>
      </c>
      <c r="G142" s="6">
        <v>0</v>
      </c>
      <c r="H142" s="6">
        <v>1015</v>
      </c>
      <c r="I142" s="6" t="s">
        <v>229</v>
      </c>
      <c r="J142" s="6" t="s">
        <v>229</v>
      </c>
      <c r="K142" s="6">
        <v>0</v>
      </c>
      <c r="L142" s="6">
        <v>0</v>
      </c>
      <c r="M142" s="6">
        <v>0.5</v>
      </c>
      <c r="N142">
        <v>15.7</v>
      </c>
      <c r="O142">
        <v>669.8</v>
      </c>
      <c r="P142">
        <v>17</v>
      </c>
      <c r="Q142">
        <v>17.100000000000001</v>
      </c>
      <c r="R142" s="60">
        <v>9.2361111111111102E-2</v>
      </c>
      <c r="T142" s="124"/>
      <c r="U142" s="128"/>
      <c r="V142" s="123" t="str">
        <f t="shared" si="4"/>
        <v/>
      </c>
      <c r="W142" s="128"/>
      <c r="X142" s="124"/>
      <c r="Z142" s="6"/>
      <c r="AA142"/>
      <c r="AC142" s="545"/>
      <c r="AR142" s="6"/>
      <c r="AS142" s="6"/>
      <c r="AT142" s="58"/>
      <c r="AU142" s="670"/>
      <c r="AV142" s="671"/>
      <c r="AW142" s="670"/>
      <c r="AX142" s="670"/>
      <c r="AY142" s="670"/>
      <c r="AZ142" s="670"/>
      <c r="BA142" s="670"/>
      <c r="BB142" s="670"/>
      <c r="BC142" s="670"/>
      <c r="BD142" s="671"/>
      <c r="BE142" s="671"/>
      <c r="BF142" s="671"/>
      <c r="BG142" s="671"/>
      <c r="BH142" s="670"/>
      <c r="BI142" s="670"/>
      <c r="BJ142" s="671"/>
      <c r="BK142" s="672"/>
      <c r="BL142" s="670"/>
      <c r="BM142" s="459"/>
      <c r="CB142" s="60"/>
    </row>
    <row r="143" spans="2:80" x14ac:dyDescent="0.25">
      <c r="B143" s="6">
        <v>19.100000000000001</v>
      </c>
      <c r="C143" s="6">
        <v>85</v>
      </c>
      <c r="D143" s="6">
        <v>17.399999999999999</v>
      </c>
      <c r="E143" s="6">
        <v>18.600000000000001</v>
      </c>
      <c r="F143" s="6">
        <v>0</v>
      </c>
      <c r="G143" s="6">
        <v>0</v>
      </c>
      <c r="H143" s="6">
        <v>1015</v>
      </c>
      <c r="I143" s="6" t="s">
        <v>229</v>
      </c>
      <c r="J143" s="6" t="s">
        <v>229</v>
      </c>
      <c r="K143" s="6">
        <v>0</v>
      </c>
      <c r="L143" s="6">
        <v>0</v>
      </c>
      <c r="M143" s="6">
        <v>0.5</v>
      </c>
      <c r="N143">
        <v>15.7</v>
      </c>
      <c r="O143">
        <v>669.8</v>
      </c>
      <c r="P143">
        <v>17</v>
      </c>
      <c r="Q143">
        <v>17.100000000000001</v>
      </c>
      <c r="R143" s="60">
        <v>9.30555555555556E-2</v>
      </c>
      <c r="T143" s="124"/>
      <c r="U143" s="128"/>
      <c r="V143" s="123" t="str">
        <f t="shared" si="4"/>
        <v/>
      </c>
      <c r="W143" s="128"/>
      <c r="X143" s="124"/>
      <c r="Z143" s="6"/>
      <c r="AA143"/>
      <c r="AC143" s="545"/>
      <c r="AR143" s="6"/>
      <c r="AS143" s="6"/>
      <c r="AT143" s="58"/>
      <c r="AU143" s="670"/>
      <c r="AV143" s="671"/>
      <c r="AW143" s="670"/>
      <c r="AX143" s="670"/>
      <c r="AY143" s="671"/>
      <c r="AZ143" s="671"/>
      <c r="BA143" s="670"/>
      <c r="BB143" s="670"/>
      <c r="BC143" s="670"/>
      <c r="BD143" s="671"/>
      <c r="BE143" s="671"/>
      <c r="BF143" s="671"/>
      <c r="BG143" s="671"/>
      <c r="BH143" s="670"/>
      <c r="BI143" s="671"/>
      <c r="BJ143" s="670"/>
      <c r="BK143" s="672"/>
      <c r="BL143" s="670"/>
      <c r="BM143" s="459"/>
      <c r="CB143" s="60"/>
    </row>
    <row r="144" spans="2:80" x14ac:dyDescent="0.25">
      <c r="B144" s="6">
        <v>19.100000000000001</v>
      </c>
      <c r="C144" s="6">
        <v>85</v>
      </c>
      <c r="D144" s="6">
        <v>17.399999999999999</v>
      </c>
      <c r="E144" s="6">
        <v>18.600000000000001</v>
      </c>
      <c r="F144" s="6">
        <v>0</v>
      </c>
      <c r="G144" s="6">
        <v>0</v>
      </c>
      <c r="H144" s="6">
        <v>1014.9</v>
      </c>
      <c r="I144" s="6" t="s">
        <v>229</v>
      </c>
      <c r="J144" s="6" t="s">
        <v>229</v>
      </c>
      <c r="K144" s="6">
        <v>0</v>
      </c>
      <c r="L144" s="6">
        <v>0</v>
      </c>
      <c r="M144" s="6">
        <v>0.5</v>
      </c>
      <c r="N144">
        <v>15.7</v>
      </c>
      <c r="O144">
        <v>669.8</v>
      </c>
      <c r="P144">
        <v>17</v>
      </c>
      <c r="Q144">
        <v>17.100000000000001</v>
      </c>
      <c r="R144" s="60">
        <v>9.375E-2</v>
      </c>
      <c r="T144" s="124"/>
      <c r="U144" s="128"/>
      <c r="V144" s="123" t="str">
        <f t="shared" si="4"/>
        <v/>
      </c>
      <c r="W144" s="128"/>
      <c r="X144" s="124"/>
      <c r="Z144" s="6"/>
      <c r="AA144"/>
      <c r="AC144" s="545"/>
      <c r="AR144" s="6"/>
      <c r="AS144" s="6"/>
      <c r="AT144" s="58"/>
      <c r="AU144" s="670"/>
      <c r="AV144" s="671"/>
      <c r="AW144" s="670"/>
      <c r="AX144" s="670"/>
      <c r="AY144" s="671"/>
      <c r="AZ144" s="671"/>
      <c r="BA144" s="670"/>
      <c r="BB144" s="670"/>
      <c r="BC144" s="670"/>
      <c r="BD144" s="671"/>
      <c r="BE144" s="671"/>
      <c r="BF144" s="671"/>
      <c r="BG144" s="671"/>
      <c r="BH144" s="670"/>
      <c r="BI144" s="670"/>
      <c r="BJ144" s="671"/>
      <c r="BK144" s="672"/>
      <c r="BL144" s="670"/>
      <c r="BM144" s="459"/>
      <c r="CB144" s="60"/>
    </row>
    <row r="145" spans="2:80" x14ac:dyDescent="0.25">
      <c r="B145" s="6">
        <v>19.100000000000001</v>
      </c>
      <c r="C145" s="6">
        <v>85</v>
      </c>
      <c r="D145" s="6">
        <v>17.399999999999999</v>
      </c>
      <c r="E145" s="6">
        <v>18.600000000000001</v>
      </c>
      <c r="F145" s="6">
        <v>1.4</v>
      </c>
      <c r="G145" s="6">
        <v>3.6</v>
      </c>
      <c r="H145" s="6">
        <v>1015.1</v>
      </c>
      <c r="I145" s="6" t="s">
        <v>229</v>
      </c>
      <c r="J145" s="6" t="s">
        <v>229</v>
      </c>
      <c r="K145" s="6">
        <v>0</v>
      </c>
      <c r="L145" s="6">
        <v>0</v>
      </c>
      <c r="M145" s="6">
        <v>0.5</v>
      </c>
      <c r="N145">
        <v>15.7</v>
      </c>
      <c r="O145">
        <v>669.8</v>
      </c>
      <c r="P145">
        <v>17</v>
      </c>
      <c r="Q145">
        <v>17.100000000000001</v>
      </c>
      <c r="R145" s="60">
        <v>9.44444444444444E-2</v>
      </c>
      <c r="T145" s="124"/>
      <c r="U145" s="128"/>
      <c r="V145" s="123" t="str">
        <f t="shared" si="4"/>
        <v/>
      </c>
      <c r="W145" s="128"/>
      <c r="X145" s="124"/>
      <c r="Z145" s="6"/>
      <c r="AA145"/>
      <c r="AC145" s="545"/>
      <c r="AR145" s="6"/>
      <c r="AS145" s="6"/>
      <c r="AT145" s="58"/>
      <c r="AU145" s="670"/>
      <c r="AV145" s="671"/>
      <c r="AW145" s="670"/>
      <c r="AX145" s="670"/>
      <c r="AY145" s="670"/>
      <c r="AZ145" s="670"/>
      <c r="BA145" s="671"/>
      <c r="BB145" s="670"/>
      <c r="BC145" s="670"/>
      <c r="BD145" s="671"/>
      <c r="BE145" s="671"/>
      <c r="BF145" s="671"/>
      <c r="BG145" s="671"/>
      <c r="BH145" s="670"/>
      <c r="BI145" s="670"/>
      <c r="BJ145" s="671"/>
      <c r="BK145" s="672"/>
      <c r="BL145" s="670"/>
      <c r="BM145" s="459"/>
      <c r="CB145" s="60"/>
    </row>
    <row r="146" spans="2:80" x14ac:dyDescent="0.25">
      <c r="B146" s="6">
        <v>19.100000000000001</v>
      </c>
      <c r="C146" s="6">
        <v>85</v>
      </c>
      <c r="D146" s="6">
        <v>17.3</v>
      </c>
      <c r="E146" s="6">
        <v>18.5</v>
      </c>
      <c r="F146" s="6">
        <v>0</v>
      </c>
      <c r="G146" s="6">
        <v>0</v>
      </c>
      <c r="H146" s="6">
        <v>1015.1</v>
      </c>
      <c r="I146" s="6" t="s">
        <v>229</v>
      </c>
      <c r="J146" s="6" t="s">
        <v>229</v>
      </c>
      <c r="K146" s="6">
        <v>0</v>
      </c>
      <c r="L146" s="6">
        <v>0</v>
      </c>
      <c r="M146" s="6">
        <v>0.5</v>
      </c>
      <c r="N146">
        <v>15.7</v>
      </c>
      <c r="O146">
        <v>669.8</v>
      </c>
      <c r="P146">
        <v>17</v>
      </c>
      <c r="Q146">
        <v>17.100000000000001</v>
      </c>
      <c r="R146" s="60">
        <v>9.5138888888888898E-2</v>
      </c>
      <c r="T146" s="124"/>
      <c r="U146" s="128"/>
      <c r="V146" s="123" t="str">
        <f t="shared" si="4"/>
        <v/>
      </c>
      <c r="W146" s="128"/>
      <c r="X146" s="124"/>
      <c r="Z146" s="6"/>
      <c r="AA146"/>
      <c r="AC146" s="545"/>
      <c r="AR146" s="6"/>
      <c r="AS146" s="6"/>
      <c r="AT146" s="58"/>
      <c r="AU146" s="670"/>
      <c r="AV146" s="671"/>
      <c r="AW146" s="670"/>
      <c r="AX146" s="670"/>
      <c r="AY146" s="670"/>
      <c r="AZ146" s="670"/>
      <c r="BA146" s="671"/>
      <c r="BB146" s="670"/>
      <c r="BC146" s="670"/>
      <c r="BD146" s="671"/>
      <c r="BE146" s="671"/>
      <c r="BF146" s="671"/>
      <c r="BG146" s="671"/>
      <c r="BH146" s="670"/>
      <c r="BI146" s="670"/>
      <c r="BJ146" s="671"/>
      <c r="BK146" s="672"/>
      <c r="BL146" s="670"/>
      <c r="BM146" s="459"/>
      <c r="CB146" s="60"/>
    </row>
    <row r="147" spans="2:80" x14ac:dyDescent="0.25">
      <c r="B147" s="6">
        <v>19.100000000000001</v>
      </c>
      <c r="C147" s="6">
        <v>85</v>
      </c>
      <c r="D147" s="6">
        <v>17.3</v>
      </c>
      <c r="E147" s="6">
        <v>18.5</v>
      </c>
      <c r="F147" s="6">
        <v>0</v>
      </c>
      <c r="G147" s="6">
        <v>0</v>
      </c>
      <c r="H147" s="6">
        <v>1015</v>
      </c>
      <c r="I147" s="6" t="s">
        <v>229</v>
      </c>
      <c r="J147" s="6" t="s">
        <v>229</v>
      </c>
      <c r="K147" s="6">
        <v>0</v>
      </c>
      <c r="L147" s="6">
        <v>0</v>
      </c>
      <c r="M147" s="6">
        <v>0.5</v>
      </c>
      <c r="N147">
        <v>15.7</v>
      </c>
      <c r="O147">
        <v>669.8</v>
      </c>
      <c r="P147">
        <v>17</v>
      </c>
      <c r="Q147">
        <v>17</v>
      </c>
      <c r="R147" s="60">
        <v>9.5833333333333298E-2</v>
      </c>
      <c r="T147" s="124"/>
      <c r="U147" s="685"/>
      <c r="V147" s="123" t="str">
        <f t="shared" si="4"/>
        <v/>
      </c>
      <c r="W147" s="128"/>
      <c r="X147" s="124"/>
      <c r="Z147" s="6"/>
      <c r="AA147"/>
      <c r="AC147" s="545"/>
      <c r="AR147" s="6"/>
      <c r="AS147" s="6"/>
      <c r="AT147" s="58"/>
      <c r="AU147" s="670"/>
      <c r="AV147" s="671"/>
      <c r="AW147" s="670"/>
      <c r="AX147" s="670"/>
      <c r="AY147" s="671"/>
      <c r="AZ147" s="671"/>
      <c r="BA147" s="670"/>
      <c r="BB147" s="670"/>
      <c r="BC147" s="670"/>
      <c r="BD147" s="671"/>
      <c r="BE147" s="671"/>
      <c r="BF147" s="671"/>
      <c r="BG147" s="671"/>
      <c r="BH147" s="670"/>
      <c r="BI147" s="670"/>
      <c r="BJ147" s="671"/>
      <c r="BK147" s="672"/>
      <c r="BL147" s="670"/>
      <c r="BM147" s="459"/>
      <c r="CB147" s="60"/>
    </row>
    <row r="148" spans="2:80" x14ac:dyDescent="0.25">
      <c r="B148" s="6">
        <v>19.100000000000001</v>
      </c>
      <c r="C148" s="6">
        <v>85</v>
      </c>
      <c r="D148" s="6">
        <v>17.3</v>
      </c>
      <c r="E148" s="6">
        <v>18.5</v>
      </c>
      <c r="F148" s="6">
        <v>0</v>
      </c>
      <c r="G148" s="6">
        <v>0</v>
      </c>
      <c r="H148" s="6">
        <v>1014.8</v>
      </c>
      <c r="I148" s="6" t="s">
        <v>229</v>
      </c>
      <c r="J148" s="6" t="s">
        <v>229</v>
      </c>
      <c r="K148" s="6">
        <v>0</v>
      </c>
      <c r="L148" s="6">
        <v>0</v>
      </c>
      <c r="M148" s="6">
        <v>0.5</v>
      </c>
      <c r="N148">
        <v>15.7</v>
      </c>
      <c r="O148">
        <v>669.8</v>
      </c>
      <c r="P148">
        <v>17</v>
      </c>
      <c r="Q148">
        <v>17</v>
      </c>
      <c r="R148" s="60">
        <v>9.6527777777777796E-2</v>
      </c>
      <c r="T148" s="124"/>
      <c r="U148" s="128"/>
      <c r="V148" s="123" t="str">
        <f t="shared" si="4"/>
        <v/>
      </c>
      <c r="W148" s="128"/>
      <c r="X148" s="124"/>
      <c r="Z148" s="6"/>
      <c r="AA148"/>
      <c r="AC148" s="545"/>
      <c r="AR148" s="6"/>
      <c r="AS148" s="6"/>
      <c r="AT148" s="58"/>
      <c r="AU148" s="670"/>
      <c r="AV148" s="671"/>
      <c r="AW148" s="670"/>
      <c r="AX148" s="670"/>
      <c r="AY148" s="670"/>
      <c r="AZ148" s="670"/>
      <c r="BA148" s="670"/>
      <c r="BB148" s="670"/>
      <c r="BC148" s="670"/>
      <c r="BD148" s="671"/>
      <c r="BE148" s="671"/>
      <c r="BF148" s="671"/>
      <c r="BG148" s="671"/>
      <c r="BH148" s="670"/>
      <c r="BI148" s="670"/>
      <c r="BJ148" s="671"/>
      <c r="BK148" s="672"/>
      <c r="BL148" s="670"/>
      <c r="BM148" s="459"/>
      <c r="CB148" s="60"/>
    </row>
    <row r="149" spans="2:80" x14ac:dyDescent="0.25">
      <c r="B149" s="6">
        <v>19.100000000000001</v>
      </c>
      <c r="C149" s="6">
        <v>85</v>
      </c>
      <c r="D149" s="6">
        <v>17.3</v>
      </c>
      <c r="E149" s="6">
        <v>18.5</v>
      </c>
      <c r="F149" s="6">
        <v>0.4</v>
      </c>
      <c r="G149" s="6">
        <v>1.8</v>
      </c>
      <c r="H149" s="6">
        <v>1015</v>
      </c>
      <c r="I149" s="6" t="s">
        <v>229</v>
      </c>
      <c r="J149" s="6" t="s">
        <v>229</v>
      </c>
      <c r="K149" s="6">
        <v>0</v>
      </c>
      <c r="L149" s="6">
        <v>0</v>
      </c>
      <c r="M149" s="6">
        <v>0.5</v>
      </c>
      <c r="N149">
        <v>15.7</v>
      </c>
      <c r="O149">
        <v>669.8</v>
      </c>
      <c r="P149">
        <v>17</v>
      </c>
      <c r="Q149">
        <v>17.100000000000001</v>
      </c>
      <c r="R149" s="60">
        <v>9.7222222222222196E-2</v>
      </c>
      <c r="T149" s="124"/>
      <c r="U149" s="128"/>
      <c r="V149" s="123" t="str">
        <f t="shared" si="4"/>
        <v/>
      </c>
      <c r="W149" s="128"/>
      <c r="X149" s="124"/>
      <c r="Z149" s="61"/>
      <c r="AA149"/>
      <c r="AC149" s="545"/>
      <c r="AR149" s="6"/>
      <c r="AS149" s="6"/>
      <c r="AT149" s="58"/>
      <c r="AU149" s="670"/>
      <c r="AV149" s="671"/>
      <c r="AW149" s="670"/>
      <c r="AX149" s="670"/>
      <c r="AY149" s="670"/>
      <c r="AZ149" s="670"/>
      <c r="BA149" s="670"/>
      <c r="BB149" s="670"/>
      <c r="BC149" s="670"/>
      <c r="BD149" s="671"/>
      <c r="BE149" s="671"/>
      <c r="BF149" s="671"/>
      <c r="BG149" s="671"/>
      <c r="BH149" s="670"/>
      <c r="BI149" s="670"/>
      <c r="BJ149" s="671"/>
      <c r="BK149" s="672"/>
      <c r="BL149" s="670"/>
      <c r="BM149" s="459"/>
      <c r="CB149" s="60"/>
    </row>
    <row r="150" spans="2:80" x14ac:dyDescent="0.25">
      <c r="B150" s="6">
        <v>19.100000000000001</v>
      </c>
      <c r="C150" s="6">
        <v>85</v>
      </c>
      <c r="D150" s="6">
        <v>17.3</v>
      </c>
      <c r="E150" s="6">
        <v>18.5</v>
      </c>
      <c r="F150" s="6">
        <v>1.1000000000000001</v>
      </c>
      <c r="G150" s="6">
        <v>1.8</v>
      </c>
      <c r="H150" s="6">
        <v>1015</v>
      </c>
      <c r="I150" s="6" t="s">
        <v>229</v>
      </c>
      <c r="J150" s="6" t="s">
        <v>229</v>
      </c>
      <c r="K150" s="6">
        <v>0</v>
      </c>
      <c r="L150" s="6">
        <v>0</v>
      </c>
      <c r="M150" s="6">
        <v>0.5</v>
      </c>
      <c r="N150">
        <v>15.7</v>
      </c>
      <c r="O150">
        <v>669.8</v>
      </c>
      <c r="P150">
        <v>17</v>
      </c>
      <c r="Q150">
        <v>17</v>
      </c>
      <c r="R150" s="60">
        <v>9.7916666666666693E-2</v>
      </c>
      <c r="T150" s="124"/>
      <c r="U150" s="128"/>
      <c r="V150" s="123" t="str">
        <f t="shared" si="4"/>
        <v/>
      </c>
      <c r="W150" s="128"/>
      <c r="X150" s="124"/>
      <c r="Z150" s="61"/>
      <c r="AA150"/>
      <c r="AC150" s="545"/>
      <c r="AR150" s="6"/>
      <c r="AS150" s="6"/>
      <c r="AT150" s="58"/>
      <c r="AU150" s="670"/>
      <c r="AV150" s="671"/>
      <c r="AW150" s="670"/>
      <c r="AX150" s="670"/>
      <c r="AY150" s="670"/>
      <c r="AZ150" s="670"/>
      <c r="BA150" s="670"/>
      <c r="BB150" s="670"/>
      <c r="BC150" s="670"/>
      <c r="BD150" s="671"/>
      <c r="BE150" s="671"/>
      <c r="BF150" s="671"/>
      <c r="BG150" s="671"/>
      <c r="BH150" s="670"/>
      <c r="BI150" s="670"/>
      <c r="BJ150" s="671"/>
      <c r="BK150" s="672"/>
      <c r="BL150" s="670"/>
      <c r="BM150" s="459"/>
      <c r="CB150" s="60"/>
    </row>
    <row r="151" spans="2:80" x14ac:dyDescent="0.25">
      <c r="B151" s="6">
        <v>19</v>
      </c>
      <c r="C151" s="6">
        <v>85</v>
      </c>
      <c r="D151" s="6">
        <v>17.3</v>
      </c>
      <c r="E151" s="6">
        <v>18.5</v>
      </c>
      <c r="F151" s="6">
        <v>1.1000000000000001</v>
      </c>
      <c r="G151" s="6">
        <v>1.8</v>
      </c>
      <c r="H151" s="6">
        <v>1014.9</v>
      </c>
      <c r="I151" s="6" t="s">
        <v>229</v>
      </c>
      <c r="J151" s="6" t="s">
        <v>229</v>
      </c>
      <c r="K151" s="6">
        <v>0</v>
      </c>
      <c r="L151" s="6">
        <v>0</v>
      </c>
      <c r="M151" s="6">
        <v>0.5</v>
      </c>
      <c r="N151">
        <v>15.7</v>
      </c>
      <c r="O151">
        <v>669.8</v>
      </c>
      <c r="P151">
        <v>17</v>
      </c>
      <c r="Q151">
        <v>17</v>
      </c>
      <c r="R151" s="60">
        <v>9.8611111111111094E-2</v>
      </c>
      <c r="T151" s="124"/>
      <c r="U151" s="128"/>
      <c r="V151" s="123" t="str">
        <f t="shared" si="4"/>
        <v/>
      </c>
      <c r="W151" s="128"/>
      <c r="X151" s="124"/>
      <c r="Z151" s="6"/>
      <c r="AA151"/>
      <c r="AC151" s="545"/>
      <c r="AR151" s="6"/>
      <c r="AS151" s="6"/>
      <c r="AT151" s="58"/>
      <c r="AU151" s="670"/>
      <c r="AV151" s="671"/>
      <c r="AW151" s="670"/>
      <c r="AX151" s="670"/>
      <c r="AY151" s="670"/>
      <c r="AZ151" s="670"/>
      <c r="BA151" s="671"/>
      <c r="BB151" s="670"/>
      <c r="BC151" s="670"/>
      <c r="BD151" s="671"/>
      <c r="BE151" s="671"/>
      <c r="BF151" s="671"/>
      <c r="BG151" s="671"/>
      <c r="BH151" s="670"/>
      <c r="BI151" s="670"/>
      <c r="BJ151" s="671"/>
      <c r="BK151" s="672"/>
      <c r="BL151" s="670"/>
      <c r="BM151" s="459"/>
      <c r="CB151" s="60"/>
    </row>
    <row r="152" spans="2:80" x14ac:dyDescent="0.25">
      <c r="B152" s="6">
        <v>19</v>
      </c>
      <c r="C152" s="6">
        <v>85</v>
      </c>
      <c r="D152" s="6">
        <v>17.3</v>
      </c>
      <c r="E152" s="6">
        <v>18.5</v>
      </c>
      <c r="F152" s="6">
        <v>1.4</v>
      </c>
      <c r="G152" s="6">
        <v>3.6</v>
      </c>
      <c r="H152" s="6">
        <v>1014.8</v>
      </c>
      <c r="I152" s="6" t="s">
        <v>229</v>
      </c>
      <c r="J152" s="6" t="s">
        <v>229</v>
      </c>
      <c r="K152" s="6">
        <v>0</v>
      </c>
      <c r="L152" s="6">
        <v>0</v>
      </c>
      <c r="M152" s="6">
        <v>0.5</v>
      </c>
      <c r="N152">
        <v>15.7</v>
      </c>
      <c r="O152">
        <v>669.8</v>
      </c>
      <c r="P152">
        <v>17</v>
      </c>
      <c r="Q152">
        <v>17</v>
      </c>
      <c r="R152" s="60">
        <v>9.9305555555555605E-2</v>
      </c>
      <c r="T152" s="124"/>
      <c r="U152" s="128"/>
      <c r="V152" s="123" t="str">
        <f t="shared" si="4"/>
        <v/>
      </c>
      <c r="W152" s="128"/>
      <c r="X152" s="124"/>
      <c r="Z152" s="61"/>
      <c r="AA152"/>
      <c r="AC152" s="545"/>
      <c r="AR152" s="6"/>
      <c r="AS152" s="6"/>
      <c r="AT152" s="58"/>
      <c r="AU152" s="670"/>
      <c r="AV152" s="671"/>
      <c r="AW152" s="670"/>
      <c r="AX152" s="670"/>
      <c r="AY152" s="671"/>
      <c r="AZ152" s="670"/>
      <c r="BA152" s="670"/>
      <c r="BB152" s="670"/>
      <c r="BC152" s="670"/>
      <c r="BD152" s="671"/>
      <c r="BE152" s="671"/>
      <c r="BF152" s="671"/>
      <c r="BG152" s="671"/>
      <c r="BH152" s="670"/>
      <c r="BI152" s="670"/>
      <c r="BJ152" s="670"/>
      <c r="BK152" s="672"/>
      <c r="BL152" s="670"/>
      <c r="BM152" s="459"/>
      <c r="CB152" s="60"/>
    </row>
    <row r="153" spans="2:80" x14ac:dyDescent="0.25">
      <c r="B153" s="6">
        <v>19</v>
      </c>
      <c r="C153" s="6">
        <v>85</v>
      </c>
      <c r="D153" s="6">
        <v>17.2</v>
      </c>
      <c r="E153" s="6">
        <v>18.399999999999999</v>
      </c>
      <c r="F153" s="6">
        <v>2.2000000000000002</v>
      </c>
      <c r="G153" s="6">
        <v>3.6</v>
      </c>
      <c r="H153" s="6">
        <v>1014.9</v>
      </c>
      <c r="I153" s="6" t="s">
        <v>229</v>
      </c>
      <c r="J153" s="6" t="s">
        <v>229</v>
      </c>
      <c r="K153" s="6">
        <v>0</v>
      </c>
      <c r="L153" s="6">
        <v>0</v>
      </c>
      <c r="M153" s="6">
        <v>0.5</v>
      </c>
      <c r="N153">
        <v>15.7</v>
      </c>
      <c r="O153">
        <v>669.8</v>
      </c>
      <c r="P153">
        <v>16.899999999999999</v>
      </c>
      <c r="Q153">
        <v>17</v>
      </c>
      <c r="R153" s="60">
        <v>0.1</v>
      </c>
      <c r="T153" s="124"/>
      <c r="U153" s="128"/>
      <c r="V153" s="123" t="str">
        <f t="shared" si="4"/>
        <v/>
      </c>
      <c r="W153" s="128"/>
      <c r="X153" s="124"/>
      <c r="Z153" s="6"/>
      <c r="AA153"/>
      <c r="AC153" s="545"/>
      <c r="AR153" s="6"/>
      <c r="AS153" s="6"/>
      <c r="AT153" s="58"/>
      <c r="AU153" s="670"/>
      <c r="AV153" s="671"/>
      <c r="AW153" s="670"/>
      <c r="AX153" s="670"/>
      <c r="AY153" s="671"/>
      <c r="AZ153" s="671"/>
      <c r="BA153" s="671"/>
      <c r="BB153" s="670"/>
      <c r="BC153" s="670"/>
      <c r="BD153" s="671"/>
      <c r="BE153" s="671"/>
      <c r="BF153" s="671"/>
      <c r="BG153" s="671"/>
      <c r="BH153" s="670"/>
      <c r="BI153" s="670"/>
      <c r="BJ153" s="670"/>
      <c r="BK153" s="672"/>
      <c r="BL153" s="670"/>
      <c r="BM153" s="459"/>
      <c r="CB153" s="60"/>
    </row>
    <row r="154" spans="2:80" x14ac:dyDescent="0.25">
      <c r="B154" s="6">
        <v>19</v>
      </c>
      <c r="C154" s="6">
        <v>85</v>
      </c>
      <c r="D154" s="6">
        <v>17.2</v>
      </c>
      <c r="E154" s="6">
        <v>18.399999999999999</v>
      </c>
      <c r="F154" s="6">
        <v>0.4</v>
      </c>
      <c r="G154" s="6">
        <v>1.8</v>
      </c>
      <c r="H154" s="6">
        <v>1015.1</v>
      </c>
      <c r="I154" s="6" t="s">
        <v>229</v>
      </c>
      <c r="J154" s="6" t="s">
        <v>229</v>
      </c>
      <c r="K154" s="6">
        <v>0</v>
      </c>
      <c r="L154" s="6">
        <v>0</v>
      </c>
      <c r="M154" s="6">
        <v>0.5</v>
      </c>
      <c r="N154">
        <v>15.7</v>
      </c>
      <c r="O154">
        <v>669.8</v>
      </c>
      <c r="P154">
        <v>17</v>
      </c>
      <c r="Q154">
        <v>17</v>
      </c>
      <c r="R154" s="60">
        <v>0.100694444444444</v>
      </c>
      <c r="T154" s="124"/>
      <c r="U154" s="128"/>
      <c r="V154" s="123" t="str">
        <f t="shared" si="4"/>
        <v/>
      </c>
      <c r="W154" s="128"/>
      <c r="X154" s="124"/>
      <c r="Z154" s="6"/>
      <c r="AA154"/>
      <c r="AC154" s="545"/>
      <c r="AR154" s="6"/>
      <c r="AS154" s="6"/>
      <c r="AT154" s="58"/>
      <c r="AU154" s="670"/>
      <c r="AV154" s="671"/>
      <c r="AW154" s="670"/>
      <c r="AX154" s="670"/>
      <c r="AY154" s="670"/>
      <c r="AZ154" s="670"/>
      <c r="BA154" s="670"/>
      <c r="BB154" s="670"/>
      <c r="BC154" s="670"/>
      <c r="BD154" s="671"/>
      <c r="BE154" s="671"/>
      <c r="BF154" s="671"/>
      <c r="BG154" s="671"/>
      <c r="BH154" s="670"/>
      <c r="BI154" s="670"/>
      <c r="BJ154" s="670"/>
      <c r="BK154" s="672"/>
      <c r="BL154" s="670"/>
      <c r="BM154" s="459"/>
      <c r="CB154" s="60"/>
    </row>
    <row r="155" spans="2:80" x14ac:dyDescent="0.25">
      <c r="B155" s="6">
        <v>19</v>
      </c>
      <c r="C155" s="6">
        <v>85</v>
      </c>
      <c r="D155" s="6">
        <v>17.2</v>
      </c>
      <c r="E155" s="6">
        <v>18.399999999999999</v>
      </c>
      <c r="F155" s="6">
        <v>2.2000000000000002</v>
      </c>
      <c r="G155" s="6">
        <v>3.6</v>
      </c>
      <c r="H155" s="6">
        <v>1014.9</v>
      </c>
      <c r="I155" s="6" t="s">
        <v>229</v>
      </c>
      <c r="J155" s="6" t="s">
        <v>229</v>
      </c>
      <c r="K155" s="6">
        <v>0</v>
      </c>
      <c r="L155" s="6">
        <v>0</v>
      </c>
      <c r="M155" s="6">
        <v>0.5</v>
      </c>
      <c r="N155">
        <v>15.7</v>
      </c>
      <c r="O155">
        <v>669.8</v>
      </c>
      <c r="P155">
        <v>17</v>
      </c>
      <c r="Q155">
        <v>17</v>
      </c>
      <c r="R155" s="60">
        <v>0.101388888888889</v>
      </c>
      <c r="T155" s="124"/>
      <c r="U155" s="128"/>
      <c r="V155" s="123" t="str">
        <f t="shared" si="4"/>
        <v/>
      </c>
      <c r="W155" s="128"/>
      <c r="X155" s="124"/>
      <c r="Z155" s="61"/>
      <c r="AA155"/>
      <c r="AC155" s="545"/>
      <c r="AR155" s="6"/>
      <c r="AS155" s="6"/>
      <c r="AT155" s="58"/>
      <c r="AU155" s="670"/>
      <c r="AV155" s="671"/>
      <c r="AW155" s="670"/>
      <c r="AX155" s="670"/>
      <c r="AY155" s="671"/>
      <c r="AZ155" s="671"/>
      <c r="BA155" s="670"/>
      <c r="BB155" s="670"/>
      <c r="BC155" s="670"/>
      <c r="BD155" s="671"/>
      <c r="BE155" s="671"/>
      <c r="BF155" s="671"/>
      <c r="BG155" s="671"/>
      <c r="BH155" s="670"/>
      <c r="BI155" s="670"/>
      <c r="BJ155" s="670"/>
      <c r="BK155" s="672"/>
      <c r="BL155" s="670"/>
      <c r="BM155" s="459"/>
      <c r="CB155" s="60"/>
    </row>
    <row r="156" spans="2:80" x14ac:dyDescent="0.25">
      <c r="B156" s="6">
        <v>19</v>
      </c>
      <c r="C156" s="6">
        <v>85</v>
      </c>
      <c r="D156" s="6">
        <v>17.2</v>
      </c>
      <c r="E156" s="6">
        <v>18.399999999999999</v>
      </c>
      <c r="F156" s="6">
        <v>1.1000000000000001</v>
      </c>
      <c r="G156" s="6">
        <v>1.8</v>
      </c>
      <c r="H156" s="6">
        <v>1014.8</v>
      </c>
      <c r="I156" s="6" t="s">
        <v>229</v>
      </c>
      <c r="J156" s="6" t="s">
        <v>229</v>
      </c>
      <c r="K156" s="6">
        <v>0</v>
      </c>
      <c r="L156" s="6">
        <v>0</v>
      </c>
      <c r="M156" s="6">
        <v>0.5</v>
      </c>
      <c r="N156">
        <v>15.7</v>
      </c>
      <c r="O156">
        <v>669.8</v>
      </c>
      <c r="P156">
        <v>17</v>
      </c>
      <c r="Q156">
        <v>17</v>
      </c>
      <c r="R156" s="60">
        <v>0.102083333333333</v>
      </c>
      <c r="T156" s="124"/>
      <c r="U156" s="128"/>
      <c r="V156" s="123" t="str">
        <f t="shared" si="4"/>
        <v/>
      </c>
      <c r="W156" s="128"/>
      <c r="X156" s="124"/>
      <c r="Z156" s="61"/>
      <c r="AA156"/>
      <c r="AC156" s="545"/>
      <c r="AR156" s="6"/>
      <c r="AS156" s="6"/>
      <c r="AT156" s="58"/>
      <c r="AU156" s="670"/>
      <c r="AV156" s="671"/>
      <c r="AW156" s="670"/>
      <c r="AX156" s="670"/>
      <c r="AY156" s="670"/>
      <c r="AZ156" s="670"/>
      <c r="BA156" s="671"/>
      <c r="BB156" s="670"/>
      <c r="BC156" s="670"/>
      <c r="BD156" s="671"/>
      <c r="BE156" s="671"/>
      <c r="BF156" s="671"/>
      <c r="BG156" s="671"/>
      <c r="BH156" s="670"/>
      <c r="BI156" s="670"/>
      <c r="BJ156" s="670"/>
      <c r="BK156" s="672"/>
      <c r="BL156" s="670"/>
      <c r="BM156" s="459"/>
      <c r="CB156" s="60"/>
    </row>
    <row r="157" spans="2:80" x14ac:dyDescent="0.25">
      <c r="B157" s="6">
        <v>19</v>
      </c>
      <c r="C157" s="6">
        <v>85</v>
      </c>
      <c r="D157" s="6">
        <v>17.100000000000001</v>
      </c>
      <c r="E157" s="6">
        <v>18.3</v>
      </c>
      <c r="F157" s="6">
        <v>1.1000000000000001</v>
      </c>
      <c r="G157" s="6">
        <v>1.8</v>
      </c>
      <c r="H157" s="6">
        <v>1015</v>
      </c>
      <c r="I157" s="6" t="s">
        <v>229</v>
      </c>
      <c r="J157" s="6" t="s">
        <v>229</v>
      </c>
      <c r="K157" s="6">
        <v>0</v>
      </c>
      <c r="L157" s="6">
        <v>0</v>
      </c>
      <c r="M157" s="6">
        <v>0.5</v>
      </c>
      <c r="N157">
        <v>15.7</v>
      </c>
      <c r="O157">
        <v>669.8</v>
      </c>
      <c r="P157">
        <v>16.899999999999999</v>
      </c>
      <c r="Q157">
        <v>17</v>
      </c>
      <c r="R157" s="60">
        <v>0.102777777777778</v>
      </c>
      <c r="T157" s="124"/>
      <c r="U157" s="128"/>
      <c r="V157" s="123" t="str">
        <f t="shared" si="4"/>
        <v/>
      </c>
      <c r="W157" s="128"/>
      <c r="X157" s="124"/>
      <c r="Z157" s="6"/>
      <c r="AA157"/>
      <c r="AC157" s="545"/>
      <c r="AR157" s="6"/>
      <c r="AS157" s="6"/>
      <c r="AT157" s="58"/>
      <c r="AU157" s="670"/>
      <c r="AV157" s="671"/>
      <c r="AW157" s="670"/>
      <c r="AX157" s="670"/>
      <c r="AY157" s="670"/>
      <c r="AZ157" s="670"/>
      <c r="BA157" s="670"/>
      <c r="BB157" s="670"/>
      <c r="BC157" s="670"/>
      <c r="BD157" s="671"/>
      <c r="BE157" s="671"/>
      <c r="BF157" s="671"/>
      <c r="BG157" s="671"/>
      <c r="BH157" s="670"/>
      <c r="BI157" s="670"/>
      <c r="BJ157" s="670"/>
      <c r="BK157" s="672"/>
      <c r="BL157" s="670"/>
      <c r="BM157" s="459"/>
      <c r="CB157" s="60"/>
    </row>
    <row r="158" spans="2:80" x14ac:dyDescent="0.25">
      <c r="B158" s="6">
        <v>18.899999999999999</v>
      </c>
      <c r="C158" s="6">
        <v>85</v>
      </c>
      <c r="D158" s="6">
        <v>17.100000000000001</v>
      </c>
      <c r="E158" s="6">
        <v>18.3</v>
      </c>
      <c r="F158" s="6">
        <v>1.1000000000000001</v>
      </c>
      <c r="G158" s="6">
        <v>1.8</v>
      </c>
      <c r="H158" s="6">
        <v>1014.9</v>
      </c>
      <c r="I158" s="6" t="s">
        <v>229</v>
      </c>
      <c r="J158" s="6" t="s">
        <v>229</v>
      </c>
      <c r="K158" s="6">
        <v>0</v>
      </c>
      <c r="L158" s="6">
        <v>0</v>
      </c>
      <c r="M158" s="6">
        <v>0.5</v>
      </c>
      <c r="N158">
        <v>15.7</v>
      </c>
      <c r="O158">
        <v>669.8</v>
      </c>
      <c r="P158">
        <v>16.899999999999999</v>
      </c>
      <c r="Q158">
        <v>17</v>
      </c>
      <c r="R158" s="60">
        <v>0.10347222222222199</v>
      </c>
      <c r="T158" s="124"/>
      <c r="U158" s="128"/>
      <c r="V158" s="123" t="str">
        <f t="shared" si="4"/>
        <v/>
      </c>
      <c r="W158" s="128"/>
      <c r="X158" s="124"/>
      <c r="Z158" s="61"/>
      <c r="AA158"/>
      <c r="AC158" s="545"/>
      <c r="AR158" s="6"/>
      <c r="AS158" s="6"/>
      <c r="AT158" s="58"/>
      <c r="AU158" s="670"/>
      <c r="AV158" s="671"/>
      <c r="AW158" s="670"/>
      <c r="AX158" s="670"/>
      <c r="AY158" s="671"/>
      <c r="AZ158" s="671"/>
      <c r="BA158" s="670"/>
      <c r="BB158" s="670"/>
      <c r="BC158" s="670"/>
      <c r="BD158" s="671"/>
      <c r="BE158" s="671"/>
      <c r="BF158" s="671"/>
      <c r="BG158" s="671"/>
      <c r="BH158" s="670"/>
      <c r="BI158" s="670"/>
      <c r="BJ158" s="670"/>
      <c r="BK158" s="672"/>
      <c r="BL158" s="670"/>
      <c r="BM158" s="459"/>
      <c r="CB158" s="60"/>
    </row>
    <row r="159" spans="2:80" x14ac:dyDescent="0.25">
      <c r="B159" s="6">
        <v>18.899999999999999</v>
      </c>
      <c r="C159" s="6">
        <v>85</v>
      </c>
      <c r="D159" s="6">
        <v>17.100000000000001</v>
      </c>
      <c r="E159" s="6">
        <v>18.3</v>
      </c>
      <c r="F159" s="6">
        <v>2.2000000000000002</v>
      </c>
      <c r="G159" s="6">
        <v>3.6</v>
      </c>
      <c r="H159" s="6">
        <v>1014.8</v>
      </c>
      <c r="I159" s="6" t="s">
        <v>229</v>
      </c>
      <c r="J159" s="6" t="s">
        <v>229</v>
      </c>
      <c r="K159" s="6">
        <v>0</v>
      </c>
      <c r="L159" s="6">
        <v>0</v>
      </c>
      <c r="M159" s="6">
        <v>0.5</v>
      </c>
      <c r="N159">
        <v>15.7</v>
      </c>
      <c r="O159">
        <v>669.8</v>
      </c>
      <c r="P159">
        <v>16.899999999999999</v>
      </c>
      <c r="Q159">
        <v>17</v>
      </c>
      <c r="R159" s="60">
        <v>0.104166666666667</v>
      </c>
      <c r="T159" s="124"/>
      <c r="U159" s="128"/>
      <c r="V159" s="123" t="str">
        <f t="shared" si="4"/>
        <v/>
      </c>
      <c r="W159" s="128"/>
      <c r="X159" s="124"/>
      <c r="Z159" s="6"/>
      <c r="AA159"/>
      <c r="AC159" s="545"/>
      <c r="AR159" s="6"/>
      <c r="AS159" s="6"/>
      <c r="AT159" s="58"/>
      <c r="AU159" s="670"/>
      <c r="AV159" s="671"/>
      <c r="AW159" s="670"/>
      <c r="AX159" s="670"/>
      <c r="AY159" s="670"/>
      <c r="AZ159" s="670"/>
      <c r="BA159" s="670"/>
      <c r="BB159" s="670"/>
      <c r="BC159" s="670"/>
      <c r="BD159" s="671"/>
      <c r="BE159" s="671"/>
      <c r="BF159" s="671"/>
      <c r="BG159" s="671"/>
      <c r="BH159" s="670"/>
      <c r="BI159" s="670"/>
      <c r="BJ159" s="670"/>
      <c r="BK159" s="672"/>
      <c r="BL159" s="670"/>
      <c r="BM159" s="459"/>
      <c r="CB159" s="60"/>
    </row>
    <row r="160" spans="2:80" x14ac:dyDescent="0.25">
      <c r="B160" s="6">
        <v>18.899999999999999</v>
      </c>
      <c r="C160" s="6">
        <v>85</v>
      </c>
      <c r="D160" s="6">
        <v>17.100000000000001</v>
      </c>
      <c r="E160" s="6">
        <v>18.3</v>
      </c>
      <c r="F160" s="6">
        <v>0.4</v>
      </c>
      <c r="G160" s="6">
        <v>1.8</v>
      </c>
      <c r="H160" s="6">
        <v>1014.9</v>
      </c>
      <c r="I160" s="6" t="s">
        <v>229</v>
      </c>
      <c r="J160" s="6" t="s">
        <v>229</v>
      </c>
      <c r="K160" s="6">
        <v>0</v>
      </c>
      <c r="L160" s="6">
        <v>0</v>
      </c>
      <c r="M160" s="6">
        <v>0.5</v>
      </c>
      <c r="N160">
        <v>15.7</v>
      </c>
      <c r="O160">
        <v>669.8</v>
      </c>
      <c r="P160">
        <v>16.899999999999999</v>
      </c>
      <c r="Q160">
        <v>17</v>
      </c>
      <c r="R160" s="60">
        <v>0.104861111111111</v>
      </c>
      <c r="T160" s="124"/>
      <c r="U160" s="128"/>
      <c r="V160" s="123" t="str">
        <f t="shared" si="4"/>
        <v/>
      </c>
      <c r="W160" s="128"/>
      <c r="X160" s="124"/>
      <c r="Z160" s="6"/>
      <c r="AA160"/>
      <c r="AC160" s="545"/>
      <c r="AR160" s="6"/>
      <c r="AS160" s="6"/>
      <c r="AT160" s="58"/>
      <c r="AU160" s="670"/>
      <c r="AV160" s="671"/>
      <c r="AW160" s="670"/>
      <c r="AX160" s="670"/>
      <c r="AY160" s="671"/>
      <c r="AZ160" s="671"/>
      <c r="BA160" s="670"/>
      <c r="BB160" s="670"/>
      <c r="BC160" s="670"/>
      <c r="BD160" s="671"/>
      <c r="BE160" s="671"/>
      <c r="BF160" s="671"/>
      <c r="BG160" s="671"/>
      <c r="BH160" s="670"/>
      <c r="BI160" s="670"/>
      <c r="BJ160" s="671"/>
      <c r="BK160" s="672"/>
      <c r="BL160" s="670"/>
      <c r="BM160" s="459"/>
      <c r="CB160" s="60"/>
    </row>
    <row r="161" spans="2:80" x14ac:dyDescent="0.25">
      <c r="B161" s="6">
        <v>18.899999999999999</v>
      </c>
      <c r="C161" s="6">
        <v>85</v>
      </c>
      <c r="D161" s="6">
        <v>17.100000000000001</v>
      </c>
      <c r="E161" s="6">
        <v>18.3</v>
      </c>
      <c r="F161" s="6">
        <v>0.4</v>
      </c>
      <c r="G161" s="6">
        <v>1.8</v>
      </c>
      <c r="H161" s="6">
        <v>1014.6</v>
      </c>
      <c r="I161" s="6" t="s">
        <v>229</v>
      </c>
      <c r="J161" s="6" t="s">
        <v>229</v>
      </c>
      <c r="K161" s="6">
        <v>0</v>
      </c>
      <c r="L161" s="6">
        <v>0</v>
      </c>
      <c r="M161" s="6">
        <v>0.5</v>
      </c>
      <c r="N161">
        <v>15.7</v>
      </c>
      <c r="O161">
        <v>669.8</v>
      </c>
      <c r="P161">
        <v>16.899999999999999</v>
      </c>
      <c r="Q161">
        <v>17</v>
      </c>
      <c r="R161" s="60">
        <v>0.105555555555556</v>
      </c>
      <c r="T161" s="124"/>
      <c r="U161" s="128"/>
      <c r="V161" s="123" t="str">
        <f t="shared" si="4"/>
        <v/>
      </c>
      <c r="W161" s="128"/>
      <c r="X161" s="124"/>
      <c r="Z161" s="6"/>
      <c r="AA161"/>
      <c r="AC161" s="545"/>
      <c r="AR161" s="6"/>
      <c r="AS161" s="6"/>
      <c r="AT161" s="58"/>
      <c r="AU161" s="670"/>
      <c r="AV161" s="671"/>
      <c r="AW161" s="670"/>
      <c r="AX161" s="670"/>
      <c r="AY161" s="670"/>
      <c r="AZ161" s="670"/>
      <c r="BA161" s="670"/>
      <c r="BB161" s="670"/>
      <c r="BC161" s="670"/>
      <c r="BD161" s="671"/>
      <c r="BE161" s="671"/>
      <c r="BF161" s="671"/>
      <c r="BG161" s="671"/>
      <c r="BH161" s="670"/>
      <c r="BI161" s="670"/>
      <c r="BJ161" s="671"/>
      <c r="BK161" s="672"/>
      <c r="BL161" s="670"/>
      <c r="BM161" s="459"/>
      <c r="CB161" s="60"/>
    </row>
    <row r="162" spans="2:80" x14ac:dyDescent="0.25">
      <c r="B162" s="6">
        <v>18.899999999999999</v>
      </c>
      <c r="C162" s="6">
        <v>85</v>
      </c>
      <c r="D162" s="6">
        <v>17.100000000000001</v>
      </c>
      <c r="E162" s="6">
        <v>18.3</v>
      </c>
      <c r="F162" s="6">
        <v>0</v>
      </c>
      <c r="G162" s="6">
        <v>0</v>
      </c>
      <c r="H162" s="6">
        <v>1015</v>
      </c>
      <c r="I162" s="6" t="s">
        <v>229</v>
      </c>
      <c r="J162" s="6" t="s">
        <v>229</v>
      </c>
      <c r="K162" s="6">
        <v>0</v>
      </c>
      <c r="L162" s="6">
        <v>0</v>
      </c>
      <c r="M162" s="6">
        <v>0.5</v>
      </c>
      <c r="N162">
        <v>15.7</v>
      </c>
      <c r="O162">
        <v>669.8</v>
      </c>
      <c r="P162">
        <v>16.899999999999999</v>
      </c>
      <c r="Q162">
        <v>17</v>
      </c>
      <c r="R162" s="60">
        <v>0.10625</v>
      </c>
      <c r="T162" s="124"/>
      <c r="U162" s="128"/>
      <c r="V162" s="123" t="str">
        <f t="shared" si="4"/>
        <v/>
      </c>
      <c r="W162" s="128"/>
      <c r="X162" s="124"/>
      <c r="Z162" s="6"/>
      <c r="AA162"/>
      <c r="AC162" s="545"/>
      <c r="AR162" s="6"/>
      <c r="AS162" s="6"/>
      <c r="AT162" s="58"/>
      <c r="AU162" s="670"/>
      <c r="AV162" s="671"/>
      <c r="AW162" s="670"/>
      <c r="AX162" s="670"/>
      <c r="AY162" s="670"/>
      <c r="AZ162" s="670"/>
      <c r="BA162" s="670"/>
      <c r="BB162" s="670"/>
      <c r="BC162" s="670"/>
      <c r="BD162" s="671"/>
      <c r="BE162" s="671"/>
      <c r="BF162" s="671"/>
      <c r="BG162" s="671"/>
      <c r="BH162" s="670"/>
      <c r="BI162" s="670"/>
      <c r="BJ162" s="671"/>
      <c r="BK162" s="672"/>
      <c r="BL162" s="670"/>
      <c r="BM162" s="459"/>
      <c r="CB162" s="60"/>
    </row>
    <row r="163" spans="2:80" x14ac:dyDescent="0.25">
      <c r="B163" s="6">
        <v>18.899999999999999</v>
      </c>
      <c r="C163" s="6">
        <v>85</v>
      </c>
      <c r="D163" s="6">
        <v>17.2</v>
      </c>
      <c r="E163" s="6">
        <v>18.3</v>
      </c>
      <c r="F163" s="6">
        <v>0.7</v>
      </c>
      <c r="G163" s="6">
        <v>1.8</v>
      </c>
      <c r="H163" s="6">
        <v>1014.9</v>
      </c>
      <c r="I163" s="6" t="s">
        <v>229</v>
      </c>
      <c r="J163" s="6" t="s">
        <v>229</v>
      </c>
      <c r="K163" s="6">
        <v>0</v>
      </c>
      <c r="L163" s="6">
        <v>0</v>
      </c>
      <c r="M163" s="6">
        <v>0.5</v>
      </c>
      <c r="N163">
        <v>15.7</v>
      </c>
      <c r="O163">
        <v>669.8</v>
      </c>
      <c r="P163">
        <v>16.899999999999999</v>
      </c>
      <c r="Q163">
        <v>17</v>
      </c>
      <c r="R163" s="60">
        <v>0.106944444444444</v>
      </c>
      <c r="T163" s="124"/>
      <c r="U163" s="128"/>
      <c r="V163" s="123" t="str">
        <f t="shared" si="4"/>
        <v/>
      </c>
      <c r="W163" s="128"/>
      <c r="X163" s="124"/>
      <c r="Z163" s="6"/>
      <c r="AA163"/>
      <c r="AC163" s="545"/>
      <c r="AR163" s="6"/>
      <c r="AS163" s="6"/>
      <c r="AT163" s="58"/>
      <c r="AU163" s="670"/>
      <c r="AV163" s="671"/>
      <c r="AW163" s="670"/>
      <c r="AX163" s="670"/>
      <c r="AY163" s="670"/>
      <c r="AZ163" s="670"/>
      <c r="BA163" s="670"/>
      <c r="BB163" s="670"/>
      <c r="BC163" s="670"/>
      <c r="BD163" s="671"/>
      <c r="BE163" s="671"/>
      <c r="BF163" s="671"/>
      <c r="BG163" s="671"/>
      <c r="BH163" s="670"/>
      <c r="BI163" s="670"/>
      <c r="BJ163" s="671"/>
      <c r="BK163" s="672"/>
      <c r="BL163" s="670"/>
      <c r="BM163" s="459"/>
      <c r="CB163" s="60"/>
    </row>
    <row r="164" spans="2:80" x14ac:dyDescent="0.25">
      <c r="B164" s="6">
        <v>18.899999999999999</v>
      </c>
      <c r="C164" s="6">
        <v>85</v>
      </c>
      <c r="D164" s="6">
        <v>17.2</v>
      </c>
      <c r="E164" s="6">
        <v>18.3</v>
      </c>
      <c r="F164" s="6">
        <v>1.1000000000000001</v>
      </c>
      <c r="G164" s="6">
        <v>1.8</v>
      </c>
      <c r="H164" s="6">
        <v>1014.6</v>
      </c>
      <c r="I164" s="6" t="s">
        <v>229</v>
      </c>
      <c r="J164" s="6" t="s">
        <v>229</v>
      </c>
      <c r="K164" s="6">
        <v>0</v>
      </c>
      <c r="L164" s="6">
        <v>0</v>
      </c>
      <c r="M164" s="6">
        <v>0.5</v>
      </c>
      <c r="N164">
        <v>15.7</v>
      </c>
      <c r="O164">
        <v>669.8</v>
      </c>
      <c r="P164">
        <v>16.899999999999999</v>
      </c>
      <c r="Q164">
        <v>17</v>
      </c>
      <c r="R164" s="60">
        <v>0.10763888888888901</v>
      </c>
      <c r="T164" s="124"/>
      <c r="U164" s="128"/>
      <c r="V164" s="123" t="str">
        <f t="shared" si="4"/>
        <v/>
      </c>
      <c r="W164" s="128"/>
      <c r="X164" s="124"/>
      <c r="Z164" s="6"/>
      <c r="AA164"/>
      <c r="AC164" s="545"/>
      <c r="AR164" s="6"/>
      <c r="AS164" s="6"/>
      <c r="AT164" s="58"/>
      <c r="AU164" s="670"/>
      <c r="AV164" s="671"/>
      <c r="AW164" s="670"/>
      <c r="AX164" s="670"/>
      <c r="AY164" s="671"/>
      <c r="AZ164" s="671"/>
      <c r="BA164" s="670"/>
      <c r="BB164" s="670"/>
      <c r="BC164" s="670"/>
      <c r="BD164" s="671"/>
      <c r="BE164" s="671"/>
      <c r="BF164" s="671"/>
      <c r="BG164" s="671"/>
      <c r="BH164" s="670"/>
      <c r="BI164" s="670"/>
      <c r="BJ164" s="671"/>
      <c r="BK164" s="672"/>
      <c r="BL164" s="670"/>
      <c r="BM164" s="459"/>
      <c r="CB164" s="60"/>
    </row>
    <row r="165" spans="2:80" x14ac:dyDescent="0.25">
      <c r="B165" s="6">
        <v>18.899999999999999</v>
      </c>
      <c r="C165" s="6">
        <v>85</v>
      </c>
      <c r="D165" s="6">
        <v>17.2</v>
      </c>
      <c r="E165" s="6">
        <v>18.3</v>
      </c>
      <c r="F165" s="6">
        <v>0.4</v>
      </c>
      <c r="G165" s="6">
        <v>1.8</v>
      </c>
      <c r="H165" s="6">
        <v>1014.6</v>
      </c>
      <c r="I165" s="6" t="s">
        <v>229</v>
      </c>
      <c r="J165" s="6" t="s">
        <v>229</v>
      </c>
      <c r="K165" s="6">
        <v>0</v>
      </c>
      <c r="L165" s="6">
        <v>0</v>
      </c>
      <c r="M165" s="6">
        <v>0.5</v>
      </c>
      <c r="N165">
        <v>15.7</v>
      </c>
      <c r="O165">
        <v>669.8</v>
      </c>
      <c r="P165">
        <v>16.8</v>
      </c>
      <c r="Q165">
        <v>17</v>
      </c>
      <c r="R165" s="60">
        <v>0.108333333333333</v>
      </c>
      <c r="T165" s="124"/>
      <c r="U165" s="128"/>
      <c r="V165" s="123" t="str">
        <f t="shared" si="4"/>
        <v/>
      </c>
      <c r="W165" s="128"/>
      <c r="X165" s="124"/>
      <c r="Z165" s="6"/>
      <c r="AA165"/>
      <c r="AC165" s="545"/>
      <c r="AR165" s="6"/>
      <c r="AS165" s="6"/>
      <c r="AT165" s="58"/>
      <c r="AU165" s="670"/>
      <c r="AV165" s="671"/>
      <c r="AW165" s="670"/>
      <c r="AX165" s="670"/>
      <c r="AY165" s="671"/>
      <c r="AZ165" s="671"/>
      <c r="BA165" s="670"/>
      <c r="BB165" s="670"/>
      <c r="BC165" s="670"/>
      <c r="BD165" s="671"/>
      <c r="BE165" s="671"/>
      <c r="BF165" s="671"/>
      <c r="BG165" s="671"/>
      <c r="BH165" s="670"/>
      <c r="BI165" s="670"/>
      <c r="BJ165" s="670"/>
      <c r="BK165" s="672"/>
      <c r="BL165" s="670"/>
      <c r="BM165" s="459"/>
      <c r="CB165" s="60"/>
    </row>
    <row r="166" spans="2:80" x14ac:dyDescent="0.25">
      <c r="B166" s="6">
        <v>18.899999999999999</v>
      </c>
      <c r="C166" s="6">
        <v>85</v>
      </c>
      <c r="D166" s="6">
        <v>17.100000000000001</v>
      </c>
      <c r="E166" s="6">
        <v>18.2</v>
      </c>
      <c r="F166" s="6">
        <v>0</v>
      </c>
      <c r="G166" s="6">
        <v>0</v>
      </c>
      <c r="H166" s="6">
        <v>1015.1</v>
      </c>
      <c r="I166" s="6" t="s">
        <v>229</v>
      </c>
      <c r="J166" s="6" t="s">
        <v>229</v>
      </c>
      <c r="K166" s="6">
        <v>0</v>
      </c>
      <c r="L166" s="6">
        <v>0</v>
      </c>
      <c r="M166" s="6">
        <v>0.5</v>
      </c>
      <c r="N166">
        <v>15.7</v>
      </c>
      <c r="O166">
        <v>669.8</v>
      </c>
      <c r="P166">
        <v>16.8</v>
      </c>
      <c r="Q166">
        <v>16.899999999999999</v>
      </c>
      <c r="R166" s="60">
        <v>0.109027777777778</v>
      </c>
      <c r="T166" s="124"/>
      <c r="U166" s="128"/>
      <c r="V166" s="123" t="str">
        <f t="shared" si="4"/>
        <v/>
      </c>
      <c r="W166" s="128"/>
      <c r="X166" s="124"/>
      <c r="Z166" s="6"/>
      <c r="AA166"/>
      <c r="AC166" s="545"/>
      <c r="AR166" s="6"/>
      <c r="AS166" s="6"/>
      <c r="AT166" s="58"/>
      <c r="AU166" s="670"/>
      <c r="AV166" s="671"/>
      <c r="AW166" s="670"/>
      <c r="AX166" s="670"/>
      <c r="AY166" s="671"/>
      <c r="AZ166" s="670"/>
      <c r="BA166" s="670"/>
      <c r="BB166" s="670"/>
      <c r="BC166" s="670"/>
      <c r="BD166" s="671"/>
      <c r="BE166" s="671"/>
      <c r="BF166" s="671"/>
      <c r="BG166" s="671"/>
      <c r="BH166" s="670"/>
      <c r="BI166" s="670"/>
      <c r="BJ166" s="670"/>
      <c r="BK166" s="672"/>
      <c r="BL166" s="670"/>
      <c r="BM166" s="459"/>
      <c r="CB166" s="60"/>
    </row>
    <row r="167" spans="2:80" x14ac:dyDescent="0.25">
      <c r="B167" s="6">
        <v>18.899999999999999</v>
      </c>
      <c r="C167" s="6">
        <v>85</v>
      </c>
      <c r="D167" s="6">
        <v>17.100000000000001</v>
      </c>
      <c r="E167" s="6">
        <v>18.2</v>
      </c>
      <c r="F167" s="6">
        <v>0.7</v>
      </c>
      <c r="G167" s="6">
        <v>1.8</v>
      </c>
      <c r="H167" s="6">
        <v>1014.8</v>
      </c>
      <c r="I167" s="6" t="s">
        <v>229</v>
      </c>
      <c r="J167" s="6" t="s">
        <v>229</v>
      </c>
      <c r="K167" s="6">
        <v>0</v>
      </c>
      <c r="L167" s="6">
        <v>0</v>
      </c>
      <c r="M167" s="6">
        <v>0.5</v>
      </c>
      <c r="N167">
        <v>15.7</v>
      </c>
      <c r="O167">
        <v>669.8</v>
      </c>
      <c r="P167">
        <v>16.8</v>
      </c>
      <c r="Q167">
        <v>16.899999999999999</v>
      </c>
      <c r="R167" s="60">
        <v>0.109722222222222</v>
      </c>
      <c r="T167" s="124"/>
      <c r="U167" s="128"/>
      <c r="V167" s="123" t="str">
        <f t="shared" si="4"/>
        <v/>
      </c>
      <c r="W167" s="128"/>
      <c r="X167" s="124"/>
      <c r="Z167" s="6"/>
      <c r="AA167"/>
      <c r="AC167" s="545"/>
      <c r="AR167" s="6"/>
      <c r="AS167" s="6"/>
      <c r="AT167" s="58"/>
      <c r="AU167" s="670"/>
      <c r="AV167" s="671"/>
      <c r="AW167" s="670"/>
      <c r="AX167" s="670"/>
      <c r="AY167" s="671"/>
      <c r="AZ167" s="671"/>
      <c r="BA167" s="670"/>
      <c r="BB167" s="670"/>
      <c r="BC167" s="670"/>
      <c r="BD167" s="671"/>
      <c r="BE167" s="671"/>
      <c r="BF167" s="671"/>
      <c r="BG167" s="671"/>
      <c r="BH167" s="670"/>
      <c r="BI167" s="670"/>
      <c r="BJ167" s="671"/>
      <c r="BK167" s="672"/>
      <c r="BL167" s="670"/>
      <c r="BM167" s="459"/>
      <c r="CB167" s="60"/>
    </row>
    <row r="168" spans="2:80" x14ac:dyDescent="0.25">
      <c r="B168" s="6">
        <v>18.8</v>
      </c>
      <c r="C168" s="6">
        <v>85</v>
      </c>
      <c r="D168" s="6">
        <v>17.100000000000001</v>
      </c>
      <c r="E168" s="6">
        <v>18.2</v>
      </c>
      <c r="F168" s="6">
        <v>0</v>
      </c>
      <c r="G168" s="6">
        <v>0</v>
      </c>
      <c r="H168" s="6">
        <v>1014.8</v>
      </c>
      <c r="I168" s="6" t="s">
        <v>229</v>
      </c>
      <c r="J168" s="6" t="s">
        <v>229</v>
      </c>
      <c r="K168" s="6">
        <v>0</v>
      </c>
      <c r="L168" s="6">
        <v>0</v>
      </c>
      <c r="M168" s="6">
        <v>0.5</v>
      </c>
      <c r="N168">
        <v>15.7</v>
      </c>
      <c r="O168">
        <v>669.8</v>
      </c>
      <c r="P168">
        <v>16.8</v>
      </c>
      <c r="Q168">
        <v>16.899999999999999</v>
      </c>
      <c r="R168" s="60">
        <v>0.110416666666667</v>
      </c>
      <c r="T168" s="124"/>
      <c r="U168" s="128"/>
      <c r="V168" s="123" t="str">
        <f t="shared" si="4"/>
        <v/>
      </c>
      <c r="W168" s="128"/>
      <c r="X168" s="124"/>
      <c r="Z168" s="6"/>
      <c r="AA168"/>
      <c r="AC168" s="545"/>
      <c r="AR168" s="6"/>
      <c r="AS168" s="6"/>
      <c r="AT168" s="58"/>
      <c r="AU168" s="670"/>
      <c r="AV168" s="671"/>
      <c r="AW168" s="670"/>
      <c r="AX168" s="670"/>
      <c r="AY168" s="670"/>
      <c r="AZ168" s="670"/>
      <c r="BA168" s="670"/>
      <c r="BB168" s="670"/>
      <c r="BC168" s="670"/>
      <c r="BD168" s="671"/>
      <c r="BE168" s="671"/>
      <c r="BF168" s="671"/>
      <c r="BG168" s="671"/>
      <c r="BH168" s="670"/>
      <c r="BI168" s="670"/>
      <c r="BJ168" s="671"/>
      <c r="BK168" s="672"/>
      <c r="BL168" s="670"/>
      <c r="BM168" s="459"/>
      <c r="CB168" s="60"/>
    </row>
    <row r="169" spans="2:80" x14ac:dyDescent="0.25">
      <c r="B169" s="6">
        <v>18.8</v>
      </c>
      <c r="C169" s="6">
        <v>85</v>
      </c>
      <c r="D169" s="6">
        <v>17</v>
      </c>
      <c r="E169" s="6">
        <v>18.100000000000001</v>
      </c>
      <c r="F169" s="6">
        <v>0</v>
      </c>
      <c r="G169" s="6">
        <v>0</v>
      </c>
      <c r="H169" s="6">
        <v>1014.7</v>
      </c>
      <c r="I169" s="6" t="s">
        <v>229</v>
      </c>
      <c r="J169" s="6" t="s">
        <v>229</v>
      </c>
      <c r="K169" s="6">
        <v>0</v>
      </c>
      <c r="L169" s="6">
        <v>0</v>
      </c>
      <c r="M169" s="6">
        <v>0.5</v>
      </c>
      <c r="N169">
        <v>15.7</v>
      </c>
      <c r="O169">
        <v>669.8</v>
      </c>
      <c r="P169">
        <v>16.8</v>
      </c>
      <c r="Q169">
        <v>16.899999999999999</v>
      </c>
      <c r="R169" s="60">
        <v>0.11111111111111099</v>
      </c>
      <c r="T169" s="124"/>
      <c r="U169" s="128"/>
      <c r="V169" s="123" t="str">
        <f t="shared" si="4"/>
        <v/>
      </c>
      <c r="W169" s="128"/>
      <c r="X169" s="124"/>
      <c r="Z169" s="6"/>
      <c r="AA169"/>
      <c r="AC169" s="545"/>
      <c r="AR169" s="6"/>
      <c r="AS169" s="6"/>
      <c r="AT169" s="58"/>
      <c r="AU169" s="670"/>
      <c r="AV169" s="671"/>
      <c r="AW169" s="670"/>
      <c r="AX169" s="670"/>
      <c r="AY169" s="670"/>
      <c r="AZ169" s="670"/>
      <c r="BA169" s="670"/>
      <c r="BB169" s="670"/>
      <c r="BC169" s="670"/>
      <c r="BD169" s="671"/>
      <c r="BE169" s="671"/>
      <c r="BF169" s="671"/>
      <c r="BG169" s="671"/>
      <c r="BH169" s="670"/>
      <c r="BI169" s="670"/>
      <c r="BJ169" s="670"/>
      <c r="BK169" s="672"/>
      <c r="BL169" s="670"/>
      <c r="BM169" s="459"/>
      <c r="CB169" s="60"/>
    </row>
    <row r="170" spans="2:80" x14ac:dyDescent="0.25">
      <c r="B170" s="6">
        <v>18.8</v>
      </c>
      <c r="C170" s="6">
        <v>85</v>
      </c>
      <c r="D170" s="6">
        <v>17</v>
      </c>
      <c r="E170" s="6">
        <v>18.100000000000001</v>
      </c>
      <c r="F170" s="6">
        <v>0.7</v>
      </c>
      <c r="G170" s="6">
        <v>1.8</v>
      </c>
      <c r="H170" s="6">
        <v>1014.7</v>
      </c>
      <c r="I170" s="6" t="s">
        <v>229</v>
      </c>
      <c r="J170" s="6" t="s">
        <v>229</v>
      </c>
      <c r="K170" s="6">
        <v>0</v>
      </c>
      <c r="L170" s="6">
        <v>0</v>
      </c>
      <c r="M170" s="6">
        <v>0.5</v>
      </c>
      <c r="N170">
        <v>15.7</v>
      </c>
      <c r="O170">
        <v>669.8</v>
      </c>
      <c r="P170">
        <v>16.8</v>
      </c>
      <c r="Q170">
        <v>16.899999999999999</v>
      </c>
      <c r="R170" s="60">
        <v>0.111805555555556</v>
      </c>
      <c r="T170" s="124"/>
      <c r="U170" s="128"/>
      <c r="V170" s="123" t="str">
        <f t="shared" si="4"/>
        <v/>
      </c>
      <c r="W170" s="128"/>
      <c r="X170" s="124"/>
      <c r="Z170" s="6"/>
      <c r="AA170"/>
      <c r="AC170" s="545"/>
      <c r="AR170" s="6"/>
      <c r="AS170" s="6"/>
      <c r="AT170" s="58"/>
      <c r="AU170" s="670"/>
      <c r="AV170" s="671"/>
      <c r="AW170" s="670"/>
      <c r="AX170" s="670"/>
      <c r="AY170" s="670"/>
      <c r="AZ170" s="670"/>
      <c r="BA170" s="670"/>
      <c r="BB170" s="670"/>
      <c r="BC170" s="670"/>
      <c r="BD170" s="671"/>
      <c r="BE170" s="671"/>
      <c r="BF170" s="671"/>
      <c r="BG170" s="671"/>
      <c r="BH170" s="670"/>
      <c r="BI170" s="670"/>
      <c r="BJ170" s="670"/>
      <c r="BK170" s="672"/>
      <c r="BL170" s="670"/>
      <c r="BM170" s="459"/>
      <c r="CB170" s="60"/>
    </row>
    <row r="171" spans="2:80" x14ac:dyDescent="0.25">
      <c r="B171" s="6">
        <v>18.8</v>
      </c>
      <c r="C171" s="6">
        <v>85</v>
      </c>
      <c r="D171" s="6">
        <v>17</v>
      </c>
      <c r="E171" s="6">
        <v>18.100000000000001</v>
      </c>
      <c r="F171" s="6">
        <v>0.7</v>
      </c>
      <c r="G171" s="6">
        <v>1.8</v>
      </c>
      <c r="H171" s="6">
        <v>1014.7</v>
      </c>
      <c r="I171" s="6" t="s">
        <v>229</v>
      </c>
      <c r="J171" s="6" t="s">
        <v>229</v>
      </c>
      <c r="K171" s="6">
        <v>0</v>
      </c>
      <c r="L171" s="6">
        <v>0</v>
      </c>
      <c r="M171" s="6">
        <v>0.5</v>
      </c>
      <c r="N171">
        <v>15.7</v>
      </c>
      <c r="O171">
        <v>669.8</v>
      </c>
      <c r="P171">
        <v>16.8</v>
      </c>
      <c r="Q171">
        <v>16.899999999999999</v>
      </c>
      <c r="R171" s="60">
        <v>0.1125</v>
      </c>
      <c r="T171" s="124"/>
      <c r="U171" s="128"/>
      <c r="V171" s="123" t="str">
        <f t="shared" si="4"/>
        <v/>
      </c>
      <c r="W171" s="128"/>
      <c r="X171" s="124"/>
      <c r="Z171" s="6"/>
      <c r="AA171"/>
      <c r="AC171" s="545"/>
      <c r="AR171" s="6"/>
      <c r="AS171" s="6"/>
      <c r="AT171" s="58"/>
      <c r="AU171" s="670"/>
      <c r="AV171" s="671"/>
      <c r="AW171" s="670"/>
      <c r="AX171" s="670"/>
      <c r="AY171" s="670"/>
      <c r="AZ171" s="670"/>
      <c r="BA171" s="670"/>
      <c r="BB171" s="670"/>
      <c r="BC171" s="670"/>
      <c r="BD171" s="671"/>
      <c r="BE171" s="671"/>
      <c r="BF171" s="671"/>
      <c r="BG171" s="671"/>
      <c r="BH171" s="670"/>
      <c r="BI171" s="670"/>
      <c r="BJ171" s="670"/>
      <c r="BK171" s="672"/>
      <c r="BL171" s="670"/>
      <c r="BM171" s="459"/>
      <c r="CB171" s="60"/>
    </row>
    <row r="172" spans="2:80" x14ac:dyDescent="0.25">
      <c r="B172" s="6">
        <v>18.8</v>
      </c>
      <c r="C172" s="6">
        <v>85</v>
      </c>
      <c r="D172" s="6">
        <v>17</v>
      </c>
      <c r="E172" s="6">
        <v>18.100000000000001</v>
      </c>
      <c r="F172" s="6">
        <v>1.4</v>
      </c>
      <c r="G172" s="6">
        <v>1.8</v>
      </c>
      <c r="H172" s="6">
        <v>1014.7</v>
      </c>
      <c r="I172" s="6" t="s">
        <v>229</v>
      </c>
      <c r="J172" s="6" t="s">
        <v>229</v>
      </c>
      <c r="K172" s="6">
        <v>0</v>
      </c>
      <c r="L172" s="6">
        <v>0</v>
      </c>
      <c r="M172" s="6">
        <v>0.5</v>
      </c>
      <c r="N172">
        <v>15.7</v>
      </c>
      <c r="O172">
        <v>669.8</v>
      </c>
      <c r="P172">
        <v>16.7</v>
      </c>
      <c r="Q172">
        <v>16.8</v>
      </c>
      <c r="R172" s="60">
        <v>0.113194444444444</v>
      </c>
      <c r="T172" s="124"/>
      <c r="U172" s="128"/>
      <c r="V172" s="123" t="str">
        <f t="shared" si="4"/>
        <v/>
      </c>
      <c r="W172" s="128"/>
      <c r="X172" s="124"/>
      <c r="Z172" s="6"/>
      <c r="AA172"/>
      <c r="AC172" s="545"/>
      <c r="AR172" s="6"/>
      <c r="AS172" s="6"/>
      <c r="AT172" s="58"/>
      <c r="AU172" s="670"/>
      <c r="AV172" s="671"/>
      <c r="AW172" s="670"/>
      <c r="AX172" s="670"/>
      <c r="AY172" s="671"/>
      <c r="AZ172" s="671"/>
      <c r="BA172" s="670"/>
      <c r="BB172" s="670"/>
      <c r="BC172" s="670"/>
      <c r="BD172" s="671"/>
      <c r="BE172" s="671"/>
      <c r="BF172" s="671"/>
      <c r="BG172" s="671"/>
      <c r="BH172" s="670"/>
      <c r="BI172" s="670"/>
      <c r="BJ172" s="670"/>
      <c r="BK172" s="672"/>
      <c r="BL172" s="670"/>
      <c r="BM172" s="459"/>
      <c r="CB172" s="60"/>
    </row>
    <row r="173" spans="2:80" x14ac:dyDescent="0.25">
      <c r="B173" s="6">
        <v>18.8</v>
      </c>
      <c r="C173" s="6">
        <v>85</v>
      </c>
      <c r="D173" s="6">
        <v>17</v>
      </c>
      <c r="E173" s="6">
        <v>18.100000000000001</v>
      </c>
      <c r="F173" s="6">
        <v>1.1000000000000001</v>
      </c>
      <c r="G173" s="6">
        <v>1.8</v>
      </c>
      <c r="H173" s="6">
        <v>1014.6</v>
      </c>
      <c r="I173" s="6" t="s">
        <v>229</v>
      </c>
      <c r="J173" s="6" t="s">
        <v>229</v>
      </c>
      <c r="K173" s="6">
        <v>0</v>
      </c>
      <c r="L173" s="6">
        <v>0</v>
      </c>
      <c r="M173" s="6">
        <v>0.5</v>
      </c>
      <c r="N173">
        <v>15.7</v>
      </c>
      <c r="O173">
        <v>669.8</v>
      </c>
      <c r="P173">
        <v>16.7</v>
      </c>
      <c r="Q173">
        <v>16.8</v>
      </c>
      <c r="R173" s="60">
        <v>0.113888888888889</v>
      </c>
      <c r="T173" s="124"/>
      <c r="U173" s="128"/>
      <c r="V173" s="123" t="str">
        <f t="shared" si="4"/>
        <v/>
      </c>
      <c r="W173" s="128"/>
      <c r="X173" s="124"/>
      <c r="Z173" s="6"/>
      <c r="AA173"/>
      <c r="AC173" s="545"/>
      <c r="AR173" s="6"/>
      <c r="AS173" s="6"/>
      <c r="AT173" s="58"/>
      <c r="AU173" s="670"/>
      <c r="AV173" s="671"/>
      <c r="AW173" s="670"/>
      <c r="AX173" s="670"/>
      <c r="AY173" s="670"/>
      <c r="AZ173" s="670"/>
      <c r="BA173" s="670"/>
      <c r="BB173" s="670"/>
      <c r="BC173" s="670"/>
      <c r="BD173" s="671"/>
      <c r="BE173" s="671"/>
      <c r="BF173" s="671"/>
      <c r="BG173" s="671"/>
      <c r="BH173" s="670"/>
      <c r="BI173" s="670"/>
      <c r="BJ173" s="670"/>
      <c r="BK173" s="672"/>
      <c r="BL173" s="670"/>
      <c r="BM173" s="459"/>
      <c r="CB173" s="60"/>
    </row>
    <row r="174" spans="2:80" x14ac:dyDescent="0.25">
      <c r="B174" s="6">
        <v>18.8</v>
      </c>
      <c r="C174" s="6">
        <v>85</v>
      </c>
      <c r="D174" s="6">
        <v>17</v>
      </c>
      <c r="E174" s="6">
        <v>18.100000000000001</v>
      </c>
      <c r="F174" s="6">
        <v>0.7</v>
      </c>
      <c r="G174" s="6">
        <v>1.8</v>
      </c>
      <c r="H174" s="6">
        <v>1014.8</v>
      </c>
      <c r="I174" s="6" t="s">
        <v>229</v>
      </c>
      <c r="J174" s="6" t="s">
        <v>229</v>
      </c>
      <c r="K174" s="6">
        <v>0</v>
      </c>
      <c r="L174" s="6">
        <v>0</v>
      </c>
      <c r="M174" s="6">
        <v>0.5</v>
      </c>
      <c r="N174">
        <v>15.7</v>
      </c>
      <c r="O174">
        <v>669.8</v>
      </c>
      <c r="P174">
        <v>16.7</v>
      </c>
      <c r="Q174">
        <v>16.8</v>
      </c>
      <c r="R174" s="60">
        <v>0.114583333333333</v>
      </c>
      <c r="T174" s="124"/>
      <c r="U174" s="128"/>
      <c r="V174" s="123" t="str">
        <f t="shared" si="4"/>
        <v/>
      </c>
      <c r="W174" s="128"/>
      <c r="X174" s="124"/>
      <c r="Z174" s="6"/>
      <c r="AA174"/>
      <c r="AC174" s="545"/>
      <c r="AR174" s="6"/>
      <c r="AS174" s="6"/>
      <c r="AT174" s="58"/>
      <c r="AU174" s="670"/>
      <c r="AV174" s="671"/>
      <c r="AW174" s="670"/>
      <c r="AX174" s="670"/>
      <c r="AY174" s="670"/>
      <c r="AZ174" s="670"/>
      <c r="BA174" s="670"/>
      <c r="BB174" s="670"/>
      <c r="BC174" s="670"/>
      <c r="BD174" s="671"/>
      <c r="BE174" s="671"/>
      <c r="BF174" s="671"/>
      <c r="BG174" s="671"/>
      <c r="BH174" s="670"/>
      <c r="BI174" s="670"/>
      <c r="BJ174" s="670"/>
      <c r="BK174" s="672"/>
      <c r="BL174" s="670"/>
      <c r="BM174" s="459"/>
      <c r="CB174" s="60"/>
    </row>
    <row r="175" spans="2:80" x14ac:dyDescent="0.25">
      <c r="B175" s="6">
        <v>18.8</v>
      </c>
      <c r="C175" s="6">
        <v>85</v>
      </c>
      <c r="D175" s="6">
        <v>16.899999999999999</v>
      </c>
      <c r="E175" s="6">
        <v>18</v>
      </c>
      <c r="F175" s="6">
        <v>1.8</v>
      </c>
      <c r="G175" s="6">
        <v>3.6</v>
      </c>
      <c r="H175" s="6">
        <v>1014.7</v>
      </c>
      <c r="I175" s="6" t="s">
        <v>229</v>
      </c>
      <c r="J175" s="6" t="s">
        <v>229</v>
      </c>
      <c r="K175" s="6">
        <v>0</v>
      </c>
      <c r="L175" s="6">
        <v>0</v>
      </c>
      <c r="M175" s="6">
        <v>0.5</v>
      </c>
      <c r="N175">
        <v>15.7</v>
      </c>
      <c r="O175">
        <v>669.8</v>
      </c>
      <c r="P175">
        <v>16.7</v>
      </c>
      <c r="Q175">
        <v>16.8</v>
      </c>
      <c r="R175" s="60">
        <v>0.11527777777777801</v>
      </c>
      <c r="T175" s="124"/>
      <c r="U175" s="128"/>
      <c r="V175" s="123" t="str">
        <f t="shared" si="4"/>
        <v/>
      </c>
      <c r="W175" s="128"/>
      <c r="X175" s="124"/>
      <c r="Z175" s="6"/>
      <c r="AA175"/>
      <c r="AC175" s="545"/>
      <c r="AR175" s="6"/>
      <c r="AS175" s="6"/>
      <c r="AT175" s="58"/>
      <c r="AU175" s="670"/>
      <c r="AV175" s="671"/>
      <c r="AW175" s="670"/>
      <c r="AX175" s="670"/>
      <c r="AY175" s="671"/>
      <c r="AZ175" s="671"/>
      <c r="BA175" s="670"/>
      <c r="BB175" s="670"/>
      <c r="BC175" s="670"/>
      <c r="BD175" s="671"/>
      <c r="BE175" s="671"/>
      <c r="BF175" s="671"/>
      <c r="BG175" s="671"/>
      <c r="BH175" s="670"/>
      <c r="BI175" s="670"/>
      <c r="BJ175" s="670"/>
      <c r="BK175" s="672"/>
      <c r="BL175" s="670"/>
      <c r="BM175" s="459"/>
      <c r="CB175" s="60"/>
    </row>
    <row r="176" spans="2:80" x14ac:dyDescent="0.25">
      <c r="B176" s="6">
        <v>18.8</v>
      </c>
      <c r="C176" s="6">
        <v>85</v>
      </c>
      <c r="D176" s="6">
        <v>16.899999999999999</v>
      </c>
      <c r="E176" s="6">
        <v>18</v>
      </c>
      <c r="F176" s="6">
        <v>1.4</v>
      </c>
      <c r="G176" s="6">
        <v>1.8</v>
      </c>
      <c r="H176" s="6">
        <v>1014.6</v>
      </c>
      <c r="I176" s="6" t="s">
        <v>229</v>
      </c>
      <c r="J176" s="6" t="s">
        <v>229</v>
      </c>
      <c r="K176" s="6">
        <v>0</v>
      </c>
      <c r="L176" s="6">
        <v>0</v>
      </c>
      <c r="M176" s="6">
        <v>0.5</v>
      </c>
      <c r="N176">
        <v>15.7</v>
      </c>
      <c r="O176">
        <v>669.8</v>
      </c>
      <c r="P176">
        <v>16.7</v>
      </c>
      <c r="Q176">
        <v>16.8</v>
      </c>
      <c r="R176" s="60">
        <v>0.115972222222222</v>
      </c>
      <c r="T176" s="124"/>
      <c r="U176" s="128"/>
      <c r="V176" s="123" t="str">
        <f t="shared" si="4"/>
        <v/>
      </c>
      <c r="W176" s="128"/>
      <c r="X176" s="124"/>
      <c r="Z176" s="6"/>
      <c r="AA176"/>
      <c r="AC176" s="545"/>
      <c r="AR176" s="6"/>
      <c r="AS176" s="6"/>
      <c r="AT176" s="58"/>
      <c r="AU176" s="670"/>
      <c r="AV176" s="671"/>
      <c r="AW176" s="670"/>
      <c r="AX176" s="670"/>
      <c r="AY176" s="671"/>
      <c r="AZ176" s="671"/>
      <c r="BA176" s="670"/>
      <c r="BB176" s="670"/>
      <c r="BC176" s="670"/>
      <c r="BD176" s="671"/>
      <c r="BE176" s="671"/>
      <c r="BF176" s="671"/>
      <c r="BG176" s="671"/>
      <c r="BH176" s="670"/>
      <c r="BI176" s="670"/>
      <c r="BJ176" s="671"/>
      <c r="BK176" s="672"/>
      <c r="BL176" s="670"/>
      <c r="BM176" s="459"/>
      <c r="CB176" s="60"/>
    </row>
    <row r="177" spans="2:80" x14ac:dyDescent="0.25">
      <c r="B177" s="6">
        <v>18.7</v>
      </c>
      <c r="C177" s="6">
        <v>85</v>
      </c>
      <c r="D177" s="6">
        <v>16.899999999999999</v>
      </c>
      <c r="E177" s="6">
        <v>18</v>
      </c>
      <c r="F177" s="6">
        <v>0</v>
      </c>
      <c r="G177" s="6">
        <v>0</v>
      </c>
      <c r="H177" s="6">
        <v>1014.7</v>
      </c>
      <c r="I177" s="6" t="s">
        <v>229</v>
      </c>
      <c r="J177" s="6" t="s">
        <v>229</v>
      </c>
      <c r="K177" s="6">
        <v>0</v>
      </c>
      <c r="L177" s="6">
        <v>0</v>
      </c>
      <c r="M177" s="6">
        <v>0.5</v>
      </c>
      <c r="N177">
        <v>15.7</v>
      </c>
      <c r="O177">
        <v>669.8</v>
      </c>
      <c r="P177">
        <v>16.7</v>
      </c>
      <c r="Q177">
        <v>16.8</v>
      </c>
      <c r="R177" s="60">
        <v>0.116666666666667</v>
      </c>
      <c r="T177" s="124"/>
      <c r="U177" s="128"/>
      <c r="V177" s="123" t="str">
        <f t="shared" si="4"/>
        <v/>
      </c>
      <c r="W177" s="128"/>
      <c r="X177" s="124"/>
      <c r="Z177" s="6"/>
      <c r="AA177"/>
      <c r="AC177" s="545"/>
      <c r="AR177" s="6"/>
      <c r="AS177" s="6"/>
      <c r="AT177" s="58"/>
      <c r="AU177" s="670"/>
      <c r="AV177" s="671"/>
      <c r="AW177" s="670"/>
      <c r="AX177" s="670"/>
      <c r="AY177" s="671"/>
      <c r="AZ177" s="671"/>
      <c r="BA177" s="670"/>
      <c r="BB177" s="670"/>
      <c r="BC177" s="670"/>
      <c r="BD177" s="671"/>
      <c r="BE177" s="671"/>
      <c r="BF177" s="671"/>
      <c r="BG177" s="671"/>
      <c r="BH177" s="670"/>
      <c r="BI177" s="670"/>
      <c r="BJ177" s="670"/>
      <c r="BK177" s="672"/>
      <c r="BL177" s="670"/>
      <c r="BM177" s="459"/>
      <c r="CB177" s="60"/>
    </row>
    <row r="178" spans="2:80" x14ac:dyDescent="0.25">
      <c r="B178" s="6">
        <v>18.8</v>
      </c>
      <c r="C178" s="6">
        <v>85</v>
      </c>
      <c r="D178" s="6">
        <v>16.899999999999999</v>
      </c>
      <c r="E178" s="6">
        <v>18</v>
      </c>
      <c r="F178" s="6">
        <v>0.4</v>
      </c>
      <c r="G178" s="6">
        <v>1.8</v>
      </c>
      <c r="H178" s="6">
        <v>1014.6</v>
      </c>
      <c r="I178" s="6" t="s">
        <v>229</v>
      </c>
      <c r="J178" s="6" t="s">
        <v>229</v>
      </c>
      <c r="K178" s="6">
        <v>0</v>
      </c>
      <c r="L178" s="6">
        <v>0</v>
      </c>
      <c r="M178" s="6">
        <v>0.5</v>
      </c>
      <c r="N178">
        <v>15.7</v>
      </c>
      <c r="O178">
        <v>669.8</v>
      </c>
      <c r="P178">
        <v>16.7</v>
      </c>
      <c r="Q178">
        <v>16.8</v>
      </c>
      <c r="R178" s="60">
        <v>0.117361111111111</v>
      </c>
      <c r="T178" s="124"/>
      <c r="U178" s="128"/>
      <c r="V178" s="123" t="str">
        <f t="shared" si="4"/>
        <v/>
      </c>
      <c r="W178" s="128"/>
      <c r="X178" s="124"/>
      <c r="Z178" s="6"/>
      <c r="AA178"/>
      <c r="AC178" s="545"/>
      <c r="AR178" s="6"/>
      <c r="AS178" s="6"/>
      <c r="AT178" s="58"/>
      <c r="AU178" s="670"/>
      <c r="AV178" s="671"/>
      <c r="AW178" s="670"/>
      <c r="AX178" s="670"/>
      <c r="AY178" s="670"/>
      <c r="AZ178" s="670"/>
      <c r="BA178" s="670"/>
      <c r="BB178" s="670"/>
      <c r="BC178" s="670"/>
      <c r="BD178" s="671"/>
      <c r="BE178" s="671"/>
      <c r="BF178" s="671"/>
      <c r="BG178" s="671"/>
      <c r="BH178" s="670"/>
      <c r="BI178" s="670"/>
      <c r="BJ178" s="670"/>
      <c r="BK178" s="672"/>
      <c r="BL178" s="670"/>
      <c r="BM178" s="459"/>
      <c r="CB178" s="60"/>
    </row>
    <row r="179" spans="2:80" x14ac:dyDescent="0.25">
      <c r="B179" s="6">
        <v>18.7</v>
      </c>
      <c r="C179" s="6">
        <v>85</v>
      </c>
      <c r="D179" s="6">
        <v>16.8</v>
      </c>
      <c r="E179" s="6">
        <v>17.899999999999999</v>
      </c>
      <c r="F179" s="6">
        <v>2.5</v>
      </c>
      <c r="G179" s="6">
        <v>3.6</v>
      </c>
      <c r="H179" s="6">
        <v>1014.6</v>
      </c>
      <c r="I179" s="6" t="s">
        <v>229</v>
      </c>
      <c r="J179" s="6" t="s">
        <v>229</v>
      </c>
      <c r="K179" s="6">
        <v>0</v>
      </c>
      <c r="L179" s="6">
        <v>0</v>
      </c>
      <c r="M179" s="6">
        <v>0.5</v>
      </c>
      <c r="N179">
        <v>15.7</v>
      </c>
      <c r="O179">
        <v>669.8</v>
      </c>
      <c r="P179">
        <v>16.600000000000001</v>
      </c>
      <c r="Q179">
        <v>16.8</v>
      </c>
      <c r="R179" s="60">
        <v>0.118055555555556</v>
      </c>
      <c r="T179" s="124"/>
      <c r="U179" s="128"/>
      <c r="V179" s="123" t="str">
        <f t="shared" si="4"/>
        <v/>
      </c>
      <c r="W179" s="128"/>
      <c r="X179" s="124"/>
      <c r="Z179" s="6"/>
      <c r="AA179"/>
      <c r="AC179" s="545"/>
      <c r="AR179" s="6"/>
      <c r="AS179" s="6"/>
      <c r="AT179" s="58"/>
      <c r="AU179" s="670"/>
      <c r="AV179" s="671"/>
      <c r="AW179" s="670"/>
      <c r="AX179" s="670"/>
      <c r="AY179" s="671"/>
      <c r="AZ179" s="671"/>
      <c r="BA179" s="670"/>
      <c r="BB179" s="670"/>
      <c r="BC179" s="670"/>
      <c r="BD179" s="671"/>
      <c r="BE179" s="671"/>
      <c r="BF179" s="671"/>
      <c r="BG179" s="671"/>
      <c r="BH179" s="670"/>
      <c r="BI179" s="670"/>
      <c r="BJ179" s="671"/>
      <c r="BK179" s="672"/>
      <c r="BL179" s="670"/>
      <c r="BM179" s="459"/>
      <c r="CB179" s="60"/>
    </row>
    <row r="180" spans="2:80" x14ac:dyDescent="0.25">
      <c r="B180" s="6">
        <v>18.7</v>
      </c>
      <c r="C180" s="6">
        <v>85</v>
      </c>
      <c r="D180" s="6">
        <v>16.8</v>
      </c>
      <c r="E180" s="6">
        <v>17.899999999999999</v>
      </c>
      <c r="F180" s="6">
        <v>1.4</v>
      </c>
      <c r="G180" s="6">
        <v>1.8</v>
      </c>
      <c r="H180" s="6">
        <v>1014.6</v>
      </c>
      <c r="I180" s="6" t="s">
        <v>229</v>
      </c>
      <c r="J180" s="6" t="s">
        <v>229</v>
      </c>
      <c r="K180" s="6">
        <v>0</v>
      </c>
      <c r="L180" s="6">
        <v>0</v>
      </c>
      <c r="M180" s="6">
        <v>0.5</v>
      </c>
      <c r="N180">
        <v>15.7</v>
      </c>
      <c r="O180">
        <v>669.8</v>
      </c>
      <c r="P180">
        <v>16.600000000000001</v>
      </c>
      <c r="Q180">
        <v>16.8</v>
      </c>
      <c r="R180" s="60">
        <v>0.11874999999999999</v>
      </c>
      <c r="T180" s="124"/>
      <c r="U180" s="128"/>
      <c r="V180" s="123" t="str">
        <f t="shared" si="4"/>
        <v/>
      </c>
      <c r="W180" s="128"/>
      <c r="X180" s="124"/>
      <c r="Z180" s="6"/>
      <c r="AA180"/>
      <c r="AC180" s="545"/>
      <c r="AR180" s="6"/>
      <c r="AS180" s="6"/>
      <c r="AT180" s="58"/>
      <c r="AU180" s="670"/>
      <c r="AV180" s="671"/>
      <c r="AW180" s="670"/>
      <c r="AX180" s="670"/>
      <c r="AY180" s="671"/>
      <c r="AZ180" s="671"/>
      <c r="BA180" s="670"/>
      <c r="BB180" s="670"/>
      <c r="BC180" s="670"/>
      <c r="BD180" s="671"/>
      <c r="BE180" s="671"/>
      <c r="BF180" s="671"/>
      <c r="BG180" s="671"/>
      <c r="BH180" s="670"/>
      <c r="BI180" s="670"/>
      <c r="BJ180" s="671"/>
      <c r="BK180" s="672"/>
      <c r="BL180" s="670"/>
      <c r="BM180" s="459"/>
      <c r="CB180" s="60"/>
    </row>
    <row r="181" spans="2:80" x14ac:dyDescent="0.25">
      <c r="B181" s="6">
        <v>18.7</v>
      </c>
      <c r="C181" s="6">
        <v>85</v>
      </c>
      <c r="D181" s="6">
        <v>16.8</v>
      </c>
      <c r="E181" s="6">
        <v>17.899999999999999</v>
      </c>
      <c r="F181" s="6">
        <v>1.8</v>
      </c>
      <c r="G181" s="6">
        <v>1.8</v>
      </c>
      <c r="H181" s="6">
        <v>1014.7</v>
      </c>
      <c r="I181" s="6" t="s">
        <v>229</v>
      </c>
      <c r="J181" s="6" t="s">
        <v>229</v>
      </c>
      <c r="K181" s="6">
        <v>0</v>
      </c>
      <c r="L181" s="6">
        <v>0</v>
      </c>
      <c r="M181" s="6">
        <v>0.5</v>
      </c>
      <c r="N181">
        <v>15.7</v>
      </c>
      <c r="O181">
        <v>669.8</v>
      </c>
      <c r="P181">
        <v>16.600000000000001</v>
      </c>
      <c r="Q181">
        <v>16.7</v>
      </c>
      <c r="R181" s="60">
        <v>0.11944444444444401</v>
      </c>
      <c r="T181" s="124"/>
      <c r="U181" s="128"/>
      <c r="V181" s="123" t="str">
        <f t="shared" si="4"/>
        <v/>
      </c>
      <c r="W181" s="128"/>
      <c r="X181" s="124"/>
      <c r="Z181" s="6"/>
      <c r="AA181"/>
      <c r="AC181" s="545"/>
      <c r="AR181" s="6"/>
      <c r="AS181" s="6"/>
      <c r="AT181" s="58"/>
      <c r="AU181" s="670"/>
      <c r="AV181" s="671"/>
      <c r="AW181" s="670"/>
      <c r="AX181" s="670"/>
      <c r="AY181" s="671"/>
      <c r="AZ181" s="671"/>
      <c r="BA181" s="670"/>
      <c r="BB181" s="670"/>
      <c r="BC181" s="670"/>
      <c r="BD181" s="671"/>
      <c r="BE181" s="671"/>
      <c r="BF181" s="671"/>
      <c r="BG181" s="671"/>
      <c r="BH181" s="670"/>
      <c r="BI181" s="671"/>
      <c r="BJ181" s="671"/>
      <c r="BK181" s="672"/>
      <c r="BL181" s="670"/>
      <c r="BM181" s="459"/>
      <c r="CB181" s="60"/>
    </row>
    <row r="182" spans="2:80" x14ac:dyDescent="0.25">
      <c r="B182" s="6">
        <v>18.7</v>
      </c>
      <c r="C182" s="6">
        <v>85</v>
      </c>
      <c r="D182" s="6">
        <v>16.7</v>
      </c>
      <c r="E182" s="6">
        <v>17.8</v>
      </c>
      <c r="F182" s="6">
        <v>2.5</v>
      </c>
      <c r="G182" s="6">
        <v>3.6</v>
      </c>
      <c r="H182" s="6">
        <v>1014.5</v>
      </c>
      <c r="I182" s="6" t="s">
        <v>229</v>
      </c>
      <c r="J182" s="6" t="s">
        <v>229</v>
      </c>
      <c r="K182" s="6">
        <v>0</v>
      </c>
      <c r="L182" s="6">
        <v>0</v>
      </c>
      <c r="M182" s="6">
        <v>0.5</v>
      </c>
      <c r="N182">
        <v>15.7</v>
      </c>
      <c r="O182">
        <v>669.8</v>
      </c>
      <c r="P182">
        <v>16.600000000000001</v>
      </c>
      <c r="Q182">
        <v>16.7</v>
      </c>
      <c r="R182" s="60">
        <v>0.120138888888889</v>
      </c>
      <c r="T182" s="124"/>
      <c r="U182" s="128"/>
      <c r="V182" s="123" t="str">
        <f t="shared" si="4"/>
        <v/>
      </c>
      <c r="W182" s="128"/>
      <c r="X182" s="124"/>
      <c r="Z182" s="6"/>
      <c r="AA182"/>
      <c r="AC182" s="545"/>
      <c r="AR182" s="6"/>
      <c r="AS182" s="6"/>
      <c r="AT182" s="58"/>
      <c r="AU182" s="670"/>
      <c r="AV182" s="671"/>
      <c r="AW182" s="670"/>
      <c r="AX182" s="670"/>
      <c r="AY182" s="671"/>
      <c r="AZ182" s="671"/>
      <c r="BA182" s="670"/>
      <c r="BB182" s="670"/>
      <c r="BC182" s="670"/>
      <c r="BD182" s="671"/>
      <c r="BE182" s="671"/>
      <c r="BF182" s="671"/>
      <c r="BG182" s="671"/>
      <c r="BH182" s="670"/>
      <c r="BI182" s="671"/>
      <c r="BJ182" s="671"/>
      <c r="BK182" s="672"/>
      <c r="BL182" s="670"/>
      <c r="BM182" s="459"/>
      <c r="CB182" s="60"/>
    </row>
    <row r="183" spans="2:80" x14ac:dyDescent="0.25">
      <c r="B183" s="6">
        <v>18.7</v>
      </c>
      <c r="C183" s="6">
        <v>85</v>
      </c>
      <c r="D183" s="6">
        <v>16.7</v>
      </c>
      <c r="E183" s="6">
        <v>17.8</v>
      </c>
      <c r="F183" s="6">
        <v>1.4</v>
      </c>
      <c r="G183" s="6">
        <v>1.8</v>
      </c>
      <c r="H183" s="6">
        <v>1014.8</v>
      </c>
      <c r="I183" s="6" t="s">
        <v>229</v>
      </c>
      <c r="J183" s="6" t="s">
        <v>229</v>
      </c>
      <c r="K183" s="6">
        <v>0</v>
      </c>
      <c r="L183" s="6">
        <v>0</v>
      </c>
      <c r="M183" s="6">
        <v>0.5</v>
      </c>
      <c r="N183">
        <v>15.7</v>
      </c>
      <c r="O183">
        <v>669.8</v>
      </c>
      <c r="P183">
        <v>16.600000000000001</v>
      </c>
      <c r="Q183">
        <v>16.7</v>
      </c>
      <c r="R183" s="60">
        <v>0.120833333333333</v>
      </c>
      <c r="T183" s="124"/>
      <c r="U183" s="128"/>
      <c r="V183" s="123" t="str">
        <f t="shared" si="4"/>
        <v/>
      </c>
      <c r="W183" s="128"/>
      <c r="X183" s="650"/>
      <c r="Z183" s="6"/>
      <c r="AA183"/>
      <c r="AC183" s="545"/>
      <c r="AR183" s="6"/>
      <c r="AS183" s="6"/>
      <c r="AT183" s="58"/>
      <c r="AU183" s="670"/>
      <c r="AV183" s="671"/>
      <c r="AW183" s="670"/>
      <c r="AX183" s="670"/>
      <c r="AY183" s="671"/>
      <c r="AZ183" s="671"/>
      <c r="BA183" s="670"/>
      <c r="BB183" s="670"/>
      <c r="BC183" s="670"/>
      <c r="BD183" s="671"/>
      <c r="BE183" s="671"/>
      <c r="BF183" s="671"/>
      <c r="BG183" s="671"/>
      <c r="BH183" s="670"/>
      <c r="BI183" s="671"/>
      <c r="BJ183" s="671"/>
      <c r="BK183" s="672"/>
      <c r="BL183" s="670"/>
      <c r="BM183" s="459"/>
      <c r="CB183" s="60"/>
    </row>
    <row r="184" spans="2:80" x14ac:dyDescent="0.25">
      <c r="B184" s="6">
        <v>18.7</v>
      </c>
      <c r="C184" s="6">
        <v>85</v>
      </c>
      <c r="D184" s="6">
        <v>16.7</v>
      </c>
      <c r="E184" s="6">
        <v>17.8</v>
      </c>
      <c r="F184" s="6">
        <v>0</v>
      </c>
      <c r="G184" s="6">
        <v>0</v>
      </c>
      <c r="H184" s="6">
        <v>1014.6</v>
      </c>
      <c r="I184" s="6" t="s">
        <v>229</v>
      </c>
      <c r="J184" s="6" t="s">
        <v>229</v>
      </c>
      <c r="K184" s="6">
        <v>0</v>
      </c>
      <c r="L184" s="6">
        <v>0</v>
      </c>
      <c r="M184" s="6">
        <v>0.5</v>
      </c>
      <c r="N184">
        <v>15.7</v>
      </c>
      <c r="O184">
        <v>669.8</v>
      </c>
      <c r="P184">
        <v>16.600000000000001</v>
      </c>
      <c r="Q184">
        <v>16.7</v>
      </c>
      <c r="R184" s="60">
        <v>0.121527777777778</v>
      </c>
      <c r="T184" s="124"/>
      <c r="U184" s="128"/>
      <c r="V184" s="123" t="str">
        <f t="shared" si="4"/>
        <v/>
      </c>
      <c r="W184" s="128"/>
      <c r="X184" s="124"/>
      <c r="Z184" s="6"/>
      <c r="AA184"/>
      <c r="AC184" s="545"/>
      <c r="AR184" s="6"/>
      <c r="AS184" s="6"/>
      <c r="AT184" s="58"/>
      <c r="AU184" s="670"/>
      <c r="AV184" s="671"/>
      <c r="AW184" s="670"/>
      <c r="AX184" s="670"/>
      <c r="AY184" s="671"/>
      <c r="AZ184" s="671"/>
      <c r="BA184" s="670"/>
      <c r="BB184" s="670"/>
      <c r="BC184" s="670"/>
      <c r="BD184" s="671"/>
      <c r="BE184" s="671"/>
      <c r="BF184" s="671"/>
      <c r="BG184" s="671"/>
      <c r="BH184" s="670"/>
      <c r="BI184" s="671"/>
      <c r="BJ184" s="671"/>
      <c r="BK184" s="672"/>
      <c r="BL184" s="670"/>
      <c r="BM184" s="459"/>
      <c r="CB184" s="60"/>
    </row>
    <row r="185" spans="2:80" x14ac:dyDescent="0.25">
      <c r="B185" s="6">
        <v>18.600000000000001</v>
      </c>
      <c r="C185" s="6">
        <v>85</v>
      </c>
      <c r="D185" s="6">
        <v>16.7</v>
      </c>
      <c r="E185" s="6">
        <v>17.8</v>
      </c>
      <c r="F185" s="6">
        <v>0.4</v>
      </c>
      <c r="G185" s="6">
        <v>1.8</v>
      </c>
      <c r="H185" s="6">
        <v>1014.9</v>
      </c>
      <c r="I185" s="6" t="s">
        <v>229</v>
      </c>
      <c r="J185" s="6" t="s">
        <v>229</v>
      </c>
      <c r="K185" s="6">
        <v>0</v>
      </c>
      <c r="L185" s="6">
        <v>0</v>
      </c>
      <c r="M185" s="6">
        <v>0.5</v>
      </c>
      <c r="N185">
        <v>15.7</v>
      </c>
      <c r="O185">
        <v>669.8</v>
      </c>
      <c r="P185">
        <v>16.600000000000001</v>
      </c>
      <c r="Q185">
        <v>16.7</v>
      </c>
      <c r="R185" s="60">
        <v>0.122222222222222</v>
      </c>
      <c r="T185" s="124"/>
      <c r="U185" s="128"/>
      <c r="V185" s="123" t="str">
        <f t="shared" si="4"/>
        <v/>
      </c>
      <c r="W185" s="128"/>
      <c r="X185" s="124"/>
      <c r="Z185" s="6"/>
      <c r="AA185"/>
      <c r="AC185" s="545"/>
      <c r="AR185" s="6"/>
      <c r="AS185" s="6"/>
      <c r="AT185" s="58"/>
      <c r="AU185" s="670"/>
      <c r="AV185" s="671"/>
      <c r="AW185" s="670"/>
      <c r="AX185" s="670"/>
      <c r="AY185" s="670"/>
      <c r="AZ185" s="670"/>
      <c r="BA185" s="670"/>
      <c r="BB185" s="670"/>
      <c r="BC185" s="670"/>
      <c r="BD185" s="671"/>
      <c r="BE185" s="671"/>
      <c r="BF185" s="671"/>
      <c r="BG185" s="671"/>
      <c r="BH185" s="670"/>
      <c r="BI185" s="671"/>
      <c r="BJ185" s="671"/>
      <c r="BK185" s="672"/>
      <c r="BL185" s="670"/>
      <c r="BM185" s="459"/>
      <c r="CB185" s="60"/>
    </row>
    <row r="186" spans="2:80" x14ac:dyDescent="0.25">
      <c r="B186" s="6">
        <v>18.600000000000001</v>
      </c>
      <c r="C186" s="6">
        <v>85</v>
      </c>
      <c r="D186" s="6">
        <v>16.7</v>
      </c>
      <c r="E186" s="6">
        <v>17.8</v>
      </c>
      <c r="F186" s="6">
        <v>1.1000000000000001</v>
      </c>
      <c r="G186" s="6">
        <v>1.8</v>
      </c>
      <c r="H186" s="6">
        <v>1014.6</v>
      </c>
      <c r="I186" s="6" t="s">
        <v>229</v>
      </c>
      <c r="J186" s="6" t="s">
        <v>229</v>
      </c>
      <c r="K186" s="6">
        <v>0</v>
      </c>
      <c r="L186" s="6">
        <v>0</v>
      </c>
      <c r="M186" s="6">
        <v>0.5</v>
      </c>
      <c r="N186">
        <v>15.7</v>
      </c>
      <c r="O186">
        <v>669.8</v>
      </c>
      <c r="P186">
        <v>16.600000000000001</v>
      </c>
      <c r="Q186">
        <v>16.7</v>
      </c>
      <c r="R186" s="60">
        <v>0.12291666666666699</v>
      </c>
      <c r="T186" s="124"/>
      <c r="U186" s="128"/>
      <c r="V186" s="123" t="str">
        <f t="shared" si="4"/>
        <v/>
      </c>
      <c r="W186" s="128"/>
      <c r="X186" s="124"/>
      <c r="Z186" s="6"/>
      <c r="AA186"/>
      <c r="AC186" s="545"/>
      <c r="AR186" s="6"/>
      <c r="AS186" s="6"/>
      <c r="AT186" s="58"/>
      <c r="AU186" s="670"/>
      <c r="AV186" s="671"/>
      <c r="AW186" s="670"/>
      <c r="AX186" s="670"/>
      <c r="AY186" s="670"/>
      <c r="AZ186" s="670"/>
      <c r="BA186" s="670"/>
      <c r="BB186" s="670"/>
      <c r="BC186" s="670"/>
      <c r="BD186" s="671"/>
      <c r="BE186" s="671"/>
      <c r="BF186" s="671"/>
      <c r="BG186" s="671"/>
      <c r="BH186" s="670"/>
      <c r="BI186" s="671"/>
      <c r="BJ186" s="671"/>
      <c r="BK186" s="672"/>
      <c r="BL186" s="670"/>
      <c r="BM186" s="459"/>
      <c r="CB186" s="60"/>
    </row>
    <row r="187" spans="2:80" x14ac:dyDescent="0.25">
      <c r="B187" s="6">
        <v>18.600000000000001</v>
      </c>
      <c r="C187" s="6">
        <v>85</v>
      </c>
      <c r="D187" s="6">
        <v>16.7</v>
      </c>
      <c r="E187" s="6">
        <v>17.8</v>
      </c>
      <c r="F187" s="6">
        <v>0</v>
      </c>
      <c r="G187" s="6">
        <v>0</v>
      </c>
      <c r="H187" s="6">
        <v>1014.8</v>
      </c>
      <c r="I187" s="6" t="s">
        <v>229</v>
      </c>
      <c r="J187" s="6" t="s">
        <v>229</v>
      </c>
      <c r="K187" s="6">
        <v>0</v>
      </c>
      <c r="L187" s="6">
        <v>0</v>
      </c>
      <c r="M187" s="6">
        <v>0.5</v>
      </c>
      <c r="N187">
        <v>15.7</v>
      </c>
      <c r="O187">
        <v>669.8</v>
      </c>
      <c r="P187">
        <v>16.5</v>
      </c>
      <c r="Q187">
        <v>16.7</v>
      </c>
      <c r="R187" s="60">
        <v>0.12361111111111101</v>
      </c>
      <c r="T187" s="124"/>
      <c r="U187" s="128"/>
      <c r="V187" s="123" t="str">
        <f t="shared" si="4"/>
        <v/>
      </c>
      <c r="W187" s="128"/>
      <c r="X187" s="124"/>
      <c r="Z187" s="6"/>
      <c r="AA187"/>
      <c r="AC187" s="545"/>
      <c r="AR187" s="6"/>
      <c r="AS187" s="6"/>
      <c r="AT187" s="58"/>
      <c r="AU187" s="670"/>
      <c r="AV187" s="671"/>
      <c r="AW187" s="670"/>
      <c r="AX187" s="670"/>
      <c r="AY187" s="670"/>
      <c r="AZ187" s="670"/>
      <c r="BA187" s="670"/>
      <c r="BB187" s="670"/>
      <c r="BC187" s="670"/>
      <c r="BD187" s="671"/>
      <c r="BE187" s="671"/>
      <c r="BF187" s="671"/>
      <c r="BG187" s="671"/>
      <c r="BH187" s="670"/>
      <c r="BI187" s="671"/>
      <c r="BJ187" s="671"/>
      <c r="BK187" s="672"/>
      <c r="BL187" s="670"/>
      <c r="BM187" s="459"/>
      <c r="CB187" s="60"/>
    </row>
    <row r="188" spans="2:80" x14ac:dyDescent="0.25">
      <c r="B188" s="6">
        <v>18.600000000000001</v>
      </c>
      <c r="C188" s="6">
        <v>85</v>
      </c>
      <c r="D188" s="6">
        <v>16.7</v>
      </c>
      <c r="E188" s="6">
        <v>17.8</v>
      </c>
      <c r="F188" s="6">
        <v>1.1000000000000001</v>
      </c>
      <c r="G188" s="6">
        <v>1.8</v>
      </c>
      <c r="H188" s="6">
        <v>1014.8</v>
      </c>
      <c r="I188" s="6" t="s">
        <v>229</v>
      </c>
      <c r="J188" s="6" t="s">
        <v>229</v>
      </c>
      <c r="K188" s="6">
        <v>0</v>
      </c>
      <c r="L188" s="6">
        <v>0</v>
      </c>
      <c r="M188" s="6">
        <v>0.5</v>
      </c>
      <c r="N188">
        <v>15.7</v>
      </c>
      <c r="O188">
        <v>669.8</v>
      </c>
      <c r="P188">
        <v>16.5</v>
      </c>
      <c r="Q188">
        <v>16.600000000000001</v>
      </c>
      <c r="R188" s="60">
        <v>0.124305555555556</v>
      </c>
      <c r="T188" s="124"/>
      <c r="U188" s="128"/>
      <c r="V188" s="123" t="str">
        <f t="shared" si="4"/>
        <v/>
      </c>
      <c r="W188" s="128"/>
      <c r="X188" s="124"/>
      <c r="Z188" s="6"/>
      <c r="AA188"/>
      <c r="AC188" s="545"/>
      <c r="AR188" s="6"/>
      <c r="AS188" s="6"/>
      <c r="AT188" s="58"/>
      <c r="AU188" s="670"/>
      <c r="AV188" s="671"/>
      <c r="AW188" s="670"/>
      <c r="AX188" s="670"/>
      <c r="AY188" s="671"/>
      <c r="AZ188" s="671"/>
      <c r="BA188" s="670"/>
      <c r="BB188" s="670"/>
      <c r="BC188" s="670"/>
      <c r="BD188" s="671"/>
      <c r="BE188" s="671"/>
      <c r="BF188" s="671"/>
      <c r="BG188" s="671"/>
      <c r="BH188" s="670"/>
      <c r="BI188" s="671"/>
      <c r="BJ188" s="671"/>
      <c r="BK188" s="672"/>
      <c r="BL188" s="670"/>
      <c r="BM188" s="459"/>
      <c r="CB188" s="60"/>
    </row>
    <row r="189" spans="2:80" x14ac:dyDescent="0.25">
      <c r="B189" s="6">
        <v>18.600000000000001</v>
      </c>
      <c r="C189" s="6">
        <v>85</v>
      </c>
      <c r="D189" s="6">
        <v>16.7</v>
      </c>
      <c r="E189" s="6">
        <v>17.8</v>
      </c>
      <c r="F189" s="6">
        <v>0.4</v>
      </c>
      <c r="G189" s="6">
        <v>1.8</v>
      </c>
      <c r="H189" s="6">
        <v>1014.9</v>
      </c>
      <c r="I189" s="6" t="s">
        <v>229</v>
      </c>
      <c r="J189" s="6" t="s">
        <v>229</v>
      </c>
      <c r="K189" s="6">
        <v>0</v>
      </c>
      <c r="L189" s="6">
        <v>0</v>
      </c>
      <c r="M189" s="6">
        <v>0.5</v>
      </c>
      <c r="N189">
        <v>15.7</v>
      </c>
      <c r="O189">
        <v>669.8</v>
      </c>
      <c r="P189">
        <v>16.5</v>
      </c>
      <c r="Q189">
        <v>16.600000000000001</v>
      </c>
      <c r="R189" s="60">
        <v>0.125</v>
      </c>
      <c r="T189" s="124"/>
      <c r="U189" s="128"/>
      <c r="V189" s="123" t="str">
        <f t="shared" si="4"/>
        <v/>
      </c>
      <c r="W189" s="128"/>
      <c r="X189" s="124"/>
      <c r="Z189" s="6"/>
      <c r="AA189"/>
      <c r="AC189" s="545"/>
      <c r="AR189" s="6"/>
      <c r="AS189" s="6"/>
      <c r="AT189" s="58"/>
      <c r="AU189" s="670"/>
      <c r="AV189" s="671"/>
      <c r="AW189" s="670"/>
      <c r="AX189" s="670"/>
      <c r="AY189" s="671"/>
      <c r="AZ189" s="671"/>
      <c r="BA189" s="670"/>
      <c r="BB189" s="670"/>
      <c r="BC189" s="670"/>
      <c r="BD189" s="671"/>
      <c r="BE189" s="671"/>
      <c r="BF189" s="671"/>
      <c r="BG189" s="671"/>
      <c r="BH189" s="670"/>
      <c r="BI189" s="671"/>
      <c r="BJ189" s="671"/>
      <c r="BK189" s="672"/>
      <c r="BL189" s="670"/>
      <c r="BM189" s="459"/>
      <c r="CB189" s="60"/>
    </row>
    <row r="190" spans="2:80" x14ac:dyDescent="0.25">
      <c r="B190" s="6">
        <v>18.600000000000001</v>
      </c>
      <c r="C190" s="6">
        <v>85</v>
      </c>
      <c r="D190" s="6">
        <v>16.7</v>
      </c>
      <c r="E190" s="6">
        <v>17.8</v>
      </c>
      <c r="F190" s="6">
        <v>0</v>
      </c>
      <c r="G190" s="6">
        <v>0</v>
      </c>
      <c r="H190" s="6">
        <v>1014.7</v>
      </c>
      <c r="I190" s="6" t="s">
        <v>229</v>
      </c>
      <c r="J190" s="6" t="s">
        <v>229</v>
      </c>
      <c r="K190" s="6">
        <v>0</v>
      </c>
      <c r="L190" s="6">
        <v>0</v>
      </c>
      <c r="M190" s="6">
        <v>0.5</v>
      </c>
      <c r="N190">
        <v>15.7</v>
      </c>
      <c r="O190">
        <v>669.8</v>
      </c>
      <c r="P190">
        <v>16.5</v>
      </c>
      <c r="Q190">
        <v>16.600000000000001</v>
      </c>
      <c r="R190" s="60">
        <v>0.125694444444444</v>
      </c>
      <c r="T190" s="124"/>
      <c r="U190" s="128"/>
      <c r="V190" s="123" t="str">
        <f t="shared" si="4"/>
        <v/>
      </c>
      <c r="W190" s="128"/>
      <c r="X190" s="124"/>
      <c r="Z190" s="6"/>
      <c r="AA190"/>
      <c r="AC190" s="545"/>
      <c r="AR190" s="6"/>
      <c r="AS190" s="6"/>
      <c r="AT190" s="58"/>
      <c r="AU190" s="670"/>
      <c r="AV190" s="671"/>
      <c r="AW190" s="670"/>
      <c r="AX190" s="670"/>
      <c r="AY190" s="671"/>
      <c r="AZ190" s="671"/>
      <c r="BA190" s="670"/>
      <c r="BB190" s="670"/>
      <c r="BC190" s="670"/>
      <c r="BD190" s="671"/>
      <c r="BE190" s="671"/>
      <c r="BF190" s="671"/>
      <c r="BG190" s="671"/>
      <c r="BH190" s="670"/>
      <c r="BI190" s="671"/>
      <c r="BJ190" s="671"/>
      <c r="BK190" s="672"/>
      <c r="BL190" s="670"/>
      <c r="BM190" s="459"/>
      <c r="CB190" s="60"/>
    </row>
    <row r="191" spans="2:80" x14ac:dyDescent="0.25">
      <c r="B191" s="6">
        <v>18.600000000000001</v>
      </c>
      <c r="C191" s="6">
        <v>85</v>
      </c>
      <c r="D191" s="6">
        <v>16.7</v>
      </c>
      <c r="E191" s="6">
        <v>17.8</v>
      </c>
      <c r="F191" s="6">
        <v>2.9</v>
      </c>
      <c r="G191" s="6">
        <v>3.6</v>
      </c>
      <c r="H191" s="6">
        <v>1014.7</v>
      </c>
      <c r="I191" s="6" t="s">
        <v>229</v>
      </c>
      <c r="J191" s="6" t="s">
        <v>229</v>
      </c>
      <c r="K191" s="6">
        <v>0</v>
      </c>
      <c r="L191" s="6">
        <v>0</v>
      </c>
      <c r="M191" s="6">
        <v>0.5</v>
      </c>
      <c r="N191">
        <v>15.7</v>
      </c>
      <c r="O191">
        <v>669.8</v>
      </c>
      <c r="P191">
        <v>16.5</v>
      </c>
      <c r="Q191">
        <v>16.7</v>
      </c>
      <c r="R191" s="60">
        <v>0.12638888888888899</v>
      </c>
      <c r="T191" s="124"/>
      <c r="U191" s="128"/>
      <c r="V191" s="123" t="str">
        <f t="shared" si="4"/>
        <v/>
      </c>
      <c r="W191" s="128"/>
      <c r="X191" s="124"/>
      <c r="Z191" s="6"/>
      <c r="AA191"/>
      <c r="AC191" s="545"/>
      <c r="AR191" s="6"/>
      <c r="AS191" s="6"/>
      <c r="AT191" s="58"/>
      <c r="AU191" s="670"/>
      <c r="AV191" s="671"/>
      <c r="AW191" s="670"/>
      <c r="AX191" s="670"/>
      <c r="AY191" s="670"/>
      <c r="AZ191" s="670"/>
      <c r="BA191" s="670"/>
      <c r="BB191" s="670"/>
      <c r="BC191" s="670"/>
      <c r="BD191" s="671"/>
      <c r="BE191" s="671"/>
      <c r="BF191" s="671"/>
      <c r="BG191" s="671"/>
      <c r="BH191" s="670"/>
      <c r="BI191" s="671"/>
      <c r="BJ191" s="671"/>
      <c r="BK191" s="672"/>
      <c r="BL191" s="670"/>
      <c r="BM191" s="459"/>
      <c r="CB191" s="60"/>
    </row>
    <row r="192" spans="2:80" x14ac:dyDescent="0.25">
      <c r="B192" s="6">
        <v>18.600000000000001</v>
      </c>
      <c r="C192" s="6">
        <v>85</v>
      </c>
      <c r="D192" s="6">
        <v>16.7</v>
      </c>
      <c r="E192" s="6">
        <v>17.8</v>
      </c>
      <c r="F192" s="6">
        <v>2.2000000000000002</v>
      </c>
      <c r="G192" s="6">
        <v>3.6</v>
      </c>
      <c r="H192" s="6">
        <v>1014.8</v>
      </c>
      <c r="I192" s="6" t="s">
        <v>229</v>
      </c>
      <c r="J192" s="6" t="s">
        <v>229</v>
      </c>
      <c r="K192" s="6">
        <v>0</v>
      </c>
      <c r="L192" s="6">
        <v>0</v>
      </c>
      <c r="M192" s="6">
        <v>0.5</v>
      </c>
      <c r="N192">
        <v>15.7</v>
      </c>
      <c r="O192">
        <v>669.8</v>
      </c>
      <c r="P192">
        <v>16.5</v>
      </c>
      <c r="Q192">
        <v>16.7</v>
      </c>
      <c r="R192" s="60">
        <v>0.12708333333333299</v>
      </c>
      <c r="T192" s="124"/>
      <c r="U192" s="128"/>
      <c r="V192" s="123" t="str">
        <f t="shared" si="4"/>
        <v/>
      </c>
      <c r="W192" s="128"/>
      <c r="X192" s="124"/>
      <c r="Z192" s="6"/>
      <c r="AA192"/>
      <c r="AC192" s="545"/>
      <c r="AR192" s="6"/>
      <c r="AS192" s="6"/>
      <c r="AT192" s="58"/>
      <c r="AU192" s="670"/>
      <c r="AV192" s="671"/>
      <c r="AW192" s="670"/>
      <c r="AX192" s="670"/>
      <c r="AY192" s="670"/>
      <c r="AZ192" s="670"/>
      <c r="BA192" s="670"/>
      <c r="BB192" s="670"/>
      <c r="BC192" s="670"/>
      <c r="BD192" s="671"/>
      <c r="BE192" s="671"/>
      <c r="BF192" s="671"/>
      <c r="BG192" s="671"/>
      <c r="BH192" s="670"/>
      <c r="BI192" s="671"/>
      <c r="BJ192" s="671"/>
      <c r="BK192" s="672"/>
      <c r="BL192" s="670"/>
      <c r="BM192" s="459"/>
      <c r="CB192" s="60"/>
    </row>
    <row r="193" spans="2:80" x14ac:dyDescent="0.25">
      <c r="B193" s="6">
        <v>18.600000000000001</v>
      </c>
      <c r="C193" s="6">
        <v>85</v>
      </c>
      <c r="D193" s="6">
        <v>16.8</v>
      </c>
      <c r="E193" s="6">
        <v>17.899999999999999</v>
      </c>
      <c r="F193" s="6">
        <v>2.2000000000000002</v>
      </c>
      <c r="G193" s="6">
        <v>3.6</v>
      </c>
      <c r="H193" s="6">
        <v>1014.8</v>
      </c>
      <c r="I193" s="6" t="s">
        <v>229</v>
      </c>
      <c r="J193" s="6" t="s">
        <v>229</v>
      </c>
      <c r="K193" s="6">
        <v>0</v>
      </c>
      <c r="L193" s="6">
        <v>0</v>
      </c>
      <c r="M193" s="6">
        <v>0.5</v>
      </c>
      <c r="N193">
        <v>15.7</v>
      </c>
      <c r="O193">
        <v>669.8</v>
      </c>
      <c r="P193">
        <v>16.600000000000001</v>
      </c>
      <c r="Q193">
        <v>16.7</v>
      </c>
      <c r="R193" s="60">
        <v>0.12777777777777799</v>
      </c>
      <c r="T193" s="124"/>
      <c r="U193" s="128"/>
      <c r="V193" s="123" t="str">
        <f t="shared" si="4"/>
        <v/>
      </c>
      <c r="W193" s="128"/>
      <c r="X193" s="124"/>
      <c r="Z193" s="6"/>
      <c r="AA193"/>
      <c r="AC193" s="545"/>
      <c r="AR193" s="6"/>
      <c r="AS193" s="6"/>
      <c r="AT193" s="58"/>
      <c r="AU193" s="670"/>
      <c r="AV193" s="671"/>
      <c r="AW193" s="670"/>
      <c r="AX193" s="670"/>
      <c r="AY193" s="671"/>
      <c r="AZ193" s="671"/>
      <c r="BA193" s="671"/>
      <c r="BB193" s="670"/>
      <c r="BC193" s="670"/>
      <c r="BD193" s="671"/>
      <c r="BE193" s="671"/>
      <c r="BF193" s="671"/>
      <c r="BG193" s="671"/>
      <c r="BH193" s="670"/>
      <c r="BI193" s="671"/>
      <c r="BJ193" s="671"/>
      <c r="BK193" s="672"/>
      <c r="BL193" s="670"/>
      <c r="BM193" s="459"/>
      <c r="CB193" s="60"/>
    </row>
    <row r="194" spans="2:80" x14ac:dyDescent="0.25">
      <c r="B194" s="6">
        <v>18.600000000000001</v>
      </c>
      <c r="C194" s="6">
        <v>85</v>
      </c>
      <c r="D194" s="6">
        <v>16.8</v>
      </c>
      <c r="E194" s="6">
        <v>17.899999999999999</v>
      </c>
      <c r="F194" s="6">
        <v>2.5</v>
      </c>
      <c r="G194" s="6">
        <v>3.6</v>
      </c>
      <c r="H194" s="6">
        <v>1014.8</v>
      </c>
      <c r="I194" s="6" t="s">
        <v>229</v>
      </c>
      <c r="J194" s="6" t="s">
        <v>229</v>
      </c>
      <c r="K194" s="6">
        <v>0</v>
      </c>
      <c r="L194" s="6">
        <v>0</v>
      </c>
      <c r="M194" s="6">
        <v>0.5</v>
      </c>
      <c r="N194">
        <v>15.7</v>
      </c>
      <c r="O194">
        <v>669.8</v>
      </c>
      <c r="P194">
        <v>16.600000000000001</v>
      </c>
      <c r="Q194">
        <v>16.7</v>
      </c>
      <c r="R194" s="60">
        <v>0.12847222222222199</v>
      </c>
      <c r="T194" s="124"/>
      <c r="U194" s="128"/>
      <c r="V194" s="123" t="str">
        <f t="shared" si="4"/>
        <v/>
      </c>
      <c r="W194" s="128"/>
      <c r="X194" s="124"/>
      <c r="Z194" s="6"/>
      <c r="AA194"/>
      <c r="AC194" s="545"/>
      <c r="AR194" s="6"/>
      <c r="AS194" s="6"/>
      <c r="AT194" s="58"/>
      <c r="AU194" s="670"/>
      <c r="AV194" s="671"/>
      <c r="AW194" s="670"/>
      <c r="AX194" s="670"/>
      <c r="AY194" s="670"/>
      <c r="AZ194" s="670"/>
      <c r="BA194" s="671"/>
      <c r="BB194" s="670"/>
      <c r="BC194" s="670"/>
      <c r="BD194" s="671"/>
      <c r="BE194" s="671"/>
      <c r="BF194" s="671"/>
      <c r="BG194" s="671"/>
      <c r="BH194" s="670"/>
      <c r="BI194" s="671"/>
      <c r="BJ194" s="671"/>
      <c r="BK194" s="672"/>
      <c r="BL194" s="670"/>
      <c r="BM194" s="459"/>
      <c r="CB194" s="60"/>
    </row>
    <row r="195" spans="2:80" x14ac:dyDescent="0.25">
      <c r="B195" s="6">
        <v>18.600000000000001</v>
      </c>
      <c r="C195" s="6">
        <v>85</v>
      </c>
      <c r="D195" s="6">
        <v>16.8</v>
      </c>
      <c r="E195" s="6">
        <v>17.899999999999999</v>
      </c>
      <c r="F195" s="6">
        <v>1.4</v>
      </c>
      <c r="G195" s="6">
        <v>1.8</v>
      </c>
      <c r="H195" s="6">
        <v>1014.7</v>
      </c>
      <c r="I195" s="6" t="s">
        <v>229</v>
      </c>
      <c r="J195" s="6" t="s">
        <v>229</v>
      </c>
      <c r="K195" s="6">
        <v>0</v>
      </c>
      <c r="L195" s="6">
        <v>0</v>
      </c>
      <c r="M195" s="6">
        <v>0.5</v>
      </c>
      <c r="N195">
        <v>15.7</v>
      </c>
      <c r="O195">
        <v>669.8</v>
      </c>
      <c r="P195">
        <v>16.600000000000001</v>
      </c>
      <c r="Q195">
        <v>16.7</v>
      </c>
      <c r="R195" s="60">
        <v>0.12916666666666701</v>
      </c>
      <c r="T195" s="124"/>
      <c r="U195" s="128"/>
      <c r="V195" s="123" t="str">
        <f t="shared" si="4"/>
        <v/>
      </c>
      <c r="W195" s="128"/>
      <c r="X195" s="124"/>
      <c r="Z195" s="6"/>
      <c r="AA195"/>
      <c r="AC195" s="545"/>
      <c r="AR195" s="6"/>
      <c r="AS195" s="6"/>
      <c r="AT195" s="58"/>
      <c r="AU195" s="670"/>
      <c r="AV195" s="671"/>
      <c r="AW195" s="670"/>
      <c r="AX195" s="670"/>
      <c r="AY195" s="670"/>
      <c r="AZ195" s="670"/>
      <c r="BA195" s="670"/>
      <c r="BB195" s="670"/>
      <c r="BC195" s="670"/>
      <c r="BD195" s="671"/>
      <c r="BE195" s="671"/>
      <c r="BF195" s="671"/>
      <c r="BG195" s="671"/>
      <c r="BH195" s="670"/>
      <c r="BI195" s="671"/>
      <c r="BJ195" s="671"/>
      <c r="BK195" s="672"/>
      <c r="BL195" s="670"/>
      <c r="BM195" s="459"/>
      <c r="CB195" s="60"/>
    </row>
    <row r="196" spans="2:80" x14ac:dyDescent="0.25">
      <c r="B196" s="6">
        <v>18.600000000000001</v>
      </c>
      <c r="C196" s="6">
        <v>85</v>
      </c>
      <c r="D196" s="6">
        <v>16.8</v>
      </c>
      <c r="E196" s="6">
        <v>17.899999999999999</v>
      </c>
      <c r="F196" s="6">
        <v>2.2000000000000002</v>
      </c>
      <c r="G196" s="6">
        <v>3.6</v>
      </c>
      <c r="H196" s="6">
        <v>1014.9</v>
      </c>
      <c r="I196" s="6" t="s">
        <v>229</v>
      </c>
      <c r="J196" s="6" t="s">
        <v>229</v>
      </c>
      <c r="K196" s="6">
        <v>0</v>
      </c>
      <c r="L196" s="6">
        <v>0</v>
      </c>
      <c r="M196" s="6">
        <v>0.5</v>
      </c>
      <c r="N196">
        <v>15.7</v>
      </c>
      <c r="O196">
        <v>669.8</v>
      </c>
      <c r="P196">
        <v>16.600000000000001</v>
      </c>
      <c r="Q196">
        <v>16.7</v>
      </c>
      <c r="R196" s="60">
        <v>0.12986111111111101</v>
      </c>
      <c r="T196" s="124"/>
      <c r="U196" s="128"/>
      <c r="V196" s="123" t="str">
        <f t="shared" si="4"/>
        <v/>
      </c>
      <c r="W196" s="128"/>
      <c r="X196" s="124"/>
      <c r="Z196" s="6"/>
      <c r="AA196"/>
      <c r="AC196" s="545"/>
      <c r="AR196" s="6"/>
      <c r="AS196" s="6"/>
      <c r="AT196" s="58"/>
      <c r="AU196" s="670"/>
      <c r="AV196" s="671"/>
      <c r="AW196" s="670"/>
      <c r="AX196" s="670"/>
      <c r="AY196" s="671"/>
      <c r="AZ196" s="671"/>
      <c r="BA196" s="670"/>
      <c r="BB196" s="670"/>
      <c r="BC196" s="670"/>
      <c r="BD196" s="671"/>
      <c r="BE196" s="671"/>
      <c r="BF196" s="671"/>
      <c r="BG196" s="671"/>
      <c r="BH196" s="670"/>
      <c r="BI196" s="671"/>
      <c r="BJ196" s="671"/>
      <c r="BK196" s="672"/>
      <c r="BL196" s="670"/>
      <c r="BM196" s="459"/>
      <c r="CB196" s="60"/>
    </row>
    <row r="197" spans="2:80" x14ac:dyDescent="0.25">
      <c r="B197" s="6">
        <v>18.600000000000001</v>
      </c>
      <c r="C197" s="6">
        <v>85</v>
      </c>
      <c r="D197" s="6">
        <v>16.8</v>
      </c>
      <c r="E197" s="6">
        <v>17.899999999999999</v>
      </c>
      <c r="F197" s="6">
        <v>3.2</v>
      </c>
      <c r="G197" s="6">
        <v>3.6</v>
      </c>
      <c r="H197" s="6">
        <v>1014.9</v>
      </c>
      <c r="I197" s="6" t="s">
        <v>229</v>
      </c>
      <c r="J197" s="6" t="s">
        <v>229</v>
      </c>
      <c r="K197" s="6">
        <v>0</v>
      </c>
      <c r="L197" s="6">
        <v>0</v>
      </c>
      <c r="M197" s="6">
        <v>0.5</v>
      </c>
      <c r="N197">
        <v>15.7</v>
      </c>
      <c r="O197">
        <v>669.8</v>
      </c>
      <c r="P197">
        <v>16.600000000000001</v>
      </c>
      <c r="Q197">
        <v>16.8</v>
      </c>
      <c r="R197" s="60">
        <v>0.13055555555555601</v>
      </c>
      <c r="T197" s="124"/>
      <c r="U197" s="128"/>
      <c r="V197" s="123" t="str">
        <f t="shared" si="4"/>
        <v/>
      </c>
      <c r="W197" s="128"/>
      <c r="X197" s="124"/>
      <c r="Z197" s="6"/>
      <c r="AA197"/>
      <c r="AC197" s="545"/>
      <c r="AR197" s="6"/>
      <c r="AS197" s="6"/>
      <c r="AT197" s="58"/>
      <c r="AU197" s="670"/>
      <c r="AV197" s="671"/>
      <c r="AW197" s="670"/>
      <c r="AX197" s="670"/>
      <c r="AY197" s="671"/>
      <c r="AZ197" s="671"/>
      <c r="BA197" s="670"/>
      <c r="BB197" s="670"/>
      <c r="BC197" s="670"/>
      <c r="BD197" s="671"/>
      <c r="BE197" s="671"/>
      <c r="BF197" s="671"/>
      <c r="BG197" s="671"/>
      <c r="BH197" s="670"/>
      <c r="BI197" s="671"/>
      <c r="BJ197" s="671"/>
      <c r="BK197" s="672"/>
      <c r="BL197" s="670"/>
      <c r="BM197" s="459"/>
      <c r="CB197" s="60"/>
    </row>
    <row r="198" spans="2:80" x14ac:dyDescent="0.25">
      <c r="B198" s="6">
        <v>18.600000000000001</v>
      </c>
      <c r="C198" s="6">
        <v>85</v>
      </c>
      <c r="D198" s="6">
        <v>16.8</v>
      </c>
      <c r="E198" s="6">
        <v>17.899999999999999</v>
      </c>
      <c r="F198" s="6">
        <v>1.1000000000000001</v>
      </c>
      <c r="G198" s="6">
        <v>1.8</v>
      </c>
      <c r="H198" s="6">
        <v>1014.8</v>
      </c>
      <c r="I198" s="6" t="s">
        <v>229</v>
      </c>
      <c r="J198" s="6" t="s">
        <v>229</v>
      </c>
      <c r="K198" s="6">
        <v>0</v>
      </c>
      <c r="L198" s="6">
        <v>0</v>
      </c>
      <c r="M198" s="6">
        <v>0.5</v>
      </c>
      <c r="N198">
        <v>15.7</v>
      </c>
      <c r="O198">
        <v>669.8</v>
      </c>
      <c r="P198">
        <v>16.7</v>
      </c>
      <c r="Q198">
        <v>16.8</v>
      </c>
      <c r="R198" s="60">
        <v>0.13125000000000001</v>
      </c>
      <c r="T198" s="124"/>
      <c r="U198" s="128"/>
      <c r="V198" s="123" t="str">
        <f t="shared" si="4"/>
        <v/>
      </c>
      <c r="W198" s="128"/>
      <c r="X198" s="124"/>
      <c r="Z198" s="6"/>
      <c r="AA198"/>
      <c r="AC198" s="545"/>
      <c r="AR198" s="6"/>
      <c r="AS198" s="6"/>
      <c r="AT198" s="58"/>
      <c r="AU198" s="670"/>
      <c r="AV198" s="671"/>
      <c r="AW198" s="670"/>
      <c r="AX198" s="670"/>
      <c r="AY198" s="670"/>
      <c r="AZ198" s="670"/>
      <c r="BA198" s="670"/>
      <c r="BB198" s="670"/>
      <c r="BC198" s="670"/>
      <c r="BD198" s="671"/>
      <c r="BE198" s="671"/>
      <c r="BF198" s="671"/>
      <c r="BG198" s="671"/>
      <c r="BH198" s="670"/>
      <c r="BI198" s="671"/>
      <c r="BJ198" s="671"/>
      <c r="BK198" s="672"/>
      <c r="BL198" s="670"/>
      <c r="BM198" s="459"/>
      <c r="CB198" s="60"/>
    </row>
    <row r="199" spans="2:80" x14ac:dyDescent="0.25">
      <c r="B199" s="6">
        <v>18.600000000000001</v>
      </c>
      <c r="C199" s="6">
        <v>85</v>
      </c>
      <c r="D199" s="6">
        <v>16.8</v>
      </c>
      <c r="E199" s="6">
        <v>17.899999999999999</v>
      </c>
      <c r="F199" s="6">
        <v>2.2000000000000002</v>
      </c>
      <c r="G199" s="6">
        <v>3.6</v>
      </c>
      <c r="H199" s="6">
        <v>1014.7</v>
      </c>
      <c r="I199" s="6" t="s">
        <v>229</v>
      </c>
      <c r="J199" s="6" t="s">
        <v>229</v>
      </c>
      <c r="K199" s="6">
        <v>0</v>
      </c>
      <c r="L199" s="6">
        <v>0</v>
      </c>
      <c r="M199" s="6">
        <v>0.5</v>
      </c>
      <c r="N199">
        <v>15.7</v>
      </c>
      <c r="O199">
        <v>669.8</v>
      </c>
      <c r="P199">
        <v>16.7</v>
      </c>
      <c r="Q199">
        <v>16.8</v>
      </c>
      <c r="R199" s="60">
        <v>0.131944444444444</v>
      </c>
      <c r="T199" s="124"/>
      <c r="U199" s="128"/>
      <c r="V199" s="123" t="str">
        <f t="shared" si="4"/>
        <v/>
      </c>
      <c r="W199" s="128"/>
      <c r="X199" s="124"/>
      <c r="Z199" s="6"/>
      <c r="AA199"/>
      <c r="AC199" s="545"/>
      <c r="AR199" s="6"/>
      <c r="AS199" s="6"/>
      <c r="AT199" s="58"/>
      <c r="AU199" s="670"/>
      <c r="AV199" s="671"/>
      <c r="AW199" s="670"/>
      <c r="AX199" s="670"/>
      <c r="AY199" s="670"/>
      <c r="AZ199" s="670"/>
      <c r="BA199" s="670"/>
      <c r="BB199" s="670"/>
      <c r="BC199" s="670"/>
      <c r="BD199" s="671"/>
      <c r="BE199" s="671"/>
      <c r="BF199" s="671"/>
      <c r="BG199" s="671"/>
      <c r="BH199" s="670"/>
      <c r="BI199" s="671"/>
      <c r="BJ199" s="671"/>
      <c r="BK199" s="672"/>
      <c r="BL199" s="670"/>
      <c r="BM199" s="459"/>
      <c r="CB199" s="60"/>
    </row>
    <row r="200" spans="2:80" x14ac:dyDescent="0.25">
      <c r="B200" s="6">
        <v>18.600000000000001</v>
      </c>
      <c r="C200" s="6">
        <v>85</v>
      </c>
      <c r="D200" s="6">
        <v>16.8</v>
      </c>
      <c r="E200" s="6">
        <v>17.899999999999999</v>
      </c>
      <c r="F200" s="6">
        <v>1.1000000000000001</v>
      </c>
      <c r="G200" s="6">
        <v>1.8</v>
      </c>
      <c r="H200" s="6">
        <v>1014.7</v>
      </c>
      <c r="I200" s="6" t="s">
        <v>229</v>
      </c>
      <c r="J200" s="6" t="s">
        <v>229</v>
      </c>
      <c r="K200" s="6">
        <v>0</v>
      </c>
      <c r="L200" s="6">
        <v>0</v>
      </c>
      <c r="M200" s="6">
        <v>0.5</v>
      </c>
      <c r="N200">
        <v>15.7</v>
      </c>
      <c r="O200">
        <v>669.8</v>
      </c>
      <c r="P200">
        <v>16.7</v>
      </c>
      <c r="Q200">
        <v>16.8</v>
      </c>
      <c r="R200" s="60">
        <v>0.132638888888889</v>
      </c>
      <c r="T200" s="124"/>
      <c r="U200" s="128"/>
      <c r="V200" s="123" t="str">
        <f t="shared" si="4"/>
        <v/>
      </c>
      <c r="W200" s="128"/>
      <c r="X200" s="124"/>
      <c r="Z200" s="6"/>
      <c r="AA200"/>
      <c r="AC200" s="545"/>
      <c r="AR200" s="6"/>
      <c r="AS200" s="6"/>
      <c r="AT200" s="58"/>
      <c r="AU200" s="670"/>
      <c r="AV200" s="671"/>
      <c r="AW200" s="670"/>
      <c r="AX200" s="670"/>
      <c r="AY200" s="670"/>
      <c r="AZ200" s="670"/>
      <c r="BA200" s="670"/>
      <c r="BB200" s="670"/>
      <c r="BC200" s="670"/>
      <c r="BD200" s="671"/>
      <c r="BE200" s="671"/>
      <c r="BF200" s="671"/>
      <c r="BG200" s="671"/>
      <c r="BH200" s="670"/>
      <c r="BI200" s="671"/>
      <c r="BJ200" s="671"/>
      <c r="BK200" s="672"/>
      <c r="BL200" s="670"/>
      <c r="BM200" s="459"/>
      <c r="CB200" s="60"/>
    </row>
    <row r="201" spans="2:80" x14ac:dyDescent="0.25">
      <c r="B201" s="6">
        <v>18.600000000000001</v>
      </c>
      <c r="C201" s="6">
        <v>85</v>
      </c>
      <c r="D201" s="6">
        <v>16.8</v>
      </c>
      <c r="E201" s="6">
        <v>17.899999999999999</v>
      </c>
      <c r="F201" s="6">
        <v>0.4</v>
      </c>
      <c r="G201" s="6">
        <v>1.8</v>
      </c>
      <c r="H201" s="6">
        <v>1014.7</v>
      </c>
      <c r="I201" s="6" t="s">
        <v>229</v>
      </c>
      <c r="J201" s="6" t="s">
        <v>229</v>
      </c>
      <c r="K201" s="6">
        <v>0</v>
      </c>
      <c r="L201" s="6">
        <v>0</v>
      </c>
      <c r="M201" s="6">
        <v>0.5</v>
      </c>
      <c r="N201">
        <v>15.7</v>
      </c>
      <c r="O201">
        <v>669.8</v>
      </c>
      <c r="P201">
        <v>16.7</v>
      </c>
      <c r="Q201">
        <v>16.8</v>
      </c>
      <c r="R201" s="60">
        <v>0.133333333333333</v>
      </c>
      <c r="T201" s="124"/>
      <c r="U201" s="128"/>
      <c r="V201" s="123" t="str">
        <f t="shared" si="4"/>
        <v/>
      </c>
      <c r="W201" s="128"/>
      <c r="X201" s="124"/>
      <c r="Z201" s="6"/>
      <c r="AA201"/>
      <c r="AC201" s="545"/>
      <c r="AR201" s="6"/>
      <c r="AS201" s="6"/>
      <c r="AT201" s="58"/>
      <c r="AU201" s="670"/>
      <c r="AV201" s="671"/>
      <c r="AW201" s="670"/>
      <c r="AX201" s="670"/>
      <c r="AY201" s="671"/>
      <c r="AZ201" s="671"/>
      <c r="BA201" s="670"/>
      <c r="BB201" s="670"/>
      <c r="BC201" s="670"/>
      <c r="BD201" s="671"/>
      <c r="BE201" s="671"/>
      <c r="BF201" s="671"/>
      <c r="BG201" s="671"/>
      <c r="BH201" s="670"/>
      <c r="BI201" s="671"/>
      <c r="BJ201" s="671"/>
      <c r="BK201" s="672"/>
      <c r="BL201" s="670"/>
      <c r="BM201" s="459"/>
      <c r="CB201" s="60"/>
    </row>
    <row r="202" spans="2:80" x14ac:dyDescent="0.25">
      <c r="B202" s="6">
        <v>18.600000000000001</v>
      </c>
      <c r="C202" s="6">
        <v>85</v>
      </c>
      <c r="D202" s="6">
        <v>16.899999999999999</v>
      </c>
      <c r="E202" s="6">
        <v>18</v>
      </c>
      <c r="F202" s="6">
        <v>1.4</v>
      </c>
      <c r="G202" s="6">
        <v>1.8</v>
      </c>
      <c r="H202" s="6">
        <v>1014.5</v>
      </c>
      <c r="I202" s="6" t="s">
        <v>229</v>
      </c>
      <c r="J202" s="6" t="s">
        <v>229</v>
      </c>
      <c r="K202" s="6">
        <v>0</v>
      </c>
      <c r="L202" s="6">
        <v>0</v>
      </c>
      <c r="M202" s="6">
        <v>0.5</v>
      </c>
      <c r="N202">
        <v>15.7</v>
      </c>
      <c r="O202">
        <v>669.8</v>
      </c>
      <c r="P202">
        <v>16.7</v>
      </c>
      <c r="Q202">
        <v>16.8</v>
      </c>
      <c r="R202" s="60">
        <v>0.134027777777778</v>
      </c>
      <c r="T202" s="124"/>
      <c r="U202" s="128"/>
      <c r="V202" s="123" t="str">
        <f t="shared" si="4"/>
        <v/>
      </c>
      <c r="W202" s="128"/>
      <c r="X202" s="124"/>
      <c r="Z202" s="6"/>
      <c r="AA202"/>
      <c r="AC202" s="545"/>
      <c r="AR202" s="6"/>
      <c r="AS202" s="6"/>
      <c r="AT202" s="58"/>
      <c r="AU202" s="670"/>
      <c r="AV202" s="671"/>
      <c r="AW202" s="670"/>
      <c r="AX202" s="670"/>
      <c r="AY202" s="671"/>
      <c r="AZ202" s="671"/>
      <c r="BA202" s="670"/>
      <c r="BB202" s="670"/>
      <c r="BC202" s="670"/>
      <c r="BD202" s="671"/>
      <c r="BE202" s="671"/>
      <c r="BF202" s="671"/>
      <c r="BG202" s="671"/>
      <c r="BH202" s="670"/>
      <c r="BI202" s="671"/>
      <c r="BJ202" s="671"/>
      <c r="BK202" s="672"/>
      <c r="BL202" s="670"/>
      <c r="BM202" s="459"/>
      <c r="CB202" s="60"/>
    </row>
    <row r="203" spans="2:80" x14ac:dyDescent="0.25">
      <c r="B203" s="6">
        <v>18.600000000000001</v>
      </c>
      <c r="C203" s="6">
        <v>86</v>
      </c>
      <c r="D203" s="6">
        <v>16.899999999999999</v>
      </c>
      <c r="E203" s="6">
        <v>18</v>
      </c>
      <c r="F203" s="6">
        <v>2.2000000000000002</v>
      </c>
      <c r="G203" s="6">
        <v>3.6</v>
      </c>
      <c r="H203" s="6">
        <v>1014.6</v>
      </c>
      <c r="I203" s="6" t="s">
        <v>229</v>
      </c>
      <c r="J203" s="6" t="s">
        <v>229</v>
      </c>
      <c r="K203" s="6">
        <v>0</v>
      </c>
      <c r="L203" s="6">
        <v>0</v>
      </c>
      <c r="M203" s="6">
        <v>0.5</v>
      </c>
      <c r="N203">
        <v>15.7</v>
      </c>
      <c r="O203">
        <v>669.8</v>
      </c>
      <c r="P203">
        <v>16.7</v>
      </c>
      <c r="Q203">
        <v>16.8</v>
      </c>
      <c r="R203" s="60">
        <v>0.13472222222222199</v>
      </c>
      <c r="T203" s="124"/>
      <c r="U203" s="128"/>
      <c r="V203" s="123" t="str">
        <f t="shared" si="4"/>
        <v/>
      </c>
      <c r="W203" s="128"/>
      <c r="X203" s="124"/>
      <c r="Z203" s="6"/>
      <c r="AA203"/>
      <c r="AC203" s="545"/>
      <c r="AR203" s="6"/>
      <c r="AS203" s="6"/>
      <c r="AT203" s="58"/>
      <c r="AU203" s="670"/>
      <c r="AV203" s="671"/>
      <c r="AW203" s="670"/>
      <c r="AX203" s="670"/>
      <c r="AY203" s="671"/>
      <c r="AZ203" s="671"/>
      <c r="BA203" s="670"/>
      <c r="BB203" s="670"/>
      <c r="BC203" s="670"/>
      <c r="BD203" s="671"/>
      <c r="BE203" s="671"/>
      <c r="BF203" s="671"/>
      <c r="BG203" s="671"/>
      <c r="BH203" s="670"/>
      <c r="BI203" s="671"/>
      <c r="BJ203" s="671"/>
      <c r="BK203" s="672"/>
      <c r="BL203" s="670"/>
      <c r="BM203" s="459"/>
      <c r="CB203" s="60"/>
    </row>
    <row r="204" spans="2:80" x14ac:dyDescent="0.25">
      <c r="B204" s="6">
        <v>18.600000000000001</v>
      </c>
      <c r="C204" s="6">
        <v>86</v>
      </c>
      <c r="D204" s="6">
        <v>16.899999999999999</v>
      </c>
      <c r="E204" s="6">
        <v>18</v>
      </c>
      <c r="F204" s="6">
        <v>2.2000000000000002</v>
      </c>
      <c r="G204" s="6">
        <v>3.6</v>
      </c>
      <c r="H204" s="6">
        <v>1014.7</v>
      </c>
      <c r="I204" s="6" t="s">
        <v>229</v>
      </c>
      <c r="J204" s="6" t="s">
        <v>229</v>
      </c>
      <c r="K204" s="6">
        <v>0</v>
      </c>
      <c r="L204" s="6">
        <v>0</v>
      </c>
      <c r="M204" s="6">
        <v>0.5</v>
      </c>
      <c r="N204">
        <v>15.7</v>
      </c>
      <c r="O204">
        <v>669.8</v>
      </c>
      <c r="P204">
        <v>16.7</v>
      </c>
      <c r="Q204">
        <v>16.8</v>
      </c>
      <c r="R204" s="60">
        <v>0.13541666666666699</v>
      </c>
      <c r="T204" s="124"/>
      <c r="U204" s="128"/>
      <c r="V204" s="123" t="str">
        <f t="shared" ref="V204:V267" si="5">IF($K708&gt;0,1,"")</f>
        <v/>
      </c>
      <c r="W204" s="128"/>
      <c r="X204" s="124"/>
      <c r="Z204" s="6"/>
      <c r="AA204"/>
      <c r="AC204" s="545"/>
      <c r="AR204" s="6"/>
      <c r="AS204" s="6"/>
      <c r="AT204" s="58"/>
      <c r="AU204" s="670"/>
      <c r="AV204" s="671"/>
      <c r="AW204" s="670"/>
      <c r="AX204" s="670"/>
      <c r="AY204" s="671"/>
      <c r="AZ204" s="671"/>
      <c r="BA204" s="670"/>
      <c r="BB204" s="670"/>
      <c r="BC204" s="670"/>
      <c r="BD204" s="671"/>
      <c r="BE204" s="671"/>
      <c r="BF204" s="671"/>
      <c r="BG204" s="671"/>
      <c r="BH204" s="670"/>
      <c r="BI204" s="671"/>
      <c r="BJ204" s="671"/>
      <c r="BK204" s="672"/>
      <c r="BL204" s="670"/>
      <c r="BM204" s="459"/>
      <c r="CB204" s="60"/>
    </row>
    <row r="205" spans="2:80" x14ac:dyDescent="0.25">
      <c r="B205" s="6">
        <v>18.600000000000001</v>
      </c>
      <c r="C205" s="6">
        <v>86</v>
      </c>
      <c r="D205" s="6">
        <v>16.899999999999999</v>
      </c>
      <c r="E205" s="6">
        <v>18</v>
      </c>
      <c r="F205" s="6">
        <v>0.4</v>
      </c>
      <c r="G205" s="6">
        <v>1.8</v>
      </c>
      <c r="H205" s="6">
        <v>1014.6</v>
      </c>
      <c r="I205" s="6" t="s">
        <v>229</v>
      </c>
      <c r="J205" s="6" t="s">
        <v>229</v>
      </c>
      <c r="K205" s="6">
        <v>0</v>
      </c>
      <c r="L205" s="6">
        <v>0</v>
      </c>
      <c r="M205" s="6">
        <v>0.5</v>
      </c>
      <c r="N205">
        <v>15.7</v>
      </c>
      <c r="O205">
        <v>669.8</v>
      </c>
      <c r="P205">
        <v>16.7</v>
      </c>
      <c r="Q205">
        <v>16.8</v>
      </c>
      <c r="R205" s="60">
        <v>0.13611111111111099</v>
      </c>
      <c r="T205" s="124"/>
      <c r="U205" s="128"/>
      <c r="V205" s="123" t="str">
        <f t="shared" si="5"/>
        <v/>
      </c>
      <c r="W205" s="128"/>
      <c r="X205" s="124"/>
      <c r="Z205" s="6"/>
      <c r="AA205"/>
      <c r="AC205" s="545"/>
      <c r="AR205" s="6"/>
      <c r="AS205" s="6"/>
      <c r="AT205" s="58"/>
      <c r="AU205" s="670"/>
      <c r="AV205" s="671"/>
      <c r="AW205" s="670"/>
      <c r="AX205" s="670"/>
      <c r="AY205" s="670"/>
      <c r="AZ205" s="670"/>
      <c r="BA205" s="670"/>
      <c r="BB205" s="670"/>
      <c r="BC205" s="670"/>
      <c r="BD205" s="671"/>
      <c r="BE205" s="671"/>
      <c r="BF205" s="671"/>
      <c r="BG205" s="671"/>
      <c r="BH205" s="670"/>
      <c r="BI205" s="670"/>
      <c r="BJ205" s="670"/>
      <c r="BK205" s="672"/>
      <c r="BL205" s="670"/>
      <c r="BM205" s="459"/>
      <c r="CB205" s="60"/>
    </row>
    <row r="206" spans="2:80" x14ac:dyDescent="0.25">
      <c r="B206" s="6">
        <v>18.600000000000001</v>
      </c>
      <c r="C206" s="6">
        <v>86</v>
      </c>
      <c r="D206" s="6">
        <v>16.899999999999999</v>
      </c>
      <c r="E206" s="6">
        <v>18</v>
      </c>
      <c r="F206" s="6">
        <v>1.1000000000000001</v>
      </c>
      <c r="G206" s="6">
        <v>1.8</v>
      </c>
      <c r="H206" s="6">
        <v>1014.7</v>
      </c>
      <c r="I206" s="6" t="s">
        <v>229</v>
      </c>
      <c r="J206" s="6" t="s">
        <v>229</v>
      </c>
      <c r="K206" s="6">
        <v>0</v>
      </c>
      <c r="L206" s="6">
        <v>0</v>
      </c>
      <c r="M206" s="6">
        <v>0.5</v>
      </c>
      <c r="N206">
        <v>15.7</v>
      </c>
      <c r="O206">
        <v>669.8</v>
      </c>
      <c r="P206">
        <v>16.7</v>
      </c>
      <c r="Q206">
        <v>16.8</v>
      </c>
      <c r="R206" s="60">
        <v>0.13680555555555601</v>
      </c>
      <c r="T206" s="124"/>
      <c r="U206" s="128"/>
      <c r="V206" s="123" t="str">
        <f t="shared" si="5"/>
        <v/>
      </c>
      <c r="W206" s="128"/>
      <c r="X206" s="124"/>
      <c r="Z206" s="6"/>
      <c r="AA206"/>
      <c r="AC206" s="545"/>
      <c r="AR206" s="6"/>
      <c r="AS206" s="6"/>
      <c r="AT206" s="58"/>
      <c r="AU206" s="670"/>
      <c r="AV206" s="671"/>
      <c r="AW206" s="670"/>
      <c r="AX206" s="670"/>
      <c r="AY206" s="671"/>
      <c r="AZ206" s="671"/>
      <c r="BA206" s="670"/>
      <c r="BB206" s="670"/>
      <c r="BC206" s="670"/>
      <c r="BD206" s="671"/>
      <c r="BE206" s="671"/>
      <c r="BF206" s="671"/>
      <c r="BG206" s="671"/>
      <c r="BH206" s="670"/>
      <c r="BI206" s="670"/>
      <c r="BJ206" s="670"/>
      <c r="BK206" s="672"/>
      <c r="BL206" s="670"/>
      <c r="BM206" s="459"/>
      <c r="CB206" s="60"/>
    </row>
    <row r="207" spans="2:80" x14ac:dyDescent="0.25">
      <c r="B207" s="6">
        <v>18.600000000000001</v>
      </c>
      <c r="C207" s="6">
        <v>86</v>
      </c>
      <c r="D207" s="6">
        <v>16.899999999999999</v>
      </c>
      <c r="E207" s="6">
        <v>18</v>
      </c>
      <c r="F207" s="6">
        <v>1.4</v>
      </c>
      <c r="G207" s="6">
        <v>3.6</v>
      </c>
      <c r="H207" s="6">
        <v>1014.6</v>
      </c>
      <c r="I207" s="6" t="s">
        <v>229</v>
      </c>
      <c r="J207" s="6" t="s">
        <v>229</v>
      </c>
      <c r="K207" s="6">
        <v>0</v>
      </c>
      <c r="L207" s="6">
        <v>0</v>
      </c>
      <c r="M207" s="6">
        <v>0.5</v>
      </c>
      <c r="N207">
        <v>15.7</v>
      </c>
      <c r="O207">
        <v>669.8</v>
      </c>
      <c r="P207">
        <v>16.7</v>
      </c>
      <c r="Q207">
        <v>16.8</v>
      </c>
      <c r="R207" s="60">
        <v>0.13750000000000001</v>
      </c>
      <c r="T207" s="124"/>
      <c r="U207" s="128"/>
      <c r="V207" s="123" t="str">
        <f t="shared" si="5"/>
        <v/>
      </c>
      <c r="W207" s="128"/>
      <c r="X207" s="124"/>
      <c r="Z207" s="6"/>
      <c r="AA207"/>
      <c r="AC207" s="545"/>
      <c r="AR207" s="6"/>
      <c r="AS207" s="6"/>
      <c r="AT207" s="58"/>
      <c r="AU207" s="670"/>
      <c r="AV207" s="671"/>
      <c r="AW207" s="670"/>
      <c r="AX207" s="670"/>
      <c r="AY207" s="670"/>
      <c r="AZ207" s="670"/>
      <c r="BA207" s="671"/>
      <c r="BB207" s="670"/>
      <c r="BC207" s="670"/>
      <c r="BD207" s="671"/>
      <c r="BE207" s="671"/>
      <c r="BF207" s="671"/>
      <c r="BG207" s="671"/>
      <c r="BH207" s="670"/>
      <c r="BI207" s="670"/>
      <c r="BJ207" s="670"/>
      <c r="BK207" s="672"/>
      <c r="BL207" s="670"/>
      <c r="BM207" s="459"/>
      <c r="CB207" s="60"/>
    </row>
    <row r="208" spans="2:80" x14ac:dyDescent="0.25">
      <c r="B208" s="6">
        <v>18.600000000000001</v>
      </c>
      <c r="C208" s="6">
        <v>86</v>
      </c>
      <c r="D208" s="6">
        <v>16.899999999999999</v>
      </c>
      <c r="E208" s="6">
        <v>18</v>
      </c>
      <c r="F208" s="6">
        <v>3.6</v>
      </c>
      <c r="G208" s="6">
        <v>5.4</v>
      </c>
      <c r="H208" s="6">
        <v>1014.5</v>
      </c>
      <c r="I208" s="6" t="s">
        <v>229</v>
      </c>
      <c r="J208" s="6" t="s">
        <v>229</v>
      </c>
      <c r="K208" s="6">
        <v>0</v>
      </c>
      <c r="L208" s="6">
        <v>0</v>
      </c>
      <c r="M208" s="6">
        <v>0.5</v>
      </c>
      <c r="N208">
        <v>15.7</v>
      </c>
      <c r="O208">
        <v>669.8</v>
      </c>
      <c r="P208">
        <v>16.7</v>
      </c>
      <c r="Q208">
        <v>16.8</v>
      </c>
      <c r="R208" s="60">
        <v>0.13819444444444401</v>
      </c>
      <c r="T208" s="124"/>
      <c r="U208" s="128"/>
      <c r="V208" s="123" t="str">
        <f t="shared" si="5"/>
        <v/>
      </c>
      <c r="W208" s="128"/>
      <c r="X208" s="124"/>
      <c r="Z208" s="6"/>
      <c r="AA208"/>
      <c r="AC208" s="545"/>
      <c r="AR208" s="6"/>
      <c r="AS208" s="6"/>
      <c r="AT208" s="58"/>
      <c r="AU208" s="670"/>
      <c r="AV208" s="671"/>
      <c r="AW208" s="670"/>
      <c r="AX208" s="670"/>
      <c r="AY208" s="671"/>
      <c r="AZ208" s="671"/>
      <c r="BA208" s="670"/>
      <c r="BB208" s="670"/>
      <c r="BC208" s="670"/>
      <c r="BD208" s="671"/>
      <c r="BE208" s="671"/>
      <c r="BF208" s="671"/>
      <c r="BG208" s="671"/>
      <c r="BH208" s="670"/>
      <c r="BI208" s="670"/>
      <c r="BJ208" s="670"/>
      <c r="BK208" s="672"/>
      <c r="BL208" s="670"/>
      <c r="BM208" s="459"/>
      <c r="CB208" s="60"/>
    </row>
    <row r="209" spans="2:80" x14ac:dyDescent="0.25">
      <c r="B209" s="6">
        <v>18.5</v>
      </c>
      <c r="C209" s="6">
        <v>86</v>
      </c>
      <c r="D209" s="6">
        <v>16.899999999999999</v>
      </c>
      <c r="E209" s="6">
        <v>18</v>
      </c>
      <c r="F209" s="6">
        <v>1.8</v>
      </c>
      <c r="G209" s="6">
        <v>3.6</v>
      </c>
      <c r="H209" s="6">
        <v>1014.6</v>
      </c>
      <c r="I209" s="6" t="s">
        <v>229</v>
      </c>
      <c r="J209" s="6" t="s">
        <v>229</v>
      </c>
      <c r="K209" s="6">
        <v>0</v>
      </c>
      <c r="L209" s="6">
        <v>0</v>
      </c>
      <c r="M209" s="6">
        <v>0.5</v>
      </c>
      <c r="N209">
        <v>15.7</v>
      </c>
      <c r="O209">
        <v>669.8</v>
      </c>
      <c r="P209">
        <v>16.7</v>
      </c>
      <c r="Q209">
        <v>16.8</v>
      </c>
      <c r="R209" s="60">
        <v>0.13888888888888901</v>
      </c>
      <c r="T209" s="124"/>
      <c r="U209" s="128"/>
      <c r="V209" s="123" t="str">
        <f t="shared" si="5"/>
        <v/>
      </c>
      <c r="W209" s="128"/>
      <c r="X209" s="124"/>
      <c r="Z209" s="6"/>
      <c r="AA209"/>
      <c r="AC209" s="545"/>
      <c r="AR209" s="6"/>
      <c r="AS209" s="6"/>
      <c r="AT209" s="58"/>
      <c r="AU209" s="670"/>
      <c r="AV209" s="671"/>
      <c r="AW209" s="670"/>
      <c r="AX209" s="670"/>
      <c r="AY209" s="671"/>
      <c r="AZ209" s="671"/>
      <c r="BA209" s="670"/>
      <c r="BB209" s="670"/>
      <c r="BC209" s="670"/>
      <c r="BD209" s="671"/>
      <c r="BE209" s="671"/>
      <c r="BF209" s="671"/>
      <c r="BG209" s="671"/>
      <c r="BH209" s="670"/>
      <c r="BI209" s="670"/>
      <c r="BJ209" s="670"/>
      <c r="BK209" s="672"/>
      <c r="BL209" s="670"/>
      <c r="BM209" s="459"/>
      <c r="CB209" s="60"/>
    </row>
    <row r="210" spans="2:80" x14ac:dyDescent="0.25">
      <c r="B210" s="6">
        <v>18.5</v>
      </c>
      <c r="C210" s="6">
        <v>86</v>
      </c>
      <c r="D210" s="6">
        <v>16.899999999999999</v>
      </c>
      <c r="E210" s="6">
        <v>18</v>
      </c>
      <c r="F210" s="6">
        <v>2.9</v>
      </c>
      <c r="G210" s="6">
        <v>3.6</v>
      </c>
      <c r="H210" s="6">
        <v>1014.6</v>
      </c>
      <c r="I210" s="6" t="s">
        <v>229</v>
      </c>
      <c r="J210" s="6" t="s">
        <v>229</v>
      </c>
      <c r="K210" s="6">
        <v>0</v>
      </c>
      <c r="L210" s="6">
        <v>0</v>
      </c>
      <c r="M210" s="6">
        <v>0.5</v>
      </c>
      <c r="N210">
        <v>15.7</v>
      </c>
      <c r="O210">
        <v>669.8</v>
      </c>
      <c r="P210">
        <v>16.7</v>
      </c>
      <c r="Q210">
        <v>16.8</v>
      </c>
      <c r="R210" s="60">
        <v>0.139583333333333</v>
      </c>
      <c r="T210" s="124"/>
      <c r="U210" s="128"/>
      <c r="V210" s="123" t="str">
        <f t="shared" si="5"/>
        <v/>
      </c>
      <c r="W210" s="128"/>
      <c r="X210" s="124"/>
      <c r="Z210" s="6"/>
      <c r="AA210"/>
      <c r="AC210" s="545"/>
      <c r="AR210" s="6"/>
      <c r="AS210" s="6"/>
      <c r="AT210" s="58"/>
      <c r="AU210" s="670"/>
      <c r="AV210" s="671"/>
      <c r="AW210" s="670"/>
      <c r="AX210" s="670"/>
      <c r="AY210" s="670"/>
      <c r="AZ210" s="670"/>
      <c r="BA210" s="671"/>
      <c r="BB210" s="670"/>
      <c r="BC210" s="670"/>
      <c r="BD210" s="671"/>
      <c r="BE210" s="671"/>
      <c r="BF210" s="671"/>
      <c r="BG210" s="671"/>
      <c r="BH210" s="670"/>
      <c r="BI210" s="670"/>
      <c r="BJ210" s="670"/>
      <c r="BK210" s="672"/>
      <c r="BL210" s="670"/>
      <c r="BM210" s="459"/>
      <c r="CB210" s="60"/>
    </row>
    <row r="211" spans="2:80" x14ac:dyDescent="0.25">
      <c r="B211" s="6">
        <v>18.5</v>
      </c>
      <c r="C211" s="6">
        <v>86</v>
      </c>
      <c r="D211" s="6">
        <v>16.899999999999999</v>
      </c>
      <c r="E211" s="6">
        <v>18</v>
      </c>
      <c r="F211" s="6">
        <v>1.8</v>
      </c>
      <c r="G211" s="6">
        <v>3.6</v>
      </c>
      <c r="H211" s="6">
        <v>1014.6</v>
      </c>
      <c r="I211" s="6" t="s">
        <v>229</v>
      </c>
      <c r="J211" s="6" t="s">
        <v>229</v>
      </c>
      <c r="K211" s="6">
        <v>0</v>
      </c>
      <c r="L211" s="6">
        <v>0</v>
      </c>
      <c r="M211" s="6">
        <v>0.5</v>
      </c>
      <c r="N211">
        <v>15.7</v>
      </c>
      <c r="O211">
        <v>669.8</v>
      </c>
      <c r="P211">
        <v>16.7</v>
      </c>
      <c r="Q211">
        <v>16.8</v>
      </c>
      <c r="R211" s="60">
        <v>0.140277777777778</v>
      </c>
      <c r="T211" s="124"/>
      <c r="U211" s="128"/>
      <c r="V211" s="123" t="str">
        <f t="shared" si="5"/>
        <v/>
      </c>
      <c r="W211" s="128"/>
      <c r="X211" s="124"/>
      <c r="Z211" s="6"/>
      <c r="AA211"/>
      <c r="AC211" s="545"/>
      <c r="AR211" s="6"/>
      <c r="AS211" s="6"/>
      <c r="AT211" s="58"/>
      <c r="AU211" s="670"/>
      <c r="AV211" s="671"/>
      <c r="AW211" s="670"/>
      <c r="AX211" s="670"/>
      <c r="AY211" s="670"/>
      <c r="AZ211" s="670"/>
      <c r="BA211" s="670"/>
      <c r="BB211" s="670"/>
      <c r="BC211" s="670"/>
      <c r="BD211" s="671"/>
      <c r="BE211" s="671"/>
      <c r="BF211" s="671"/>
      <c r="BG211" s="671"/>
      <c r="BH211" s="670"/>
      <c r="BI211" s="670"/>
      <c r="BJ211" s="670"/>
      <c r="BK211" s="672"/>
      <c r="BL211" s="670"/>
      <c r="BM211" s="459"/>
      <c r="CB211" s="60"/>
    </row>
    <row r="212" spans="2:80" x14ac:dyDescent="0.25">
      <c r="B212" s="6">
        <v>18.5</v>
      </c>
      <c r="C212" s="6">
        <v>86</v>
      </c>
      <c r="D212" s="6">
        <v>16.899999999999999</v>
      </c>
      <c r="E212" s="6">
        <v>18</v>
      </c>
      <c r="F212" s="6">
        <v>1.4</v>
      </c>
      <c r="G212" s="6">
        <v>1.8</v>
      </c>
      <c r="H212" s="6">
        <v>1014.4</v>
      </c>
      <c r="I212" s="6" t="s">
        <v>229</v>
      </c>
      <c r="J212" s="6" t="s">
        <v>229</v>
      </c>
      <c r="K212" s="6">
        <v>0</v>
      </c>
      <c r="L212" s="6">
        <v>0</v>
      </c>
      <c r="M212" s="6">
        <v>0.5</v>
      </c>
      <c r="N212">
        <v>15.7</v>
      </c>
      <c r="O212">
        <v>669.8</v>
      </c>
      <c r="P212">
        <v>16.7</v>
      </c>
      <c r="Q212">
        <v>16.8</v>
      </c>
      <c r="R212" s="60">
        <v>0.140972222222222</v>
      </c>
      <c r="T212" s="124"/>
      <c r="U212" s="128"/>
      <c r="V212" s="123" t="str">
        <f t="shared" si="5"/>
        <v/>
      </c>
      <c r="W212" s="128"/>
      <c r="X212" s="124"/>
      <c r="Z212" s="6"/>
      <c r="AA212"/>
      <c r="AC212" s="545"/>
      <c r="AR212" s="6"/>
      <c r="AS212" s="6"/>
      <c r="AT212" s="58"/>
      <c r="AU212" s="670"/>
      <c r="AV212" s="671"/>
      <c r="AW212" s="670"/>
      <c r="AX212" s="670"/>
      <c r="AY212" s="671"/>
      <c r="AZ212" s="671"/>
      <c r="BA212" s="671"/>
      <c r="BB212" s="670"/>
      <c r="BC212" s="670"/>
      <c r="BD212" s="671"/>
      <c r="BE212" s="671"/>
      <c r="BF212" s="671"/>
      <c r="BG212" s="671"/>
      <c r="BH212" s="670"/>
      <c r="BI212" s="670"/>
      <c r="BJ212" s="670"/>
      <c r="BK212" s="672"/>
      <c r="BL212" s="670"/>
      <c r="BM212" s="459"/>
      <c r="CB212" s="60"/>
    </row>
    <row r="213" spans="2:80" x14ac:dyDescent="0.25">
      <c r="B213" s="6">
        <v>18.5</v>
      </c>
      <c r="C213" s="6">
        <v>86</v>
      </c>
      <c r="D213" s="6">
        <v>16.899999999999999</v>
      </c>
      <c r="E213" s="6">
        <v>18</v>
      </c>
      <c r="F213" s="6">
        <v>1.4</v>
      </c>
      <c r="G213" s="6">
        <v>1.8</v>
      </c>
      <c r="H213" s="6">
        <v>1014.7</v>
      </c>
      <c r="I213" s="6" t="s">
        <v>229</v>
      </c>
      <c r="J213" s="6" t="s">
        <v>229</v>
      </c>
      <c r="K213" s="6">
        <v>0</v>
      </c>
      <c r="L213" s="6">
        <v>0</v>
      </c>
      <c r="M213" s="6">
        <v>0.5</v>
      </c>
      <c r="N213">
        <v>15.7</v>
      </c>
      <c r="O213">
        <v>669.8</v>
      </c>
      <c r="P213">
        <v>16.7</v>
      </c>
      <c r="Q213">
        <v>16.8</v>
      </c>
      <c r="R213" s="60">
        <v>0.141666666666667</v>
      </c>
      <c r="T213" s="124"/>
      <c r="U213" s="128"/>
      <c r="V213" s="123" t="str">
        <f t="shared" si="5"/>
        <v/>
      </c>
      <c r="W213" s="128"/>
      <c r="X213" s="124"/>
      <c r="Z213" s="6"/>
      <c r="AA213"/>
      <c r="AC213" s="545"/>
      <c r="AR213" s="6"/>
      <c r="AS213" s="6"/>
      <c r="AT213" s="58"/>
      <c r="AU213" s="670"/>
      <c r="AV213" s="671"/>
      <c r="AW213" s="670"/>
      <c r="AX213" s="670"/>
      <c r="AY213" s="671"/>
      <c r="AZ213" s="671"/>
      <c r="BA213" s="670"/>
      <c r="BB213" s="670"/>
      <c r="BC213" s="670"/>
      <c r="BD213" s="671"/>
      <c r="BE213" s="671"/>
      <c r="BF213" s="671"/>
      <c r="BG213" s="671"/>
      <c r="BH213" s="670"/>
      <c r="BI213" s="670"/>
      <c r="BJ213" s="670"/>
      <c r="BK213" s="672"/>
      <c r="BL213" s="670"/>
      <c r="BM213" s="459"/>
      <c r="CB213" s="60"/>
    </row>
    <row r="214" spans="2:80" x14ac:dyDescent="0.25">
      <c r="B214" s="6">
        <v>18.5</v>
      </c>
      <c r="C214" s="6">
        <v>86</v>
      </c>
      <c r="D214" s="6">
        <v>16.8</v>
      </c>
      <c r="E214" s="6">
        <v>17.899999999999999</v>
      </c>
      <c r="F214" s="6">
        <v>0</v>
      </c>
      <c r="G214" s="6">
        <v>0</v>
      </c>
      <c r="H214" s="6">
        <v>1014.7</v>
      </c>
      <c r="I214" s="6" t="s">
        <v>229</v>
      </c>
      <c r="J214" s="6" t="s">
        <v>229</v>
      </c>
      <c r="K214" s="6">
        <v>0</v>
      </c>
      <c r="L214" s="6">
        <v>0</v>
      </c>
      <c r="M214" s="6">
        <v>0.5</v>
      </c>
      <c r="N214">
        <v>15.7</v>
      </c>
      <c r="O214">
        <v>669.8</v>
      </c>
      <c r="P214">
        <v>16.7</v>
      </c>
      <c r="Q214">
        <v>16.8</v>
      </c>
      <c r="R214" s="60">
        <v>0.14236111111111099</v>
      </c>
      <c r="T214" s="124"/>
      <c r="U214" s="128"/>
      <c r="V214" s="123" t="str">
        <f t="shared" si="5"/>
        <v/>
      </c>
      <c r="W214" s="128"/>
      <c r="X214" s="124"/>
      <c r="Z214" s="6"/>
      <c r="AA214"/>
      <c r="AC214" s="545"/>
      <c r="AR214" s="6"/>
      <c r="AS214" s="6"/>
      <c r="AT214" s="58"/>
      <c r="AU214" s="670"/>
      <c r="AV214" s="671"/>
      <c r="AW214" s="670"/>
      <c r="AX214" s="670"/>
      <c r="AY214" s="671"/>
      <c r="AZ214" s="671"/>
      <c r="BA214" s="670"/>
      <c r="BB214" s="670"/>
      <c r="BC214" s="670"/>
      <c r="BD214" s="671"/>
      <c r="BE214" s="671"/>
      <c r="BF214" s="671"/>
      <c r="BG214" s="671"/>
      <c r="BH214" s="670"/>
      <c r="BI214" s="670"/>
      <c r="BJ214" s="670"/>
      <c r="BK214" s="672"/>
      <c r="BL214" s="670"/>
      <c r="BM214" s="459"/>
      <c r="CB214" s="60"/>
    </row>
    <row r="215" spans="2:80" x14ac:dyDescent="0.25">
      <c r="B215" s="6">
        <v>18.5</v>
      </c>
      <c r="C215" s="6">
        <v>86</v>
      </c>
      <c r="D215" s="6">
        <v>17.100000000000001</v>
      </c>
      <c r="E215" s="6">
        <v>17.899999999999999</v>
      </c>
      <c r="F215" s="6">
        <v>2.9</v>
      </c>
      <c r="G215" s="6">
        <v>5.4</v>
      </c>
      <c r="H215" s="6">
        <v>1014.5</v>
      </c>
      <c r="I215" s="6" t="s">
        <v>229</v>
      </c>
      <c r="J215" s="6" t="s">
        <v>229</v>
      </c>
      <c r="K215" s="6">
        <v>0</v>
      </c>
      <c r="L215" s="6">
        <v>0</v>
      </c>
      <c r="M215" s="6">
        <v>0.5</v>
      </c>
      <c r="N215">
        <v>15.7</v>
      </c>
      <c r="O215">
        <v>669.8</v>
      </c>
      <c r="P215">
        <v>16.7</v>
      </c>
      <c r="Q215">
        <v>16.8</v>
      </c>
      <c r="R215" s="60">
        <v>0.14305555555555599</v>
      </c>
      <c r="T215" s="124"/>
      <c r="U215" s="128"/>
      <c r="V215" s="123" t="str">
        <f t="shared" si="5"/>
        <v/>
      </c>
      <c r="W215" s="128"/>
      <c r="X215" s="124"/>
      <c r="Z215" s="6"/>
      <c r="AA215"/>
      <c r="AC215" s="545"/>
      <c r="AR215" s="6"/>
      <c r="AS215" s="6"/>
      <c r="AT215" s="58"/>
      <c r="AU215" s="670"/>
      <c r="AV215" s="671"/>
      <c r="AW215" s="670"/>
      <c r="AX215" s="670"/>
      <c r="AY215" s="671"/>
      <c r="AZ215" s="671"/>
      <c r="BA215" s="671"/>
      <c r="BB215" s="670"/>
      <c r="BC215" s="670"/>
      <c r="BD215" s="671"/>
      <c r="BE215" s="671"/>
      <c r="BF215" s="671"/>
      <c r="BG215" s="671"/>
      <c r="BH215" s="670"/>
      <c r="BI215" s="670"/>
      <c r="BJ215" s="670"/>
      <c r="BK215" s="672"/>
      <c r="BL215" s="670"/>
      <c r="BM215" s="459"/>
      <c r="CB215" s="60"/>
    </row>
    <row r="216" spans="2:80" x14ac:dyDescent="0.25">
      <c r="B216" s="6">
        <v>18.5</v>
      </c>
      <c r="C216" s="6">
        <v>86</v>
      </c>
      <c r="D216" s="6">
        <v>17.100000000000001</v>
      </c>
      <c r="E216" s="6">
        <v>17.899999999999999</v>
      </c>
      <c r="F216" s="6">
        <v>0.4</v>
      </c>
      <c r="G216" s="6">
        <v>1.8</v>
      </c>
      <c r="H216" s="6">
        <v>1014.6</v>
      </c>
      <c r="I216" s="6" t="s">
        <v>229</v>
      </c>
      <c r="J216" s="6" t="s">
        <v>229</v>
      </c>
      <c r="K216" s="6">
        <v>0</v>
      </c>
      <c r="L216" s="6">
        <v>0</v>
      </c>
      <c r="M216" s="6">
        <v>0.5</v>
      </c>
      <c r="N216">
        <v>15.7</v>
      </c>
      <c r="O216">
        <v>669.8</v>
      </c>
      <c r="P216">
        <v>16.7</v>
      </c>
      <c r="Q216">
        <v>16.8</v>
      </c>
      <c r="R216" s="60">
        <v>0.14374999999999999</v>
      </c>
      <c r="T216" s="124"/>
      <c r="U216" s="128"/>
      <c r="V216" s="123" t="str">
        <f t="shared" si="5"/>
        <v/>
      </c>
      <c r="W216" s="128"/>
      <c r="X216" s="124"/>
      <c r="Z216" s="6"/>
      <c r="AA216"/>
      <c r="AC216" s="545"/>
      <c r="AR216" s="6"/>
      <c r="AS216" s="6"/>
      <c r="AT216" s="58"/>
      <c r="AU216" s="670"/>
      <c r="AV216" s="671"/>
      <c r="AW216" s="670"/>
      <c r="AX216" s="670"/>
      <c r="AY216" s="671"/>
      <c r="AZ216" s="671"/>
      <c r="BA216" s="670"/>
      <c r="BB216" s="670"/>
      <c r="BC216" s="670"/>
      <c r="BD216" s="671"/>
      <c r="BE216" s="671"/>
      <c r="BF216" s="671"/>
      <c r="BG216" s="671"/>
      <c r="BH216" s="670"/>
      <c r="BI216" s="670"/>
      <c r="BJ216" s="670"/>
      <c r="BK216" s="672"/>
      <c r="BL216" s="670"/>
      <c r="BM216" s="459"/>
      <c r="CB216" s="60"/>
    </row>
    <row r="217" spans="2:80" x14ac:dyDescent="0.25">
      <c r="B217" s="6">
        <v>18.5</v>
      </c>
      <c r="C217" s="6">
        <v>86</v>
      </c>
      <c r="D217" s="6">
        <v>17.100000000000001</v>
      </c>
      <c r="E217" s="6">
        <v>17.899999999999999</v>
      </c>
      <c r="F217" s="6">
        <v>1.1000000000000001</v>
      </c>
      <c r="G217" s="6">
        <v>1.8</v>
      </c>
      <c r="H217" s="6">
        <v>1014.5</v>
      </c>
      <c r="I217" s="6" t="s">
        <v>229</v>
      </c>
      <c r="J217" s="6" t="s">
        <v>229</v>
      </c>
      <c r="K217" s="6">
        <v>0</v>
      </c>
      <c r="L217" s="6">
        <v>0</v>
      </c>
      <c r="M217" s="6">
        <v>0.5</v>
      </c>
      <c r="N217">
        <v>15.7</v>
      </c>
      <c r="O217">
        <v>669.8</v>
      </c>
      <c r="P217">
        <v>16.7</v>
      </c>
      <c r="Q217">
        <v>16.8</v>
      </c>
      <c r="R217" s="60">
        <v>0.14444444444444399</v>
      </c>
      <c r="T217" s="124"/>
      <c r="U217" s="128"/>
      <c r="V217" s="123" t="str">
        <f t="shared" si="5"/>
        <v/>
      </c>
      <c r="W217" s="128"/>
      <c r="X217" s="124"/>
      <c r="Z217" s="6"/>
      <c r="AA217"/>
      <c r="AC217" s="545"/>
      <c r="AR217" s="6"/>
      <c r="AS217" s="6"/>
      <c r="AT217" s="58"/>
      <c r="AU217" s="670"/>
      <c r="AV217" s="671"/>
      <c r="AW217" s="670"/>
      <c r="AX217" s="670"/>
      <c r="AY217" s="671"/>
      <c r="AZ217" s="671"/>
      <c r="BA217" s="670"/>
      <c r="BB217" s="670"/>
      <c r="BC217" s="670"/>
      <c r="BD217" s="671"/>
      <c r="BE217" s="671"/>
      <c r="BF217" s="671"/>
      <c r="BG217" s="671"/>
      <c r="BH217" s="670"/>
      <c r="BI217" s="670"/>
      <c r="BJ217" s="670"/>
      <c r="BK217" s="672"/>
      <c r="BL217" s="670"/>
      <c r="BM217" s="459"/>
      <c r="CB217" s="60"/>
    </row>
    <row r="218" spans="2:80" x14ac:dyDescent="0.25">
      <c r="B218" s="6">
        <v>18.5</v>
      </c>
      <c r="C218" s="6">
        <v>86</v>
      </c>
      <c r="D218" s="6">
        <v>17.100000000000001</v>
      </c>
      <c r="E218" s="6">
        <v>17.899999999999999</v>
      </c>
      <c r="F218" s="6">
        <v>2.2000000000000002</v>
      </c>
      <c r="G218" s="6">
        <v>3.6</v>
      </c>
      <c r="H218" s="6">
        <v>1014.6</v>
      </c>
      <c r="I218" s="6" t="s">
        <v>229</v>
      </c>
      <c r="J218" s="6" t="s">
        <v>229</v>
      </c>
      <c r="K218" s="6">
        <v>0</v>
      </c>
      <c r="L218" s="6">
        <v>0</v>
      </c>
      <c r="M218" s="6">
        <v>0.5</v>
      </c>
      <c r="N218">
        <v>15.7</v>
      </c>
      <c r="O218">
        <v>669.8</v>
      </c>
      <c r="P218">
        <v>16.600000000000001</v>
      </c>
      <c r="Q218">
        <v>16.8</v>
      </c>
      <c r="R218" s="60">
        <v>0.14513888888888901</v>
      </c>
      <c r="T218" s="124"/>
      <c r="U218" s="128"/>
      <c r="V218" s="123" t="str">
        <f t="shared" si="5"/>
        <v/>
      </c>
      <c r="W218" s="128"/>
      <c r="X218" s="124"/>
      <c r="Z218" s="6"/>
      <c r="AA218"/>
      <c r="AC218" s="545"/>
      <c r="AR218" s="6"/>
      <c r="AS218" s="6"/>
      <c r="AT218" s="58"/>
      <c r="AU218" s="670"/>
      <c r="AV218" s="671"/>
      <c r="AW218" s="670"/>
      <c r="AX218" s="670"/>
      <c r="AY218" s="671"/>
      <c r="AZ218" s="671"/>
      <c r="BA218" s="670"/>
      <c r="BB218" s="670"/>
      <c r="BC218" s="670"/>
      <c r="BD218" s="671"/>
      <c r="BE218" s="671"/>
      <c r="BF218" s="671"/>
      <c r="BG218" s="671"/>
      <c r="BH218" s="670"/>
      <c r="BI218" s="670"/>
      <c r="BJ218" s="670"/>
      <c r="BK218" s="672"/>
      <c r="BL218" s="670"/>
      <c r="BM218" s="459"/>
      <c r="CB218" s="60"/>
    </row>
    <row r="219" spans="2:80" x14ac:dyDescent="0.25">
      <c r="B219" s="6">
        <v>18.5</v>
      </c>
      <c r="C219" s="6">
        <v>86</v>
      </c>
      <c r="D219" s="6">
        <v>17.100000000000001</v>
      </c>
      <c r="E219" s="6">
        <v>17.899999999999999</v>
      </c>
      <c r="F219" s="6">
        <v>1.4</v>
      </c>
      <c r="G219" s="6">
        <v>5.4</v>
      </c>
      <c r="H219" s="6">
        <v>1014.8</v>
      </c>
      <c r="I219" s="6" t="s">
        <v>229</v>
      </c>
      <c r="J219" s="6" t="s">
        <v>229</v>
      </c>
      <c r="K219" s="6">
        <v>0</v>
      </c>
      <c r="L219" s="6">
        <v>0</v>
      </c>
      <c r="M219" s="6">
        <v>0.5</v>
      </c>
      <c r="N219">
        <v>15.7</v>
      </c>
      <c r="O219">
        <v>669.8</v>
      </c>
      <c r="P219">
        <v>16.600000000000001</v>
      </c>
      <c r="Q219">
        <v>16.8</v>
      </c>
      <c r="R219" s="60">
        <v>0.14583333333333301</v>
      </c>
      <c r="T219" s="124"/>
      <c r="U219" s="128"/>
      <c r="V219" s="123" t="str">
        <f t="shared" si="5"/>
        <v/>
      </c>
      <c r="W219" s="128"/>
      <c r="X219" s="124"/>
      <c r="Z219" s="6"/>
      <c r="AA219"/>
      <c r="AC219" s="545"/>
      <c r="AR219" s="6"/>
      <c r="AS219" s="6"/>
      <c r="AT219" s="58"/>
      <c r="AU219" s="670"/>
      <c r="AV219" s="671"/>
      <c r="AW219" s="670"/>
      <c r="AX219" s="670"/>
      <c r="AY219" s="671"/>
      <c r="AZ219" s="671"/>
      <c r="BA219" s="670"/>
      <c r="BB219" s="670"/>
      <c r="BC219" s="670"/>
      <c r="BD219" s="671"/>
      <c r="BE219" s="671"/>
      <c r="BF219" s="671"/>
      <c r="BG219" s="671"/>
      <c r="BH219" s="670"/>
      <c r="BI219" s="670"/>
      <c r="BJ219" s="670"/>
      <c r="BK219" s="672"/>
      <c r="BL219" s="670"/>
      <c r="BM219" s="459"/>
      <c r="CB219" s="60"/>
    </row>
    <row r="220" spans="2:80" x14ac:dyDescent="0.25">
      <c r="B220" s="6">
        <v>18.5</v>
      </c>
      <c r="C220" s="6">
        <v>86</v>
      </c>
      <c r="D220" s="6">
        <v>17.100000000000001</v>
      </c>
      <c r="E220" s="6">
        <v>17.899999999999999</v>
      </c>
      <c r="F220" s="6">
        <v>1.1000000000000001</v>
      </c>
      <c r="G220" s="6">
        <v>1.8</v>
      </c>
      <c r="H220" s="6">
        <v>1014.5</v>
      </c>
      <c r="I220" s="6" t="s">
        <v>229</v>
      </c>
      <c r="J220" s="6" t="s">
        <v>229</v>
      </c>
      <c r="K220" s="6">
        <v>0</v>
      </c>
      <c r="L220" s="6">
        <v>0</v>
      </c>
      <c r="M220" s="6">
        <v>0.5</v>
      </c>
      <c r="N220">
        <v>15.7</v>
      </c>
      <c r="O220">
        <v>669.8</v>
      </c>
      <c r="P220">
        <v>16.600000000000001</v>
      </c>
      <c r="Q220">
        <v>16.7</v>
      </c>
      <c r="R220" s="60">
        <v>0.14652777777777801</v>
      </c>
      <c r="T220" s="124"/>
      <c r="U220" s="128"/>
      <c r="V220" s="123" t="str">
        <f t="shared" si="5"/>
        <v/>
      </c>
      <c r="W220" s="128"/>
      <c r="X220" s="124"/>
      <c r="Z220" s="6"/>
      <c r="AA220"/>
      <c r="AC220" s="545"/>
      <c r="AR220" s="6"/>
      <c r="AS220" s="6"/>
      <c r="AT220" s="58"/>
      <c r="AU220" s="670"/>
      <c r="AV220" s="671"/>
      <c r="AW220" s="670"/>
      <c r="AX220" s="670"/>
      <c r="AY220" s="671"/>
      <c r="AZ220" s="671"/>
      <c r="BA220" s="671"/>
      <c r="BB220" s="670"/>
      <c r="BC220" s="670"/>
      <c r="BD220" s="671"/>
      <c r="BE220" s="671"/>
      <c r="BF220" s="671"/>
      <c r="BG220" s="671"/>
      <c r="BH220" s="670"/>
      <c r="BI220" s="670"/>
      <c r="BJ220" s="670"/>
      <c r="BK220" s="672"/>
      <c r="BL220" s="670"/>
      <c r="BM220" s="459"/>
      <c r="CB220" s="60"/>
    </row>
    <row r="221" spans="2:80" x14ac:dyDescent="0.25">
      <c r="B221" s="6">
        <v>18.5</v>
      </c>
      <c r="C221" s="6">
        <v>86</v>
      </c>
      <c r="D221" s="6">
        <v>17.100000000000001</v>
      </c>
      <c r="E221" s="6">
        <v>17.899999999999999</v>
      </c>
      <c r="F221" s="6">
        <v>1.4</v>
      </c>
      <c r="G221" s="6">
        <v>1.8</v>
      </c>
      <c r="H221" s="6">
        <v>1014.8</v>
      </c>
      <c r="I221" s="6" t="s">
        <v>229</v>
      </c>
      <c r="J221" s="6" t="s">
        <v>229</v>
      </c>
      <c r="K221" s="6">
        <v>0</v>
      </c>
      <c r="L221" s="6">
        <v>0</v>
      </c>
      <c r="M221" s="6">
        <v>0.5</v>
      </c>
      <c r="N221">
        <v>15.7</v>
      </c>
      <c r="O221">
        <v>669.8</v>
      </c>
      <c r="P221">
        <v>16.600000000000001</v>
      </c>
      <c r="Q221">
        <v>16.7</v>
      </c>
      <c r="R221" s="60">
        <v>0.147222222222222</v>
      </c>
      <c r="T221" s="124"/>
      <c r="U221" s="128"/>
      <c r="V221" s="123" t="str">
        <f t="shared" si="5"/>
        <v/>
      </c>
      <c r="W221" s="128"/>
      <c r="X221" s="124"/>
      <c r="Z221" s="6"/>
      <c r="AA221"/>
      <c r="AC221" s="545"/>
      <c r="AR221" s="6"/>
      <c r="AS221" s="6"/>
      <c r="AT221" s="58"/>
      <c r="AU221" s="670"/>
      <c r="AV221" s="671"/>
      <c r="AW221" s="670"/>
      <c r="AX221" s="670"/>
      <c r="AY221" s="671"/>
      <c r="AZ221" s="671"/>
      <c r="BA221" s="671"/>
      <c r="BB221" s="670"/>
      <c r="BC221" s="670"/>
      <c r="BD221" s="671"/>
      <c r="BE221" s="671"/>
      <c r="BF221" s="671"/>
      <c r="BG221" s="671"/>
      <c r="BH221" s="670"/>
      <c r="BI221" s="670"/>
      <c r="BJ221" s="670"/>
      <c r="BK221" s="672"/>
      <c r="BL221" s="670"/>
      <c r="BM221" s="459"/>
      <c r="CB221" s="60"/>
    </row>
    <row r="222" spans="2:80" x14ac:dyDescent="0.25">
      <c r="B222" s="6">
        <v>18.5</v>
      </c>
      <c r="C222" s="6">
        <v>86</v>
      </c>
      <c r="D222" s="6">
        <v>17.100000000000001</v>
      </c>
      <c r="E222" s="6">
        <v>17.899999999999999</v>
      </c>
      <c r="F222" s="6">
        <v>3.2</v>
      </c>
      <c r="G222" s="6">
        <v>3.6</v>
      </c>
      <c r="H222" s="6">
        <v>1014.6</v>
      </c>
      <c r="I222" s="6" t="s">
        <v>229</v>
      </c>
      <c r="J222" s="6" t="s">
        <v>229</v>
      </c>
      <c r="K222" s="6">
        <v>0</v>
      </c>
      <c r="L222" s="6">
        <v>0</v>
      </c>
      <c r="M222" s="6">
        <v>0.5</v>
      </c>
      <c r="N222">
        <v>15.7</v>
      </c>
      <c r="O222">
        <v>669.8</v>
      </c>
      <c r="P222">
        <v>16.600000000000001</v>
      </c>
      <c r="Q222">
        <v>16.8</v>
      </c>
      <c r="R222" s="60">
        <v>0.147916666666667</v>
      </c>
      <c r="T222" s="124"/>
      <c r="U222" s="128"/>
      <c r="V222" s="123" t="str">
        <f t="shared" si="5"/>
        <v/>
      </c>
      <c r="W222" s="128"/>
      <c r="X222" s="124"/>
      <c r="Z222" s="6"/>
      <c r="AA222"/>
      <c r="AC222" s="545"/>
      <c r="AR222" s="6"/>
      <c r="AS222" s="6"/>
      <c r="AT222" s="58"/>
      <c r="AU222" s="670"/>
      <c r="AV222" s="671"/>
      <c r="AW222" s="670"/>
      <c r="AX222" s="670"/>
      <c r="AY222" s="670"/>
      <c r="AZ222" s="670"/>
      <c r="BA222" s="670"/>
      <c r="BB222" s="670"/>
      <c r="BC222" s="670"/>
      <c r="BD222" s="671"/>
      <c r="BE222" s="671"/>
      <c r="BF222" s="671"/>
      <c r="BG222" s="671"/>
      <c r="BH222" s="670"/>
      <c r="BI222" s="670"/>
      <c r="BJ222" s="670"/>
      <c r="BK222" s="672"/>
      <c r="BL222" s="670"/>
      <c r="BM222" s="459"/>
      <c r="CB222" s="60"/>
    </row>
    <row r="223" spans="2:80" x14ac:dyDescent="0.25">
      <c r="B223" s="6">
        <v>18.399999999999999</v>
      </c>
      <c r="C223" s="6">
        <v>86</v>
      </c>
      <c r="D223" s="6">
        <v>17.100000000000001</v>
      </c>
      <c r="E223" s="6">
        <v>17.899999999999999</v>
      </c>
      <c r="F223" s="6">
        <v>1.1000000000000001</v>
      </c>
      <c r="G223" s="6">
        <v>1.8</v>
      </c>
      <c r="H223" s="6">
        <v>1014.6</v>
      </c>
      <c r="I223" s="6" t="s">
        <v>229</v>
      </c>
      <c r="J223" s="6" t="s">
        <v>229</v>
      </c>
      <c r="K223" s="6">
        <v>0</v>
      </c>
      <c r="L223" s="6">
        <v>0</v>
      </c>
      <c r="M223" s="6">
        <v>0.5</v>
      </c>
      <c r="N223">
        <v>15.7</v>
      </c>
      <c r="O223">
        <v>669.8</v>
      </c>
      <c r="P223">
        <v>16.600000000000001</v>
      </c>
      <c r="Q223">
        <v>16.7</v>
      </c>
      <c r="R223" s="60">
        <v>0.148611111111111</v>
      </c>
      <c r="T223" s="124"/>
      <c r="U223" s="128"/>
      <c r="V223" s="123" t="str">
        <f t="shared" si="5"/>
        <v/>
      </c>
      <c r="W223" s="128"/>
      <c r="X223" s="124"/>
      <c r="Z223" s="6"/>
      <c r="AA223"/>
      <c r="AC223" s="545"/>
      <c r="AR223" s="6"/>
      <c r="AS223" s="6"/>
      <c r="AT223" s="58"/>
      <c r="AU223" s="670"/>
      <c r="AV223" s="671"/>
      <c r="AW223" s="670"/>
      <c r="AX223" s="670"/>
      <c r="AY223" s="671"/>
      <c r="AZ223" s="671"/>
      <c r="BA223" s="670"/>
      <c r="BB223" s="670"/>
      <c r="BC223" s="670"/>
      <c r="BD223" s="671"/>
      <c r="BE223" s="671"/>
      <c r="BF223" s="671"/>
      <c r="BG223" s="671"/>
      <c r="BH223" s="670"/>
      <c r="BI223" s="670"/>
      <c r="BJ223" s="670"/>
      <c r="BK223" s="672"/>
      <c r="BL223" s="670"/>
      <c r="BM223" s="459"/>
      <c r="CB223" s="60"/>
    </row>
    <row r="224" spans="2:80" x14ac:dyDescent="0.25">
      <c r="B224" s="6">
        <v>18.399999999999999</v>
      </c>
      <c r="C224" s="6">
        <v>86</v>
      </c>
      <c r="D224" s="6">
        <v>17.100000000000001</v>
      </c>
      <c r="E224" s="6">
        <v>17.899999999999999</v>
      </c>
      <c r="F224" s="6">
        <v>1.1000000000000001</v>
      </c>
      <c r="G224" s="6">
        <v>1.8</v>
      </c>
      <c r="H224" s="6">
        <v>1014.8</v>
      </c>
      <c r="I224" s="6" t="s">
        <v>229</v>
      </c>
      <c r="J224" s="6" t="s">
        <v>229</v>
      </c>
      <c r="K224" s="6">
        <v>0</v>
      </c>
      <c r="L224" s="6">
        <v>0</v>
      </c>
      <c r="M224" s="6">
        <v>0.5</v>
      </c>
      <c r="N224">
        <v>15.7</v>
      </c>
      <c r="O224">
        <v>669.8</v>
      </c>
      <c r="P224">
        <v>16.600000000000001</v>
      </c>
      <c r="Q224">
        <v>16.7</v>
      </c>
      <c r="R224" s="60">
        <v>0.149305555555556</v>
      </c>
      <c r="T224" s="124"/>
      <c r="U224" s="128"/>
      <c r="V224" s="123" t="str">
        <f t="shared" si="5"/>
        <v/>
      </c>
      <c r="W224" s="128"/>
      <c r="X224" s="124"/>
      <c r="Z224" s="6"/>
      <c r="AA224"/>
      <c r="AC224" s="545"/>
      <c r="AR224" s="6"/>
      <c r="AS224" s="6"/>
      <c r="AT224" s="58"/>
      <c r="AU224" s="670"/>
      <c r="AV224" s="671"/>
      <c r="AW224" s="670"/>
      <c r="AX224" s="670"/>
      <c r="AY224" s="670"/>
      <c r="AZ224" s="670"/>
      <c r="BA224" s="671"/>
      <c r="BB224" s="670"/>
      <c r="BC224" s="670"/>
      <c r="BD224" s="671"/>
      <c r="BE224" s="671"/>
      <c r="BF224" s="671"/>
      <c r="BG224" s="671"/>
      <c r="BH224" s="670"/>
      <c r="BI224" s="670"/>
      <c r="BJ224" s="670"/>
      <c r="BK224" s="672"/>
      <c r="BL224" s="670"/>
      <c r="BM224" s="459"/>
      <c r="CB224" s="60"/>
    </row>
    <row r="225" spans="2:80" x14ac:dyDescent="0.25">
      <c r="B225" s="6">
        <v>18.5</v>
      </c>
      <c r="C225" s="6">
        <v>86</v>
      </c>
      <c r="D225" s="6">
        <v>17.100000000000001</v>
      </c>
      <c r="E225" s="6">
        <v>17.899999999999999</v>
      </c>
      <c r="F225" s="6">
        <v>0.4</v>
      </c>
      <c r="G225" s="6">
        <v>1.8</v>
      </c>
      <c r="H225" s="6">
        <v>1014.6</v>
      </c>
      <c r="I225" s="6" t="s">
        <v>229</v>
      </c>
      <c r="J225" s="6" t="s">
        <v>229</v>
      </c>
      <c r="K225" s="6">
        <v>0</v>
      </c>
      <c r="L225" s="6">
        <v>0</v>
      </c>
      <c r="M225" s="6">
        <v>0.5</v>
      </c>
      <c r="N225">
        <v>15.7</v>
      </c>
      <c r="O225">
        <v>669.8</v>
      </c>
      <c r="P225">
        <v>16.600000000000001</v>
      </c>
      <c r="Q225">
        <v>16.7</v>
      </c>
      <c r="R225" s="60">
        <v>0.15</v>
      </c>
      <c r="T225" s="124"/>
      <c r="U225" s="128"/>
      <c r="V225" s="123" t="str">
        <f t="shared" si="5"/>
        <v/>
      </c>
      <c r="W225" s="128"/>
      <c r="X225" s="124"/>
      <c r="Z225" s="6"/>
      <c r="AA225"/>
      <c r="AC225" s="545"/>
      <c r="AR225" s="6"/>
      <c r="AS225" s="6"/>
      <c r="AT225" s="58"/>
      <c r="AU225" s="670"/>
      <c r="AV225" s="671"/>
      <c r="AW225" s="670"/>
      <c r="AX225" s="670"/>
      <c r="AY225" s="671"/>
      <c r="AZ225" s="671"/>
      <c r="BA225" s="670"/>
      <c r="BB225" s="670"/>
      <c r="BC225" s="670"/>
      <c r="BD225" s="671"/>
      <c r="BE225" s="671"/>
      <c r="BF225" s="671"/>
      <c r="BG225" s="671"/>
      <c r="BH225" s="670"/>
      <c r="BI225" s="670"/>
      <c r="BJ225" s="670"/>
      <c r="BK225" s="672"/>
      <c r="BL225" s="670"/>
      <c r="BM225" s="459"/>
      <c r="CB225" s="60"/>
    </row>
    <row r="226" spans="2:80" x14ac:dyDescent="0.25">
      <c r="B226" s="6">
        <v>18.399999999999999</v>
      </c>
      <c r="C226" s="6">
        <v>86</v>
      </c>
      <c r="D226" s="6">
        <v>17.100000000000001</v>
      </c>
      <c r="E226" s="6">
        <v>17.899999999999999</v>
      </c>
      <c r="F226" s="6">
        <v>0</v>
      </c>
      <c r="G226" s="6">
        <v>0</v>
      </c>
      <c r="H226" s="6">
        <v>1014.8</v>
      </c>
      <c r="I226" s="6" t="s">
        <v>229</v>
      </c>
      <c r="J226" s="6" t="s">
        <v>229</v>
      </c>
      <c r="K226" s="6">
        <v>0</v>
      </c>
      <c r="L226" s="6">
        <v>0</v>
      </c>
      <c r="M226" s="6">
        <v>0.5</v>
      </c>
      <c r="N226">
        <v>15.7</v>
      </c>
      <c r="O226">
        <v>669.8</v>
      </c>
      <c r="P226">
        <v>16.600000000000001</v>
      </c>
      <c r="Q226">
        <v>16.7</v>
      </c>
      <c r="R226" s="60">
        <v>0.15069444444444399</v>
      </c>
      <c r="T226" s="124"/>
      <c r="U226" s="128"/>
      <c r="V226" s="123" t="str">
        <f t="shared" si="5"/>
        <v/>
      </c>
      <c r="W226" s="128"/>
      <c r="X226" s="124"/>
      <c r="Z226" s="6"/>
      <c r="AA226"/>
      <c r="AC226" s="545"/>
      <c r="AR226" s="6"/>
      <c r="AS226" s="6"/>
      <c r="AT226" s="58"/>
      <c r="AU226" s="670"/>
      <c r="AV226" s="671"/>
      <c r="AW226" s="670"/>
      <c r="AX226" s="670"/>
      <c r="AY226" s="671"/>
      <c r="AZ226" s="671"/>
      <c r="BA226" s="670"/>
      <c r="BB226" s="670"/>
      <c r="BC226" s="670"/>
      <c r="BD226" s="671"/>
      <c r="BE226" s="671"/>
      <c r="BF226" s="671"/>
      <c r="BG226" s="671"/>
      <c r="BH226" s="670"/>
      <c r="BI226" s="670"/>
      <c r="BJ226" s="670"/>
      <c r="BK226" s="672"/>
      <c r="BL226" s="670"/>
      <c r="BM226" s="459"/>
      <c r="CB226" s="60"/>
    </row>
    <row r="227" spans="2:80" x14ac:dyDescent="0.25">
      <c r="B227" s="6">
        <v>18.399999999999999</v>
      </c>
      <c r="C227" s="6">
        <v>86</v>
      </c>
      <c r="D227" s="6">
        <v>17.100000000000001</v>
      </c>
      <c r="E227" s="6">
        <v>17.899999999999999</v>
      </c>
      <c r="F227" s="6">
        <v>0</v>
      </c>
      <c r="G227" s="6">
        <v>0</v>
      </c>
      <c r="H227" s="6">
        <v>1014.4</v>
      </c>
      <c r="I227" s="6" t="s">
        <v>229</v>
      </c>
      <c r="J227" s="6" t="s">
        <v>229</v>
      </c>
      <c r="K227" s="6">
        <v>0</v>
      </c>
      <c r="L227" s="6">
        <v>0</v>
      </c>
      <c r="M227" s="6">
        <v>0.5</v>
      </c>
      <c r="N227">
        <v>15.7</v>
      </c>
      <c r="O227">
        <v>669.8</v>
      </c>
      <c r="P227">
        <v>16.600000000000001</v>
      </c>
      <c r="Q227">
        <v>16.7</v>
      </c>
      <c r="R227" s="60">
        <v>0.15138888888888899</v>
      </c>
      <c r="T227" s="124"/>
      <c r="U227" s="128"/>
      <c r="V227" s="123" t="str">
        <f t="shared" si="5"/>
        <v/>
      </c>
      <c r="W227" s="128"/>
      <c r="X227" s="124"/>
      <c r="Z227" s="6"/>
      <c r="AA227"/>
      <c r="AC227" s="545"/>
      <c r="AR227" s="6"/>
      <c r="AS227" s="6"/>
      <c r="AT227" s="58"/>
      <c r="AU227" s="670"/>
      <c r="AV227" s="671"/>
      <c r="AW227" s="670"/>
      <c r="AX227" s="670"/>
      <c r="AY227" s="670"/>
      <c r="AZ227" s="670"/>
      <c r="BA227" s="670"/>
      <c r="BB227" s="670"/>
      <c r="BC227" s="670"/>
      <c r="BD227" s="671"/>
      <c r="BE227" s="671"/>
      <c r="BF227" s="671"/>
      <c r="BG227" s="671"/>
      <c r="BH227" s="670"/>
      <c r="BI227" s="670"/>
      <c r="BJ227" s="670"/>
      <c r="BK227" s="672"/>
      <c r="BL227" s="670"/>
      <c r="BM227" s="459"/>
      <c r="CB227" s="60"/>
    </row>
    <row r="228" spans="2:80" x14ac:dyDescent="0.25">
      <c r="B228" s="6">
        <v>18.399999999999999</v>
      </c>
      <c r="C228" s="6">
        <v>86</v>
      </c>
      <c r="D228" s="6">
        <v>17.100000000000001</v>
      </c>
      <c r="E228" s="6">
        <v>17.899999999999999</v>
      </c>
      <c r="F228" s="6">
        <v>0.4</v>
      </c>
      <c r="G228" s="6">
        <v>1.8</v>
      </c>
      <c r="H228" s="6">
        <v>1014.8</v>
      </c>
      <c r="I228" s="6" t="s">
        <v>229</v>
      </c>
      <c r="J228" s="6" t="s">
        <v>229</v>
      </c>
      <c r="K228" s="6">
        <v>0</v>
      </c>
      <c r="L228" s="6">
        <v>0</v>
      </c>
      <c r="M228" s="6">
        <v>0.5</v>
      </c>
      <c r="N228">
        <v>15.7</v>
      </c>
      <c r="O228">
        <v>669.8</v>
      </c>
      <c r="P228">
        <v>16.600000000000001</v>
      </c>
      <c r="Q228">
        <v>16.7</v>
      </c>
      <c r="R228" s="60">
        <v>0.15208333333333299</v>
      </c>
      <c r="T228" s="124"/>
      <c r="U228" s="128"/>
      <c r="V228" s="123" t="str">
        <f t="shared" si="5"/>
        <v/>
      </c>
      <c r="W228" s="128"/>
      <c r="X228" s="124"/>
      <c r="Z228" s="6"/>
      <c r="AA228"/>
      <c r="AC228" s="545"/>
      <c r="AR228" s="6"/>
      <c r="AS228" s="6"/>
      <c r="AT228" s="58"/>
      <c r="AU228" s="670"/>
      <c r="AV228" s="671"/>
      <c r="AW228" s="671"/>
      <c r="AX228" s="670"/>
      <c r="AY228" s="671"/>
      <c r="AZ228" s="671"/>
      <c r="BA228" s="670"/>
      <c r="BB228" s="670"/>
      <c r="BC228" s="670"/>
      <c r="BD228" s="671"/>
      <c r="BE228" s="671"/>
      <c r="BF228" s="671"/>
      <c r="BG228" s="671"/>
      <c r="BH228" s="670"/>
      <c r="BI228" s="670"/>
      <c r="BJ228" s="670"/>
      <c r="BK228" s="672"/>
      <c r="BL228" s="670"/>
      <c r="BM228" s="459"/>
      <c r="CB228" s="60"/>
    </row>
    <row r="229" spans="2:80" x14ac:dyDescent="0.25">
      <c r="B229" s="6">
        <v>18.399999999999999</v>
      </c>
      <c r="C229" s="6">
        <v>86</v>
      </c>
      <c r="D229" s="6">
        <v>17.100000000000001</v>
      </c>
      <c r="E229" s="6">
        <v>17.899999999999999</v>
      </c>
      <c r="F229" s="6">
        <v>1.4</v>
      </c>
      <c r="G229" s="6">
        <v>1.8</v>
      </c>
      <c r="H229" s="6">
        <v>1014.7</v>
      </c>
      <c r="I229" s="6" t="s">
        <v>229</v>
      </c>
      <c r="J229" s="6" t="s">
        <v>229</v>
      </c>
      <c r="K229" s="6">
        <v>0</v>
      </c>
      <c r="L229" s="6">
        <v>0</v>
      </c>
      <c r="M229" s="6">
        <v>0.5</v>
      </c>
      <c r="N229">
        <v>15.7</v>
      </c>
      <c r="O229">
        <v>669.8</v>
      </c>
      <c r="P229">
        <v>16.600000000000001</v>
      </c>
      <c r="Q229">
        <v>16.7</v>
      </c>
      <c r="R229" s="60">
        <v>0.15277777777777801</v>
      </c>
      <c r="T229" s="124"/>
      <c r="U229" s="128"/>
      <c r="V229" s="123" t="str">
        <f t="shared" si="5"/>
        <v/>
      </c>
      <c r="W229" s="128"/>
      <c r="X229" s="124"/>
      <c r="Z229" s="6"/>
      <c r="AA229"/>
      <c r="AC229" s="545"/>
      <c r="AR229" s="6"/>
      <c r="AS229" s="6"/>
      <c r="AT229" s="58"/>
      <c r="AU229" s="670"/>
      <c r="AV229" s="671"/>
      <c r="AW229" s="671"/>
      <c r="AX229" s="670"/>
      <c r="AY229" s="671"/>
      <c r="AZ229" s="671"/>
      <c r="BA229" s="670"/>
      <c r="BB229" s="670"/>
      <c r="BC229" s="670"/>
      <c r="BD229" s="671"/>
      <c r="BE229" s="671"/>
      <c r="BF229" s="671"/>
      <c r="BG229" s="671"/>
      <c r="BH229" s="670"/>
      <c r="BI229" s="670"/>
      <c r="BJ229" s="670"/>
      <c r="BK229" s="672"/>
      <c r="BL229" s="670"/>
      <c r="BM229" s="459"/>
      <c r="CB229" s="60"/>
    </row>
    <row r="230" spans="2:80" x14ac:dyDescent="0.25">
      <c r="B230" s="6">
        <v>18.399999999999999</v>
      </c>
      <c r="C230" s="6">
        <v>86</v>
      </c>
      <c r="D230" s="6">
        <v>17.100000000000001</v>
      </c>
      <c r="E230" s="6">
        <v>17.899999999999999</v>
      </c>
      <c r="F230" s="6">
        <v>1.1000000000000001</v>
      </c>
      <c r="G230" s="6">
        <v>1.8</v>
      </c>
      <c r="H230" s="6">
        <v>1014.6</v>
      </c>
      <c r="I230" s="6" t="s">
        <v>229</v>
      </c>
      <c r="J230" s="6" t="s">
        <v>229</v>
      </c>
      <c r="K230" s="6">
        <v>0</v>
      </c>
      <c r="L230" s="6">
        <v>0</v>
      </c>
      <c r="M230" s="6">
        <v>0.5</v>
      </c>
      <c r="N230">
        <v>15.7</v>
      </c>
      <c r="O230">
        <v>669.8</v>
      </c>
      <c r="P230">
        <v>16.600000000000001</v>
      </c>
      <c r="Q230">
        <v>16.7</v>
      </c>
      <c r="R230" s="60">
        <v>0.15347222222222201</v>
      </c>
      <c r="T230" s="124"/>
      <c r="U230" s="128"/>
      <c r="V230" s="123" t="str">
        <f t="shared" si="5"/>
        <v/>
      </c>
      <c r="W230" s="128"/>
      <c r="X230" s="124"/>
      <c r="Z230" s="6"/>
      <c r="AA230"/>
      <c r="AC230" s="545"/>
      <c r="AR230" s="6"/>
      <c r="AS230" s="6"/>
      <c r="AT230" s="58"/>
      <c r="AU230" s="670"/>
      <c r="AV230" s="671"/>
      <c r="AW230" s="671"/>
      <c r="AX230" s="670"/>
      <c r="AY230" s="670"/>
      <c r="AZ230" s="670"/>
      <c r="BA230" s="670"/>
      <c r="BB230" s="670"/>
      <c r="BC230" s="670"/>
      <c r="BD230" s="671"/>
      <c r="BE230" s="671"/>
      <c r="BF230" s="671"/>
      <c r="BG230" s="671"/>
      <c r="BH230" s="670"/>
      <c r="BI230" s="670"/>
      <c r="BJ230" s="670"/>
      <c r="BK230" s="672"/>
      <c r="BL230" s="670"/>
      <c r="BM230" s="459"/>
      <c r="CB230" s="60"/>
    </row>
    <row r="231" spans="2:80" x14ac:dyDescent="0.25">
      <c r="B231" s="6">
        <v>18.399999999999999</v>
      </c>
      <c r="C231" s="6">
        <v>86</v>
      </c>
      <c r="D231" s="6">
        <v>17.100000000000001</v>
      </c>
      <c r="E231" s="6">
        <v>17.899999999999999</v>
      </c>
      <c r="F231" s="6">
        <v>2.9</v>
      </c>
      <c r="G231" s="6">
        <v>3.6</v>
      </c>
      <c r="H231" s="6">
        <v>1014.7</v>
      </c>
      <c r="I231" s="6" t="s">
        <v>229</v>
      </c>
      <c r="J231" s="6" t="s">
        <v>229</v>
      </c>
      <c r="K231" s="6">
        <v>0</v>
      </c>
      <c r="L231" s="6">
        <v>0</v>
      </c>
      <c r="M231" s="6">
        <v>0.5</v>
      </c>
      <c r="N231">
        <v>15.7</v>
      </c>
      <c r="O231">
        <v>669.8</v>
      </c>
      <c r="P231">
        <v>16.600000000000001</v>
      </c>
      <c r="Q231">
        <v>16.7</v>
      </c>
      <c r="R231" s="60">
        <v>0.15416666666666701</v>
      </c>
      <c r="T231" s="124"/>
      <c r="U231" s="128"/>
      <c r="V231" s="123" t="str">
        <f t="shared" si="5"/>
        <v/>
      </c>
      <c r="W231" s="128"/>
      <c r="X231" s="124"/>
      <c r="Z231" s="6"/>
      <c r="AA231"/>
      <c r="AC231" s="545"/>
      <c r="AR231" s="6"/>
      <c r="AS231" s="6"/>
      <c r="AT231" s="58"/>
      <c r="AU231" s="670"/>
      <c r="AV231" s="671"/>
      <c r="AW231" s="671"/>
      <c r="AX231" s="670"/>
      <c r="AY231" s="670"/>
      <c r="AZ231" s="670"/>
      <c r="BA231" s="670"/>
      <c r="BB231" s="670"/>
      <c r="BC231" s="670"/>
      <c r="BD231" s="671"/>
      <c r="BE231" s="671"/>
      <c r="BF231" s="671"/>
      <c r="BG231" s="671"/>
      <c r="BH231" s="670"/>
      <c r="BI231" s="670"/>
      <c r="BJ231" s="670"/>
      <c r="BK231" s="672"/>
      <c r="BL231" s="670"/>
      <c r="BM231" s="459"/>
      <c r="CB231" s="60"/>
    </row>
    <row r="232" spans="2:80" x14ac:dyDescent="0.25">
      <c r="B232" s="6">
        <v>18.399999999999999</v>
      </c>
      <c r="C232" s="6">
        <v>86</v>
      </c>
      <c r="D232" s="6">
        <v>17.100000000000001</v>
      </c>
      <c r="E232" s="6">
        <v>17.899999999999999</v>
      </c>
      <c r="F232" s="6">
        <v>0.7</v>
      </c>
      <c r="G232" s="6">
        <v>1.8</v>
      </c>
      <c r="H232" s="6">
        <v>1014.7</v>
      </c>
      <c r="I232" s="6" t="s">
        <v>229</v>
      </c>
      <c r="J232" s="6" t="s">
        <v>229</v>
      </c>
      <c r="K232" s="6">
        <v>0</v>
      </c>
      <c r="L232" s="6">
        <v>0</v>
      </c>
      <c r="M232" s="6">
        <v>0.5</v>
      </c>
      <c r="N232">
        <v>15.7</v>
      </c>
      <c r="O232">
        <v>669.8</v>
      </c>
      <c r="P232">
        <v>16.600000000000001</v>
      </c>
      <c r="Q232">
        <v>16.7</v>
      </c>
      <c r="R232" s="60">
        <v>0.15486111111111101</v>
      </c>
      <c r="T232" s="124"/>
      <c r="U232" s="128"/>
      <c r="V232" s="123" t="str">
        <f t="shared" si="5"/>
        <v/>
      </c>
      <c r="W232" s="128"/>
      <c r="X232" s="124"/>
      <c r="Z232" s="6"/>
      <c r="AA232"/>
      <c r="AC232" s="545"/>
      <c r="AR232" s="6"/>
      <c r="AS232" s="6"/>
      <c r="AT232" s="58"/>
      <c r="AU232" s="670"/>
      <c r="AV232" s="671"/>
      <c r="AW232" s="671"/>
      <c r="AX232" s="670"/>
      <c r="AY232" s="671"/>
      <c r="AZ232" s="671"/>
      <c r="BA232" s="671"/>
      <c r="BB232" s="670"/>
      <c r="BC232" s="670"/>
      <c r="BD232" s="671"/>
      <c r="BE232" s="671"/>
      <c r="BF232" s="671"/>
      <c r="BG232" s="671"/>
      <c r="BH232" s="670"/>
      <c r="BI232" s="670"/>
      <c r="BJ232" s="670"/>
      <c r="BK232" s="672"/>
      <c r="BL232" s="670"/>
      <c r="BM232" s="459"/>
      <c r="CB232" s="60"/>
    </row>
    <row r="233" spans="2:80" x14ac:dyDescent="0.25">
      <c r="B233" s="6">
        <v>18.399999999999999</v>
      </c>
      <c r="C233" s="6">
        <v>86</v>
      </c>
      <c r="D233" s="6">
        <v>17.100000000000001</v>
      </c>
      <c r="E233" s="6">
        <v>17.899999999999999</v>
      </c>
      <c r="F233" s="6">
        <v>0.4</v>
      </c>
      <c r="G233" s="6">
        <v>1.8</v>
      </c>
      <c r="H233" s="6">
        <v>1014.7</v>
      </c>
      <c r="I233" s="6" t="s">
        <v>229</v>
      </c>
      <c r="J233" s="6" t="s">
        <v>229</v>
      </c>
      <c r="K233" s="6">
        <v>0</v>
      </c>
      <c r="L233" s="6">
        <v>0</v>
      </c>
      <c r="M233" s="6">
        <v>0.5</v>
      </c>
      <c r="N233">
        <v>15.7</v>
      </c>
      <c r="O233">
        <v>669.8</v>
      </c>
      <c r="P233">
        <v>16.600000000000001</v>
      </c>
      <c r="Q233">
        <v>16.600000000000001</v>
      </c>
      <c r="R233" s="60">
        <v>0.155555555555556</v>
      </c>
      <c r="T233" s="124"/>
      <c r="U233" s="128"/>
      <c r="V233" s="123" t="str">
        <f t="shared" si="5"/>
        <v/>
      </c>
      <c r="W233" s="128"/>
      <c r="X233" s="124"/>
      <c r="Z233" s="6"/>
      <c r="AA233"/>
      <c r="AC233" s="545"/>
      <c r="AR233" s="6"/>
      <c r="AS233" s="6"/>
      <c r="AT233" s="58"/>
      <c r="AU233" s="670"/>
      <c r="AV233" s="671"/>
      <c r="AW233" s="671"/>
      <c r="AX233" s="670"/>
      <c r="AY233" s="671"/>
      <c r="AZ233" s="671"/>
      <c r="BA233" s="671"/>
      <c r="BB233" s="670"/>
      <c r="BC233" s="670"/>
      <c r="BD233" s="671"/>
      <c r="BE233" s="671"/>
      <c r="BF233" s="671"/>
      <c r="BG233" s="671"/>
      <c r="BH233" s="670"/>
      <c r="BI233" s="670"/>
      <c r="BJ233" s="670"/>
      <c r="BK233" s="672"/>
      <c r="BL233" s="670"/>
      <c r="BM233" s="459"/>
      <c r="CB233" s="60"/>
    </row>
    <row r="234" spans="2:80" x14ac:dyDescent="0.25">
      <c r="B234" s="6">
        <v>18.399999999999999</v>
      </c>
      <c r="C234" s="6">
        <v>86</v>
      </c>
      <c r="D234" s="6">
        <v>17.100000000000001</v>
      </c>
      <c r="E234" s="6">
        <v>17.899999999999999</v>
      </c>
      <c r="F234" s="6">
        <v>1.4</v>
      </c>
      <c r="G234" s="6">
        <v>1.8</v>
      </c>
      <c r="H234" s="6">
        <v>1014.9</v>
      </c>
      <c r="I234" s="6" t="s">
        <v>229</v>
      </c>
      <c r="J234" s="6" t="s">
        <v>229</v>
      </c>
      <c r="K234" s="6">
        <v>0</v>
      </c>
      <c r="L234" s="6">
        <v>0</v>
      </c>
      <c r="M234" s="6">
        <v>0.5</v>
      </c>
      <c r="N234">
        <v>15.7</v>
      </c>
      <c r="O234">
        <v>669.8</v>
      </c>
      <c r="P234">
        <v>16.600000000000001</v>
      </c>
      <c r="Q234">
        <v>16.7</v>
      </c>
      <c r="R234" s="60">
        <v>0.15625</v>
      </c>
      <c r="T234" s="124"/>
      <c r="U234" s="128"/>
      <c r="V234" s="123" t="str">
        <f t="shared" si="5"/>
        <v/>
      </c>
      <c r="W234" s="128"/>
      <c r="X234" s="124"/>
      <c r="Z234" s="6"/>
      <c r="AA234"/>
      <c r="AC234" s="545"/>
      <c r="AR234" s="6"/>
      <c r="AS234" s="6"/>
      <c r="AT234" s="58"/>
      <c r="AU234" s="670"/>
      <c r="AV234" s="671"/>
      <c r="AW234" s="671"/>
      <c r="AX234" s="670"/>
      <c r="AY234" s="671"/>
      <c r="AZ234" s="671"/>
      <c r="BA234" s="670"/>
      <c r="BB234" s="670"/>
      <c r="BC234" s="670"/>
      <c r="BD234" s="671"/>
      <c r="BE234" s="671"/>
      <c r="BF234" s="671"/>
      <c r="BG234" s="671"/>
      <c r="BH234" s="670"/>
      <c r="BI234" s="670"/>
      <c r="BJ234" s="670"/>
      <c r="BK234" s="672"/>
      <c r="BL234" s="670"/>
      <c r="BM234" s="459"/>
      <c r="CB234" s="60"/>
    </row>
    <row r="235" spans="2:80" x14ac:dyDescent="0.25">
      <c r="B235" s="6">
        <v>18.399999999999999</v>
      </c>
      <c r="C235" s="6">
        <v>86</v>
      </c>
      <c r="D235" s="6">
        <v>17.100000000000001</v>
      </c>
      <c r="E235" s="6">
        <v>17.899999999999999</v>
      </c>
      <c r="F235" s="6">
        <v>2.2000000000000002</v>
      </c>
      <c r="G235" s="6">
        <v>3.6</v>
      </c>
      <c r="H235" s="6">
        <v>1014.6</v>
      </c>
      <c r="I235" s="6" t="s">
        <v>229</v>
      </c>
      <c r="J235" s="6" t="s">
        <v>229</v>
      </c>
      <c r="K235" s="6">
        <v>0</v>
      </c>
      <c r="L235" s="6">
        <v>0</v>
      </c>
      <c r="M235" s="6">
        <v>0.5</v>
      </c>
      <c r="N235">
        <v>15.7</v>
      </c>
      <c r="O235">
        <v>669.8</v>
      </c>
      <c r="P235">
        <v>16.600000000000001</v>
      </c>
      <c r="Q235">
        <v>16.7</v>
      </c>
      <c r="R235" s="60">
        <v>0.156944444444444</v>
      </c>
      <c r="T235" s="124"/>
      <c r="U235" s="128"/>
      <c r="V235" s="123" t="str">
        <f t="shared" si="5"/>
        <v/>
      </c>
      <c r="W235" s="128"/>
      <c r="X235" s="124"/>
      <c r="Z235" s="6"/>
      <c r="AA235"/>
      <c r="AC235" s="545"/>
      <c r="AR235" s="6"/>
      <c r="AS235" s="6"/>
      <c r="AT235" s="58"/>
      <c r="AU235" s="670"/>
      <c r="AV235" s="671"/>
      <c r="AW235" s="671"/>
      <c r="AX235" s="670"/>
      <c r="AY235" s="671"/>
      <c r="AZ235" s="671"/>
      <c r="BA235" s="670"/>
      <c r="BB235" s="670"/>
      <c r="BC235" s="670"/>
      <c r="BD235" s="671"/>
      <c r="BE235" s="671"/>
      <c r="BF235" s="671"/>
      <c r="BG235" s="671"/>
      <c r="BH235" s="670"/>
      <c r="BI235" s="670"/>
      <c r="BJ235" s="670"/>
      <c r="BK235" s="672"/>
      <c r="BL235" s="670"/>
      <c r="BM235" s="459"/>
      <c r="CB235" s="60"/>
    </row>
    <row r="236" spans="2:80" x14ac:dyDescent="0.25">
      <c r="B236" s="6">
        <v>18.399999999999999</v>
      </c>
      <c r="C236" s="6">
        <v>86</v>
      </c>
      <c r="D236" s="6">
        <v>17</v>
      </c>
      <c r="E236" s="6">
        <v>17.8</v>
      </c>
      <c r="F236" s="6">
        <v>1.4</v>
      </c>
      <c r="G236" s="6">
        <v>1.8</v>
      </c>
      <c r="H236" s="6">
        <v>1014.8</v>
      </c>
      <c r="I236" s="6" t="s">
        <v>229</v>
      </c>
      <c r="J236" s="6" t="s">
        <v>229</v>
      </c>
      <c r="K236" s="6">
        <v>0</v>
      </c>
      <c r="L236" s="6">
        <v>0</v>
      </c>
      <c r="M236" s="6">
        <v>0.5</v>
      </c>
      <c r="N236">
        <v>15.7</v>
      </c>
      <c r="O236">
        <v>669.8</v>
      </c>
      <c r="P236">
        <v>16.600000000000001</v>
      </c>
      <c r="Q236">
        <v>16.7</v>
      </c>
      <c r="R236" s="60">
        <v>0.15763888888888899</v>
      </c>
      <c r="T236" s="124"/>
      <c r="U236" s="128"/>
      <c r="V236" s="123" t="str">
        <f t="shared" si="5"/>
        <v/>
      </c>
      <c r="W236" s="128"/>
      <c r="X236" s="124"/>
      <c r="Z236" s="6"/>
      <c r="AA236"/>
      <c r="AC236" s="545"/>
      <c r="AR236" s="6"/>
      <c r="AS236" s="6"/>
      <c r="AT236" s="58"/>
      <c r="AU236" s="670"/>
      <c r="AV236" s="671"/>
      <c r="AW236" s="671"/>
      <c r="AX236" s="670"/>
      <c r="AY236" s="671"/>
      <c r="AZ236" s="671"/>
      <c r="BA236" s="670"/>
      <c r="BB236" s="670"/>
      <c r="BC236" s="670"/>
      <c r="BD236" s="671"/>
      <c r="BE236" s="671"/>
      <c r="BF236" s="671"/>
      <c r="BG236" s="671"/>
      <c r="BH236" s="670"/>
      <c r="BI236" s="670"/>
      <c r="BJ236" s="670"/>
      <c r="BK236" s="672"/>
      <c r="BL236" s="670"/>
      <c r="BM236" s="459"/>
      <c r="CB236" s="60"/>
    </row>
    <row r="237" spans="2:80" x14ac:dyDescent="0.25">
      <c r="B237" s="6">
        <v>18.399999999999999</v>
      </c>
      <c r="C237" s="6">
        <v>86</v>
      </c>
      <c r="D237" s="6">
        <v>17</v>
      </c>
      <c r="E237" s="6">
        <v>17.8</v>
      </c>
      <c r="F237" s="6">
        <v>0.4</v>
      </c>
      <c r="G237" s="6">
        <v>1.8</v>
      </c>
      <c r="H237" s="6">
        <v>1014.7</v>
      </c>
      <c r="I237" s="6" t="s">
        <v>229</v>
      </c>
      <c r="J237" s="6" t="s">
        <v>229</v>
      </c>
      <c r="K237" s="6">
        <v>0</v>
      </c>
      <c r="L237" s="6">
        <v>0</v>
      </c>
      <c r="M237" s="6">
        <v>0.5</v>
      </c>
      <c r="N237">
        <v>15.7</v>
      </c>
      <c r="O237">
        <v>669.8</v>
      </c>
      <c r="P237">
        <v>16.600000000000001</v>
      </c>
      <c r="Q237">
        <v>16.7</v>
      </c>
      <c r="R237" s="60">
        <v>0.15833333333333299</v>
      </c>
      <c r="T237" s="124"/>
      <c r="U237" s="128"/>
      <c r="V237" s="123" t="str">
        <f t="shared" si="5"/>
        <v/>
      </c>
      <c r="W237" s="128"/>
      <c r="X237" s="124"/>
      <c r="Z237" s="6"/>
      <c r="AA237"/>
      <c r="AC237" s="545"/>
      <c r="AR237" s="6"/>
      <c r="AS237" s="6"/>
      <c r="AT237" s="58"/>
      <c r="AU237" s="670"/>
      <c r="AV237" s="671"/>
      <c r="AW237" s="671"/>
      <c r="AX237" s="670"/>
      <c r="AY237" s="670"/>
      <c r="AZ237" s="670"/>
      <c r="BA237" s="670"/>
      <c r="BB237" s="670"/>
      <c r="BC237" s="670"/>
      <c r="BD237" s="671"/>
      <c r="BE237" s="671"/>
      <c r="BF237" s="671"/>
      <c r="BG237" s="671"/>
      <c r="BH237" s="670"/>
      <c r="BI237" s="670"/>
      <c r="BJ237" s="670"/>
      <c r="BK237" s="672"/>
      <c r="BL237" s="670"/>
      <c r="BM237" s="459"/>
      <c r="CB237" s="60"/>
    </row>
    <row r="238" spans="2:80" x14ac:dyDescent="0.25">
      <c r="B238" s="6">
        <v>18.399999999999999</v>
      </c>
      <c r="C238" s="6">
        <v>86</v>
      </c>
      <c r="D238" s="6">
        <v>17</v>
      </c>
      <c r="E238" s="6">
        <v>17.8</v>
      </c>
      <c r="F238" s="6">
        <v>2.2000000000000002</v>
      </c>
      <c r="G238" s="6">
        <v>3.6</v>
      </c>
      <c r="H238" s="6">
        <v>1014.9</v>
      </c>
      <c r="I238" s="6" t="s">
        <v>229</v>
      </c>
      <c r="J238" s="6" t="s">
        <v>229</v>
      </c>
      <c r="K238" s="6">
        <v>0</v>
      </c>
      <c r="L238" s="6">
        <v>0</v>
      </c>
      <c r="M238" s="6">
        <v>0.5</v>
      </c>
      <c r="N238">
        <v>15.7</v>
      </c>
      <c r="O238">
        <v>669.8</v>
      </c>
      <c r="P238">
        <v>16.600000000000001</v>
      </c>
      <c r="Q238">
        <v>16.600000000000001</v>
      </c>
      <c r="R238" s="60">
        <v>0.15902777777777799</v>
      </c>
      <c r="T238" s="124"/>
      <c r="U238" s="128"/>
      <c r="V238" s="123" t="str">
        <f t="shared" si="5"/>
        <v/>
      </c>
      <c r="W238" s="128"/>
      <c r="X238" s="124"/>
      <c r="Z238" s="6"/>
      <c r="AA238"/>
      <c r="AC238" s="545"/>
      <c r="AR238" s="6"/>
      <c r="AS238" s="6"/>
      <c r="AT238" s="58"/>
      <c r="AU238" s="670"/>
      <c r="AV238" s="671"/>
      <c r="AW238" s="671"/>
      <c r="AX238" s="670"/>
      <c r="AY238" s="670"/>
      <c r="AZ238" s="670"/>
      <c r="BA238" s="671"/>
      <c r="BB238" s="670"/>
      <c r="BC238" s="670"/>
      <c r="BD238" s="671"/>
      <c r="BE238" s="671"/>
      <c r="BF238" s="671"/>
      <c r="BG238" s="671"/>
      <c r="BH238" s="670"/>
      <c r="BI238" s="670"/>
      <c r="BJ238" s="670"/>
      <c r="BK238" s="672"/>
      <c r="BL238" s="670"/>
      <c r="BM238" s="459"/>
      <c r="CB238" s="60"/>
    </row>
    <row r="239" spans="2:80" x14ac:dyDescent="0.25">
      <c r="B239" s="6">
        <v>18.399999999999999</v>
      </c>
      <c r="C239" s="6">
        <v>86</v>
      </c>
      <c r="D239" s="6">
        <v>17</v>
      </c>
      <c r="E239" s="6">
        <v>17.8</v>
      </c>
      <c r="F239" s="6">
        <v>1.1000000000000001</v>
      </c>
      <c r="G239" s="6">
        <v>1.8</v>
      </c>
      <c r="H239" s="6">
        <v>1014.7</v>
      </c>
      <c r="I239" s="6" t="s">
        <v>229</v>
      </c>
      <c r="J239" s="6" t="s">
        <v>229</v>
      </c>
      <c r="K239" s="6">
        <v>0</v>
      </c>
      <c r="L239" s="6">
        <v>0</v>
      </c>
      <c r="M239" s="6">
        <v>0.5</v>
      </c>
      <c r="N239">
        <v>15.7</v>
      </c>
      <c r="O239">
        <v>669.8</v>
      </c>
      <c r="P239">
        <v>16.600000000000001</v>
      </c>
      <c r="Q239">
        <v>16.7</v>
      </c>
      <c r="R239" s="60">
        <v>0.15972222222222199</v>
      </c>
      <c r="T239" s="124"/>
      <c r="U239" s="128"/>
      <c r="V239" s="123" t="str">
        <f t="shared" si="5"/>
        <v/>
      </c>
      <c r="W239" s="128"/>
      <c r="X239" s="124"/>
      <c r="Z239" s="6"/>
      <c r="AA239"/>
      <c r="AC239" s="545"/>
      <c r="AR239" s="6"/>
      <c r="AS239" s="6"/>
      <c r="AT239" s="58"/>
      <c r="AU239" s="670"/>
      <c r="AV239" s="671"/>
      <c r="AW239" s="671"/>
      <c r="AX239" s="670"/>
      <c r="AY239" s="671"/>
      <c r="AZ239" s="671"/>
      <c r="BA239" s="670"/>
      <c r="BB239" s="670"/>
      <c r="BC239" s="670"/>
      <c r="BD239" s="671"/>
      <c r="BE239" s="671"/>
      <c r="BF239" s="671"/>
      <c r="BG239" s="671"/>
      <c r="BH239" s="670"/>
      <c r="BI239" s="670"/>
      <c r="BJ239" s="670"/>
      <c r="BK239" s="672"/>
      <c r="BL239" s="670"/>
      <c r="BM239" s="459"/>
      <c r="CB239" s="60"/>
    </row>
    <row r="240" spans="2:80" x14ac:dyDescent="0.25">
      <c r="B240" s="6">
        <v>18.399999999999999</v>
      </c>
      <c r="C240" s="6">
        <v>86</v>
      </c>
      <c r="D240" s="6">
        <v>17</v>
      </c>
      <c r="E240" s="6">
        <v>17.8</v>
      </c>
      <c r="F240" s="6">
        <v>1.4</v>
      </c>
      <c r="G240" s="6">
        <v>3.6</v>
      </c>
      <c r="H240" s="6">
        <v>1015</v>
      </c>
      <c r="I240" s="6" t="s">
        <v>229</v>
      </c>
      <c r="J240" s="6" t="s">
        <v>229</v>
      </c>
      <c r="K240" s="6">
        <v>0</v>
      </c>
      <c r="L240" s="6">
        <v>0</v>
      </c>
      <c r="M240" s="6">
        <v>0.5</v>
      </c>
      <c r="N240">
        <v>15.7</v>
      </c>
      <c r="O240">
        <v>669.8</v>
      </c>
      <c r="P240">
        <v>16.600000000000001</v>
      </c>
      <c r="Q240">
        <v>16.600000000000001</v>
      </c>
      <c r="R240" s="60">
        <v>0.16041666666666701</v>
      </c>
      <c r="T240" s="124"/>
      <c r="U240" s="128"/>
      <c r="V240" s="123" t="str">
        <f t="shared" si="5"/>
        <v/>
      </c>
      <c r="W240" s="128"/>
      <c r="X240" s="124"/>
      <c r="Z240" s="6"/>
      <c r="AA240"/>
      <c r="AC240" s="545"/>
      <c r="AR240" s="6"/>
      <c r="AS240" s="6"/>
      <c r="AT240" s="58"/>
      <c r="AU240" s="670"/>
      <c r="AV240" s="671"/>
      <c r="AW240" s="671"/>
      <c r="AX240" s="670"/>
      <c r="AY240" s="671"/>
      <c r="AZ240" s="671"/>
      <c r="BA240" s="670"/>
      <c r="BB240" s="670"/>
      <c r="BC240" s="670"/>
      <c r="BD240" s="671"/>
      <c r="BE240" s="671"/>
      <c r="BF240" s="671"/>
      <c r="BG240" s="671"/>
      <c r="BH240" s="670"/>
      <c r="BI240" s="670"/>
      <c r="BJ240" s="670"/>
      <c r="BK240" s="672"/>
      <c r="BL240" s="670"/>
      <c r="BM240" s="459"/>
      <c r="CB240" s="60"/>
    </row>
    <row r="241" spans="2:80" x14ac:dyDescent="0.25">
      <c r="B241" s="6">
        <v>18.3</v>
      </c>
      <c r="C241" s="6">
        <v>86</v>
      </c>
      <c r="D241" s="6">
        <v>17</v>
      </c>
      <c r="E241" s="6">
        <v>17.8</v>
      </c>
      <c r="F241" s="6">
        <v>2.9</v>
      </c>
      <c r="G241" s="6">
        <v>3.6</v>
      </c>
      <c r="H241" s="6">
        <v>1014.8</v>
      </c>
      <c r="I241" s="6" t="s">
        <v>229</v>
      </c>
      <c r="J241" s="6" t="s">
        <v>229</v>
      </c>
      <c r="K241" s="6">
        <v>0</v>
      </c>
      <c r="L241" s="6">
        <v>0</v>
      </c>
      <c r="M241" s="6">
        <v>0.5</v>
      </c>
      <c r="N241">
        <v>15.7</v>
      </c>
      <c r="O241">
        <v>669.8</v>
      </c>
      <c r="P241">
        <v>16.600000000000001</v>
      </c>
      <c r="Q241">
        <v>16.600000000000001</v>
      </c>
      <c r="R241" s="60">
        <v>0.16111111111111101</v>
      </c>
      <c r="T241" s="124"/>
      <c r="U241" s="128"/>
      <c r="V241" s="123" t="str">
        <f t="shared" si="5"/>
        <v/>
      </c>
      <c r="W241" s="128"/>
      <c r="X241" s="124"/>
      <c r="Z241" s="6"/>
      <c r="AA241"/>
      <c r="AC241" s="545"/>
      <c r="AR241" s="6"/>
      <c r="AS241" s="6"/>
      <c r="AT241" s="58"/>
      <c r="AU241" s="670"/>
      <c r="AV241" s="671"/>
      <c r="AW241" s="671"/>
      <c r="AX241" s="670"/>
      <c r="AY241" s="671"/>
      <c r="AZ241" s="671"/>
      <c r="BA241" s="670"/>
      <c r="BB241" s="670"/>
      <c r="BC241" s="670"/>
      <c r="BD241" s="671"/>
      <c r="BE241" s="671"/>
      <c r="BF241" s="671"/>
      <c r="BG241" s="671"/>
      <c r="BH241" s="670"/>
      <c r="BI241" s="670"/>
      <c r="BJ241" s="670"/>
      <c r="BK241" s="672"/>
      <c r="BL241" s="670"/>
      <c r="BM241" s="459"/>
      <c r="CB241" s="60"/>
    </row>
    <row r="242" spans="2:80" x14ac:dyDescent="0.25">
      <c r="B242" s="6">
        <v>18.399999999999999</v>
      </c>
      <c r="C242" s="6">
        <v>86</v>
      </c>
      <c r="D242" s="6">
        <v>17</v>
      </c>
      <c r="E242" s="6">
        <v>17.8</v>
      </c>
      <c r="F242" s="6">
        <v>0.4</v>
      </c>
      <c r="G242" s="6">
        <v>1.8</v>
      </c>
      <c r="H242" s="6">
        <v>1014.9</v>
      </c>
      <c r="I242" s="6" t="s">
        <v>229</v>
      </c>
      <c r="J242" s="6" t="s">
        <v>229</v>
      </c>
      <c r="K242" s="6">
        <v>0</v>
      </c>
      <c r="L242" s="6">
        <v>0</v>
      </c>
      <c r="M242" s="6">
        <v>0.5</v>
      </c>
      <c r="N242">
        <v>15.7</v>
      </c>
      <c r="O242">
        <v>669.8</v>
      </c>
      <c r="P242">
        <v>16.5</v>
      </c>
      <c r="Q242">
        <v>16.600000000000001</v>
      </c>
      <c r="R242" s="60">
        <v>0.16180555555555601</v>
      </c>
      <c r="T242" s="124"/>
      <c r="U242" s="128"/>
      <c r="V242" s="123" t="str">
        <f t="shared" si="5"/>
        <v/>
      </c>
      <c r="W242" s="128"/>
      <c r="X242" s="124"/>
      <c r="Z242" s="6"/>
      <c r="AA242"/>
      <c r="AC242" s="545"/>
      <c r="AR242" s="6"/>
      <c r="AS242" s="6"/>
      <c r="AT242" s="58"/>
      <c r="AU242" s="670"/>
      <c r="AV242" s="671"/>
      <c r="AW242" s="670"/>
      <c r="AX242" s="670"/>
      <c r="AY242" s="671"/>
      <c r="AZ242" s="671"/>
      <c r="BA242" s="670"/>
      <c r="BB242" s="670"/>
      <c r="BC242" s="670"/>
      <c r="BD242" s="671"/>
      <c r="BE242" s="671"/>
      <c r="BF242" s="671"/>
      <c r="BG242" s="671"/>
      <c r="BH242" s="670"/>
      <c r="BI242" s="670"/>
      <c r="BJ242" s="670"/>
      <c r="BK242" s="672"/>
      <c r="BL242" s="670"/>
      <c r="BM242" s="459"/>
      <c r="CB242" s="60"/>
    </row>
    <row r="243" spans="2:80" x14ac:dyDescent="0.25">
      <c r="B243" s="6">
        <v>18.399999999999999</v>
      </c>
      <c r="C243" s="6">
        <v>86</v>
      </c>
      <c r="D243" s="6">
        <v>17</v>
      </c>
      <c r="E243" s="6">
        <v>17.8</v>
      </c>
      <c r="F243" s="6">
        <v>2.2000000000000002</v>
      </c>
      <c r="G243" s="6">
        <v>3.6</v>
      </c>
      <c r="H243" s="6">
        <v>1014.8</v>
      </c>
      <c r="I243" s="6" t="s">
        <v>229</v>
      </c>
      <c r="J243" s="6" t="s">
        <v>229</v>
      </c>
      <c r="K243" s="6">
        <v>0</v>
      </c>
      <c r="L243" s="6">
        <v>0</v>
      </c>
      <c r="M243" s="6">
        <v>0.5</v>
      </c>
      <c r="N243">
        <v>15.7</v>
      </c>
      <c r="O243">
        <v>669.8</v>
      </c>
      <c r="P243">
        <v>16.600000000000001</v>
      </c>
      <c r="Q243">
        <v>16.600000000000001</v>
      </c>
      <c r="R243" s="60">
        <v>0.16250000000000001</v>
      </c>
      <c r="T243" s="124"/>
      <c r="U243" s="128"/>
      <c r="V243" s="123" t="str">
        <f t="shared" si="5"/>
        <v/>
      </c>
      <c r="W243" s="128"/>
      <c r="X243" s="124"/>
      <c r="Z243" s="6"/>
      <c r="AA243"/>
      <c r="AC243" s="545"/>
      <c r="AR243" s="6"/>
      <c r="AS243" s="6"/>
      <c r="AT243" s="58"/>
      <c r="AU243" s="670"/>
      <c r="AV243" s="671"/>
      <c r="AW243" s="670"/>
      <c r="AX243" s="670"/>
      <c r="AY243" s="671"/>
      <c r="AZ243" s="671"/>
      <c r="BA243" s="670"/>
      <c r="BB243" s="670"/>
      <c r="BC243" s="670"/>
      <c r="BD243" s="671"/>
      <c r="BE243" s="671"/>
      <c r="BF243" s="671"/>
      <c r="BG243" s="671"/>
      <c r="BH243" s="670"/>
      <c r="BI243" s="670"/>
      <c r="BJ243" s="670"/>
      <c r="BK243" s="672"/>
      <c r="BL243" s="670"/>
      <c r="BM243" s="459"/>
      <c r="CB243" s="60"/>
    </row>
    <row r="244" spans="2:80" x14ac:dyDescent="0.25">
      <c r="B244" s="6">
        <v>18.3</v>
      </c>
      <c r="C244" s="6">
        <v>86</v>
      </c>
      <c r="D244" s="6">
        <v>17</v>
      </c>
      <c r="E244" s="6">
        <v>17.8</v>
      </c>
      <c r="F244" s="6">
        <v>1.4</v>
      </c>
      <c r="G244" s="6">
        <v>1.8</v>
      </c>
      <c r="H244" s="6">
        <v>1015</v>
      </c>
      <c r="I244" s="6" t="s">
        <v>229</v>
      </c>
      <c r="J244" s="6" t="s">
        <v>229</v>
      </c>
      <c r="K244" s="6">
        <v>0</v>
      </c>
      <c r="L244" s="6">
        <v>0</v>
      </c>
      <c r="M244" s="6">
        <v>0.5</v>
      </c>
      <c r="N244">
        <v>15.7</v>
      </c>
      <c r="O244">
        <v>669.8</v>
      </c>
      <c r="P244">
        <v>16.600000000000001</v>
      </c>
      <c r="Q244">
        <v>16.600000000000001</v>
      </c>
      <c r="R244" s="60">
        <v>0.163194444444444</v>
      </c>
      <c r="T244" s="124"/>
      <c r="U244" s="128"/>
      <c r="V244" s="123" t="str">
        <f t="shared" si="5"/>
        <v/>
      </c>
      <c r="W244" s="128"/>
      <c r="X244" s="124"/>
      <c r="Z244" s="6"/>
      <c r="AA244"/>
      <c r="AC244" s="545"/>
      <c r="AR244" s="6"/>
      <c r="AS244" s="6"/>
      <c r="AT244" s="58"/>
      <c r="AU244" s="670"/>
      <c r="AV244" s="671"/>
      <c r="AW244" s="670"/>
      <c r="AX244" s="670"/>
      <c r="AY244" s="670"/>
      <c r="AZ244" s="670"/>
      <c r="BA244" s="670"/>
      <c r="BB244" s="670"/>
      <c r="BC244" s="670"/>
      <c r="BD244" s="671"/>
      <c r="BE244" s="671"/>
      <c r="BF244" s="671"/>
      <c r="BG244" s="671"/>
      <c r="BH244" s="670"/>
      <c r="BI244" s="670"/>
      <c r="BJ244" s="670"/>
      <c r="BK244" s="672"/>
      <c r="BL244" s="670"/>
      <c r="BM244" s="459"/>
      <c r="CB244" s="60"/>
    </row>
    <row r="245" spans="2:80" x14ac:dyDescent="0.25">
      <c r="B245" s="6">
        <v>18.3</v>
      </c>
      <c r="C245" s="6">
        <v>86</v>
      </c>
      <c r="D245" s="6">
        <v>17</v>
      </c>
      <c r="E245" s="6">
        <v>17.8</v>
      </c>
      <c r="F245" s="6">
        <v>1.1000000000000001</v>
      </c>
      <c r="G245" s="6">
        <v>1.8</v>
      </c>
      <c r="H245" s="6">
        <v>1014.8</v>
      </c>
      <c r="I245" s="6" t="s">
        <v>229</v>
      </c>
      <c r="J245" s="6" t="s">
        <v>229</v>
      </c>
      <c r="K245" s="6">
        <v>0</v>
      </c>
      <c r="L245" s="6">
        <v>0</v>
      </c>
      <c r="M245" s="6">
        <v>0.5</v>
      </c>
      <c r="N245">
        <v>15.7</v>
      </c>
      <c r="O245">
        <v>669.8</v>
      </c>
      <c r="P245">
        <v>16.5</v>
      </c>
      <c r="Q245">
        <v>16.600000000000001</v>
      </c>
      <c r="R245" s="60">
        <v>0.163888888888889</v>
      </c>
      <c r="T245" s="124"/>
      <c r="U245" s="128"/>
      <c r="V245" s="123" t="str">
        <f t="shared" si="5"/>
        <v/>
      </c>
      <c r="W245" s="128"/>
      <c r="X245" s="124"/>
      <c r="Z245" s="6"/>
      <c r="AA245"/>
      <c r="AC245" s="545"/>
      <c r="AR245" s="6"/>
      <c r="AS245" s="6"/>
      <c r="AT245" s="58"/>
      <c r="AU245" s="670"/>
      <c r="AV245" s="671"/>
      <c r="AW245" s="670"/>
      <c r="AX245" s="670"/>
      <c r="AY245" s="670"/>
      <c r="AZ245" s="670"/>
      <c r="BA245" s="670"/>
      <c r="BB245" s="670"/>
      <c r="BC245" s="670"/>
      <c r="BD245" s="671"/>
      <c r="BE245" s="671"/>
      <c r="BF245" s="671"/>
      <c r="BG245" s="671"/>
      <c r="BH245" s="670"/>
      <c r="BI245" s="670"/>
      <c r="BJ245" s="670"/>
      <c r="BK245" s="672"/>
      <c r="BL245" s="670"/>
      <c r="BM245" s="459"/>
      <c r="CB245" s="60"/>
    </row>
    <row r="246" spans="2:80" x14ac:dyDescent="0.25">
      <c r="B246" s="6">
        <v>18.3</v>
      </c>
      <c r="C246" s="6">
        <v>86</v>
      </c>
      <c r="D246" s="6">
        <v>17</v>
      </c>
      <c r="E246" s="6">
        <v>17.8</v>
      </c>
      <c r="F246" s="6">
        <v>1.4</v>
      </c>
      <c r="G246" s="6">
        <v>1.8</v>
      </c>
      <c r="H246" s="6">
        <v>1014.7</v>
      </c>
      <c r="I246" s="6" t="s">
        <v>229</v>
      </c>
      <c r="J246" s="6" t="s">
        <v>229</v>
      </c>
      <c r="K246" s="6">
        <v>0</v>
      </c>
      <c r="L246" s="6">
        <v>0</v>
      </c>
      <c r="M246" s="6">
        <v>0.5</v>
      </c>
      <c r="N246">
        <v>15.7</v>
      </c>
      <c r="O246">
        <v>669.8</v>
      </c>
      <c r="P246">
        <v>16.5</v>
      </c>
      <c r="Q246">
        <v>16.600000000000001</v>
      </c>
      <c r="R246" s="60">
        <v>0.164583333333333</v>
      </c>
      <c r="T246" s="124"/>
      <c r="U246" s="128"/>
      <c r="V246" s="123" t="str">
        <f t="shared" si="5"/>
        <v/>
      </c>
      <c r="W246" s="128"/>
      <c r="X246" s="124"/>
      <c r="Z246" s="6"/>
      <c r="AA246"/>
      <c r="AC246" s="545"/>
      <c r="AR246" s="6"/>
      <c r="AS246" s="6"/>
      <c r="AT246" s="58"/>
      <c r="AU246" s="670"/>
      <c r="AV246" s="671"/>
      <c r="AW246" s="670"/>
      <c r="AX246" s="670"/>
      <c r="AY246" s="670"/>
      <c r="AZ246" s="670"/>
      <c r="BA246" s="670"/>
      <c r="BB246" s="670"/>
      <c r="BC246" s="670"/>
      <c r="BD246" s="671"/>
      <c r="BE246" s="671"/>
      <c r="BF246" s="671"/>
      <c r="BG246" s="671"/>
      <c r="BH246" s="670"/>
      <c r="BI246" s="670"/>
      <c r="BJ246" s="670"/>
      <c r="BK246" s="672"/>
      <c r="BL246" s="670"/>
      <c r="BM246" s="459"/>
      <c r="CB246" s="60"/>
    </row>
    <row r="247" spans="2:80" x14ac:dyDescent="0.25">
      <c r="B247" s="6">
        <v>18.3</v>
      </c>
      <c r="C247" s="6">
        <v>86</v>
      </c>
      <c r="D247" s="6">
        <v>17</v>
      </c>
      <c r="E247" s="6">
        <v>17.8</v>
      </c>
      <c r="F247" s="6">
        <v>2.2000000000000002</v>
      </c>
      <c r="G247" s="6">
        <v>3.6</v>
      </c>
      <c r="H247" s="6">
        <v>1014.8</v>
      </c>
      <c r="I247" s="6" t="s">
        <v>229</v>
      </c>
      <c r="J247" s="6" t="s">
        <v>229</v>
      </c>
      <c r="K247" s="6">
        <v>0</v>
      </c>
      <c r="L247" s="6">
        <v>0</v>
      </c>
      <c r="M247" s="6">
        <v>0.5</v>
      </c>
      <c r="N247">
        <v>15.7</v>
      </c>
      <c r="O247">
        <v>669.8</v>
      </c>
      <c r="P247">
        <v>16.5</v>
      </c>
      <c r="Q247">
        <v>16.600000000000001</v>
      </c>
      <c r="R247" s="60">
        <v>0.165277777777778</v>
      </c>
      <c r="T247" s="124"/>
      <c r="U247" s="128"/>
      <c r="V247" s="123" t="str">
        <f t="shared" si="5"/>
        <v/>
      </c>
      <c r="W247" s="128"/>
      <c r="X247" s="124"/>
      <c r="Z247" s="6"/>
      <c r="AA247"/>
      <c r="AC247" s="545"/>
      <c r="AR247" s="6"/>
      <c r="AS247" s="6"/>
      <c r="AT247" s="58"/>
      <c r="AU247" s="670"/>
      <c r="AV247" s="671"/>
      <c r="AW247" s="670"/>
      <c r="AX247" s="670"/>
      <c r="AY247" s="671"/>
      <c r="AZ247" s="671"/>
      <c r="BA247" s="670"/>
      <c r="BB247" s="670"/>
      <c r="BC247" s="670"/>
      <c r="BD247" s="671"/>
      <c r="BE247" s="671"/>
      <c r="BF247" s="671"/>
      <c r="BG247" s="671"/>
      <c r="BH247" s="670"/>
      <c r="BI247" s="670"/>
      <c r="BJ247" s="670"/>
      <c r="BK247" s="672"/>
      <c r="BL247" s="670"/>
      <c r="BM247" s="459"/>
      <c r="CB247" s="60"/>
    </row>
    <row r="248" spans="2:80" x14ac:dyDescent="0.25">
      <c r="B248" s="6">
        <v>18.3</v>
      </c>
      <c r="C248" s="6">
        <v>86</v>
      </c>
      <c r="D248" s="6">
        <v>17</v>
      </c>
      <c r="E248" s="6">
        <v>17.8</v>
      </c>
      <c r="F248" s="6">
        <v>1.4</v>
      </c>
      <c r="G248" s="6">
        <v>1.8</v>
      </c>
      <c r="H248" s="6">
        <v>1014.7</v>
      </c>
      <c r="I248" s="6" t="s">
        <v>229</v>
      </c>
      <c r="J248" s="6" t="s">
        <v>229</v>
      </c>
      <c r="K248" s="6">
        <v>0</v>
      </c>
      <c r="L248" s="6">
        <v>0</v>
      </c>
      <c r="M248" s="6">
        <v>0.5</v>
      </c>
      <c r="N248">
        <v>15.7</v>
      </c>
      <c r="O248">
        <v>669.8</v>
      </c>
      <c r="P248">
        <v>16.5</v>
      </c>
      <c r="Q248">
        <v>16.600000000000001</v>
      </c>
      <c r="R248" s="60">
        <v>0.16597222222222199</v>
      </c>
      <c r="T248" s="124"/>
      <c r="U248" s="128"/>
      <c r="V248" s="123" t="str">
        <f t="shared" si="5"/>
        <v/>
      </c>
      <c r="W248" s="128"/>
      <c r="X248" s="124"/>
      <c r="Z248" s="6"/>
      <c r="AA248"/>
      <c r="AC248" s="545"/>
      <c r="AR248" s="6"/>
      <c r="AS248" s="6"/>
      <c r="AT248" s="58"/>
      <c r="AU248" s="670"/>
      <c r="AV248" s="671"/>
      <c r="AW248" s="670"/>
      <c r="AX248" s="670"/>
      <c r="AY248" s="670"/>
      <c r="AZ248" s="670"/>
      <c r="BA248" s="670"/>
      <c r="BB248" s="670"/>
      <c r="BC248" s="670"/>
      <c r="BD248" s="671"/>
      <c r="BE248" s="671"/>
      <c r="BF248" s="671"/>
      <c r="BG248" s="671"/>
      <c r="BH248" s="670"/>
      <c r="BI248" s="670"/>
      <c r="BJ248" s="670"/>
      <c r="BK248" s="672"/>
      <c r="BL248" s="670"/>
      <c r="BM248" s="459"/>
      <c r="CB248" s="60"/>
    </row>
    <row r="249" spans="2:80" x14ac:dyDescent="0.25">
      <c r="B249" s="6">
        <v>18.3</v>
      </c>
      <c r="C249" s="6">
        <v>86</v>
      </c>
      <c r="D249" s="6">
        <v>17</v>
      </c>
      <c r="E249" s="6">
        <v>17.8</v>
      </c>
      <c r="F249" s="6">
        <v>2.2000000000000002</v>
      </c>
      <c r="G249" s="6">
        <v>3.6</v>
      </c>
      <c r="H249" s="6">
        <v>1014.8</v>
      </c>
      <c r="I249" s="6" t="s">
        <v>229</v>
      </c>
      <c r="J249" s="6" t="s">
        <v>229</v>
      </c>
      <c r="K249" s="6">
        <v>0</v>
      </c>
      <c r="L249" s="6">
        <v>0</v>
      </c>
      <c r="M249" s="6">
        <v>0.5</v>
      </c>
      <c r="N249">
        <v>15.7</v>
      </c>
      <c r="O249">
        <v>669.8</v>
      </c>
      <c r="P249">
        <v>16.5</v>
      </c>
      <c r="Q249">
        <v>16.600000000000001</v>
      </c>
      <c r="R249" s="60">
        <v>0.16666666666666699</v>
      </c>
      <c r="T249" s="124"/>
      <c r="U249" s="128"/>
      <c r="V249" s="123" t="str">
        <f t="shared" si="5"/>
        <v/>
      </c>
      <c r="W249" s="128"/>
      <c r="X249" s="124"/>
      <c r="Z249" s="6"/>
      <c r="AA249"/>
      <c r="AC249" s="545"/>
      <c r="AR249" s="6"/>
      <c r="AS249" s="6"/>
      <c r="AT249" s="58"/>
      <c r="AU249" s="670"/>
      <c r="AV249" s="671"/>
      <c r="AW249" s="670"/>
      <c r="AX249" s="670"/>
      <c r="AY249" s="671"/>
      <c r="AZ249" s="671"/>
      <c r="BA249" s="670"/>
      <c r="BB249" s="670"/>
      <c r="BC249" s="670"/>
      <c r="BD249" s="671"/>
      <c r="BE249" s="671"/>
      <c r="BF249" s="671"/>
      <c r="BG249" s="671"/>
      <c r="BH249" s="670"/>
      <c r="BI249" s="670"/>
      <c r="BJ249" s="670"/>
      <c r="BK249" s="672"/>
      <c r="BL249" s="670"/>
      <c r="BM249" s="459"/>
      <c r="CB249" s="60"/>
    </row>
    <row r="250" spans="2:80" x14ac:dyDescent="0.25">
      <c r="B250" s="6">
        <v>18.3</v>
      </c>
      <c r="C250" s="6">
        <v>86</v>
      </c>
      <c r="D250" s="6">
        <v>17</v>
      </c>
      <c r="E250" s="6">
        <v>17.8</v>
      </c>
      <c r="F250" s="6">
        <v>1.4</v>
      </c>
      <c r="G250" s="6">
        <v>1.8</v>
      </c>
      <c r="H250" s="6">
        <v>1014.9</v>
      </c>
      <c r="I250" s="6" t="s">
        <v>229</v>
      </c>
      <c r="J250" s="6" t="s">
        <v>229</v>
      </c>
      <c r="K250" s="6">
        <v>0</v>
      </c>
      <c r="L250" s="6">
        <v>0</v>
      </c>
      <c r="M250" s="6">
        <v>0.5</v>
      </c>
      <c r="N250">
        <v>15.7</v>
      </c>
      <c r="O250">
        <v>669.8</v>
      </c>
      <c r="P250">
        <v>16.5</v>
      </c>
      <c r="Q250">
        <v>16.600000000000001</v>
      </c>
      <c r="R250" s="60">
        <v>0.16736111111111099</v>
      </c>
      <c r="T250" s="124"/>
      <c r="U250" s="128"/>
      <c r="V250" s="123" t="str">
        <f t="shared" si="5"/>
        <v/>
      </c>
      <c r="W250" s="128"/>
      <c r="X250" s="124"/>
      <c r="Z250" s="6"/>
      <c r="AA250"/>
      <c r="AC250" s="545"/>
      <c r="AR250" s="6"/>
      <c r="AS250" s="6"/>
      <c r="AT250" s="58"/>
      <c r="AU250" s="670"/>
      <c r="AV250" s="671"/>
      <c r="AW250" s="670"/>
      <c r="AX250" s="670"/>
      <c r="AY250" s="671"/>
      <c r="AZ250" s="671"/>
      <c r="BA250" s="670"/>
      <c r="BB250" s="670"/>
      <c r="BC250" s="670"/>
      <c r="BD250" s="671"/>
      <c r="BE250" s="671"/>
      <c r="BF250" s="671"/>
      <c r="BG250" s="671"/>
      <c r="BH250" s="670"/>
      <c r="BI250" s="670"/>
      <c r="BJ250" s="670"/>
      <c r="BK250" s="672"/>
      <c r="BL250" s="670"/>
      <c r="BM250" s="459"/>
      <c r="CB250" s="60"/>
    </row>
    <row r="251" spans="2:80" x14ac:dyDescent="0.25">
      <c r="B251" s="6">
        <v>18.3</v>
      </c>
      <c r="C251" s="6">
        <v>86</v>
      </c>
      <c r="D251" s="6">
        <v>17</v>
      </c>
      <c r="E251" s="6">
        <v>17.8</v>
      </c>
      <c r="F251" s="6">
        <v>1.4</v>
      </c>
      <c r="G251" s="6">
        <v>3.6</v>
      </c>
      <c r="H251" s="6">
        <v>1014.8</v>
      </c>
      <c r="I251" s="6" t="s">
        <v>229</v>
      </c>
      <c r="J251" s="6" t="s">
        <v>229</v>
      </c>
      <c r="K251" s="6">
        <v>0</v>
      </c>
      <c r="L251" s="6">
        <v>0</v>
      </c>
      <c r="M251" s="6">
        <v>0.5</v>
      </c>
      <c r="N251">
        <v>15.7</v>
      </c>
      <c r="O251">
        <v>669.8</v>
      </c>
      <c r="P251">
        <v>16.5</v>
      </c>
      <c r="Q251">
        <v>16.600000000000001</v>
      </c>
      <c r="R251" s="60">
        <v>0.16805555555555601</v>
      </c>
      <c r="T251" s="124"/>
      <c r="U251" s="128"/>
      <c r="V251" s="123" t="str">
        <f t="shared" si="5"/>
        <v/>
      </c>
      <c r="W251" s="128"/>
      <c r="X251" s="124"/>
      <c r="Z251" s="6"/>
      <c r="AA251"/>
      <c r="AC251" s="545"/>
      <c r="AR251" s="6"/>
      <c r="AS251" s="6"/>
      <c r="AT251" s="58"/>
      <c r="AU251" s="670"/>
      <c r="AV251" s="671"/>
      <c r="AW251" s="670"/>
      <c r="AX251" s="670"/>
      <c r="AY251" s="670"/>
      <c r="AZ251" s="670"/>
      <c r="BA251" s="671"/>
      <c r="BB251" s="670"/>
      <c r="BC251" s="670"/>
      <c r="BD251" s="671"/>
      <c r="BE251" s="671"/>
      <c r="BF251" s="671"/>
      <c r="BG251" s="671"/>
      <c r="BH251" s="670"/>
      <c r="BI251" s="670"/>
      <c r="BJ251" s="670"/>
      <c r="BK251" s="672"/>
      <c r="BL251" s="670"/>
      <c r="BM251" s="459"/>
      <c r="CB251" s="60"/>
    </row>
    <row r="252" spans="2:80" x14ac:dyDescent="0.25">
      <c r="B252" s="6">
        <v>18.3</v>
      </c>
      <c r="C252" s="6">
        <v>86</v>
      </c>
      <c r="D252" s="6">
        <v>17</v>
      </c>
      <c r="E252" s="6">
        <v>17.8</v>
      </c>
      <c r="F252" s="6">
        <v>1.4</v>
      </c>
      <c r="G252" s="6">
        <v>1.8</v>
      </c>
      <c r="H252" s="6">
        <v>1014.9</v>
      </c>
      <c r="I252" s="6" t="s">
        <v>229</v>
      </c>
      <c r="J252" s="6" t="s">
        <v>229</v>
      </c>
      <c r="K252" s="6">
        <v>0</v>
      </c>
      <c r="L252" s="6">
        <v>0</v>
      </c>
      <c r="M252" s="6">
        <v>0.5</v>
      </c>
      <c r="N252">
        <v>15.7</v>
      </c>
      <c r="O252">
        <v>669.8</v>
      </c>
      <c r="P252">
        <v>16.5</v>
      </c>
      <c r="Q252">
        <v>16.600000000000001</v>
      </c>
      <c r="R252" s="60">
        <v>0.16875000000000001</v>
      </c>
      <c r="T252" s="124"/>
      <c r="U252" s="128"/>
      <c r="V252" s="123" t="str">
        <f t="shared" si="5"/>
        <v/>
      </c>
      <c r="W252" s="128"/>
      <c r="X252" s="124"/>
      <c r="Z252" s="6"/>
      <c r="AA252"/>
      <c r="AC252" s="545"/>
      <c r="AR252" s="6"/>
      <c r="AS252" s="6"/>
      <c r="AT252" s="58"/>
      <c r="AU252" s="670"/>
      <c r="AV252" s="671"/>
      <c r="AW252" s="670"/>
      <c r="AX252" s="670"/>
      <c r="AY252" s="670"/>
      <c r="AZ252" s="670"/>
      <c r="BA252" s="670"/>
      <c r="BB252" s="670"/>
      <c r="BC252" s="670"/>
      <c r="BD252" s="671"/>
      <c r="BE252" s="671"/>
      <c r="BF252" s="671"/>
      <c r="BG252" s="671"/>
      <c r="BH252" s="670"/>
      <c r="BI252" s="670"/>
      <c r="BJ252" s="670"/>
      <c r="BK252" s="672"/>
      <c r="BL252" s="670"/>
      <c r="BM252" s="459"/>
      <c r="CB252" s="60"/>
    </row>
    <row r="253" spans="2:80" x14ac:dyDescent="0.25">
      <c r="B253" s="6">
        <v>18.3</v>
      </c>
      <c r="C253" s="6">
        <v>86</v>
      </c>
      <c r="D253" s="6">
        <v>17</v>
      </c>
      <c r="E253" s="6">
        <v>17.8</v>
      </c>
      <c r="F253" s="6">
        <v>1.8</v>
      </c>
      <c r="G253" s="6">
        <v>1.8</v>
      </c>
      <c r="H253" s="6">
        <v>1014.7</v>
      </c>
      <c r="I253" s="6" t="s">
        <v>229</v>
      </c>
      <c r="J253" s="6" t="s">
        <v>229</v>
      </c>
      <c r="K253" s="6">
        <v>0</v>
      </c>
      <c r="L253" s="6">
        <v>0</v>
      </c>
      <c r="M253" s="6">
        <v>0.5</v>
      </c>
      <c r="N253">
        <v>15.7</v>
      </c>
      <c r="O253">
        <v>669.8</v>
      </c>
      <c r="P253">
        <v>16.5</v>
      </c>
      <c r="Q253">
        <v>16.600000000000001</v>
      </c>
      <c r="R253" s="60">
        <v>0.16944444444444401</v>
      </c>
      <c r="T253" s="124"/>
      <c r="U253" s="128"/>
      <c r="V253" s="123" t="str">
        <f t="shared" si="5"/>
        <v/>
      </c>
      <c r="W253" s="128"/>
      <c r="X253" s="124"/>
      <c r="Z253" s="6"/>
      <c r="AA253"/>
      <c r="AC253" s="545"/>
      <c r="AR253" s="6"/>
      <c r="AS253" s="6"/>
      <c r="AT253" s="58"/>
      <c r="AU253" s="670"/>
      <c r="AV253" s="671"/>
      <c r="AW253" s="670"/>
      <c r="AX253" s="670"/>
      <c r="AY253" s="671"/>
      <c r="AZ253" s="671"/>
      <c r="BA253" s="670"/>
      <c r="BB253" s="670"/>
      <c r="BC253" s="670"/>
      <c r="BD253" s="671"/>
      <c r="BE253" s="671"/>
      <c r="BF253" s="671"/>
      <c r="BG253" s="671"/>
      <c r="BH253" s="670"/>
      <c r="BI253" s="670"/>
      <c r="BJ253" s="670"/>
      <c r="BK253" s="672"/>
      <c r="BL253" s="670"/>
      <c r="BM253" s="459"/>
      <c r="CB253" s="60"/>
    </row>
    <row r="254" spans="2:80" x14ac:dyDescent="0.25">
      <c r="B254" s="6">
        <v>18.3</v>
      </c>
      <c r="C254" s="6">
        <v>86</v>
      </c>
      <c r="D254" s="6">
        <v>17</v>
      </c>
      <c r="E254" s="6">
        <v>17.8</v>
      </c>
      <c r="F254" s="6">
        <v>0.4</v>
      </c>
      <c r="G254" s="6">
        <v>1.8</v>
      </c>
      <c r="H254" s="6">
        <v>1015</v>
      </c>
      <c r="I254" s="6" t="s">
        <v>229</v>
      </c>
      <c r="J254" s="6" t="s">
        <v>229</v>
      </c>
      <c r="K254" s="6">
        <v>0</v>
      </c>
      <c r="L254" s="6">
        <v>0</v>
      </c>
      <c r="M254" s="6">
        <v>0.5</v>
      </c>
      <c r="N254">
        <v>15.7</v>
      </c>
      <c r="O254">
        <v>669.8</v>
      </c>
      <c r="P254">
        <v>16.5</v>
      </c>
      <c r="Q254">
        <v>16.600000000000001</v>
      </c>
      <c r="R254" s="60">
        <v>0.17013888888888901</v>
      </c>
      <c r="T254" s="124"/>
      <c r="U254" s="128"/>
      <c r="V254" s="123" t="str">
        <f t="shared" si="5"/>
        <v/>
      </c>
      <c r="W254" s="128"/>
      <c r="X254" s="124"/>
      <c r="Z254" s="6"/>
      <c r="AA254"/>
      <c r="AC254" s="545"/>
      <c r="AR254" s="6"/>
      <c r="AS254" s="6"/>
      <c r="AT254" s="58"/>
      <c r="AU254" s="670"/>
      <c r="AV254" s="671"/>
      <c r="AW254" s="670"/>
      <c r="AX254" s="670"/>
      <c r="AY254" s="671"/>
      <c r="AZ254" s="671"/>
      <c r="BA254" s="670"/>
      <c r="BB254" s="670"/>
      <c r="BC254" s="670"/>
      <c r="BD254" s="671"/>
      <c r="BE254" s="671"/>
      <c r="BF254" s="671"/>
      <c r="BG254" s="671"/>
      <c r="BH254" s="670"/>
      <c r="BI254" s="670"/>
      <c r="BJ254" s="670"/>
      <c r="BK254" s="672"/>
      <c r="BL254" s="670"/>
      <c r="BM254" s="459"/>
      <c r="CB254" s="60"/>
    </row>
    <row r="255" spans="2:80" x14ac:dyDescent="0.25">
      <c r="B255" s="6">
        <v>18.3</v>
      </c>
      <c r="C255" s="6">
        <v>86</v>
      </c>
      <c r="D255" s="6">
        <v>17</v>
      </c>
      <c r="E255" s="6">
        <v>17.8</v>
      </c>
      <c r="F255" s="6">
        <v>0.4</v>
      </c>
      <c r="G255" s="6">
        <v>1.8</v>
      </c>
      <c r="H255" s="6">
        <v>1014.6</v>
      </c>
      <c r="I255" s="6" t="s">
        <v>229</v>
      </c>
      <c r="J255" s="6" t="s">
        <v>229</v>
      </c>
      <c r="K255" s="6">
        <v>0</v>
      </c>
      <c r="L255" s="6">
        <v>0</v>
      </c>
      <c r="M255" s="6">
        <v>0.5</v>
      </c>
      <c r="N255">
        <v>15.7</v>
      </c>
      <c r="O255">
        <v>669.8</v>
      </c>
      <c r="P255">
        <v>16.5</v>
      </c>
      <c r="Q255">
        <v>16.600000000000001</v>
      </c>
      <c r="R255" s="60">
        <v>0.170833333333333</v>
      </c>
      <c r="T255" s="124"/>
      <c r="U255" s="128"/>
      <c r="V255" s="123" t="str">
        <f t="shared" si="5"/>
        <v/>
      </c>
      <c r="W255" s="128"/>
      <c r="X255" s="124"/>
      <c r="Z255" s="6"/>
      <c r="AA255"/>
      <c r="AC255" s="545"/>
      <c r="AR255" s="6"/>
      <c r="AS255" s="6"/>
      <c r="AT255" s="58"/>
      <c r="AU255" s="670"/>
      <c r="AV255" s="671"/>
      <c r="AW255" s="670"/>
      <c r="AX255" s="670"/>
      <c r="AY255" s="671"/>
      <c r="AZ255" s="671"/>
      <c r="BA255" s="671"/>
      <c r="BB255" s="670"/>
      <c r="BC255" s="670"/>
      <c r="BD255" s="671"/>
      <c r="BE255" s="671"/>
      <c r="BF255" s="671"/>
      <c r="BG255" s="671"/>
      <c r="BH255" s="670"/>
      <c r="BI255" s="670"/>
      <c r="BJ255" s="670"/>
      <c r="BK255" s="672"/>
      <c r="BL255" s="670"/>
      <c r="BM255" s="459"/>
      <c r="CB255" s="60"/>
    </row>
    <row r="256" spans="2:80" x14ac:dyDescent="0.25">
      <c r="B256" s="6">
        <v>18.3</v>
      </c>
      <c r="C256" s="6">
        <v>86</v>
      </c>
      <c r="D256" s="6">
        <v>16.899999999999999</v>
      </c>
      <c r="E256" s="6">
        <v>17.7</v>
      </c>
      <c r="F256" s="6">
        <v>1.4</v>
      </c>
      <c r="G256" s="6">
        <v>1.8</v>
      </c>
      <c r="H256" s="6">
        <v>1014.8</v>
      </c>
      <c r="I256" s="6" t="s">
        <v>229</v>
      </c>
      <c r="J256" s="6" t="s">
        <v>229</v>
      </c>
      <c r="K256" s="6">
        <v>0</v>
      </c>
      <c r="L256" s="6">
        <v>0</v>
      </c>
      <c r="M256" s="6">
        <v>0.5</v>
      </c>
      <c r="N256">
        <v>15.7</v>
      </c>
      <c r="O256">
        <v>669.8</v>
      </c>
      <c r="P256">
        <v>16.5</v>
      </c>
      <c r="Q256">
        <v>16.600000000000001</v>
      </c>
      <c r="R256" s="60">
        <v>0.171527777777778</v>
      </c>
      <c r="T256" s="124"/>
      <c r="U256" s="128"/>
      <c r="V256" s="123" t="str">
        <f t="shared" si="5"/>
        <v/>
      </c>
      <c r="W256" s="128"/>
      <c r="X256" s="124"/>
      <c r="Z256" s="6"/>
      <c r="AA256"/>
      <c r="AC256" s="545"/>
      <c r="AR256" s="6"/>
      <c r="AS256" s="6"/>
      <c r="AT256" s="58"/>
      <c r="AU256" s="670"/>
      <c r="AV256" s="671"/>
      <c r="AW256" s="670"/>
      <c r="AX256" s="670"/>
      <c r="AY256" s="671"/>
      <c r="AZ256" s="671"/>
      <c r="BA256" s="670"/>
      <c r="BB256" s="670"/>
      <c r="BC256" s="670"/>
      <c r="BD256" s="671"/>
      <c r="BE256" s="671"/>
      <c r="BF256" s="671"/>
      <c r="BG256" s="671"/>
      <c r="BH256" s="670"/>
      <c r="BI256" s="670"/>
      <c r="BJ256" s="670"/>
      <c r="BK256" s="672"/>
      <c r="BL256" s="670"/>
      <c r="BM256" s="459"/>
      <c r="CB256" s="60"/>
    </row>
    <row r="257" spans="2:80" x14ac:dyDescent="0.25">
      <c r="B257" s="6">
        <v>18.3</v>
      </c>
      <c r="C257" s="6">
        <v>86</v>
      </c>
      <c r="D257" s="6">
        <v>16.899999999999999</v>
      </c>
      <c r="E257" s="6">
        <v>17.7</v>
      </c>
      <c r="F257" s="6">
        <v>2.5</v>
      </c>
      <c r="G257" s="6">
        <v>3.6</v>
      </c>
      <c r="H257" s="6">
        <v>1014.6</v>
      </c>
      <c r="I257" s="6" t="s">
        <v>229</v>
      </c>
      <c r="J257" s="6" t="s">
        <v>229</v>
      </c>
      <c r="K257" s="6">
        <v>0</v>
      </c>
      <c r="L257" s="6">
        <v>0</v>
      </c>
      <c r="M257" s="6">
        <v>0.5</v>
      </c>
      <c r="N257">
        <v>15.7</v>
      </c>
      <c r="O257">
        <v>669.8</v>
      </c>
      <c r="P257">
        <v>16.5</v>
      </c>
      <c r="Q257">
        <v>16.600000000000001</v>
      </c>
      <c r="R257" s="60">
        <v>0.172222222222222</v>
      </c>
      <c r="T257" s="124"/>
      <c r="U257" s="128"/>
      <c r="V257" s="123" t="str">
        <f t="shared" si="5"/>
        <v/>
      </c>
      <c r="W257" s="128"/>
      <c r="X257" s="124"/>
      <c r="Z257" s="6"/>
      <c r="AA257"/>
      <c r="AC257" s="545"/>
      <c r="AR257" s="6"/>
      <c r="AS257" s="6"/>
      <c r="AT257" s="58"/>
      <c r="AU257" s="670"/>
      <c r="AV257" s="671"/>
      <c r="AW257" s="670"/>
      <c r="AX257" s="670"/>
      <c r="AY257" s="670"/>
      <c r="AZ257" s="670"/>
      <c r="BA257" s="670"/>
      <c r="BB257" s="670"/>
      <c r="BC257" s="670"/>
      <c r="BD257" s="671"/>
      <c r="BE257" s="671"/>
      <c r="BF257" s="671"/>
      <c r="BG257" s="671"/>
      <c r="BH257" s="670"/>
      <c r="BI257" s="670"/>
      <c r="BJ257" s="670"/>
      <c r="BK257" s="672"/>
      <c r="BL257" s="670"/>
      <c r="BM257" s="459"/>
      <c r="CB257" s="60"/>
    </row>
    <row r="258" spans="2:80" x14ac:dyDescent="0.25">
      <c r="B258" s="6">
        <v>18.3</v>
      </c>
      <c r="C258" s="6">
        <v>86</v>
      </c>
      <c r="D258" s="6">
        <v>16.899999999999999</v>
      </c>
      <c r="E258" s="6">
        <v>17.7</v>
      </c>
      <c r="F258" s="6">
        <v>2.9</v>
      </c>
      <c r="G258" s="6">
        <v>7.2</v>
      </c>
      <c r="H258" s="6">
        <v>1014.6</v>
      </c>
      <c r="I258" s="6" t="s">
        <v>229</v>
      </c>
      <c r="J258" s="6" t="s">
        <v>229</v>
      </c>
      <c r="K258" s="6">
        <v>0</v>
      </c>
      <c r="L258" s="6">
        <v>0</v>
      </c>
      <c r="M258" s="6">
        <v>0.5</v>
      </c>
      <c r="N258">
        <v>15.7</v>
      </c>
      <c r="O258">
        <v>669.8</v>
      </c>
      <c r="P258">
        <v>16.5</v>
      </c>
      <c r="Q258">
        <v>16.600000000000001</v>
      </c>
      <c r="R258" s="60">
        <v>0.172916666666667</v>
      </c>
      <c r="T258" s="124"/>
      <c r="U258" s="128"/>
      <c r="V258" s="123" t="str">
        <f t="shared" si="5"/>
        <v/>
      </c>
      <c r="W258" s="128"/>
      <c r="X258" s="124"/>
      <c r="Z258" s="6"/>
      <c r="AA258"/>
      <c r="AC258" s="545"/>
      <c r="AR258" s="6"/>
      <c r="AS258" s="6"/>
      <c r="AT258" s="58"/>
      <c r="AU258" s="670"/>
      <c r="AV258" s="671"/>
      <c r="AW258" s="670"/>
      <c r="AX258" s="670"/>
      <c r="AY258" s="670"/>
      <c r="AZ258" s="670"/>
      <c r="BA258" s="670"/>
      <c r="BB258" s="670"/>
      <c r="BC258" s="670"/>
      <c r="BD258" s="671"/>
      <c r="BE258" s="671"/>
      <c r="BF258" s="671"/>
      <c r="BG258" s="671"/>
      <c r="BH258" s="670"/>
      <c r="BI258" s="670"/>
      <c r="BJ258" s="670"/>
      <c r="BK258" s="672"/>
      <c r="BL258" s="670"/>
      <c r="BM258" s="459"/>
      <c r="CB258" s="60"/>
    </row>
    <row r="259" spans="2:80" x14ac:dyDescent="0.25">
      <c r="B259" s="6">
        <v>18.3</v>
      </c>
      <c r="C259" s="6">
        <v>87</v>
      </c>
      <c r="D259" s="6">
        <v>16.899999999999999</v>
      </c>
      <c r="E259" s="6">
        <v>17.7</v>
      </c>
      <c r="F259" s="6">
        <v>1.8</v>
      </c>
      <c r="G259" s="6">
        <v>1.8</v>
      </c>
      <c r="H259" s="6">
        <v>1014.8</v>
      </c>
      <c r="I259" s="6" t="s">
        <v>229</v>
      </c>
      <c r="J259" s="6" t="s">
        <v>229</v>
      </c>
      <c r="K259" s="6">
        <v>0</v>
      </c>
      <c r="L259" s="6">
        <v>0</v>
      </c>
      <c r="M259" s="6">
        <v>0.5</v>
      </c>
      <c r="N259">
        <v>15.7</v>
      </c>
      <c r="O259">
        <v>669.8</v>
      </c>
      <c r="P259">
        <v>16.5</v>
      </c>
      <c r="Q259">
        <v>16.600000000000001</v>
      </c>
      <c r="R259" s="60">
        <v>0.17361111111111099</v>
      </c>
      <c r="T259" s="124"/>
      <c r="U259" s="128"/>
      <c r="V259" s="123" t="str">
        <f t="shared" si="5"/>
        <v/>
      </c>
      <c r="W259" s="128"/>
      <c r="X259" s="124"/>
      <c r="Z259" s="6"/>
      <c r="AA259"/>
      <c r="AC259" s="545"/>
      <c r="AR259" s="6"/>
      <c r="AS259" s="6"/>
      <c r="AT259" s="58"/>
      <c r="AU259" s="670"/>
      <c r="AV259" s="671"/>
      <c r="AW259" s="670"/>
      <c r="AX259" s="670"/>
      <c r="AY259" s="671"/>
      <c r="AZ259" s="671"/>
      <c r="BA259" s="671"/>
      <c r="BB259" s="670"/>
      <c r="BC259" s="670"/>
      <c r="BD259" s="671"/>
      <c r="BE259" s="671"/>
      <c r="BF259" s="671"/>
      <c r="BG259" s="671"/>
      <c r="BH259" s="670"/>
      <c r="BI259" s="670"/>
      <c r="BJ259" s="670"/>
      <c r="BK259" s="672"/>
      <c r="BL259" s="670"/>
      <c r="BM259" s="459"/>
      <c r="CB259" s="60"/>
    </row>
    <row r="260" spans="2:80" x14ac:dyDescent="0.25">
      <c r="B260" s="6">
        <v>18.2</v>
      </c>
      <c r="C260" s="6">
        <v>87</v>
      </c>
      <c r="D260" s="6">
        <v>16.899999999999999</v>
      </c>
      <c r="E260" s="6">
        <v>17.7</v>
      </c>
      <c r="F260" s="6">
        <v>2.2000000000000002</v>
      </c>
      <c r="G260" s="6">
        <v>3.6</v>
      </c>
      <c r="H260" s="6">
        <v>1014.7</v>
      </c>
      <c r="I260" s="6" t="s">
        <v>229</v>
      </c>
      <c r="J260" s="6" t="s">
        <v>229</v>
      </c>
      <c r="K260" s="6">
        <v>0</v>
      </c>
      <c r="L260" s="6">
        <v>0</v>
      </c>
      <c r="M260" s="6">
        <v>0.5</v>
      </c>
      <c r="N260">
        <v>15.7</v>
      </c>
      <c r="O260">
        <v>669.8</v>
      </c>
      <c r="P260">
        <v>16.5</v>
      </c>
      <c r="Q260">
        <v>16.600000000000001</v>
      </c>
      <c r="R260" s="60">
        <v>0.17430555555555599</v>
      </c>
      <c r="T260" s="124"/>
      <c r="U260" s="128"/>
      <c r="V260" s="123" t="str">
        <f t="shared" si="5"/>
        <v/>
      </c>
      <c r="W260" s="128"/>
      <c r="X260" s="124"/>
      <c r="Z260" s="6"/>
      <c r="AA260"/>
      <c r="AC260" s="545"/>
      <c r="AR260" s="6"/>
      <c r="AS260" s="6"/>
      <c r="AT260" s="58"/>
      <c r="AU260" s="670"/>
      <c r="AV260" s="671"/>
      <c r="AW260" s="670"/>
      <c r="AX260" s="670"/>
      <c r="AY260" s="671"/>
      <c r="AZ260" s="671"/>
      <c r="BA260" s="671"/>
      <c r="BB260" s="670"/>
      <c r="BC260" s="670"/>
      <c r="BD260" s="671"/>
      <c r="BE260" s="671"/>
      <c r="BF260" s="671"/>
      <c r="BG260" s="671"/>
      <c r="BH260" s="670"/>
      <c r="BI260" s="670"/>
      <c r="BJ260" s="670"/>
      <c r="BK260" s="672"/>
      <c r="BL260" s="670"/>
      <c r="BM260" s="459"/>
      <c r="CB260" s="60"/>
    </row>
    <row r="261" spans="2:80" x14ac:dyDescent="0.25">
      <c r="B261" s="6">
        <v>18.2</v>
      </c>
      <c r="C261" s="6">
        <v>87</v>
      </c>
      <c r="D261" s="6">
        <v>16.899999999999999</v>
      </c>
      <c r="E261" s="6">
        <v>17.7</v>
      </c>
      <c r="F261" s="6">
        <v>1.8</v>
      </c>
      <c r="G261" s="6">
        <v>3.6</v>
      </c>
      <c r="H261" s="6">
        <v>1014.9</v>
      </c>
      <c r="I261" s="6" t="s">
        <v>229</v>
      </c>
      <c r="J261" s="6" t="s">
        <v>229</v>
      </c>
      <c r="K261" s="6">
        <v>0</v>
      </c>
      <c r="L261" s="6">
        <v>0</v>
      </c>
      <c r="M261" s="6">
        <v>0.5</v>
      </c>
      <c r="N261">
        <v>15.7</v>
      </c>
      <c r="O261">
        <v>669.8</v>
      </c>
      <c r="P261">
        <v>16.5</v>
      </c>
      <c r="Q261">
        <v>16.600000000000001</v>
      </c>
      <c r="R261" s="60">
        <v>0.17499999999999999</v>
      </c>
      <c r="T261" s="124"/>
      <c r="U261" s="128"/>
      <c r="V261" s="123" t="str">
        <f t="shared" si="5"/>
        <v/>
      </c>
      <c r="W261" s="128"/>
      <c r="X261" s="124"/>
      <c r="Z261" s="6"/>
      <c r="AA261"/>
      <c r="AC261" s="545"/>
      <c r="AR261" s="6"/>
      <c r="AS261" s="6"/>
      <c r="AT261" s="58"/>
      <c r="AU261" s="670"/>
      <c r="AV261" s="671"/>
      <c r="AW261" s="670"/>
      <c r="AX261" s="670"/>
      <c r="AY261" s="671"/>
      <c r="AZ261" s="671"/>
      <c r="BA261" s="670"/>
      <c r="BB261" s="670"/>
      <c r="BC261" s="670"/>
      <c r="BD261" s="671"/>
      <c r="BE261" s="671"/>
      <c r="BF261" s="671"/>
      <c r="BG261" s="671"/>
      <c r="BH261" s="670"/>
      <c r="BI261" s="670"/>
      <c r="BJ261" s="670"/>
      <c r="BK261" s="672"/>
      <c r="BL261" s="670"/>
      <c r="BM261" s="459"/>
      <c r="CB261" s="60"/>
    </row>
    <row r="262" spans="2:80" x14ac:dyDescent="0.25">
      <c r="B262" s="6">
        <v>18.2</v>
      </c>
      <c r="C262" s="6">
        <v>87</v>
      </c>
      <c r="D262" s="6">
        <v>16.899999999999999</v>
      </c>
      <c r="E262" s="6">
        <v>17.7</v>
      </c>
      <c r="F262" s="6">
        <v>2.5</v>
      </c>
      <c r="G262" s="6">
        <v>3.6</v>
      </c>
      <c r="H262" s="6">
        <v>1014.9</v>
      </c>
      <c r="I262" s="6" t="s">
        <v>229</v>
      </c>
      <c r="J262" s="6" t="s">
        <v>229</v>
      </c>
      <c r="K262" s="6">
        <v>0</v>
      </c>
      <c r="L262" s="6">
        <v>0</v>
      </c>
      <c r="M262" s="6">
        <v>0.5</v>
      </c>
      <c r="N262">
        <v>15.7</v>
      </c>
      <c r="O262">
        <v>669.8</v>
      </c>
      <c r="P262">
        <v>16.5</v>
      </c>
      <c r="Q262">
        <v>16.600000000000001</v>
      </c>
      <c r="R262" s="60">
        <v>0.17569444444444399</v>
      </c>
      <c r="T262" s="124"/>
      <c r="U262" s="128"/>
      <c r="V262" s="123" t="str">
        <f t="shared" si="5"/>
        <v/>
      </c>
      <c r="W262" s="128"/>
      <c r="X262" s="124"/>
      <c r="Z262" s="6"/>
      <c r="AA262"/>
      <c r="AC262" s="545"/>
      <c r="AR262" s="6"/>
      <c r="AS262" s="6"/>
      <c r="AT262" s="58"/>
      <c r="AU262" s="670"/>
      <c r="AV262" s="671"/>
      <c r="AW262" s="670"/>
      <c r="AX262" s="670"/>
      <c r="AY262" s="671"/>
      <c r="AZ262" s="671"/>
      <c r="BA262" s="670"/>
      <c r="BB262" s="670"/>
      <c r="BC262" s="670"/>
      <c r="BD262" s="671"/>
      <c r="BE262" s="671"/>
      <c r="BF262" s="671"/>
      <c r="BG262" s="671"/>
      <c r="BH262" s="670"/>
      <c r="BI262" s="670"/>
      <c r="BJ262" s="670"/>
      <c r="BK262" s="672"/>
      <c r="BL262" s="670"/>
      <c r="BM262" s="459"/>
      <c r="CB262" s="60"/>
    </row>
    <row r="263" spans="2:80" x14ac:dyDescent="0.25">
      <c r="B263" s="6">
        <v>18.2</v>
      </c>
      <c r="C263" s="6">
        <v>87</v>
      </c>
      <c r="D263" s="6">
        <v>16.899999999999999</v>
      </c>
      <c r="E263" s="6">
        <v>17.7</v>
      </c>
      <c r="F263" s="6">
        <v>0</v>
      </c>
      <c r="G263" s="6">
        <v>0</v>
      </c>
      <c r="H263" s="6">
        <v>1014.5</v>
      </c>
      <c r="I263" s="6" t="s">
        <v>229</v>
      </c>
      <c r="J263" s="6" t="s">
        <v>229</v>
      </c>
      <c r="K263" s="6">
        <v>0</v>
      </c>
      <c r="L263" s="6">
        <v>0</v>
      </c>
      <c r="M263" s="6">
        <v>0.5</v>
      </c>
      <c r="N263">
        <v>15.7</v>
      </c>
      <c r="O263">
        <v>669.8</v>
      </c>
      <c r="P263">
        <v>16.5</v>
      </c>
      <c r="Q263">
        <v>16.600000000000001</v>
      </c>
      <c r="R263" s="60">
        <v>0.17638888888888901</v>
      </c>
      <c r="T263" s="124"/>
      <c r="U263" s="128"/>
      <c r="V263" s="123" t="str">
        <f t="shared" si="5"/>
        <v/>
      </c>
      <c r="W263" s="128"/>
      <c r="X263" s="124"/>
      <c r="Z263" s="6"/>
      <c r="AA263"/>
      <c r="AC263" s="545"/>
      <c r="AR263" s="6"/>
      <c r="AS263" s="6"/>
      <c r="AT263" s="58"/>
      <c r="AU263" s="670"/>
      <c r="AV263" s="671"/>
      <c r="AW263" s="670"/>
      <c r="AX263" s="670"/>
      <c r="AY263" s="671"/>
      <c r="AZ263" s="671"/>
      <c r="BA263" s="671"/>
      <c r="BB263" s="670"/>
      <c r="BC263" s="670"/>
      <c r="BD263" s="671"/>
      <c r="BE263" s="671"/>
      <c r="BF263" s="671"/>
      <c r="BG263" s="671"/>
      <c r="BH263" s="670"/>
      <c r="BI263" s="670"/>
      <c r="BJ263" s="670"/>
      <c r="BK263" s="672"/>
      <c r="BL263" s="670"/>
      <c r="BM263" s="459"/>
      <c r="CB263" s="60"/>
    </row>
    <row r="264" spans="2:80" x14ac:dyDescent="0.25">
      <c r="B264" s="6">
        <v>18.2</v>
      </c>
      <c r="C264" s="6">
        <v>87</v>
      </c>
      <c r="D264" s="6">
        <v>16.899999999999999</v>
      </c>
      <c r="E264" s="6">
        <v>17.7</v>
      </c>
      <c r="F264" s="6">
        <v>1.1000000000000001</v>
      </c>
      <c r="G264" s="6">
        <v>1.8</v>
      </c>
      <c r="H264" s="6">
        <v>1014.9</v>
      </c>
      <c r="I264" s="6" t="s">
        <v>229</v>
      </c>
      <c r="J264" s="6" t="s">
        <v>229</v>
      </c>
      <c r="K264" s="6">
        <v>0</v>
      </c>
      <c r="L264" s="6">
        <v>0</v>
      </c>
      <c r="M264" s="6">
        <v>0.5</v>
      </c>
      <c r="N264">
        <v>15.7</v>
      </c>
      <c r="O264">
        <v>669.8</v>
      </c>
      <c r="P264">
        <v>16.5</v>
      </c>
      <c r="Q264">
        <v>16.600000000000001</v>
      </c>
      <c r="R264" s="60">
        <v>0.17708333333333301</v>
      </c>
      <c r="T264" s="124"/>
      <c r="U264" s="128"/>
      <c r="V264" s="123" t="str">
        <f t="shared" si="5"/>
        <v/>
      </c>
      <c r="W264" s="128"/>
      <c r="X264" s="124"/>
      <c r="Z264" s="6"/>
      <c r="AA264"/>
      <c r="AC264" s="545"/>
      <c r="AR264" s="6"/>
      <c r="AS264" s="6"/>
      <c r="AT264" s="58"/>
      <c r="AU264" s="670"/>
      <c r="AV264" s="671"/>
      <c r="AW264" s="670"/>
      <c r="AX264" s="670"/>
      <c r="AY264" s="671"/>
      <c r="AZ264" s="671"/>
      <c r="BA264" s="671"/>
      <c r="BB264" s="670"/>
      <c r="BC264" s="670"/>
      <c r="BD264" s="671"/>
      <c r="BE264" s="671"/>
      <c r="BF264" s="671"/>
      <c r="BG264" s="671"/>
      <c r="BH264" s="670"/>
      <c r="BI264" s="670"/>
      <c r="BJ264" s="670"/>
      <c r="BK264" s="672"/>
      <c r="BL264" s="670"/>
      <c r="BM264" s="459"/>
      <c r="CB264" s="60"/>
    </row>
    <row r="265" spans="2:80" x14ac:dyDescent="0.25">
      <c r="B265" s="6">
        <v>18.2</v>
      </c>
      <c r="C265" s="6">
        <v>87</v>
      </c>
      <c r="D265" s="6">
        <v>16.899999999999999</v>
      </c>
      <c r="E265" s="6">
        <v>17.7</v>
      </c>
      <c r="F265" s="6">
        <v>2.9</v>
      </c>
      <c r="G265" s="6">
        <v>3.6</v>
      </c>
      <c r="H265" s="6">
        <v>1014.8</v>
      </c>
      <c r="I265" s="6" t="s">
        <v>229</v>
      </c>
      <c r="J265" s="6" t="s">
        <v>229</v>
      </c>
      <c r="K265" s="6">
        <v>0</v>
      </c>
      <c r="L265" s="6">
        <v>0</v>
      </c>
      <c r="M265" s="6">
        <v>0.5</v>
      </c>
      <c r="N265">
        <v>15.7</v>
      </c>
      <c r="O265">
        <v>669.8</v>
      </c>
      <c r="P265">
        <v>16.5</v>
      </c>
      <c r="Q265">
        <v>16.600000000000001</v>
      </c>
      <c r="R265" s="60">
        <v>0.17777777777777801</v>
      </c>
      <c r="T265" s="124"/>
      <c r="U265" s="128"/>
      <c r="V265" s="123" t="str">
        <f t="shared" si="5"/>
        <v/>
      </c>
      <c r="W265" s="128"/>
      <c r="X265" s="124"/>
      <c r="Z265" s="6"/>
      <c r="AA265"/>
      <c r="AC265" s="545"/>
      <c r="AR265" s="6"/>
      <c r="AS265" s="6"/>
      <c r="AT265" s="58"/>
      <c r="AU265" s="670"/>
      <c r="AV265" s="671"/>
      <c r="AW265" s="670"/>
      <c r="AX265" s="670"/>
      <c r="AY265" s="671"/>
      <c r="AZ265" s="671"/>
      <c r="BA265" s="670"/>
      <c r="BB265" s="670"/>
      <c r="BC265" s="670"/>
      <c r="BD265" s="671"/>
      <c r="BE265" s="671"/>
      <c r="BF265" s="671"/>
      <c r="BG265" s="671"/>
      <c r="BH265" s="670"/>
      <c r="BI265" s="670"/>
      <c r="BJ265" s="670"/>
      <c r="BK265" s="672"/>
      <c r="BL265" s="670"/>
      <c r="BM265" s="459"/>
      <c r="CB265" s="60"/>
    </row>
    <row r="266" spans="2:80" x14ac:dyDescent="0.25">
      <c r="B266" s="6">
        <v>18.2</v>
      </c>
      <c r="C266" s="6">
        <v>87</v>
      </c>
      <c r="D266" s="6">
        <v>16.899999999999999</v>
      </c>
      <c r="E266" s="6">
        <v>17.7</v>
      </c>
      <c r="F266" s="6">
        <v>2.2000000000000002</v>
      </c>
      <c r="G266" s="6">
        <v>3.6</v>
      </c>
      <c r="H266" s="6">
        <v>1014.7</v>
      </c>
      <c r="I266" s="6" t="s">
        <v>229</v>
      </c>
      <c r="J266" s="6" t="s">
        <v>229</v>
      </c>
      <c r="K266" s="6">
        <v>0</v>
      </c>
      <c r="L266" s="6">
        <v>0</v>
      </c>
      <c r="M266" s="6">
        <v>0.5</v>
      </c>
      <c r="N266">
        <v>15.7</v>
      </c>
      <c r="O266">
        <v>669.8</v>
      </c>
      <c r="P266">
        <v>16.5</v>
      </c>
      <c r="Q266">
        <v>16.5</v>
      </c>
      <c r="R266" s="60">
        <v>0.178472222222222</v>
      </c>
      <c r="T266" s="124"/>
      <c r="U266" s="128"/>
      <c r="V266" s="123" t="str">
        <f t="shared" si="5"/>
        <v/>
      </c>
      <c r="W266" s="128"/>
      <c r="X266" s="124"/>
      <c r="Z266" s="6"/>
      <c r="AA266"/>
      <c r="AC266" s="545"/>
      <c r="AR266" s="6"/>
      <c r="AS266" s="6"/>
      <c r="AT266" s="58"/>
      <c r="AU266" s="670"/>
      <c r="AV266" s="671"/>
      <c r="AW266" s="670"/>
      <c r="AX266" s="670"/>
      <c r="AY266" s="671"/>
      <c r="AZ266" s="671"/>
      <c r="BA266" s="670"/>
      <c r="BB266" s="670"/>
      <c r="BC266" s="670"/>
      <c r="BD266" s="671"/>
      <c r="BE266" s="671"/>
      <c r="BF266" s="671"/>
      <c r="BG266" s="671"/>
      <c r="BH266" s="670"/>
      <c r="BI266" s="670"/>
      <c r="BJ266" s="670"/>
      <c r="BK266" s="672"/>
      <c r="BL266" s="670"/>
      <c r="BM266" s="459"/>
      <c r="CB266" s="60"/>
    </row>
    <row r="267" spans="2:80" x14ac:dyDescent="0.25">
      <c r="B267" s="6">
        <v>18.2</v>
      </c>
      <c r="C267" s="6">
        <v>87</v>
      </c>
      <c r="D267" s="6">
        <v>16.899999999999999</v>
      </c>
      <c r="E267" s="6">
        <v>17.7</v>
      </c>
      <c r="F267" s="6">
        <v>0.7</v>
      </c>
      <c r="G267" s="6">
        <v>1.8</v>
      </c>
      <c r="H267" s="6">
        <v>1014.7</v>
      </c>
      <c r="I267" s="6" t="s">
        <v>229</v>
      </c>
      <c r="J267" s="6" t="s">
        <v>229</v>
      </c>
      <c r="K267" s="6">
        <v>0</v>
      </c>
      <c r="L267" s="6">
        <v>0</v>
      </c>
      <c r="M267" s="6">
        <v>0.5</v>
      </c>
      <c r="N267">
        <v>15.7</v>
      </c>
      <c r="O267">
        <v>669.8</v>
      </c>
      <c r="P267">
        <v>16.5</v>
      </c>
      <c r="Q267">
        <v>16.5</v>
      </c>
      <c r="R267" s="60">
        <v>0.179166666666667</v>
      </c>
      <c r="T267" s="124"/>
      <c r="U267" s="128"/>
      <c r="V267" s="123" t="str">
        <f t="shared" si="5"/>
        <v/>
      </c>
      <c r="W267" s="128"/>
      <c r="X267" s="124"/>
      <c r="Z267" s="6"/>
      <c r="AA267"/>
      <c r="AC267" s="545"/>
      <c r="AR267" s="6"/>
      <c r="AS267" s="6"/>
      <c r="AT267" s="58"/>
      <c r="AU267" s="670"/>
      <c r="AV267" s="671"/>
      <c r="AW267" s="670"/>
      <c r="AX267" s="670"/>
      <c r="AY267" s="671"/>
      <c r="AZ267" s="671"/>
      <c r="BA267" s="671"/>
      <c r="BB267" s="670"/>
      <c r="BC267" s="670"/>
      <c r="BD267" s="671"/>
      <c r="BE267" s="671"/>
      <c r="BF267" s="671"/>
      <c r="BG267" s="671"/>
      <c r="BH267" s="670"/>
      <c r="BI267" s="670"/>
      <c r="BJ267" s="670"/>
      <c r="BK267" s="672"/>
      <c r="BL267" s="670"/>
      <c r="BM267" s="459"/>
      <c r="CB267" s="60"/>
    </row>
    <row r="268" spans="2:80" x14ac:dyDescent="0.25">
      <c r="B268" s="6">
        <v>18.2</v>
      </c>
      <c r="C268" s="6">
        <v>87</v>
      </c>
      <c r="D268" s="6">
        <v>16.899999999999999</v>
      </c>
      <c r="E268" s="6">
        <v>17.7</v>
      </c>
      <c r="F268" s="6">
        <v>2.2000000000000002</v>
      </c>
      <c r="G268" s="6">
        <v>3.6</v>
      </c>
      <c r="H268" s="6">
        <v>1015</v>
      </c>
      <c r="I268" s="6" t="s">
        <v>229</v>
      </c>
      <c r="J268" s="6" t="s">
        <v>229</v>
      </c>
      <c r="K268" s="6">
        <v>0</v>
      </c>
      <c r="L268" s="6">
        <v>0</v>
      </c>
      <c r="M268" s="6">
        <v>0.5</v>
      </c>
      <c r="N268">
        <v>15.7</v>
      </c>
      <c r="O268">
        <v>669.8</v>
      </c>
      <c r="P268">
        <v>16.5</v>
      </c>
      <c r="Q268">
        <v>16.5</v>
      </c>
      <c r="R268" s="60">
        <v>0.179861111111111</v>
      </c>
      <c r="T268" s="124"/>
      <c r="U268" s="128"/>
      <c r="V268" s="123" t="str">
        <f t="shared" ref="V268:V331" si="6">IF($K772&gt;0,1,"")</f>
        <v/>
      </c>
      <c r="W268" s="128"/>
      <c r="X268" s="124"/>
      <c r="Z268" s="6"/>
      <c r="AA268"/>
      <c r="AC268" s="545"/>
      <c r="AR268" s="6"/>
      <c r="AS268" s="6"/>
      <c r="AT268" s="58"/>
      <c r="AU268" s="670"/>
      <c r="AV268" s="671"/>
      <c r="AW268" s="670"/>
      <c r="AX268" s="670"/>
      <c r="AY268" s="671"/>
      <c r="AZ268" s="671"/>
      <c r="BA268" s="670"/>
      <c r="BB268" s="670"/>
      <c r="BC268" s="670"/>
      <c r="BD268" s="671"/>
      <c r="BE268" s="671"/>
      <c r="BF268" s="671"/>
      <c r="BG268" s="671"/>
      <c r="BH268" s="670"/>
      <c r="BI268" s="670"/>
      <c r="BJ268" s="670"/>
      <c r="BK268" s="672"/>
      <c r="BL268" s="670"/>
      <c r="BM268" s="459"/>
      <c r="CB268" s="60"/>
    </row>
    <row r="269" spans="2:80" x14ac:dyDescent="0.25">
      <c r="B269" s="6">
        <v>18.2</v>
      </c>
      <c r="C269" s="6">
        <v>87</v>
      </c>
      <c r="D269" s="6">
        <v>16.899999999999999</v>
      </c>
      <c r="E269" s="6">
        <v>17.7</v>
      </c>
      <c r="F269" s="6">
        <v>0.4</v>
      </c>
      <c r="G269" s="6">
        <v>1.8</v>
      </c>
      <c r="H269" s="6">
        <v>1014.8</v>
      </c>
      <c r="I269" s="6" t="s">
        <v>229</v>
      </c>
      <c r="J269" s="6" t="s">
        <v>229</v>
      </c>
      <c r="K269" s="6">
        <v>0</v>
      </c>
      <c r="L269" s="6">
        <v>0</v>
      </c>
      <c r="M269" s="6">
        <v>0.5</v>
      </c>
      <c r="N269">
        <v>15.7</v>
      </c>
      <c r="O269">
        <v>669.8</v>
      </c>
      <c r="P269">
        <v>16.5</v>
      </c>
      <c r="Q269">
        <v>16.5</v>
      </c>
      <c r="R269" s="60">
        <v>0.180555555555556</v>
      </c>
      <c r="T269" s="124"/>
      <c r="U269" s="128"/>
      <c r="V269" s="123" t="str">
        <f t="shared" si="6"/>
        <v/>
      </c>
      <c r="W269" s="128"/>
      <c r="X269" s="124"/>
      <c r="Z269" s="6"/>
      <c r="AA269"/>
      <c r="AC269" s="545"/>
      <c r="AR269" s="6"/>
      <c r="AS269" s="6"/>
      <c r="AT269" s="58"/>
      <c r="AU269" s="670"/>
      <c r="AV269" s="671"/>
      <c r="AW269" s="670"/>
      <c r="AX269" s="670"/>
      <c r="AY269" s="671"/>
      <c r="AZ269" s="671"/>
      <c r="BA269" s="670"/>
      <c r="BB269" s="670"/>
      <c r="BC269" s="670"/>
      <c r="BD269" s="671"/>
      <c r="BE269" s="671"/>
      <c r="BF269" s="671"/>
      <c r="BG269" s="671"/>
      <c r="BH269" s="670"/>
      <c r="BI269" s="670"/>
      <c r="BJ269" s="670"/>
      <c r="BK269" s="672"/>
      <c r="BL269" s="670"/>
      <c r="BM269" s="459"/>
      <c r="CB269" s="60"/>
    </row>
    <row r="270" spans="2:80" x14ac:dyDescent="0.25">
      <c r="B270" s="6">
        <v>18.2</v>
      </c>
      <c r="C270" s="6">
        <v>87</v>
      </c>
      <c r="D270" s="6">
        <v>16.899999999999999</v>
      </c>
      <c r="E270" s="6">
        <v>17.7</v>
      </c>
      <c r="F270" s="6">
        <v>1.4</v>
      </c>
      <c r="G270" s="6">
        <v>1.8</v>
      </c>
      <c r="H270" s="6">
        <v>1014.7</v>
      </c>
      <c r="I270" s="6" t="s">
        <v>229</v>
      </c>
      <c r="J270" s="6" t="s">
        <v>229</v>
      </c>
      <c r="K270" s="6">
        <v>0</v>
      </c>
      <c r="L270" s="6">
        <v>0</v>
      </c>
      <c r="M270" s="6">
        <v>0.5</v>
      </c>
      <c r="N270">
        <v>15.7</v>
      </c>
      <c r="O270">
        <v>669.8</v>
      </c>
      <c r="P270">
        <v>16.5</v>
      </c>
      <c r="Q270">
        <v>16.5</v>
      </c>
      <c r="R270" s="60">
        <v>0.18124999999999999</v>
      </c>
      <c r="T270" s="124"/>
      <c r="U270" s="128"/>
      <c r="V270" s="123" t="str">
        <f t="shared" si="6"/>
        <v/>
      </c>
      <c r="W270" s="128"/>
      <c r="X270" s="124"/>
      <c r="Z270" s="6"/>
      <c r="AA270"/>
      <c r="AC270" s="545"/>
      <c r="AR270" s="6"/>
      <c r="AS270" s="6"/>
      <c r="AT270" s="58"/>
      <c r="AU270" s="670"/>
      <c r="AV270" s="671"/>
      <c r="AW270" s="670"/>
      <c r="AX270" s="670"/>
      <c r="AY270" s="671"/>
      <c r="AZ270" s="671"/>
      <c r="BA270" s="670"/>
      <c r="BB270" s="670"/>
      <c r="BC270" s="670"/>
      <c r="BD270" s="671"/>
      <c r="BE270" s="671"/>
      <c r="BF270" s="671"/>
      <c r="BG270" s="671"/>
      <c r="BH270" s="670"/>
      <c r="BI270" s="670"/>
      <c r="BJ270" s="670"/>
      <c r="BK270" s="672"/>
      <c r="BL270" s="670"/>
      <c r="BM270" s="459"/>
      <c r="CB270" s="60"/>
    </row>
    <row r="271" spans="2:80" x14ac:dyDescent="0.25">
      <c r="B271" s="6">
        <v>18.2</v>
      </c>
      <c r="C271" s="6">
        <v>87</v>
      </c>
      <c r="D271" s="6">
        <v>16.899999999999999</v>
      </c>
      <c r="E271" s="6">
        <v>17.7</v>
      </c>
      <c r="F271" s="6">
        <v>2.2000000000000002</v>
      </c>
      <c r="G271" s="6">
        <v>3.6</v>
      </c>
      <c r="H271" s="6">
        <v>1014.7</v>
      </c>
      <c r="I271" s="6" t="s">
        <v>229</v>
      </c>
      <c r="J271" s="6" t="s">
        <v>229</v>
      </c>
      <c r="K271" s="6">
        <v>0</v>
      </c>
      <c r="L271" s="6">
        <v>0</v>
      </c>
      <c r="M271" s="6">
        <v>0.5</v>
      </c>
      <c r="N271">
        <v>15.7</v>
      </c>
      <c r="O271">
        <v>669.8</v>
      </c>
      <c r="P271">
        <v>16.399999999999999</v>
      </c>
      <c r="Q271">
        <v>16.600000000000001</v>
      </c>
      <c r="R271" s="60">
        <v>0.18194444444444399</v>
      </c>
      <c r="T271" s="124"/>
      <c r="U271" s="128"/>
      <c r="V271" s="123" t="str">
        <f t="shared" si="6"/>
        <v/>
      </c>
      <c r="W271" s="128"/>
      <c r="X271" s="124"/>
      <c r="Z271" s="6"/>
      <c r="AA271"/>
      <c r="AC271" s="545"/>
      <c r="AR271" s="6"/>
      <c r="AS271" s="6"/>
      <c r="AT271" s="58"/>
      <c r="AU271" s="670"/>
      <c r="AV271" s="671"/>
      <c r="AW271" s="670"/>
      <c r="AX271" s="670"/>
      <c r="AY271" s="671"/>
      <c r="AZ271" s="671"/>
      <c r="BA271" s="670"/>
      <c r="BB271" s="670"/>
      <c r="BC271" s="670"/>
      <c r="BD271" s="671"/>
      <c r="BE271" s="671"/>
      <c r="BF271" s="671"/>
      <c r="BG271" s="671"/>
      <c r="BH271" s="670"/>
      <c r="BI271" s="670"/>
      <c r="BJ271" s="670"/>
      <c r="BK271" s="672"/>
      <c r="BL271" s="670"/>
      <c r="BM271" s="459"/>
      <c r="CB271" s="60"/>
    </row>
    <row r="272" spans="2:80" x14ac:dyDescent="0.25">
      <c r="B272" s="6">
        <v>18.2</v>
      </c>
      <c r="C272" s="6">
        <v>87</v>
      </c>
      <c r="D272" s="6">
        <v>16.899999999999999</v>
      </c>
      <c r="E272" s="6">
        <v>17.7</v>
      </c>
      <c r="F272" s="6">
        <v>2.2000000000000002</v>
      </c>
      <c r="G272" s="6">
        <v>3.6</v>
      </c>
      <c r="H272" s="6">
        <v>1014.8</v>
      </c>
      <c r="I272" s="6" t="s">
        <v>229</v>
      </c>
      <c r="J272" s="6" t="s">
        <v>229</v>
      </c>
      <c r="K272" s="6">
        <v>0</v>
      </c>
      <c r="L272" s="6">
        <v>0</v>
      </c>
      <c r="M272" s="6">
        <v>0.5</v>
      </c>
      <c r="N272">
        <v>15.7</v>
      </c>
      <c r="O272">
        <v>669.8</v>
      </c>
      <c r="P272">
        <v>16.5</v>
      </c>
      <c r="Q272">
        <v>16.5</v>
      </c>
      <c r="R272" s="60">
        <v>0.18263888888888899</v>
      </c>
      <c r="T272" s="124"/>
      <c r="U272" s="128"/>
      <c r="V272" s="123" t="str">
        <f t="shared" si="6"/>
        <v/>
      </c>
      <c r="W272" s="128"/>
      <c r="X272" s="124"/>
      <c r="Z272" s="6"/>
      <c r="AA272" s="60"/>
      <c r="AC272" s="545"/>
      <c r="AR272" s="6"/>
      <c r="AS272" s="6"/>
      <c r="AT272" s="58"/>
      <c r="AU272" s="670"/>
      <c r="AV272" s="671"/>
      <c r="AW272" s="670"/>
      <c r="AX272" s="670"/>
      <c r="AY272" s="670"/>
      <c r="AZ272" s="670"/>
      <c r="BA272" s="670"/>
      <c r="BB272" s="670"/>
      <c r="BC272" s="670"/>
      <c r="BD272" s="671"/>
      <c r="BE272" s="671"/>
      <c r="BF272" s="671"/>
      <c r="BG272" s="671"/>
      <c r="BH272" s="670"/>
      <c r="BI272" s="670"/>
      <c r="BJ272" s="670"/>
      <c r="BK272" s="672"/>
      <c r="BL272" s="670"/>
      <c r="BM272" s="459"/>
      <c r="CB272" s="60"/>
    </row>
    <row r="273" spans="2:80" x14ac:dyDescent="0.25">
      <c r="B273" s="6">
        <v>18.2</v>
      </c>
      <c r="C273" s="6">
        <v>87</v>
      </c>
      <c r="D273" s="6">
        <v>16.899999999999999</v>
      </c>
      <c r="E273" s="6">
        <v>17.7</v>
      </c>
      <c r="F273" s="6">
        <v>1.8</v>
      </c>
      <c r="G273" s="6">
        <v>1.8</v>
      </c>
      <c r="H273" s="6">
        <v>1014.6</v>
      </c>
      <c r="I273" s="6" t="s">
        <v>229</v>
      </c>
      <c r="J273" s="6" t="s">
        <v>229</v>
      </c>
      <c r="K273" s="6">
        <v>0</v>
      </c>
      <c r="L273" s="6">
        <v>0</v>
      </c>
      <c r="M273" s="6">
        <v>0.5</v>
      </c>
      <c r="N273">
        <v>15.7</v>
      </c>
      <c r="O273">
        <v>669.8</v>
      </c>
      <c r="P273">
        <v>16.399999999999999</v>
      </c>
      <c r="Q273">
        <v>16.5</v>
      </c>
      <c r="R273" s="60">
        <v>0.18333333333333299</v>
      </c>
      <c r="T273" s="124"/>
      <c r="U273" s="128"/>
      <c r="V273" s="123" t="str">
        <f t="shared" si="6"/>
        <v/>
      </c>
      <c r="W273" s="128"/>
      <c r="X273" s="124"/>
      <c r="Z273" s="6"/>
      <c r="AA273"/>
      <c r="AC273" s="545"/>
      <c r="AR273" s="6"/>
      <c r="AS273" s="6"/>
      <c r="AT273" s="58"/>
      <c r="AU273" s="670"/>
      <c r="AV273" s="671"/>
      <c r="AW273" s="670"/>
      <c r="AX273" s="670"/>
      <c r="AY273" s="670"/>
      <c r="AZ273" s="670"/>
      <c r="BA273" s="670"/>
      <c r="BB273" s="670"/>
      <c r="BC273" s="670"/>
      <c r="BD273" s="671"/>
      <c r="BE273" s="671"/>
      <c r="BF273" s="671"/>
      <c r="BG273" s="671"/>
      <c r="BH273" s="670"/>
      <c r="BI273" s="670"/>
      <c r="BJ273" s="670"/>
      <c r="BK273" s="672"/>
      <c r="BL273" s="670"/>
      <c r="BM273" s="459"/>
      <c r="CB273" s="60"/>
    </row>
    <row r="274" spans="2:80" x14ac:dyDescent="0.25">
      <c r="B274" s="6">
        <v>18.2</v>
      </c>
      <c r="C274" s="6">
        <v>87</v>
      </c>
      <c r="D274" s="6">
        <v>16.899999999999999</v>
      </c>
      <c r="E274" s="6">
        <v>17.7</v>
      </c>
      <c r="F274" s="6">
        <v>2.5</v>
      </c>
      <c r="G274" s="6">
        <v>3.6</v>
      </c>
      <c r="H274" s="6">
        <v>1014.9</v>
      </c>
      <c r="I274" s="6" t="s">
        <v>229</v>
      </c>
      <c r="J274" s="6" t="s">
        <v>229</v>
      </c>
      <c r="K274" s="6">
        <v>0</v>
      </c>
      <c r="L274" s="6">
        <v>0</v>
      </c>
      <c r="M274" s="6">
        <v>0.5</v>
      </c>
      <c r="N274">
        <v>15.7</v>
      </c>
      <c r="O274">
        <v>669.8</v>
      </c>
      <c r="P274">
        <v>16.5</v>
      </c>
      <c r="Q274">
        <v>16.600000000000001</v>
      </c>
      <c r="R274" s="60">
        <v>0.18402777777777801</v>
      </c>
      <c r="T274" s="124"/>
      <c r="U274" s="128"/>
      <c r="V274" s="123" t="str">
        <f t="shared" si="6"/>
        <v/>
      </c>
      <c r="W274" s="128"/>
      <c r="X274" s="124"/>
      <c r="Z274" s="6"/>
      <c r="AA274"/>
      <c r="AC274" s="545"/>
      <c r="AR274" s="6"/>
      <c r="AS274" s="6"/>
      <c r="AT274" s="58"/>
      <c r="AU274" s="670"/>
      <c r="AV274" s="671"/>
      <c r="AW274" s="670"/>
      <c r="AX274" s="670"/>
      <c r="AY274" s="670"/>
      <c r="AZ274" s="670"/>
      <c r="BA274" s="671"/>
      <c r="BB274" s="670"/>
      <c r="BC274" s="670"/>
      <c r="BD274" s="671"/>
      <c r="BE274" s="671"/>
      <c r="BF274" s="671"/>
      <c r="BG274" s="671"/>
      <c r="BH274" s="670"/>
      <c r="BI274" s="670"/>
      <c r="BJ274" s="670"/>
      <c r="BK274" s="672"/>
      <c r="BL274" s="670"/>
      <c r="BM274" s="459"/>
      <c r="CB274" s="60"/>
    </row>
    <row r="275" spans="2:80" x14ac:dyDescent="0.25">
      <c r="B275" s="6">
        <v>18.2</v>
      </c>
      <c r="C275" s="6">
        <v>87</v>
      </c>
      <c r="D275" s="6">
        <v>16.899999999999999</v>
      </c>
      <c r="E275" s="6">
        <v>17.7</v>
      </c>
      <c r="F275" s="6">
        <v>2.9</v>
      </c>
      <c r="G275" s="6">
        <v>3.6</v>
      </c>
      <c r="H275" s="6">
        <v>1014.6</v>
      </c>
      <c r="I275" s="6" t="s">
        <v>229</v>
      </c>
      <c r="J275" s="6" t="s">
        <v>229</v>
      </c>
      <c r="K275" s="6">
        <v>0</v>
      </c>
      <c r="L275" s="6">
        <v>0</v>
      </c>
      <c r="M275" s="6">
        <v>0.5</v>
      </c>
      <c r="N275">
        <v>15.7</v>
      </c>
      <c r="O275">
        <v>669.8</v>
      </c>
      <c r="P275">
        <v>16.5</v>
      </c>
      <c r="Q275">
        <v>16.5</v>
      </c>
      <c r="R275" s="60">
        <v>0.18472222222222201</v>
      </c>
      <c r="T275" s="124"/>
      <c r="U275" s="128"/>
      <c r="V275" s="123" t="str">
        <f t="shared" si="6"/>
        <v/>
      </c>
      <c r="W275" s="128"/>
      <c r="X275" s="124"/>
      <c r="Z275" s="6"/>
      <c r="AA275"/>
      <c r="AC275" s="545"/>
      <c r="AR275" s="6"/>
      <c r="AS275" s="6"/>
      <c r="AT275" s="58"/>
      <c r="AU275" s="670"/>
      <c r="AV275" s="671"/>
      <c r="AW275" s="670"/>
      <c r="AX275" s="670"/>
      <c r="AY275" s="671"/>
      <c r="AZ275" s="671"/>
      <c r="BA275" s="671"/>
      <c r="BB275" s="670"/>
      <c r="BC275" s="670"/>
      <c r="BD275" s="671"/>
      <c r="BE275" s="671"/>
      <c r="BF275" s="671"/>
      <c r="BG275" s="671"/>
      <c r="BH275" s="670"/>
      <c r="BI275" s="670"/>
      <c r="BJ275" s="670"/>
      <c r="BK275" s="672"/>
      <c r="BL275" s="670"/>
      <c r="BM275" s="459"/>
      <c r="CB275" s="60"/>
    </row>
    <row r="276" spans="2:80" x14ac:dyDescent="0.25">
      <c r="B276" s="6">
        <v>18.2</v>
      </c>
      <c r="C276" s="6">
        <v>87</v>
      </c>
      <c r="D276" s="6">
        <v>16.899999999999999</v>
      </c>
      <c r="E276" s="6">
        <v>17.7</v>
      </c>
      <c r="F276" s="6">
        <v>2.2000000000000002</v>
      </c>
      <c r="G276" s="6">
        <v>3.6</v>
      </c>
      <c r="H276" s="6">
        <v>1014.8</v>
      </c>
      <c r="I276" s="6" t="s">
        <v>229</v>
      </c>
      <c r="J276" s="6" t="s">
        <v>229</v>
      </c>
      <c r="K276" s="6">
        <v>0</v>
      </c>
      <c r="L276" s="6">
        <v>0</v>
      </c>
      <c r="M276" s="6">
        <v>0.5</v>
      </c>
      <c r="N276">
        <v>15.7</v>
      </c>
      <c r="O276">
        <v>669.8</v>
      </c>
      <c r="P276">
        <v>16.5</v>
      </c>
      <c r="Q276">
        <v>16.5</v>
      </c>
      <c r="R276" s="60">
        <v>0.18541666666666701</v>
      </c>
      <c r="T276" s="124"/>
      <c r="U276" s="128"/>
      <c r="V276" s="123" t="str">
        <f t="shared" si="6"/>
        <v/>
      </c>
      <c r="W276" s="128"/>
      <c r="X276" s="124"/>
      <c r="Z276" s="6"/>
      <c r="AA276"/>
      <c r="AC276" s="545"/>
      <c r="AR276" s="6"/>
      <c r="AS276" s="6"/>
      <c r="AT276" s="58"/>
      <c r="AU276" s="670"/>
      <c r="AV276" s="671"/>
      <c r="AW276" s="670"/>
      <c r="AX276" s="670"/>
      <c r="AY276" s="671"/>
      <c r="AZ276" s="671"/>
      <c r="BA276" s="670"/>
      <c r="BB276" s="670"/>
      <c r="BC276" s="670"/>
      <c r="BD276" s="671"/>
      <c r="BE276" s="671"/>
      <c r="BF276" s="671"/>
      <c r="BG276" s="671"/>
      <c r="BH276" s="670"/>
      <c r="BI276" s="670"/>
      <c r="BJ276" s="670"/>
      <c r="BK276" s="672"/>
      <c r="BL276" s="670"/>
      <c r="BM276" s="459"/>
      <c r="CB276" s="60"/>
    </row>
    <row r="277" spans="2:80" x14ac:dyDescent="0.25">
      <c r="B277" s="6">
        <v>18.2</v>
      </c>
      <c r="C277" s="6">
        <v>87</v>
      </c>
      <c r="D277" s="6">
        <v>16.899999999999999</v>
      </c>
      <c r="E277" s="6">
        <v>17.7</v>
      </c>
      <c r="F277" s="6">
        <v>1.1000000000000001</v>
      </c>
      <c r="G277" s="6">
        <v>1.8</v>
      </c>
      <c r="H277" s="6">
        <v>1014.9</v>
      </c>
      <c r="I277" s="6" t="s">
        <v>229</v>
      </c>
      <c r="J277" s="6" t="s">
        <v>229</v>
      </c>
      <c r="K277" s="6">
        <v>0</v>
      </c>
      <c r="L277" s="6">
        <v>0</v>
      </c>
      <c r="M277" s="6">
        <v>0.5</v>
      </c>
      <c r="N277">
        <v>15.7</v>
      </c>
      <c r="O277">
        <v>669.8</v>
      </c>
      <c r="P277">
        <v>16.5</v>
      </c>
      <c r="Q277">
        <v>16.5</v>
      </c>
      <c r="R277" s="60">
        <v>0.18611111111111101</v>
      </c>
      <c r="T277" s="124"/>
      <c r="U277" s="128"/>
      <c r="V277" s="123" t="str">
        <f t="shared" si="6"/>
        <v/>
      </c>
      <c r="W277" s="128"/>
      <c r="X277" s="124"/>
      <c r="Z277" s="6"/>
      <c r="AA277"/>
      <c r="AC277" s="545"/>
      <c r="AR277" s="6"/>
      <c r="AS277" s="6"/>
      <c r="AT277" s="58"/>
      <c r="AU277" s="670"/>
      <c r="AV277" s="671"/>
      <c r="AW277" s="670"/>
      <c r="AX277" s="670"/>
      <c r="AY277" s="671"/>
      <c r="AZ277" s="671"/>
      <c r="BA277" s="670"/>
      <c r="BB277" s="670"/>
      <c r="BC277" s="670"/>
      <c r="BD277" s="671"/>
      <c r="BE277" s="671"/>
      <c r="BF277" s="671"/>
      <c r="BG277" s="671"/>
      <c r="BH277" s="670"/>
      <c r="BI277" s="670"/>
      <c r="BJ277" s="670"/>
      <c r="BK277" s="672"/>
      <c r="BL277" s="670"/>
      <c r="BM277" s="459"/>
      <c r="CB277" s="60"/>
    </row>
    <row r="278" spans="2:80" x14ac:dyDescent="0.25">
      <c r="B278" s="6">
        <v>18.2</v>
      </c>
      <c r="C278" s="6">
        <v>87</v>
      </c>
      <c r="D278" s="6">
        <v>16.899999999999999</v>
      </c>
      <c r="E278" s="6">
        <v>17.7</v>
      </c>
      <c r="F278" s="6">
        <v>1.4</v>
      </c>
      <c r="G278" s="6">
        <v>1.8</v>
      </c>
      <c r="H278" s="6">
        <v>1014.8</v>
      </c>
      <c r="I278" s="6" t="s">
        <v>229</v>
      </c>
      <c r="J278" s="6" t="s">
        <v>229</v>
      </c>
      <c r="K278" s="6">
        <v>0</v>
      </c>
      <c r="L278" s="6">
        <v>0</v>
      </c>
      <c r="M278" s="6">
        <v>0.5</v>
      </c>
      <c r="N278">
        <v>15.7</v>
      </c>
      <c r="O278">
        <v>669.8</v>
      </c>
      <c r="P278">
        <v>16.5</v>
      </c>
      <c r="Q278">
        <v>16.5</v>
      </c>
      <c r="R278" s="60">
        <v>0.186805555555556</v>
      </c>
      <c r="T278" s="124"/>
      <c r="U278" s="128"/>
      <c r="V278" s="123" t="str">
        <f t="shared" si="6"/>
        <v/>
      </c>
      <c r="W278" s="128"/>
      <c r="X278" s="124"/>
      <c r="Z278" s="6"/>
      <c r="AA278"/>
      <c r="AC278" s="545"/>
      <c r="AR278" s="6"/>
      <c r="AS278" s="6"/>
      <c r="AT278" s="58"/>
      <c r="AU278" s="670"/>
      <c r="AV278" s="671"/>
      <c r="AW278" s="670"/>
      <c r="AX278" s="670"/>
      <c r="AY278" s="670"/>
      <c r="AZ278" s="670"/>
      <c r="BA278" s="670"/>
      <c r="BB278" s="670"/>
      <c r="BC278" s="670"/>
      <c r="BD278" s="671"/>
      <c r="BE278" s="671"/>
      <c r="BF278" s="671"/>
      <c r="BG278" s="671"/>
      <c r="BH278" s="670"/>
      <c r="BI278" s="670"/>
      <c r="BJ278" s="670"/>
      <c r="BK278" s="672"/>
      <c r="BL278" s="670"/>
      <c r="BM278" s="459"/>
      <c r="CB278" s="60"/>
    </row>
    <row r="279" spans="2:80" x14ac:dyDescent="0.25">
      <c r="B279" s="6">
        <v>18.2</v>
      </c>
      <c r="C279" s="6">
        <v>87</v>
      </c>
      <c r="D279" s="6">
        <v>16.8</v>
      </c>
      <c r="E279" s="6">
        <v>17.600000000000001</v>
      </c>
      <c r="F279" s="6">
        <v>3.6</v>
      </c>
      <c r="G279" s="6">
        <v>3.6</v>
      </c>
      <c r="H279" s="6">
        <v>1014.7</v>
      </c>
      <c r="I279" s="6" t="s">
        <v>229</v>
      </c>
      <c r="J279" s="6" t="s">
        <v>229</v>
      </c>
      <c r="K279" s="6">
        <v>0</v>
      </c>
      <c r="L279" s="6">
        <v>0</v>
      </c>
      <c r="M279" s="6">
        <v>0.5</v>
      </c>
      <c r="N279">
        <v>15.7</v>
      </c>
      <c r="O279">
        <v>669.8</v>
      </c>
      <c r="P279">
        <v>16.5</v>
      </c>
      <c r="Q279">
        <v>16.600000000000001</v>
      </c>
      <c r="R279" s="60">
        <v>0.1875</v>
      </c>
      <c r="T279" s="124"/>
      <c r="U279" s="128"/>
      <c r="V279" s="123" t="str">
        <f t="shared" si="6"/>
        <v/>
      </c>
      <c r="W279" s="128"/>
      <c r="X279" s="124"/>
      <c r="Z279" s="6"/>
      <c r="AA279"/>
      <c r="AC279" s="545"/>
      <c r="AR279" s="6"/>
      <c r="AS279" s="6"/>
      <c r="AT279" s="58"/>
      <c r="AU279" s="670"/>
      <c r="AV279" s="671"/>
      <c r="AW279" s="670"/>
      <c r="AX279" s="670"/>
      <c r="AY279" s="670"/>
      <c r="AZ279" s="670"/>
      <c r="BA279" s="670"/>
      <c r="BB279" s="670"/>
      <c r="BC279" s="670"/>
      <c r="BD279" s="671"/>
      <c r="BE279" s="671"/>
      <c r="BF279" s="671"/>
      <c r="BG279" s="671"/>
      <c r="BH279" s="670"/>
      <c r="BI279" s="670"/>
      <c r="BJ279" s="670"/>
      <c r="BK279" s="672"/>
      <c r="BL279" s="670"/>
      <c r="BM279" s="459"/>
      <c r="CB279" s="60"/>
    </row>
    <row r="280" spans="2:80" x14ac:dyDescent="0.25">
      <c r="B280" s="6">
        <v>18.100000000000001</v>
      </c>
      <c r="C280" s="6">
        <v>87</v>
      </c>
      <c r="D280" s="6">
        <v>16.8</v>
      </c>
      <c r="E280" s="6">
        <v>17.600000000000001</v>
      </c>
      <c r="F280" s="6">
        <v>2.2000000000000002</v>
      </c>
      <c r="G280" s="6">
        <v>3.6</v>
      </c>
      <c r="H280" s="6">
        <v>1014.5</v>
      </c>
      <c r="I280" s="6" t="s">
        <v>229</v>
      </c>
      <c r="J280" s="6" t="s">
        <v>229</v>
      </c>
      <c r="K280" s="6">
        <v>0</v>
      </c>
      <c r="L280" s="6">
        <v>0</v>
      </c>
      <c r="M280" s="6">
        <v>0.5</v>
      </c>
      <c r="N280">
        <v>15.7</v>
      </c>
      <c r="O280">
        <v>669.8</v>
      </c>
      <c r="P280">
        <v>16.5</v>
      </c>
      <c r="Q280">
        <v>16.5</v>
      </c>
      <c r="R280" s="60">
        <v>0.188194444444444</v>
      </c>
      <c r="T280" s="124"/>
      <c r="U280" s="128"/>
      <c r="V280" s="123" t="str">
        <f t="shared" si="6"/>
        <v/>
      </c>
      <c r="W280" s="128"/>
      <c r="X280" s="652"/>
      <c r="Z280" s="6"/>
      <c r="AA280"/>
      <c r="AC280" s="545"/>
      <c r="AR280" s="6"/>
      <c r="AS280" s="6"/>
      <c r="AT280" s="58"/>
      <c r="AU280" s="670"/>
      <c r="AV280" s="671"/>
      <c r="AW280" s="670"/>
      <c r="AX280" s="670"/>
      <c r="AY280" s="671"/>
      <c r="AZ280" s="671"/>
      <c r="BA280" s="670"/>
      <c r="BB280" s="670"/>
      <c r="BC280" s="670"/>
      <c r="BD280" s="671"/>
      <c r="BE280" s="671"/>
      <c r="BF280" s="671"/>
      <c r="BG280" s="671"/>
      <c r="BH280" s="670"/>
      <c r="BI280" s="670"/>
      <c r="BJ280" s="670"/>
      <c r="BK280" s="672"/>
      <c r="BL280" s="670"/>
      <c r="BM280" s="459"/>
      <c r="CB280" s="60"/>
    </row>
    <row r="281" spans="2:80" x14ac:dyDescent="0.25">
      <c r="B281" s="6">
        <v>18.100000000000001</v>
      </c>
      <c r="C281" s="6">
        <v>87</v>
      </c>
      <c r="D281" s="6">
        <v>16.8</v>
      </c>
      <c r="E281" s="6">
        <v>17.600000000000001</v>
      </c>
      <c r="F281" s="6">
        <v>2.9</v>
      </c>
      <c r="G281" s="6">
        <v>3.6</v>
      </c>
      <c r="H281" s="6">
        <v>1014.5</v>
      </c>
      <c r="I281" s="6" t="s">
        <v>229</v>
      </c>
      <c r="J281" s="6" t="s">
        <v>229</v>
      </c>
      <c r="K281" s="6">
        <v>0</v>
      </c>
      <c r="L281" s="6">
        <v>0</v>
      </c>
      <c r="M281" s="6">
        <v>0.5</v>
      </c>
      <c r="N281">
        <v>15.7</v>
      </c>
      <c r="O281">
        <v>669.8</v>
      </c>
      <c r="P281">
        <v>16.399999999999999</v>
      </c>
      <c r="Q281">
        <v>16.5</v>
      </c>
      <c r="R281" s="60">
        <v>0.18888888888888899</v>
      </c>
      <c r="T281" s="124"/>
      <c r="U281" s="128"/>
      <c r="V281" s="123" t="str">
        <f t="shared" si="6"/>
        <v/>
      </c>
      <c r="W281" s="128"/>
      <c r="X281" s="653"/>
      <c r="Z281" s="6"/>
      <c r="AA281"/>
      <c r="AC281" s="545"/>
      <c r="AR281" s="6"/>
      <c r="AS281" s="6"/>
      <c r="AT281" s="58"/>
      <c r="AU281" s="670"/>
      <c r="AV281" s="671"/>
      <c r="AW281" s="670"/>
      <c r="AX281" s="670"/>
      <c r="AY281" s="671"/>
      <c r="AZ281" s="671"/>
      <c r="BA281" s="670"/>
      <c r="BB281" s="670"/>
      <c r="BC281" s="670"/>
      <c r="BD281" s="671"/>
      <c r="BE281" s="671"/>
      <c r="BF281" s="671"/>
      <c r="BG281" s="671"/>
      <c r="BH281" s="670"/>
      <c r="BI281" s="670"/>
      <c r="BJ281" s="670"/>
      <c r="BK281" s="672"/>
      <c r="BL281" s="670"/>
      <c r="BM281" s="459"/>
      <c r="CB281" s="60"/>
    </row>
    <row r="282" spans="2:80" x14ac:dyDescent="0.25">
      <c r="B282" s="6">
        <v>18.100000000000001</v>
      </c>
      <c r="C282" s="6">
        <v>87</v>
      </c>
      <c r="D282" s="6">
        <v>16.8</v>
      </c>
      <c r="E282" s="6">
        <v>17.600000000000001</v>
      </c>
      <c r="F282" s="6">
        <v>1.8</v>
      </c>
      <c r="G282" s="6">
        <v>1.8</v>
      </c>
      <c r="H282" s="6">
        <v>1014.6</v>
      </c>
      <c r="I282" s="6" t="s">
        <v>229</v>
      </c>
      <c r="J282" s="6" t="s">
        <v>229</v>
      </c>
      <c r="K282" s="6">
        <v>0</v>
      </c>
      <c r="L282" s="6">
        <v>0</v>
      </c>
      <c r="M282" s="6">
        <v>0.5</v>
      </c>
      <c r="N282">
        <v>15.7</v>
      </c>
      <c r="O282">
        <v>669.8</v>
      </c>
      <c r="P282">
        <v>16.5</v>
      </c>
      <c r="Q282">
        <v>16.5</v>
      </c>
      <c r="R282" s="60">
        <v>0.18958333333333299</v>
      </c>
      <c r="T282" s="124"/>
      <c r="U282" s="128"/>
      <c r="V282" s="123" t="str">
        <f t="shared" si="6"/>
        <v/>
      </c>
      <c r="W282" s="128"/>
      <c r="X282" s="124"/>
      <c r="Z282" s="6"/>
      <c r="AA282"/>
      <c r="AC282" s="545"/>
      <c r="AR282" s="6"/>
      <c r="AS282" s="6"/>
      <c r="AT282" s="58"/>
      <c r="AU282" s="670"/>
      <c r="AV282" s="671"/>
      <c r="AW282" s="670"/>
      <c r="AX282" s="670"/>
      <c r="AY282" s="671"/>
      <c r="AZ282" s="671"/>
      <c r="BA282" s="670"/>
      <c r="BB282" s="670"/>
      <c r="BC282" s="670"/>
      <c r="BD282" s="671"/>
      <c r="BE282" s="671"/>
      <c r="BF282" s="671"/>
      <c r="BG282" s="671"/>
      <c r="BH282" s="670"/>
      <c r="BI282" s="670"/>
      <c r="BJ282" s="670"/>
      <c r="BK282" s="672"/>
      <c r="BL282" s="670"/>
      <c r="BM282" s="459"/>
      <c r="CB282" s="60"/>
    </row>
    <row r="283" spans="2:80" x14ac:dyDescent="0.25">
      <c r="B283" s="6">
        <v>18.100000000000001</v>
      </c>
      <c r="C283" s="6">
        <v>87</v>
      </c>
      <c r="D283" s="6">
        <v>16.8</v>
      </c>
      <c r="E283" s="6">
        <v>17.600000000000001</v>
      </c>
      <c r="F283" s="6">
        <v>0</v>
      </c>
      <c r="G283" s="6">
        <v>0</v>
      </c>
      <c r="H283" s="6">
        <v>1014.2</v>
      </c>
      <c r="I283" s="6" t="s">
        <v>229</v>
      </c>
      <c r="J283" s="6" t="s">
        <v>229</v>
      </c>
      <c r="K283" s="6">
        <v>0</v>
      </c>
      <c r="L283" s="6">
        <v>0</v>
      </c>
      <c r="M283" s="6">
        <v>0.5</v>
      </c>
      <c r="N283">
        <v>15.7</v>
      </c>
      <c r="O283">
        <v>669.8</v>
      </c>
      <c r="P283">
        <v>16.5</v>
      </c>
      <c r="Q283">
        <v>16.5</v>
      </c>
      <c r="R283" s="60">
        <v>0.19027777777777799</v>
      </c>
      <c r="T283" s="124"/>
      <c r="U283" s="128"/>
      <c r="V283" s="123" t="str">
        <f t="shared" si="6"/>
        <v/>
      </c>
      <c r="W283" s="128"/>
      <c r="X283" s="124"/>
      <c r="Z283" s="6"/>
      <c r="AA283"/>
      <c r="AC283" s="545"/>
      <c r="AR283" s="6"/>
      <c r="AS283" s="6"/>
      <c r="AT283" s="58"/>
      <c r="AU283" s="670"/>
      <c r="AV283" s="671"/>
      <c r="AW283" s="670"/>
      <c r="AX283" s="670"/>
      <c r="AY283" s="671"/>
      <c r="AZ283" s="671"/>
      <c r="BA283" s="670"/>
      <c r="BB283" s="670"/>
      <c r="BC283" s="670"/>
      <c r="BD283" s="671"/>
      <c r="BE283" s="671"/>
      <c r="BF283" s="671"/>
      <c r="BG283" s="671"/>
      <c r="BH283" s="670"/>
      <c r="BI283" s="670"/>
      <c r="BJ283" s="670"/>
      <c r="BK283" s="672"/>
      <c r="BL283" s="670"/>
      <c r="BM283" s="459"/>
      <c r="CB283" s="60"/>
    </row>
    <row r="284" spans="2:80" x14ac:dyDescent="0.25">
      <c r="B284" s="6">
        <v>18.100000000000001</v>
      </c>
      <c r="C284" s="6">
        <v>87</v>
      </c>
      <c r="D284" s="6">
        <v>16.8</v>
      </c>
      <c r="E284" s="6">
        <v>17.600000000000001</v>
      </c>
      <c r="F284" s="6">
        <v>1.4</v>
      </c>
      <c r="G284" s="6">
        <v>3.6</v>
      </c>
      <c r="H284" s="6">
        <v>1014.5</v>
      </c>
      <c r="I284" s="6" t="s">
        <v>229</v>
      </c>
      <c r="J284" s="6" t="s">
        <v>229</v>
      </c>
      <c r="K284" s="6">
        <v>0</v>
      </c>
      <c r="L284" s="6">
        <v>0</v>
      </c>
      <c r="M284" s="6">
        <v>0.5</v>
      </c>
      <c r="N284">
        <v>15.7</v>
      </c>
      <c r="O284">
        <v>669.8</v>
      </c>
      <c r="P284">
        <v>16.5</v>
      </c>
      <c r="Q284">
        <v>16.5</v>
      </c>
      <c r="R284" s="60">
        <v>0.19097222222222199</v>
      </c>
      <c r="T284" s="124"/>
      <c r="U284" s="128"/>
      <c r="V284" s="123" t="str">
        <f t="shared" si="6"/>
        <v/>
      </c>
      <c r="W284" s="128"/>
      <c r="X284" s="124"/>
      <c r="Z284" s="6"/>
      <c r="AA284"/>
      <c r="AC284" s="545"/>
      <c r="AR284" s="6"/>
      <c r="AS284" s="6"/>
      <c r="AT284" s="58"/>
      <c r="AU284" s="670"/>
      <c r="AV284" s="671"/>
      <c r="AW284" s="670"/>
      <c r="AX284" s="670"/>
      <c r="AY284" s="671"/>
      <c r="AZ284" s="671"/>
      <c r="BA284" s="670"/>
      <c r="BB284" s="670"/>
      <c r="BC284" s="670"/>
      <c r="BD284" s="671"/>
      <c r="BE284" s="671"/>
      <c r="BF284" s="671"/>
      <c r="BG284" s="671"/>
      <c r="BH284" s="670"/>
      <c r="BI284" s="670"/>
      <c r="BJ284" s="670"/>
      <c r="BK284" s="672"/>
      <c r="BL284" s="670"/>
      <c r="BM284" s="459"/>
      <c r="CB284" s="60"/>
    </row>
    <row r="285" spans="2:80" x14ac:dyDescent="0.25">
      <c r="B285" s="6">
        <v>18.100000000000001</v>
      </c>
      <c r="C285" s="6">
        <v>87</v>
      </c>
      <c r="D285" s="6">
        <v>16.8</v>
      </c>
      <c r="E285" s="6">
        <v>17.600000000000001</v>
      </c>
      <c r="F285" s="6">
        <v>2.9</v>
      </c>
      <c r="G285" s="6">
        <v>3.6</v>
      </c>
      <c r="H285" s="6">
        <v>1014.5</v>
      </c>
      <c r="I285" s="6" t="s">
        <v>229</v>
      </c>
      <c r="J285" s="6" t="s">
        <v>229</v>
      </c>
      <c r="K285" s="6">
        <v>0</v>
      </c>
      <c r="L285" s="6">
        <v>0</v>
      </c>
      <c r="M285" s="6">
        <v>0.5</v>
      </c>
      <c r="N285">
        <v>15.7</v>
      </c>
      <c r="O285">
        <v>669.8</v>
      </c>
      <c r="P285">
        <v>16.399999999999999</v>
      </c>
      <c r="Q285">
        <v>16.5</v>
      </c>
      <c r="R285" s="60">
        <v>0.19166666666666701</v>
      </c>
      <c r="T285" s="124"/>
      <c r="U285" s="128"/>
      <c r="V285" s="123" t="str">
        <f t="shared" si="6"/>
        <v/>
      </c>
      <c r="W285" s="128"/>
      <c r="X285" s="124"/>
      <c r="Z285" s="6"/>
      <c r="AA285"/>
      <c r="AC285" s="545"/>
      <c r="AR285" s="6"/>
      <c r="AS285" s="6"/>
      <c r="AT285" s="58"/>
      <c r="AU285" s="670"/>
      <c r="AV285" s="671"/>
      <c r="AW285" s="670"/>
      <c r="AX285" s="670"/>
      <c r="AY285" s="671"/>
      <c r="AZ285" s="671"/>
      <c r="BA285" s="670"/>
      <c r="BB285" s="670"/>
      <c r="BC285" s="670"/>
      <c r="BD285" s="671"/>
      <c r="BE285" s="671"/>
      <c r="BF285" s="671"/>
      <c r="BG285" s="671"/>
      <c r="BH285" s="670"/>
      <c r="BI285" s="670"/>
      <c r="BJ285" s="670"/>
      <c r="BK285" s="672"/>
      <c r="BL285" s="670"/>
      <c r="BM285" s="459"/>
      <c r="CB285" s="60"/>
    </row>
    <row r="286" spans="2:80" x14ac:dyDescent="0.25">
      <c r="B286" s="6">
        <v>18.100000000000001</v>
      </c>
      <c r="C286" s="6">
        <v>87</v>
      </c>
      <c r="D286" s="6">
        <v>16.8</v>
      </c>
      <c r="E286" s="6">
        <v>17.600000000000001</v>
      </c>
      <c r="F286" s="6">
        <v>1.8</v>
      </c>
      <c r="G286" s="6">
        <v>1.8</v>
      </c>
      <c r="H286" s="6">
        <v>1014.6</v>
      </c>
      <c r="I286" s="6" t="s">
        <v>229</v>
      </c>
      <c r="J286" s="6" t="s">
        <v>229</v>
      </c>
      <c r="K286" s="6">
        <v>0</v>
      </c>
      <c r="L286" s="6">
        <v>0</v>
      </c>
      <c r="M286" s="6">
        <v>0.5</v>
      </c>
      <c r="N286">
        <v>15.7</v>
      </c>
      <c r="O286">
        <v>669.8</v>
      </c>
      <c r="P286">
        <v>16.399999999999999</v>
      </c>
      <c r="Q286">
        <v>16.5</v>
      </c>
      <c r="R286" s="60">
        <v>0.19236111111111101</v>
      </c>
      <c r="T286" s="124"/>
      <c r="U286" s="128"/>
      <c r="V286" s="123" t="str">
        <f t="shared" si="6"/>
        <v/>
      </c>
      <c r="W286" s="128"/>
      <c r="X286" s="124"/>
      <c r="Z286" s="6"/>
      <c r="AA286"/>
      <c r="AC286" s="545"/>
      <c r="AR286" s="6"/>
      <c r="AS286" s="6"/>
      <c r="AT286" s="58"/>
      <c r="AU286" s="670"/>
      <c r="AV286" s="671"/>
      <c r="AW286" s="670"/>
      <c r="AX286" s="670"/>
      <c r="AY286" s="670"/>
      <c r="AZ286" s="670"/>
      <c r="BA286" s="670"/>
      <c r="BB286" s="670"/>
      <c r="BC286" s="670"/>
      <c r="BD286" s="671"/>
      <c r="BE286" s="671"/>
      <c r="BF286" s="671"/>
      <c r="BG286" s="671"/>
      <c r="BH286" s="670"/>
      <c r="BI286" s="670"/>
      <c r="BJ286" s="670"/>
      <c r="BK286" s="672"/>
      <c r="BL286" s="670"/>
      <c r="BM286" s="459"/>
      <c r="CB286" s="60"/>
    </row>
    <row r="287" spans="2:80" x14ac:dyDescent="0.25">
      <c r="B287" s="6">
        <v>18.100000000000001</v>
      </c>
      <c r="C287" s="6">
        <v>87</v>
      </c>
      <c r="D287" s="6">
        <v>16.8</v>
      </c>
      <c r="E287" s="6">
        <v>17.600000000000001</v>
      </c>
      <c r="F287" s="6">
        <v>3.6</v>
      </c>
      <c r="G287" s="6">
        <v>3.6</v>
      </c>
      <c r="H287" s="6">
        <v>1014.5</v>
      </c>
      <c r="I287" s="6" t="s">
        <v>229</v>
      </c>
      <c r="J287" s="6" t="s">
        <v>229</v>
      </c>
      <c r="K287" s="6">
        <v>0</v>
      </c>
      <c r="L287" s="6">
        <v>0</v>
      </c>
      <c r="M287" s="6">
        <v>0.5</v>
      </c>
      <c r="N287">
        <v>15.7</v>
      </c>
      <c r="O287">
        <v>669.8</v>
      </c>
      <c r="P287">
        <v>16.399999999999999</v>
      </c>
      <c r="Q287">
        <v>16.5</v>
      </c>
      <c r="R287" s="60">
        <v>0.19305555555555601</v>
      </c>
      <c r="T287" s="124"/>
      <c r="U287" s="128"/>
      <c r="V287" s="123" t="str">
        <f t="shared" si="6"/>
        <v/>
      </c>
      <c r="W287" s="128"/>
      <c r="X287" s="124"/>
      <c r="Z287" s="6"/>
      <c r="AA287"/>
      <c r="AC287" s="545"/>
      <c r="AR287" s="6"/>
      <c r="AS287" s="6"/>
      <c r="AT287" s="58"/>
      <c r="AU287" s="670"/>
      <c r="AV287" s="671"/>
      <c r="AW287" s="670"/>
      <c r="AX287" s="670"/>
      <c r="AY287" s="671"/>
      <c r="AZ287" s="671"/>
      <c r="BA287" s="670"/>
      <c r="BB287" s="670"/>
      <c r="BC287" s="670"/>
      <c r="BD287" s="671"/>
      <c r="BE287" s="671"/>
      <c r="BF287" s="671"/>
      <c r="BG287" s="671"/>
      <c r="BH287" s="670"/>
      <c r="BI287" s="670"/>
      <c r="BJ287" s="670"/>
      <c r="BK287" s="672"/>
      <c r="BL287" s="670"/>
      <c r="BM287" s="459"/>
      <c r="CB287" s="60"/>
    </row>
    <row r="288" spans="2:80" x14ac:dyDescent="0.25">
      <c r="B288" s="6">
        <v>18.100000000000001</v>
      </c>
      <c r="C288" s="6">
        <v>87</v>
      </c>
      <c r="D288" s="6">
        <v>16.8</v>
      </c>
      <c r="E288" s="6">
        <v>17.600000000000001</v>
      </c>
      <c r="F288" s="6">
        <v>2.9</v>
      </c>
      <c r="G288" s="6">
        <v>3.6</v>
      </c>
      <c r="H288" s="6">
        <v>1014.4</v>
      </c>
      <c r="I288" s="6" t="s">
        <v>229</v>
      </c>
      <c r="J288" s="6" t="s">
        <v>229</v>
      </c>
      <c r="K288" s="6">
        <v>0</v>
      </c>
      <c r="L288" s="6">
        <v>0</v>
      </c>
      <c r="M288" s="6">
        <v>0.5</v>
      </c>
      <c r="N288">
        <v>15.7</v>
      </c>
      <c r="O288">
        <v>669.8</v>
      </c>
      <c r="P288">
        <v>16.399999999999999</v>
      </c>
      <c r="Q288">
        <v>16.5</v>
      </c>
      <c r="R288" s="60">
        <v>0.19375000000000001</v>
      </c>
      <c r="T288" s="124"/>
      <c r="U288" s="128"/>
      <c r="V288" s="123" t="str">
        <f t="shared" si="6"/>
        <v/>
      </c>
      <c r="W288" s="128"/>
      <c r="X288" s="124"/>
      <c r="Z288" s="6"/>
      <c r="AA288"/>
      <c r="AC288" s="545"/>
      <c r="AR288" s="6"/>
      <c r="AS288" s="6"/>
      <c r="AT288" s="58"/>
      <c r="AU288" s="670"/>
      <c r="AV288" s="671"/>
      <c r="AW288" s="670"/>
      <c r="AX288" s="670"/>
      <c r="AY288" s="670"/>
      <c r="AZ288" s="670"/>
      <c r="BA288" s="670"/>
      <c r="BB288" s="670"/>
      <c r="BC288" s="670"/>
      <c r="BD288" s="671"/>
      <c r="BE288" s="671"/>
      <c r="BF288" s="671"/>
      <c r="BG288" s="671"/>
      <c r="BH288" s="670"/>
      <c r="BI288" s="670"/>
      <c r="BJ288" s="670"/>
      <c r="BK288" s="672"/>
      <c r="BL288" s="670"/>
      <c r="BM288" s="459"/>
      <c r="CB288" s="60"/>
    </row>
    <row r="289" spans="2:80" x14ac:dyDescent="0.25">
      <c r="B289" s="6">
        <v>18.100000000000001</v>
      </c>
      <c r="C289" s="6">
        <v>87</v>
      </c>
      <c r="D289" s="6">
        <v>16.8</v>
      </c>
      <c r="E289" s="6">
        <v>17.600000000000001</v>
      </c>
      <c r="F289" s="6">
        <v>3.2</v>
      </c>
      <c r="G289" s="6">
        <v>3.6</v>
      </c>
      <c r="H289" s="6">
        <v>1014.4</v>
      </c>
      <c r="I289" s="6" t="s">
        <v>229</v>
      </c>
      <c r="J289" s="6" t="s">
        <v>229</v>
      </c>
      <c r="K289" s="6">
        <v>0</v>
      </c>
      <c r="L289" s="6">
        <v>0</v>
      </c>
      <c r="M289" s="6">
        <v>0.5</v>
      </c>
      <c r="N289">
        <v>15.7</v>
      </c>
      <c r="O289">
        <v>669.8</v>
      </c>
      <c r="P289">
        <v>16.399999999999999</v>
      </c>
      <c r="Q289">
        <v>16.5</v>
      </c>
      <c r="R289" s="60">
        <v>0.194444444444444</v>
      </c>
      <c r="T289" s="124"/>
      <c r="U289" s="128"/>
      <c r="V289" s="123" t="str">
        <f t="shared" si="6"/>
        <v/>
      </c>
      <c r="W289" s="128"/>
      <c r="X289" s="124"/>
      <c r="Z289" s="6"/>
      <c r="AA289"/>
      <c r="AC289" s="545"/>
      <c r="AR289" s="6"/>
      <c r="AS289" s="6"/>
      <c r="AT289" s="58"/>
      <c r="AU289" s="670"/>
      <c r="AV289" s="671"/>
      <c r="AW289" s="670"/>
      <c r="AX289" s="670"/>
      <c r="AY289" s="671"/>
      <c r="AZ289" s="671"/>
      <c r="BA289" s="671"/>
      <c r="BB289" s="670"/>
      <c r="BC289" s="670"/>
      <c r="BD289" s="671"/>
      <c r="BE289" s="671"/>
      <c r="BF289" s="671"/>
      <c r="BG289" s="671"/>
      <c r="BH289" s="670"/>
      <c r="BI289" s="670"/>
      <c r="BJ289" s="670"/>
      <c r="BK289" s="672"/>
      <c r="BL289" s="670"/>
      <c r="BM289" s="459"/>
      <c r="CB289" s="60"/>
    </row>
    <row r="290" spans="2:80" x14ac:dyDescent="0.25">
      <c r="B290" s="6">
        <v>18.100000000000001</v>
      </c>
      <c r="C290" s="6">
        <v>87</v>
      </c>
      <c r="D290" s="6">
        <v>16.8</v>
      </c>
      <c r="E290" s="6">
        <v>17.600000000000001</v>
      </c>
      <c r="F290" s="6">
        <v>3.6</v>
      </c>
      <c r="G290" s="6">
        <v>3.6</v>
      </c>
      <c r="H290" s="6">
        <v>1014.4</v>
      </c>
      <c r="I290" s="6" t="s">
        <v>229</v>
      </c>
      <c r="J290" s="6" t="s">
        <v>229</v>
      </c>
      <c r="K290" s="6">
        <v>0</v>
      </c>
      <c r="L290" s="6">
        <v>0</v>
      </c>
      <c r="M290" s="6">
        <v>0.5</v>
      </c>
      <c r="N290">
        <v>15.7</v>
      </c>
      <c r="O290">
        <v>669.8</v>
      </c>
      <c r="P290">
        <v>16.399999999999999</v>
      </c>
      <c r="Q290">
        <v>16.5</v>
      </c>
      <c r="R290" s="60">
        <v>0.195138888888889</v>
      </c>
      <c r="T290" s="124"/>
      <c r="U290" s="128"/>
      <c r="V290" s="123" t="str">
        <f t="shared" si="6"/>
        <v/>
      </c>
      <c r="W290" s="128"/>
      <c r="X290" s="124"/>
      <c r="Z290" s="6"/>
      <c r="AA290"/>
      <c r="AC290" s="545"/>
      <c r="AR290" s="6"/>
      <c r="AS290" s="6"/>
      <c r="AT290" s="58"/>
      <c r="AU290" s="670"/>
      <c r="AV290" s="671"/>
      <c r="AW290" s="670"/>
      <c r="AX290" s="670"/>
      <c r="AY290" s="671"/>
      <c r="AZ290" s="671"/>
      <c r="BA290" s="670"/>
      <c r="BB290" s="670"/>
      <c r="BC290" s="670"/>
      <c r="BD290" s="671"/>
      <c r="BE290" s="671"/>
      <c r="BF290" s="671"/>
      <c r="BG290" s="671"/>
      <c r="BH290" s="670"/>
      <c r="BI290" s="670"/>
      <c r="BJ290" s="670"/>
      <c r="BK290" s="672"/>
      <c r="BL290" s="670"/>
      <c r="BM290" s="459"/>
      <c r="CB290" s="60"/>
    </row>
    <row r="291" spans="2:80" x14ac:dyDescent="0.25">
      <c r="B291" s="6">
        <v>18.100000000000001</v>
      </c>
      <c r="C291" s="6">
        <v>87</v>
      </c>
      <c r="D291" s="6">
        <v>16.8</v>
      </c>
      <c r="E291" s="6">
        <v>17.600000000000001</v>
      </c>
      <c r="F291" s="6">
        <v>5.4</v>
      </c>
      <c r="G291" s="6">
        <v>5.4</v>
      </c>
      <c r="H291" s="6">
        <v>1014.6</v>
      </c>
      <c r="I291" s="6" t="s">
        <v>229</v>
      </c>
      <c r="J291" s="6" t="s">
        <v>229</v>
      </c>
      <c r="K291" s="6">
        <v>0</v>
      </c>
      <c r="L291" s="6">
        <v>0</v>
      </c>
      <c r="M291" s="6">
        <v>0.5</v>
      </c>
      <c r="N291">
        <v>15.7</v>
      </c>
      <c r="O291">
        <v>669.8</v>
      </c>
      <c r="P291">
        <v>16.399999999999999</v>
      </c>
      <c r="Q291">
        <v>16.5</v>
      </c>
      <c r="R291" s="60">
        <v>0.195833333333333</v>
      </c>
      <c r="T291" s="124"/>
      <c r="U291" s="128"/>
      <c r="V291" s="123" t="str">
        <f t="shared" si="6"/>
        <v/>
      </c>
      <c r="W291" s="128"/>
      <c r="X291" s="124"/>
      <c r="Z291" s="6"/>
      <c r="AA291"/>
      <c r="AC291" s="545"/>
      <c r="AR291" s="6"/>
      <c r="AS291" s="6"/>
      <c r="AT291" s="58"/>
      <c r="AU291" s="670"/>
      <c r="AV291" s="671"/>
      <c r="AW291" s="670"/>
      <c r="AX291" s="670"/>
      <c r="AY291" s="671"/>
      <c r="AZ291" s="671"/>
      <c r="BA291" s="670"/>
      <c r="BB291" s="670"/>
      <c r="BC291" s="670"/>
      <c r="BD291" s="671"/>
      <c r="BE291" s="671"/>
      <c r="BF291" s="671"/>
      <c r="BG291" s="671"/>
      <c r="BH291" s="670"/>
      <c r="BI291" s="670"/>
      <c r="BJ291" s="670"/>
      <c r="BK291" s="672"/>
      <c r="BL291" s="670"/>
      <c r="BM291" s="459"/>
      <c r="CB291" s="60"/>
    </row>
    <row r="292" spans="2:80" x14ac:dyDescent="0.25">
      <c r="B292" s="6">
        <v>18.100000000000001</v>
      </c>
      <c r="C292" s="6">
        <v>87</v>
      </c>
      <c r="D292" s="6">
        <v>16.8</v>
      </c>
      <c r="E292" s="6">
        <v>17.600000000000001</v>
      </c>
      <c r="F292" s="6">
        <v>5</v>
      </c>
      <c r="G292" s="6">
        <v>7.2</v>
      </c>
      <c r="H292" s="6">
        <v>1014.7</v>
      </c>
      <c r="I292" s="6" t="s">
        <v>229</v>
      </c>
      <c r="J292" s="6" t="s">
        <v>229</v>
      </c>
      <c r="K292" s="6">
        <v>0</v>
      </c>
      <c r="L292" s="6">
        <v>0</v>
      </c>
      <c r="M292" s="6">
        <v>0.5</v>
      </c>
      <c r="N292">
        <v>15.7</v>
      </c>
      <c r="O292">
        <v>669.8</v>
      </c>
      <c r="P292">
        <v>16.399999999999999</v>
      </c>
      <c r="Q292">
        <v>16.5</v>
      </c>
      <c r="R292" s="60">
        <v>0.196527777777778</v>
      </c>
      <c r="T292" s="124"/>
      <c r="U292" s="128"/>
      <c r="V292" s="123" t="str">
        <f t="shared" si="6"/>
        <v/>
      </c>
      <c r="W292" s="128"/>
      <c r="X292" s="124"/>
      <c r="Z292" s="6"/>
      <c r="AA292"/>
      <c r="AC292" s="545"/>
      <c r="AR292" s="6"/>
      <c r="AS292" s="6"/>
      <c r="AT292" s="58"/>
      <c r="AU292" s="670"/>
      <c r="AV292" s="671"/>
      <c r="AW292" s="670"/>
      <c r="AX292" s="670"/>
      <c r="AY292" s="671"/>
      <c r="AZ292" s="671"/>
      <c r="BA292" s="670"/>
      <c r="BB292" s="670"/>
      <c r="BC292" s="670"/>
      <c r="BD292" s="671"/>
      <c r="BE292" s="671"/>
      <c r="BF292" s="671"/>
      <c r="BG292" s="671"/>
      <c r="BH292" s="670"/>
      <c r="BI292" s="670"/>
      <c r="BJ292" s="670"/>
      <c r="BK292" s="672"/>
      <c r="BL292" s="670"/>
      <c r="BM292" s="459"/>
      <c r="CB292" s="60"/>
    </row>
    <row r="293" spans="2:80" x14ac:dyDescent="0.25">
      <c r="B293" s="6">
        <v>18.100000000000001</v>
      </c>
      <c r="C293" s="6">
        <v>87</v>
      </c>
      <c r="D293" s="6">
        <v>16.8</v>
      </c>
      <c r="E293" s="6">
        <v>17.600000000000001</v>
      </c>
      <c r="F293" s="6">
        <v>2.9</v>
      </c>
      <c r="G293" s="6">
        <v>3.6</v>
      </c>
      <c r="H293" s="6">
        <v>1014.4</v>
      </c>
      <c r="I293" s="6" t="s">
        <v>229</v>
      </c>
      <c r="J293" s="6" t="s">
        <v>229</v>
      </c>
      <c r="K293" s="6">
        <v>0</v>
      </c>
      <c r="L293" s="6">
        <v>0</v>
      </c>
      <c r="M293" s="6">
        <v>0.5</v>
      </c>
      <c r="N293">
        <v>15.7</v>
      </c>
      <c r="O293">
        <v>669.8</v>
      </c>
      <c r="P293">
        <v>16.399999999999999</v>
      </c>
      <c r="Q293">
        <v>16.5</v>
      </c>
      <c r="R293" s="60">
        <v>0.19722222222222199</v>
      </c>
      <c r="T293" s="124"/>
      <c r="U293" s="128"/>
      <c r="V293" s="123" t="str">
        <f t="shared" si="6"/>
        <v/>
      </c>
      <c r="W293" s="128"/>
      <c r="X293" s="124"/>
      <c r="Z293" s="6"/>
      <c r="AA293"/>
      <c r="AC293" s="545"/>
      <c r="AR293" s="6"/>
      <c r="AS293" s="6"/>
      <c r="AT293" s="58"/>
      <c r="AU293" s="670"/>
      <c r="AV293" s="671"/>
      <c r="AW293" s="670"/>
      <c r="AX293" s="670"/>
      <c r="AY293" s="671"/>
      <c r="AZ293" s="671"/>
      <c r="BA293" s="670"/>
      <c r="BB293" s="670"/>
      <c r="BC293" s="670"/>
      <c r="BD293" s="671"/>
      <c r="BE293" s="671"/>
      <c r="BF293" s="671"/>
      <c r="BG293" s="671"/>
      <c r="BH293" s="670"/>
      <c r="BI293" s="670"/>
      <c r="BJ293" s="670"/>
      <c r="BK293" s="672"/>
      <c r="BL293" s="670"/>
      <c r="BM293" s="459"/>
      <c r="CB293" s="60"/>
    </row>
    <row r="294" spans="2:80" x14ac:dyDescent="0.25">
      <c r="B294" s="6">
        <v>18.100000000000001</v>
      </c>
      <c r="C294" s="6">
        <v>87</v>
      </c>
      <c r="D294" s="6">
        <v>16.8</v>
      </c>
      <c r="E294" s="6">
        <v>17.600000000000001</v>
      </c>
      <c r="F294" s="6">
        <v>4.7</v>
      </c>
      <c r="G294" s="6">
        <v>5.4</v>
      </c>
      <c r="H294" s="6">
        <v>1014.4</v>
      </c>
      <c r="I294" s="6" t="s">
        <v>229</v>
      </c>
      <c r="J294" s="6" t="s">
        <v>229</v>
      </c>
      <c r="K294" s="6">
        <v>0</v>
      </c>
      <c r="L294" s="6">
        <v>0</v>
      </c>
      <c r="M294" s="6">
        <v>0.5</v>
      </c>
      <c r="N294">
        <v>15.7</v>
      </c>
      <c r="O294">
        <v>669.8</v>
      </c>
      <c r="P294">
        <v>16.399999999999999</v>
      </c>
      <c r="Q294">
        <v>16.600000000000001</v>
      </c>
      <c r="R294" s="60">
        <v>0.19791666666666699</v>
      </c>
      <c r="T294" s="124"/>
      <c r="U294" s="128"/>
      <c r="V294" s="123" t="str">
        <f t="shared" si="6"/>
        <v/>
      </c>
      <c r="W294" s="128"/>
      <c r="X294" s="124"/>
      <c r="Z294" s="6"/>
      <c r="AA294"/>
      <c r="AC294" s="545"/>
      <c r="AR294" s="6"/>
      <c r="AS294" s="6"/>
      <c r="AT294" s="58"/>
      <c r="AU294" s="670"/>
      <c r="AV294" s="671"/>
      <c r="AW294" s="670"/>
      <c r="AX294" s="670"/>
      <c r="AY294" s="671"/>
      <c r="AZ294" s="671"/>
      <c r="BA294" s="670"/>
      <c r="BB294" s="670"/>
      <c r="BC294" s="670"/>
      <c r="BD294" s="671"/>
      <c r="BE294" s="671"/>
      <c r="BF294" s="671"/>
      <c r="BG294" s="671"/>
      <c r="BH294" s="670"/>
      <c r="BI294" s="670"/>
      <c r="BJ294" s="670"/>
      <c r="BK294" s="672"/>
      <c r="BL294" s="670"/>
      <c r="BM294" s="459"/>
      <c r="CB294" s="60"/>
    </row>
    <row r="295" spans="2:80" x14ac:dyDescent="0.25">
      <c r="B295" s="6">
        <v>18.100000000000001</v>
      </c>
      <c r="C295" s="6">
        <v>87</v>
      </c>
      <c r="D295" s="6">
        <v>16.8</v>
      </c>
      <c r="E295" s="6">
        <v>17.600000000000001</v>
      </c>
      <c r="F295" s="6">
        <v>3.6</v>
      </c>
      <c r="G295" s="6">
        <v>5.4</v>
      </c>
      <c r="H295" s="6">
        <v>1014.4</v>
      </c>
      <c r="I295" s="6" t="s">
        <v>229</v>
      </c>
      <c r="J295" s="6" t="s">
        <v>229</v>
      </c>
      <c r="K295" s="6">
        <v>0</v>
      </c>
      <c r="L295" s="6">
        <v>0</v>
      </c>
      <c r="M295" s="6">
        <v>0.5</v>
      </c>
      <c r="N295">
        <v>15.7</v>
      </c>
      <c r="O295">
        <v>669.8</v>
      </c>
      <c r="P295">
        <v>16.5</v>
      </c>
      <c r="Q295">
        <v>16.600000000000001</v>
      </c>
      <c r="R295" s="60">
        <v>0.19861111111111099</v>
      </c>
      <c r="T295" s="124"/>
      <c r="U295" s="128"/>
      <c r="V295" s="123" t="str">
        <f t="shared" si="6"/>
        <v/>
      </c>
      <c r="W295" s="128"/>
      <c r="X295" s="124"/>
      <c r="Z295" s="6"/>
      <c r="AA295"/>
      <c r="AC295" s="545"/>
      <c r="AR295" s="6"/>
      <c r="AS295" s="6"/>
      <c r="AT295" s="58"/>
      <c r="AU295" s="670"/>
      <c r="AV295" s="671"/>
      <c r="AW295" s="670"/>
      <c r="AX295" s="670"/>
      <c r="AY295" s="671"/>
      <c r="AZ295" s="671"/>
      <c r="BA295" s="670"/>
      <c r="BB295" s="670"/>
      <c r="BC295" s="670"/>
      <c r="BD295" s="671"/>
      <c r="BE295" s="671"/>
      <c r="BF295" s="671"/>
      <c r="BG295" s="671"/>
      <c r="BH295" s="670"/>
      <c r="BI295" s="670"/>
      <c r="BJ295" s="670"/>
      <c r="BK295" s="672"/>
      <c r="BL295" s="670"/>
      <c r="BM295" s="459"/>
      <c r="CB295" s="60"/>
    </row>
    <row r="296" spans="2:80" x14ac:dyDescent="0.25">
      <c r="B296" s="6">
        <v>18.100000000000001</v>
      </c>
      <c r="C296" s="6">
        <v>87</v>
      </c>
      <c r="D296" s="6">
        <v>16.8</v>
      </c>
      <c r="E296" s="6">
        <v>17.600000000000001</v>
      </c>
      <c r="F296" s="6">
        <v>4</v>
      </c>
      <c r="G296" s="6">
        <v>5.4</v>
      </c>
      <c r="H296" s="6">
        <v>1014.3</v>
      </c>
      <c r="I296" s="6" t="s">
        <v>229</v>
      </c>
      <c r="J296" s="6" t="s">
        <v>229</v>
      </c>
      <c r="K296" s="6">
        <v>0</v>
      </c>
      <c r="L296" s="6">
        <v>0</v>
      </c>
      <c r="M296" s="6">
        <v>0.5</v>
      </c>
      <c r="N296">
        <v>15.7</v>
      </c>
      <c r="O296">
        <v>669.8</v>
      </c>
      <c r="P296">
        <v>16.399999999999999</v>
      </c>
      <c r="Q296">
        <v>16.600000000000001</v>
      </c>
      <c r="R296" s="60">
        <v>0.19930555555555601</v>
      </c>
      <c r="T296" s="124"/>
      <c r="U296" s="128"/>
      <c r="V296" s="123" t="str">
        <f t="shared" si="6"/>
        <v/>
      </c>
      <c r="W296" s="128"/>
      <c r="X296" s="124"/>
      <c r="Z296" s="6"/>
      <c r="AA296"/>
      <c r="AC296" s="545"/>
      <c r="AR296" s="6"/>
      <c r="AS296" s="6"/>
      <c r="AT296" s="58"/>
      <c r="AU296" s="670"/>
      <c r="AV296" s="671"/>
      <c r="AW296" s="670"/>
      <c r="AX296" s="670"/>
      <c r="AY296" s="671"/>
      <c r="AZ296" s="671"/>
      <c r="BA296" s="670"/>
      <c r="BB296" s="670"/>
      <c r="BC296" s="670"/>
      <c r="BD296" s="671"/>
      <c r="BE296" s="671"/>
      <c r="BF296" s="671"/>
      <c r="BG296" s="671"/>
      <c r="BH296" s="670"/>
      <c r="BI296" s="670"/>
      <c r="BJ296" s="670"/>
      <c r="BK296" s="672"/>
      <c r="BL296" s="670"/>
      <c r="BM296" s="459"/>
      <c r="CB296" s="60"/>
    </row>
    <row r="297" spans="2:80" x14ac:dyDescent="0.25">
      <c r="B297" s="6">
        <v>18.100000000000001</v>
      </c>
      <c r="C297" s="6">
        <v>87</v>
      </c>
      <c r="D297" s="6">
        <v>16.8</v>
      </c>
      <c r="E297" s="6">
        <v>17.600000000000001</v>
      </c>
      <c r="F297" s="6">
        <v>5.4</v>
      </c>
      <c r="G297" s="6">
        <v>7.2</v>
      </c>
      <c r="H297" s="6">
        <v>1014.3</v>
      </c>
      <c r="I297" s="6" t="s">
        <v>229</v>
      </c>
      <c r="J297" s="6" t="s">
        <v>229</v>
      </c>
      <c r="K297" s="6">
        <v>0</v>
      </c>
      <c r="L297" s="6">
        <v>0</v>
      </c>
      <c r="M297" s="6">
        <v>0.5</v>
      </c>
      <c r="N297">
        <v>15.7</v>
      </c>
      <c r="O297">
        <v>669.8</v>
      </c>
      <c r="P297">
        <v>16.399999999999999</v>
      </c>
      <c r="Q297">
        <v>16.600000000000001</v>
      </c>
      <c r="R297" s="60">
        <v>0.2</v>
      </c>
      <c r="T297" s="124"/>
      <c r="U297" s="128"/>
      <c r="V297" s="123" t="str">
        <f t="shared" si="6"/>
        <v/>
      </c>
      <c r="W297" s="128"/>
      <c r="X297" s="124"/>
      <c r="Z297" s="6"/>
      <c r="AA297"/>
      <c r="AC297" s="545"/>
      <c r="AR297" s="6"/>
      <c r="AS297" s="6"/>
      <c r="AT297" s="58"/>
      <c r="AU297" s="670"/>
      <c r="AV297" s="671"/>
      <c r="AW297" s="670"/>
      <c r="AX297" s="670"/>
      <c r="AY297" s="670"/>
      <c r="AZ297" s="670"/>
      <c r="BA297" s="670"/>
      <c r="BB297" s="670"/>
      <c r="BC297" s="670"/>
      <c r="BD297" s="671"/>
      <c r="BE297" s="671"/>
      <c r="BF297" s="671"/>
      <c r="BG297" s="671"/>
      <c r="BH297" s="670"/>
      <c r="BI297" s="670"/>
      <c r="BJ297" s="670"/>
      <c r="BK297" s="672"/>
      <c r="BL297" s="670"/>
      <c r="BM297" s="459"/>
      <c r="CB297" s="60"/>
    </row>
    <row r="298" spans="2:80" x14ac:dyDescent="0.25">
      <c r="B298" s="6">
        <v>18.100000000000001</v>
      </c>
      <c r="C298" s="6">
        <v>87</v>
      </c>
      <c r="D298" s="6">
        <v>16.8</v>
      </c>
      <c r="E298" s="6">
        <v>17.600000000000001</v>
      </c>
      <c r="F298" s="6">
        <v>3.6</v>
      </c>
      <c r="G298" s="6">
        <v>3.6</v>
      </c>
      <c r="H298" s="6">
        <v>1014.4</v>
      </c>
      <c r="I298" s="6" t="s">
        <v>229</v>
      </c>
      <c r="J298" s="6" t="s">
        <v>229</v>
      </c>
      <c r="K298" s="6">
        <v>0</v>
      </c>
      <c r="L298" s="6">
        <v>0</v>
      </c>
      <c r="M298" s="6">
        <v>0.5</v>
      </c>
      <c r="N298">
        <v>15.7</v>
      </c>
      <c r="O298">
        <v>669.8</v>
      </c>
      <c r="P298">
        <v>16.5</v>
      </c>
      <c r="Q298">
        <v>16.600000000000001</v>
      </c>
      <c r="R298" s="60">
        <v>0.20069444444444401</v>
      </c>
      <c r="T298" s="124"/>
      <c r="U298" s="128"/>
      <c r="V298" s="123" t="str">
        <f t="shared" si="6"/>
        <v/>
      </c>
      <c r="W298" s="128"/>
      <c r="X298" s="124"/>
      <c r="Z298" s="6"/>
      <c r="AA298"/>
      <c r="AC298" s="545"/>
      <c r="AR298" s="6"/>
      <c r="AS298" s="6"/>
      <c r="AT298" s="58"/>
      <c r="AU298" s="670"/>
      <c r="AV298" s="671"/>
      <c r="AW298" s="670"/>
      <c r="AX298" s="670"/>
      <c r="AY298" s="670"/>
      <c r="AZ298" s="670"/>
      <c r="BA298" s="670"/>
      <c r="BB298" s="670"/>
      <c r="BC298" s="670"/>
      <c r="BD298" s="671"/>
      <c r="BE298" s="671"/>
      <c r="BF298" s="671"/>
      <c r="BG298" s="671"/>
      <c r="BH298" s="670"/>
      <c r="BI298" s="670"/>
      <c r="BJ298" s="670"/>
      <c r="BK298" s="672"/>
      <c r="BL298" s="670"/>
      <c r="BM298" s="459"/>
      <c r="CB298" s="60"/>
    </row>
    <row r="299" spans="2:80" x14ac:dyDescent="0.25">
      <c r="B299" s="6">
        <v>18.100000000000001</v>
      </c>
      <c r="C299" s="6">
        <v>87</v>
      </c>
      <c r="D299" s="6">
        <v>16.8</v>
      </c>
      <c r="E299" s="6">
        <v>17.600000000000001</v>
      </c>
      <c r="F299" s="6">
        <v>5.4</v>
      </c>
      <c r="G299" s="6">
        <v>7.2</v>
      </c>
      <c r="H299" s="6">
        <v>1014.4</v>
      </c>
      <c r="I299" s="6" t="s">
        <v>229</v>
      </c>
      <c r="J299" s="6" t="s">
        <v>229</v>
      </c>
      <c r="K299" s="6">
        <v>0</v>
      </c>
      <c r="L299" s="6">
        <v>0</v>
      </c>
      <c r="M299" s="6">
        <v>0.5</v>
      </c>
      <c r="N299">
        <v>15.7</v>
      </c>
      <c r="O299">
        <v>669.8</v>
      </c>
      <c r="P299">
        <v>16.5</v>
      </c>
      <c r="Q299">
        <v>16.600000000000001</v>
      </c>
      <c r="R299" s="60">
        <v>0.20138888888888901</v>
      </c>
      <c r="T299" s="124"/>
      <c r="U299" s="128"/>
      <c r="V299" s="123" t="str">
        <f t="shared" si="6"/>
        <v/>
      </c>
      <c r="W299" s="128"/>
      <c r="X299" s="124"/>
      <c r="Z299" s="6"/>
      <c r="AA299"/>
      <c r="AC299" s="545"/>
      <c r="AR299" s="6"/>
      <c r="AS299" s="6"/>
      <c r="AT299" s="58"/>
      <c r="AU299" s="670"/>
      <c r="AV299" s="671"/>
      <c r="AW299" s="670"/>
      <c r="AX299" s="670"/>
      <c r="AY299" s="671"/>
      <c r="AZ299" s="671"/>
      <c r="BA299" s="670"/>
      <c r="BB299" s="670"/>
      <c r="BC299" s="670"/>
      <c r="BD299" s="671"/>
      <c r="BE299" s="671"/>
      <c r="BF299" s="671"/>
      <c r="BG299" s="671"/>
      <c r="BH299" s="670"/>
      <c r="BI299" s="670"/>
      <c r="BJ299" s="670"/>
      <c r="BK299" s="672"/>
      <c r="BL299" s="670"/>
      <c r="BM299" s="459"/>
      <c r="CB299" s="60"/>
    </row>
    <row r="300" spans="2:80" x14ac:dyDescent="0.25">
      <c r="B300" s="6">
        <v>18.100000000000001</v>
      </c>
      <c r="C300" s="6">
        <v>87</v>
      </c>
      <c r="D300" s="6">
        <v>16.8</v>
      </c>
      <c r="E300" s="6">
        <v>17.600000000000001</v>
      </c>
      <c r="F300" s="6">
        <v>4.3</v>
      </c>
      <c r="G300" s="6">
        <v>7.2</v>
      </c>
      <c r="H300" s="6">
        <v>1014.5</v>
      </c>
      <c r="I300" s="6" t="s">
        <v>229</v>
      </c>
      <c r="J300" s="6" t="s">
        <v>229</v>
      </c>
      <c r="K300" s="6">
        <v>0</v>
      </c>
      <c r="L300" s="6">
        <v>0</v>
      </c>
      <c r="M300" s="6">
        <v>0.5</v>
      </c>
      <c r="N300">
        <v>15.7</v>
      </c>
      <c r="O300">
        <v>669.8</v>
      </c>
      <c r="P300">
        <v>16.5</v>
      </c>
      <c r="Q300">
        <v>16.600000000000001</v>
      </c>
      <c r="R300" s="60">
        <v>0.202083333333333</v>
      </c>
      <c r="T300" s="124"/>
      <c r="U300" s="128"/>
      <c r="V300" s="123" t="str">
        <f t="shared" si="6"/>
        <v/>
      </c>
      <c r="W300" s="128"/>
      <c r="X300" s="124"/>
      <c r="Z300" s="6"/>
      <c r="AA300"/>
      <c r="AC300" s="545"/>
      <c r="AR300" s="6"/>
      <c r="AS300" s="6"/>
      <c r="AT300" s="58"/>
      <c r="AU300" s="670"/>
      <c r="AV300" s="671"/>
      <c r="AW300" s="670"/>
      <c r="AX300" s="670"/>
      <c r="AY300" s="670"/>
      <c r="AZ300" s="670"/>
      <c r="BA300" s="670"/>
      <c r="BB300" s="670"/>
      <c r="BC300" s="670"/>
      <c r="BD300" s="671"/>
      <c r="BE300" s="671"/>
      <c r="BF300" s="671"/>
      <c r="BG300" s="671"/>
      <c r="BH300" s="670"/>
      <c r="BI300" s="670"/>
      <c r="BJ300" s="670"/>
      <c r="BK300" s="672"/>
      <c r="BL300" s="670"/>
      <c r="BM300" s="459"/>
      <c r="CB300" s="60"/>
    </row>
    <row r="301" spans="2:80" x14ac:dyDescent="0.25">
      <c r="B301" s="6">
        <v>18.100000000000001</v>
      </c>
      <c r="C301" s="6">
        <v>87</v>
      </c>
      <c r="D301" s="6">
        <v>16.8</v>
      </c>
      <c r="E301" s="6">
        <v>17.600000000000001</v>
      </c>
      <c r="F301" s="6">
        <v>2.2000000000000002</v>
      </c>
      <c r="G301" s="6">
        <v>5.4</v>
      </c>
      <c r="H301" s="6">
        <v>1014.5</v>
      </c>
      <c r="I301" s="6" t="s">
        <v>229</v>
      </c>
      <c r="J301" s="6" t="s">
        <v>229</v>
      </c>
      <c r="K301" s="6">
        <v>0</v>
      </c>
      <c r="L301" s="6">
        <v>0</v>
      </c>
      <c r="M301" s="6">
        <v>0.5</v>
      </c>
      <c r="N301">
        <v>15.7</v>
      </c>
      <c r="O301">
        <v>669.8</v>
      </c>
      <c r="P301">
        <v>16.5</v>
      </c>
      <c r="Q301">
        <v>16.600000000000001</v>
      </c>
      <c r="R301" s="60">
        <v>0.202777777777778</v>
      </c>
      <c r="T301" s="124"/>
      <c r="U301" s="128"/>
      <c r="V301" s="123" t="str">
        <f t="shared" si="6"/>
        <v/>
      </c>
      <c r="W301" s="128"/>
      <c r="X301" s="124"/>
      <c r="Z301" s="6"/>
      <c r="AA301"/>
      <c r="AC301" s="545"/>
      <c r="AR301" s="6"/>
      <c r="AS301" s="6"/>
      <c r="AT301" s="58"/>
      <c r="AU301" s="670"/>
      <c r="AV301" s="671"/>
      <c r="AW301" s="670"/>
      <c r="AX301" s="670"/>
      <c r="AY301" s="670"/>
      <c r="AZ301" s="670"/>
      <c r="BA301" s="670"/>
      <c r="BB301" s="670"/>
      <c r="BC301" s="670"/>
      <c r="BD301" s="671"/>
      <c r="BE301" s="671"/>
      <c r="BF301" s="671"/>
      <c r="BG301" s="671"/>
      <c r="BH301" s="670"/>
      <c r="BI301" s="670"/>
      <c r="BJ301" s="670"/>
      <c r="BK301" s="672"/>
      <c r="BL301" s="670"/>
      <c r="BM301" s="459"/>
      <c r="CB301" s="60"/>
    </row>
    <row r="302" spans="2:80" x14ac:dyDescent="0.25">
      <c r="B302" s="6">
        <v>18</v>
      </c>
      <c r="C302" s="6">
        <v>87</v>
      </c>
      <c r="D302" s="6">
        <v>16.8</v>
      </c>
      <c r="E302" s="6">
        <v>17.600000000000001</v>
      </c>
      <c r="F302" s="6">
        <v>1.4</v>
      </c>
      <c r="G302" s="6">
        <v>3.6</v>
      </c>
      <c r="H302" s="6">
        <v>1014.4</v>
      </c>
      <c r="I302" s="6" t="s">
        <v>229</v>
      </c>
      <c r="J302" s="6" t="s">
        <v>229</v>
      </c>
      <c r="K302" s="6">
        <v>0</v>
      </c>
      <c r="L302" s="6">
        <v>0</v>
      </c>
      <c r="M302" s="6">
        <v>0.5</v>
      </c>
      <c r="N302">
        <v>15.7</v>
      </c>
      <c r="O302">
        <v>669.8</v>
      </c>
      <c r="P302">
        <v>16.5</v>
      </c>
      <c r="Q302">
        <v>16.600000000000001</v>
      </c>
      <c r="R302" s="60">
        <v>0.203472222222222</v>
      </c>
      <c r="T302" s="124"/>
      <c r="U302" s="128"/>
      <c r="V302" s="123" t="str">
        <f t="shared" si="6"/>
        <v/>
      </c>
      <c r="W302" s="128"/>
      <c r="X302" s="124"/>
      <c r="Z302" s="6"/>
      <c r="AA302"/>
      <c r="AC302" s="545"/>
      <c r="AR302" s="6"/>
      <c r="AS302" s="6"/>
      <c r="AT302" s="58"/>
      <c r="AU302" s="670"/>
      <c r="AV302" s="671"/>
      <c r="AW302" s="670"/>
      <c r="AX302" s="670"/>
      <c r="AY302" s="670"/>
      <c r="AZ302" s="670"/>
      <c r="BA302" s="670"/>
      <c r="BB302" s="670"/>
      <c r="BC302" s="670"/>
      <c r="BD302" s="671"/>
      <c r="BE302" s="671"/>
      <c r="BF302" s="671"/>
      <c r="BG302" s="671"/>
      <c r="BH302" s="670"/>
      <c r="BI302" s="670"/>
      <c r="BJ302" s="670"/>
      <c r="BK302" s="672"/>
      <c r="BL302" s="670"/>
      <c r="BM302" s="459"/>
      <c r="CB302" s="60"/>
    </row>
    <row r="303" spans="2:80" x14ac:dyDescent="0.25">
      <c r="B303" s="6">
        <v>18.100000000000001</v>
      </c>
      <c r="C303" s="6">
        <v>87</v>
      </c>
      <c r="D303" s="6">
        <v>16.8</v>
      </c>
      <c r="E303" s="6">
        <v>17.600000000000001</v>
      </c>
      <c r="F303" s="6">
        <v>1.8</v>
      </c>
      <c r="G303" s="6">
        <v>1.8</v>
      </c>
      <c r="H303" s="6">
        <v>1014.4</v>
      </c>
      <c r="I303" s="6" t="s">
        <v>229</v>
      </c>
      <c r="J303" s="6" t="s">
        <v>229</v>
      </c>
      <c r="K303" s="6">
        <v>0</v>
      </c>
      <c r="L303" s="6">
        <v>0</v>
      </c>
      <c r="M303" s="6">
        <v>0.5</v>
      </c>
      <c r="N303">
        <v>15.7</v>
      </c>
      <c r="O303">
        <v>669.8</v>
      </c>
      <c r="P303">
        <v>16.5</v>
      </c>
      <c r="Q303">
        <v>16.600000000000001</v>
      </c>
      <c r="R303" s="60">
        <v>0.204166666666667</v>
      </c>
      <c r="T303" s="124"/>
      <c r="U303" s="128"/>
      <c r="V303" s="123" t="str">
        <f t="shared" si="6"/>
        <v/>
      </c>
      <c r="W303" s="128"/>
      <c r="X303" s="124"/>
      <c r="Z303" s="6"/>
      <c r="AA303"/>
      <c r="AC303" s="545"/>
      <c r="AR303" s="6"/>
      <c r="AS303" s="6"/>
      <c r="AT303" s="58"/>
      <c r="AU303" s="670"/>
      <c r="AV303" s="671"/>
      <c r="AW303" s="670"/>
      <c r="AX303" s="670"/>
      <c r="AY303" s="670"/>
      <c r="AZ303" s="670"/>
      <c r="BA303" s="670"/>
      <c r="BB303" s="670"/>
      <c r="BC303" s="670"/>
      <c r="BD303" s="671"/>
      <c r="BE303" s="671"/>
      <c r="BF303" s="671"/>
      <c r="BG303" s="671"/>
      <c r="BH303" s="670"/>
      <c r="BI303" s="670"/>
      <c r="BJ303" s="670"/>
      <c r="BK303" s="672"/>
      <c r="BL303" s="670"/>
      <c r="BM303" s="459"/>
      <c r="CB303" s="60"/>
    </row>
    <row r="304" spans="2:80" ht="12.75" customHeight="1" x14ac:dyDescent="0.25">
      <c r="B304" s="6">
        <v>18.100000000000001</v>
      </c>
      <c r="C304" s="6">
        <v>87</v>
      </c>
      <c r="D304" s="6">
        <v>16.8</v>
      </c>
      <c r="E304" s="6">
        <v>17.600000000000001</v>
      </c>
      <c r="F304" s="6">
        <v>3.6</v>
      </c>
      <c r="G304" s="6">
        <v>3.6</v>
      </c>
      <c r="H304" s="6">
        <v>1014.6</v>
      </c>
      <c r="I304" s="6" t="s">
        <v>229</v>
      </c>
      <c r="J304" s="6" t="s">
        <v>229</v>
      </c>
      <c r="K304" s="6">
        <v>0</v>
      </c>
      <c r="L304" s="6">
        <v>0</v>
      </c>
      <c r="M304" s="6">
        <v>0.5</v>
      </c>
      <c r="N304">
        <v>15.7</v>
      </c>
      <c r="O304">
        <v>669.8</v>
      </c>
      <c r="P304">
        <v>16.5</v>
      </c>
      <c r="Q304">
        <v>16.600000000000001</v>
      </c>
      <c r="R304" s="60">
        <v>0.20486111111111099</v>
      </c>
      <c r="T304" s="124"/>
      <c r="U304" s="128"/>
      <c r="V304" s="123" t="str">
        <f t="shared" si="6"/>
        <v/>
      </c>
      <c r="W304" s="128"/>
      <c r="X304" s="124"/>
      <c r="Z304" s="6"/>
      <c r="AA304"/>
      <c r="AC304" s="545"/>
      <c r="AR304" s="6"/>
      <c r="AS304" s="6"/>
      <c r="AT304" s="58"/>
      <c r="AU304" s="670"/>
      <c r="AV304" s="671"/>
      <c r="AW304" s="670"/>
      <c r="AX304" s="670"/>
      <c r="AY304" s="670"/>
      <c r="AZ304" s="670"/>
      <c r="BA304" s="670"/>
      <c r="BB304" s="670"/>
      <c r="BC304" s="670"/>
      <c r="BD304" s="671"/>
      <c r="BE304" s="671"/>
      <c r="BF304" s="671"/>
      <c r="BG304" s="671"/>
      <c r="BH304" s="670"/>
      <c r="BI304" s="670"/>
      <c r="BJ304" s="670"/>
      <c r="BK304" s="672"/>
      <c r="BL304" s="670"/>
      <c r="BM304" s="459"/>
      <c r="CB304" s="60"/>
    </row>
    <row r="305" spans="2:80" x14ac:dyDescent="0.25">
      <c r="B305" s="6">
        <v>18.100000000000001</v>
      </c>
      <c r="C305" s="6">
        <v>87</v>
      </c>
      <c r="D305" s="6">
        <v>16.8</v>
      </c>
      <c r="E305" s="6">
        <v>17.600000000000001</v>
      </c>
      <c r="F305" s="6">
        <v>1.8</v>
      </c>
      <c r="G305" s="6">
        <v>1.8</v>
      </c>
      <c r="H305" s="6">
        <v>1014.6</v>
      </c>
      <c r="I305" s="6" t="s">
        <v>229</v>
      </c>
      <c r="J305" s="6" t="s">
        <v>229</v>
      </c>
      <c r="K305" s="6">
        <v>0</v>
      </c>
      <c r="L305" s="6">
        <v>0</v>
      </c>
      <c r="M305" s="6">
        <v>0.5</v>
      </c>
      <c r="N305">
        <v>15.7</v>
      </c>
      <c r="O305">
        <v>669.8</v>
      </c>
      <c r="P305">
        <v>16.5</v>
      </c>
      <c r="Q305">
        <v>16.600000000000001</v>
      </c>
      <c r="R305" s="60">
        <v>0.20555555555555599</v>
      </c>
      <c r="T305" s="124"/>
      <c r="U305" s="128"/>
      <c r="V305" s="123" t="str">
        <f t="shared" si="6"/>
        <v/>
      </c>
      <c r="W305" s="128"/>
      <c r="X305" s="124"/>
      <c r="Z305" s="6"/>
      <c r="AA305"/>
      <c r="AC305" s="545"/>
      <c r="AR305" s="6"/>
      <c r="AS305" s="6"/>
      <c r="AT305" s="58"/>
      <c r="AU305" s="670"/>
      <c r="AV305" s="671"/>
      <c r="AW305" s="670"/>
      <c r="AX305" s="670"/>
      <c r="AY305" s="671"/>
      <c r="AZ305" s="671"/>
      <c r="BA305" s="670"/>
      <c r="BB305" s="670"/>
      <c r="BC305" s="670"/>
      <c r="BD305" s="671"/>
      <c r="BE305" s="671"/>
      <c r="BF305" s="671"/>
      <c r="BG305" s="671"/>
      <c r="BH305" s="670"/>
      <c r="BI305" s="670"/>
      <c r="BJ305" s="670"/>
      <c r="BK305" s="672"/>
      <c r="BL305" s="670"/>
      <c r="BM305" s="459"/>
      <c r="CB305" s="60"/>
    </row>
    <row r="306" spans="2:80" x14ac:dyDescent="0.25">
      <c r="B306" s="6">
        <v>18.100000000000001</v>
      </c>
      <c r="C306" s="6">
        <v>87</v>
      </c>
      <c r="D306" s="6">
        <v>16.8</v>
      </c>
      <c r="E306" s="6">
        <v>17.600000000000001</v>
      </c>
      <c r="F306" s="6">
        <v>2.2000000000000002</v>
      </c>
      <c r="G306" s="6">
        <v>3.6</v>
      </c>
      <c r="H306" s="6">
        <v>1014.5</v>
      </c>
      <c r="I306" s="6" t="s">
        <v>229</v>
      </c>
      <c r="J306" s="6" t="s">
        <v>229</v>
      </c>
      <c r="K306" s="6">
        <v>0</v>
      </c>
      <c r="L306" s="6">
        <v>0</v>
      </c>
      <c r="M306" s="6">
        <v>0.5</v>
      </c>
      <c r="N306">
        <v>15.7</v>
      </c>
      <c r="O306">
        <v>669.8</v>
      </c>
      <c r="P306">
        <v>16.5</v>
      </c>
      <c r="Q306">
        <v>16.600000000000001</v>
      </c>
      <c r="R306" s="60">
        <v>0.20624999999999999</v>
      </c>
      <c r="T306" s="124"/>
      <c r="U306" s="128"/>
      <c r="V306" s="123" t="str">
        <f t="shared" si="6"/>
        <v/>
      </c>
      <c r="W306" s="128"/>
      <c r="X306" s="124"/>
      <c r="Z306" s="6"/>
      <c r="AA306"/>
      <c r="AC306" s="545"/>
      <c r="AR306" s="6"/>
      <c r="AS306" s="6"/>
      <c r="AT306" s="58"/>
      <c r="AU306" s="670"/>
      <c r="AV306" s="671"/>
      <c r="AW306" s="670"/>
      <c r="AX306" s="670"/>
      <c r="AY306" s="670"/>
      <c r="AZ306" s="670"/>
      <c r="BA306" s="670"/>
      <c r="BB306" s="670"/>
      <c r="BC306" s="670"/>
      <c r="BD306" s="671"/>
      <c r="BE306" s="671"/>
      <c r="BF306" s="671"/>
      <c r="BG306" s="671"/>
      <c r="BH306" s="670"/>
      <c r="BI306" s="670"/>
      <c r="BJ306" s="670"/>
      <c r="BK306" s="672"/>
      <c r="BL306" s="670"/>
      <c r="BM306" s="459"/>
      <c r="CB306" s="60"/>
    </row>
    <row r="307" spans="2:80" x14ac:dyDescent="0.25">
      <c r="B307" s="6">
        <v>18.100000000000001</v>
      </c>
      <c r="C307" s="6">
        <v>87</v>
      </c>
      <c r="D307" s="6">
        <v>16.8</v>
      </c>
      <c r="E307" s="6">
        <v>17.600000000000001</v>
      </c>
      <c r="F307" s="6">
        <v>4.7</v>
      </c>
      <c r="G307" s="6">
        <v>9.4</v>
      </c>
      <c r="H307" s="6">
        <v>1014.6</v>
      </c>
      <c r="I307" s="6" t="s">
        <v>229</v>
      </c>
      <c r="J307" s="6" t="s">
        <v>229</v>
      </c>
      <c r="K307" s="6">
        <v>0</v>
      </c>
      <c r="L307" s="6">
        <v>0</v>
      </c>
      <c r="M307" s="6">
        <v>0.5</v>
      </c>
      <c r="N307">
        <v>15.7</v>
      </c>
      <c r="O307">
        <v>669.8</v>
      </c>
      <c r="P307">
        <v>16.600000000000001</v>
      </c>
      <c r="Q307">
        <v>16.600000000000001</v>
      </c>
      <c r="R307" s="60">
        <v>0.20694444444444399</v>
      </c>
      <c r="T307" s="124"/>
      <c r="U307" s="128"/>
      <c r="V307" s="123" t="str">
        <f t="shared" si="6"/>
        <v/>
      </c>
      <c r="W307" s="128"/>
      <c r="X307" s="124"/>
      <c r="Z307" s="6"/>
      <c r="AA307"/>
      <c r="AC307" s="545"/>
      <c r="AR307" s="6"/>
      <c r="AS307" s="6"/>
      <c r="AT307" s="58"/>
      <c r="AU307" s="670"/>
      <c r="AV307" s="671"/>
      <c r="AW307" s="670"/>
      <c r="AX307" s="670"/>
      <c r="AY307" s="670"/>
      <c r="AZ307" s="670"/>
      <c r="BA307" s="670"/>
      <c r="BB307" s="670"/>
      <c r="BC307" s="670"/>
      <c r="BD307" s="671"/>
      <c r="BE307" s="671"/>
      <c r="BF307" s="671"/>
      <c r="BG307" s="671"/>
      <c r="BH307" s="670"/>
      <c r="BI307" s="670"/>
      <c r="BJ307" s="670"/>
      <c r="BK307" s="672"/>
      <c r="BL307" s="670"/>
      <c r="BM307" s="459"/>
      <c r="CB307" s="60"/>
    </row>
    <row r="308" spans="2:80" x14ac:dyDescent="0.25">
      <c r="B308" s="6">
        <v>18</v>
      </c>
      <c r="C308" s="6">
        <v>87</v>
      </c>
      <c r="D308" s="6">
        <v>16.8</v>
      </c>
      <c r="E308" s="6">
        <v>17.600000000000001</v>
      </c>
      <c r="F308" s="6">
        <v>3.6</v>
      </c>
      <c r="G308" s="6">
        <v>3.6</v>
      </c>
      <c r="H308" s="6">
        <v>1014.6</v>
      </c>
      <c r="I308" s="6" t="s">
        <v>229</v>
      </c>
      <c r="J308" s="6" t="s">
        <v>229</v>
      </c>
      <c r="K308" s="6">
        <v>0</v>
      </c>
      <c r="L308" s="6">
        <v>0</v>
      </c>
      <c r="M308" s="6">
        <v>0.5</v>
      </c>
      <c r="N308">
        <v>15.7</v>
      </c>
      <c r="O308">
        <v>669.8</v>
      </c>
      <c r="P308">
        <v>16.5</v>
      </c>
      <c r="Q308">
        <v>16.600000000000001</v>
      </c>
      <c r="R308" s="60">
        <v>0.20763888888888901</v>
      </c>
      <c r="T308" s="124"/>
      <c r="U308" s="128"/>
      <c r="V308" s="123" t="str">
        <f t="shared" si="6"/>
        <v/>
      </c>
      <c r="W308" s="128"/>
      <c r="X308" s="124"/>
      <c r="Z308" s="6"/>
      <c r="AA308"/>
      <c r="AC308" s="545"/>
      <c r="AR308" s="6"/>
      <c r="AS308" s="6"/>
      <c r="AT308" s="58"/>
      <c r="AU308" s="670"/>
      <c r="AV308" s="671"/>
      <c r="AW308" s="670"/>
      <c r="AX308" s="670"/>
      <c r="AY308" s="671"/>
      <c r="AZ308" s="671"/>
      <c r="BA308" s="670"/>
      <c r="BB308" s="670"/>
      <c r="BC308" s="670"/>
      <c r="BD308" s="671"/>
      <c r="BE308" s="671"/>
      <c r="BF308" s="671"/>
      <c r="BG308" s="671"/>
      <c r="BH308" s="670"/>
      <c r="BI308" s="670"/>
      <c r="BJ308" s="670"/>
      <c r="BK308" s="672"/>
      <c r="BL308" s="670"/>
      <c r="BM308" s="459"/>
      <c r="CB308" s="60"/>
    </row>
    <row r="309" spans="2:80" x14ac:dyDescent="0.25">
      <c r="B309" s="6">
        <v>18.100000000000001</v>
      </c>
      <c r="C309" s="6">
        <v>87</v>
      </c>
      <c r="D309" s="6">
        <v>16.8</v>
      </c>
      <c r="E309" s="6">
        <v>17.600000000000001</v>
      </c>
      <c r="F309" s="6">
        <v>2.5</v>
      </c>
      <c r="G309" s="6">
        <v>3.6</v>
      </c>
      <c r="H309" s="6">
        <v>1014.6</v>
      </c>
      <c r="I309" s="6" t="s">
        <v>229</v>
      </c>
      <c r="J309" s="6" t="s">
        <v>229</v>
      </c>
      <c r="K309" s="6">
        <v>0</v>
      </c>
      <c r="L309" s="6">
        <v>0</v>
      </c>
      <c r="M309" s="6">
        <v>0.5</v>
      </c>
      <c r="N309">
        <v>15.7</v>
      </c>
      <c r="O309">
        <v>669.8</v>
      </c>
      <c r="P309">
        <v>16.5</v>
      </c>
      <c r="Q309">
        <v>16.600000000000001</v>
      </c>
      <c r="R309" s="60">
        <v>0.20833333333333301</v>
      </c>
      <c r="T309" s="124"/>
      <c r="U309" s="128"/>
      <c r="V309" s="123" t="str">
        <f t="shared" si="6"/>
        <v/>
      </c>
      <c r="W309" s="128"/>
      <c r="X309" s="124"/>
      <c r="Z309" s="6"/>
      <c r="AA309"/>
      <c r="AC309" s="545"/>
      <c r="AR309" s="6"/>
      <c r="AS309" s="6"/>
      <c r="AT309" s="58"/>
      <c r="AU309" s="670"/>
      <c r="AV309" s="671"/>
      <c r="AW309" s="670"/>
      <c r="AX309" s="670"/>
      <c r="AY309" s="670"/>
      <c r="AZ309" s="670"/>
      <c r="BA309" s="670"/>
      <c r="BB309" s="670"/>
      <c r="BC309" s="670"/>
      <c r="BD309" s="671"/>
      <c r="BE309" s="671"/>
      <c r="BF309" s="671"/>
      <c r="BG309" s="671"/>
      <c r="BH309" s="670"/>
      <c r="BI309" s="670"/>
      <c r="BJ309" s="670"/>
      <c r="BK309" s="672"/>
      <c r="BL309" s="670"/>
      <c r="BM309" s="459"/>
      <c r="CB309" s="60"/>
    </row>
    <row r="310" spans="2:80" x14ac:dyDescent="0.25">
      <c r="B310" s="6">
        <v>18.100000000000001</v>
      </c>
      <c r="C310" s="6">
        <v>87</v>
      </c>
      <c r="D310" s="6">
        <v>16.8</v>
      </c>
      <c r="E310" s="6">
        <v>17.600000000000001</v>
      </c>
      <c r="F310" s="6">
        <v>4</v>
      </c>
      <c r="G310" s="6">
        <v>5.4</v>
      </c>
      <c r="H310" s="6">
        <v>1014.2</v>
      </c>
      <c r="I310" s="6" t="s">
        <v>229</v>
      </c>
      <c r="J310" s="6" t="s">
        <v>229</v>
      </c>
      <c r="K310" s="6">
        <v>0</v>
      </c>
      <c r="L310" s="6">
        <v>0</v>
      </c>
      <c r="M310" s="6">
        <v>0.5</v>
      </c>
      <c r="N310">
        <v>15.7</v>
      </c>
      <c r="O310">
        <v>669.8</v>
      </c>
      <c r="P310">
        <v>16.600000000000001</v>
      </c>
      <c r="Q310">
        <v>16.600000000000001</v>
      </c>
      <c r="R310" s="60">
        <v>0.20902777777777801</v>
      </c>
      <c r="T310" s="124"/>
      <c r="U310" s="128"/>
      <c r="V310" s="123" t="str">
        <f t="shared" si="6"/>
        <v/>
      </c>
      <c r="W310" s="128"/>
      <c r="X310" s="124"/>
      <c r="Z310" s="6"/>
      <c r="AA310"/>
      <c r="AC310" s="545"/>
      <c r="AR310" s="6"/>
      <c r="AS310" s="6"/>
      <c r="AT310" s="58"/>
      <c r="AU310" s="670"/>
      <c r="AV310" s="671"/>
      <c r="AW310" s="670"/>
      <c r="AX310" s="670"/>
      <c r="AY310" s="670"/>
      <c r="AZ310" s="670"/>
      <c r="BA310" s="670"/>
      <c r="BB310" s="670"/>
      <c r="BC310" s="670"/>
      <c r="BD310" s="671"/>
      <c r="BE310" s="671"/>
      <c r="BF310" s="671"/>
      <c r="BG310" s="671"/>
      <c r="BH310" s="670"/>
      <c r="BI310" s="670"/>
      <c r="BJ310" s="670"/>
      <c r="BK310" s="672"/>
      <c r="BL310" s="670"/>
      <c r="BM310" s="459"/>
      <c r="CB310" s="60"/>
    </row>
    <row r="311" spans="2:80" x14ac:dyDescent="0.25">
      <c r="B311" s="6">
        <v>18.100000000000001</v>
      </c>
      <c r="C311" s="6">
        <v>87</v>
      </c>
      <c r="D311" s="6">
        <v>16.8</v>
      </c>
      <c r="E311" s="6">
        <v>17.600000000000001</v>
      </c>
      <c r="F311" s="6">
        <v>0.4</v>
      </c>
      <c r="G311" s="6">
        <v>1.8</v>
      </c>
      <c r="H311" s="6">
        <v>1014.4</v>
      </c>
      <c r="I311" s="6" t="s">
        <v>229</v>
      </c>
      <c r="J311" s="6" t="s">
        <v>229</v>
      </c>
      <c r="K311" s="6">
        <v>0</v>
      </c>
      <c r="L311" s="6">
        <v>0</v>
      </c>
      <c r="M311" s="6">
        <v>0.5</v>
      </c>
      <c r="N311">
        <v>15.7</v>
      </c>
      <c r="O311">
        <v>669.8</v>
      </c>
      <c r="P311">
        <v>16.600000000000001</v>
      </c>
      <c r="Q311">
        <v>16.600000000000001</v>
      </c>
      <c r="R311" s="60">
        <v>0.209722222222222</v>
      </c>
      <c r="T311" s="124"/>
      <c r="U311" s="128"/>
      <c r="V311" s="123" t="str">
        <f t="shared" si="6"/>
        <v/>
      </c>
      <c r="W311" s="128"/>
      <c r="X311" s="124"/>
      <c r="Z311" s="6"/>
      <c r="AA311"/>
      <c r="AC311" s="545"/>
      <c r="AR311" s="6"/>
      <c r="AS311" s="6"/>
      <c r="AT311" s="58"/>
      <c r="AU311" s="670"/>
      <c r="AV311" s="671"/>
      <c r="AW311" s="670"/>
      <c r="AX311" s="670"/>
      <c r="AY311" s="671"/>
      <c r="AZ311" s="671"/>
      <c r="BA311" s="670"/>
      <c r="BB311" s="670"/>
      <c r="BC311" s="670"/>
      <c r="BD311" s="671"/>
      <c r="BE311" s="671"/>
      <c r="BF311" s="671"/>
      <c r="BG311" s="671"/>
      <c r="BH311" s="670"/>
      <c r="BI311" s="670"/>
      <c r="BJ311" s="670"/>
      <c r="BK311" s="672"/>
      <c r="BL311" s="670"/>
      <c r="BM311" s="459"/>
      <c r="CB311" s="60"/>
    </row>
    <row r="312" spans="2:80" x14ac:dyDescent="0.25">
      <c r="B312" s="6">
        <v>18</v>
      </c>
      <c r="C312" s="6">
        <v>87</v>
      </c>
      <c r="D312" s="6">
        <v>16.8</v>
      </c>
      <c r="E312" s="6">
        <v>17.600000000000001</v>
      </c>
      <c r="F312" s="6">
        <v>0</v>
      </c>
      <c r="G312" s="6">
        <v>0</v>
      </c>
      <c r="H312" s="6">
        <v>1014.5</v>
      </c>
      <c r="I312" s="6" t="s">
        <v>229</v>
      </c>
      <c r="J312" s="6" t="s">
        <v>229</v>
      </c>
      <c r="K312" s="6">
        <v>0</v>
      </c>
      <c r="L312" s="6">
        <v>0</v>
      </c>
      <c r="M312" s="6">
        <v>0.5</v>
      </c>
      <c r="N312">
        <v>15.7</v>
      </c>
      <c r="O312">
        <v>669.8</v>
      </c>
      <c r="P312">
        <v>16.600000000000001</v>
      </c>
      <c r="Q312">
        <v>16.7</v>
      </c>
      <c r="R312" s="60">
        <v>0.210416666666667</v>
      </c>
      <c r="T312" s="124"/>
      <c r="U312" s="128"/>
      <c r="V312" s="123" t="str">
        <f t="shared" si="6"/>
        <v/>
      </c>
      <c r="W312" s="128"/>
      <c r="X312" s="124"/>
      <c r="Z312" s="6"/>
      <c r="AA312"/>
      <c r="AC312" s="545"/>
      <c r="AR312" s="6"/>
      <c r="AS312" s="6"/>
      <c r="AT312" s="58"/>
      <c r="AU312" s="670"/>
      <c r="AV312" s="671"/>
      <c r="AW312" s="670"/>
      <c r="AX312" s="670"/>
      <c r="AY312" s="671"/>
      <c r="AZ312" s="671"/>
      <c r="BA312" s="670"/>
      <c r="BB312" s="670"/>
      <c r="BC312" s="670"/>
      <c r="BD312" s="671"/>
      <c r="BE312" s="671"/>
      <c r="BF312" s="671"/>
      <c r="BG312" s="671"/>
      <c r="BH312" s="670"/>
      <c r="BI312" s="670"/>
      <c r="BJ312" s="670"/>
      <c r="BK312" s="672"/>
      <c r="BL312" s="670"/>
      <c r="BM312" s="459"/>
      <c r="CB312" s="60"/>
    </row>
    <row r="313" spans="2:80" x14ac:dyDescent="0.25">
      <c r="B313" s="6">
        <v>18.100000000000001</v>
      </c>
      <c r="C313" s="6">
        <v>87</v>
      </c>
      <c r="D313" s="6">
        <v>16.8</v>
      </c>
      <c r="E313" s="6">
        <v>17.600000000000001</v>
      </c>
      <c r="F313" s="6">
        <v>2.2000000000000002</v>
      </c>
      <c r="G313" s="6">
        <v>3.6</v>
      </c>
      <c r="H313" s="6">
        <v>1014.6</v>
      </c>
      <c r="I313" s="6" t="s">
        <v>229</v>
      </c>
      <c r="J313" s="6" t="s">
        <v>229</v>
      </c>
      <c r="K313" s="6">
        <v>0</v>
      </c>
      <c r="L313" s="6">
        <v>0</v>
      </c>
      <c r="M313" s="6">
        <v>0.5</v>
      </c>
      <c r="N313">
        <v>15.7</v>
      </c>
      <c r="O313">
        <v>669.8</v>
      </c>
      <c r="P313">
        <v>16.600000000000001</v>
      </c>
      <c r="Q313">
        <v>16.7</v>
      </c>
      <c r="R313" s="60">
        <v>0.211111111111111</v>
      </c>
      <c r="T313" s="124"/>
      <c r="U313" s="128"/>
      <c r="V313" s="123" t="str">
        <f t="shared" si="6"/>
        <v/>
      </c>
      <c r="W313" s="128"/>
      <c r="X313" s="124"/>
      <c r="Z313" s="6"/>
      <c r="AA313"/>
      <c r="AC313" s="545"/>
      <c r="AR313" s="6"/>
      <c r="AS313" s="6"/>
      <c r="AT313" s="58"/>
      <c r="AU313" s="670"/>
      <c r="AV313" s="671"/>
      <c r="AW313" s="670"/>
      <c r="AX313" s="670"/>
      <c r="AY313" s="670"/>
      <c r="AZ313" s="670"/>
      <c r="BA313" s="670"/>
      <c r="BB313" s="670"/>
      <c r="BC313" s="670"/>
      <c r="BD313" s="671"/>
      <c r="BE313" s="671"/>
      <c r="BF313" s="671"/>
      <c r="BG313" s="671"/>
      <c r="BH313" s="670"/>
      <c r="BI313" s="670"/>
      <c r="BJ313" s="670"/>
      <c r="BK313" s="672"/>
      <c r="BL313" s="670"/>
      <c r="BM313" s="459"/>
      <c r="CB313" s="60"/>
    </row>
    <row r="314" spans="2:80" x14ac:dyDescent="0.25">
      <c r="B314" s="6">
        <v>18</v>
      </c>
      <c r="C314" s="6">
        <v>87</v>
      </c>
      <c r="D314" s="6">
        <v>16.8</v>
      </c>
      <c r="E314" s="6">
        <v>17.600000000000001</v>
      </c>
      <c r="F314" s="6">
        <v>1.4</v>
      </c>
      <c r="G314" s="6">
        <v>3.6</v>
      </c>
      <c r="H314" s="6">
        <v>1014.3</v>
      </c>
      <c r="I314" s="6" t="s">
        <v>229</v>
      </c>
      <c r="J314" s="6" t="s">
        <v>229</v>
      </c>
      <c r="K314" s="6">
        <v>0</v>
      </c>
      <c r="L314" s="6">
        <v>0</v>
      </c>
      <c r="M314" s="6">
        <v>0.5</v>
      </c>
      <c r="N314">
        <v>15.7</v>
      </c>
      <c r="O314">
        <v>669.8</v>
      </c>
      <c r="P314">
        <v>16.600000000000001</v>
      </c>
      <c r="Q314">
        <v>16.7</v>
      </c>
      <c r="R314" s="60">
        <v>0.211805555555556</v>
      </c>
      <c r="T314" s="124"/>
      <c r="U314" s="128"/>
      <c r="V314" s="123" t="str">
        <f t="shared" si="6"/>
        <v/>
      </c>
      <c r="W314" s="128"/>
      <c r="X314" s="124"/>
      <c r="Z314" s="6"/>
      <c r="AA314"/>
      <c r="AC314" s="545"/>
      <c r="AR314" s="6"/>
      <c r="AS314" s="6"/>
      <c r="AT314" s="58"/>
      <c r="AU314" s="670"/>
      <c r="AV314" s="671"/>
      <c r="AW314" s="670"/>
      <c r="AX314" s="670"/>
      <c r="AY314" s="671"/>
      <c r="AZ314" s="671"/>
      <c r="BA314" s="670"/>
      <c r="BB314" s="670"/>
      <c r="BC314" s="670"/>
      <c r="BD314" s="671"/>
      <c r="BE314" s="671"/>
      <c r="BF314" s="671"/>
      <c r="BG314" s="671"/>
      <c r="BH314" s="670"/>
      <c r="BI314" s="670"/>
      <c r="BJ314" s="670"/>
      <c r="BK314" s="672"/>
      <c r="BL314" s="670"/>
      <c r="BM314" s="459"/>
      <c r="CB314" s="60"/>
    </row>
    <row r="315" spans="2:80" x14ac:dyDescent="0.25">
      <c r="B315" s="6">
        <v>18.100000000000001</v>
      </c>
      <c r="C315" s="6">
        <v>87</v>
      </c>
      <c r="D315" s="6">
        <v>16.8</v>
      </c>
      <c r="E315" s="6">
        <v>17.600000000000001</v>
      </c>
      <c r="F315" s="6">
        <v>3.6</v>
      </c>
      <c r="G315" s="6">
        <v>5.4</v>
      </c>
      <c r="H315" s="6">
        <v>1014.4</v>
      </c>
      <c r="I315" s="6" t="s">
        <v>229</v>
      </c>
      <c r="J315" s="6" t="s">
        <v>229</v>
      </c>
      <c r="K315" s="6">
        <v>0</v>
      </c>
      <c r="L315" s="6">
        <v>0</v>
      </c>
      <c r="M315" s="6">
        <v>0.5</v>
      </c>
      <c r="N315">
        <v>15.7</v>
      </c>
      <c r="O315">
        <v>669.8</v>
      </c>
      <c r="P315">
        <v>16.600000000000001</v>
      </c>
      <c r="Q315">
        <v>16.7</v>
      </c>
      <c r="R315" s="60">
        <v>0.21249999999999999</v>
      </c>
      <c r="T315" s="124"/>
      <c r="U315" s="128"/>
      <c r="V315" s="123" t="str">
        <f t="shared" si="6"/>
        <v/>
      </c>
      <c r="W315" s="128"/>
      <c r="X315" s="124"/>
      <c r="Z315" s="6"/>
      <c r="AA315"/>
      <c r="AC315" s="545"/>
      <c r="AR315" s="6"/>
      <c r="AS315" s="6"/>
      <c r="AT315" s="58"/>
      <c r="AU315" s="670"/>
      <c r="AV315" s="671"/>
      <c r="AW315" s="670"/>
      <c r="AX315" s="670"/>
      <c r="AY315" s="670"/>
      <c r="AZ315" s="670"/>
      <c r="BA315" s="670"/>
      <c r="BB315" s="670"/>
      <c r="BC315" s="670"/>
      <c r="BD315" s="671"/>
      <c r="BE315" s="671"/>
      <c r="BF315" s="671"/>
      <c r="BG315" s="671"/>
      <c r="BH315" s="670"/>
      <c r="BI315" s="670"/>
      <c r="BJ315" s="670"/>
      <c r="BK315" s="672"/>
      <c r="BL315" s="670"/>
      <c r="BM315" s="459"/>
      <c r="CB315" s="60"/>
    </row>
    <row r="316" spans="2:80" x14ac:dyDescent="0.25">
      <c r="B316" s="6">
        <v>18</v>
      </c>
      <c r="C316" s="6">
        <v>87</v>
      </c>
      <c r="D316" s="6">
        <v>16.8</v>
      </c>
      <c r="E316" s="6">
        <v>17.600000000000001</v>
      </c>
      <c r="F316" s="6">
        <v>5</v>
      </c>
      <c r="G316" s="6">
        <v>5.4</v>
      </c>
      <c r="H316" s="6">
        <v>1014.3</v>
      </c>
      <c r="I316" s="6" t="s">
        <v>229</v>
      </c>
      <c r="J316" s="6" t="s">
        <v>229</v>
      </c>
      <c r="K316" s="6">
        <v>0</v>
      </c>
      <c r="L316" s="6">
        <v>0</v>
      </c>
      <c r="M316" s="6">
        <v>0.5</v>
      </c>
      <c r="N316">
        <v>15.7</v>
      </c>
      <c r="O316">
        <v>669.8</v>
      </c>
      <c r="P316">
        <v>16.600000000000001</v>
      </c>
      <c r="Q316">
        <v>16.7</v>
      </c>
      <c r="R316" s="60">
        <v>0.21319444444444399</v>
      </c>
      <c r="T316" s="124"/>
      <c r="U316" s="128"/>
      <c r="V316" s="123" t="str">
        <f t="shared" si="6"/>
        <v/>
      </c>
      <c r="W316" s="128"/>
      <c r="X316" s="124"/>
      <c r="Z316" s="6"/>
      <c r="AA316"/>
      <c r="AC316" s="545"/>
      <c r="AR316" s="6"/>
      <c r="AS316" s="6"/>
      <c r="AT316" s="58"/>
      <c r="AU316" s="670"/>
      <c r="AV316" s="671"/>
      <c r="AW316" s="670"/>
      <c r="AX316" s="670"/>
      <c r="AY316" s="671"/>
      <c r="AZ316" s="671"/>
      <c r="BA316" s="670"/>
      <c r="BB316" s="670"/>
      <c r="BC316" s="670"/>
      <c r="BD316" s="671"/>
      <c r="BE316" s="671"/>
      <c r="BF316" s="671"/>
      <c r="BG316" s="671"/>
      <c r="BH316" s="670"/>
      <c r="BI316" s="670"/>
      <c r="BJ316" s="670"/>
      <c r="BK316" s="672"/>
      <c r="BL316" s="670"/>
      <c r="BM316" s="459"/>
      <c r="CB316" s="60"/>
    </row>
    <row r="317" spans="2:80" x14ac:dyDescent="0.25">
      <c r="B317" s="6">
        <v>18</v>
      </c>
      <c r="C317" s="6">
        <v>87</v>
      </c>
      <c r="D317" s="6">
        <v>16.8</v>
      </c>
      <c r="E317" s="6">
        <v>17.600000000000001</v>
      </c>
      <c r="F317" s="6">
        <v>1.8</v>
      </c>
      <c r="G317" s="6">
        <v>3.6</v>
      </c>
      <c r="H317" s="6">
        <v>1014.4</v>
      </c>
      <c r="I317" s="6" t="s">
        <v>229</v>
      </c>
      <c r="J317" s="6" t="s">
        <v>229</v>
      </c>
      <c r="K317" s="6">
        <v>0</v>
      </c>
      <c r="L317" s="6">
        <v>0</v>
      </c>
      <c r="M317" s="6">
        <v>0.5</v>
      </c>
      <c r="N317">
        <v>15.7</v>
      </c>
      <c r="O317">
        <v>669.8</v>
      </c>
      <c r="P317">
        <v>16.600000000000001</v>
      </c>
      <c r="Q317">
        <v>16.7</v>
      </c>
      <c r="R317" s="60">
        <v>0.21388888888888899</v>
      </c>
      <c r="T317" s="124"/>
      <c r="U317" s="128"/>
      <c r="V317" s="123" t="str">
        <f t="shared" si="6"/>
        <v/>
      </c>
      <c r="W317" s="128"/>
      <c r="X317" s="124"/>
      <c r="Z317" s="6"/>
      <c r="AA317"/>
      <c r="AC317" s="545"/>
      <c r="AR317" s="6"/>
      <c r="AS317" s="6"/>
      <c r="AT317" s="58"/>
      <c r="AU317" s="670"/>
      <c r="AV317" s="671"/>
      <c r="AW317" s="670"/>
      <c r="AX317" s="670"/>
      <c r="AY317" s="670"/>
      <c r="AZ317" s="670"/>
      <c r="BA317" s="670"/>
      <c r="BB317" s="670"/>
      <c r="BC317" s="670"/>
      <c r="BD317" s="671"/>
      <c r="BE317" s="671"/>
      <c r="BF317" s="671"/>
      <c r="BG317" s="671"/>
      <c r="BH317" s="670"/>
      <c r="BI317" s="670"/>
      <c r="BJ317" s="670"/>
      <c r="BK317" s="672"/>
      <c r="BL317" s="670"/>
      <c r="BM317" s="459"/>
      <c r="CB317" s="60"/>
    </row>
    <row r="318" spans="2:80" x14ac:dyDescent="0.25">
      <c r="B318" s="6">
        <v>18</v>
      </c>
      <c r="C318" s="6">
        <v>87</v>
      </c>
      <c r="D318" s="6">
        <v>16.8</v>
      </c>
      <c r="E318" s="6">
        <v>17.600000000000001</v>
      </c>
      <c r="F318" s="6">
        <v>4</v>
      </c>
      <c r="G318" s="6">
        <v>5.4</v>
      </c>
      <c r="H318" s="6">
        <v>1014.4</v>
      </c>
      <c r="I318" s="6" t="s">
        <v>229</v>
      </c>
      <c r="J318" s="6" t="s">
        <v>229</v>
      </c>
      <c r="K318" s="6">
        <v>0</v>
      </c>
      <c r="L318" s="6">
        <v>0</v>
      </c>
      <c r="M318" s="6">
        <v>0.5</v>
      </c>
      <c r="N318">
        <v>15.7</v>
      </c>
      <c r="O318">
        <v>669.8</v>
      </c>
      <c r="P318">
        <v>16.600000000000001</v>
      </c>
      <c r="Q318">
        <v>16.7</v>
      </c>
      <c r="R318" s="60">
        <v>0.21458333333333299</v>
      </c>
      <c r="T318" s="124"/>
      <c r="U318" s="128"/>
      <c r="V318" s="123" t="str">
        <f t="shared" si="6"/>
        <v/>
      </c>
      <c r="W318" s="128"/>
      <c r="X318" s="124"/>
      <c r="Z318" s="6"/>
      <c r="AA318"/>
      <c r="AC318" s="545"/>
      <c r="AR318" s="6"/>
      <c r="AS318" s="6"/>
      <c r="AT318" s="58"/>
      <c r="AU318" s="670"/>
      <c r="AV318" s="671"/>
      <c r="AW318" s="670"/>
      <c r="AX318" s="670"/>
      <c r="AY318" s="671"/>
      <c r="AZ318" s="671"/>
      <c r="BA318" s="670"/>
      <c r="BB318" s="670"/>
      <c r="BC318" s="670"/>
      <c r="BD318" s="671"/>
      <c r="BE318" s="671"/>
      <c r="BF318" s="671"/>
      <c r="BG318" s="671"/>
      <c r="BH318" s="670"/>
      <c r="BI318" s="670"/>
      <c r="BJ318" s="670"/>
      <c r="BK318" s="672"/>
      <c r="BL318" s="670"/>
      <c r="BM318" s="459"/>
      <c r="CB318" s="60"/>
    </row>
    <row r="319" spans="2:80" x14ac:dyDescent="0.25">
      <c r="B319" s="6">
        <v>18</v>
      </c>
      <c r="C319" s="6">
        <v>87</v>
      </c>
      <c r="D319" s="6">
        <v>16.8</v>
      </c>
      <c r="E319" s="6">
        <v>17.600000000000001</v>
      </c>
      <c r="F319" s="6">
        <v>2.9</v>
      </c>
      <c r="G319" s="6">
        <v>3.6</v>
      </c>
      <c r="H319" s="6">
        <v>1014.3</v>
      </c>
      <c r="I319" s="6" t="s">
        <v>229</v>
      </c>
      <c r="J319" s="6" t="s">
        <v>229</v>
      </c>
      <c r="K319" s="6">
        <v>0</v>
      </c>
      <c r="L319" s="6">
        <v>0</v>
      </c>
      <c r="M319" s="6">
        <v>0.5</v>
      </c>
      <c r="N319">
        <v>15.7</v>
      </c>
      <c r="O319">
        <v>669.8</v>
      </c>
      <c r="P319">
        <v>16.600000000000001</v>
      </c>
      <c r="Q319">
        <v>16.7</v>
      </c>
      <c r="R319" s="60">
        <v>0.21527777777777801</v>
      </c>
      <c r="T319" s="124"/>
      <c r="U319" s="128"/>
      <c r="V319" s="123" t="str">
        <f t="shared" si="6"/>
        <v/>
      </c>
      <c r="W319" s="128"/>
      <c r="X319" s="124"/>
      <c r="Z319" s="6"/>
      <c r="AA319"/>
      <c r="AC319" s="545"/>
      <c r="AR319" s="6"/>
      <c r="AS319" s="6"/>
      <c r="AT319" s="58"/>
      <c r="AU319" s="670"/>
      <c r="AV319" s="671"/>
      <c r="AW319" s="670"/>
      <c r="AX319" s="670"/>
      <c r="AY319" s="671"/>
      <c r="AZ319" s="671"/>
      <c r="BA319" s="670"/>
      <c r="BB319" s="670"/>
      <c r="BC319" s="670"/>
      <c r="BD319" s="671"/>
      <c r="BE319" s="671"/>
      <c r="BF319" s="671"/>
      <c r="BG319" s="671"/>
      <c r="BH319" s="670"/>
      <c r="BI319" s="670"/>
      <c r="BJ319" s="670"/>
      <c r="BK319" s="672"/>
      <c r="BL319" s="670"/>
      <c r="BM319" s="459"/>
      <c r="CB319" s="60"/>
    </row>
    <row r="320" spans="2:80" x14ac:dyDescent="0.25">
      <c r="B320" s="6">
        <v>18</v>
      </c>
      <c r="C320" s="6">
        <v>87</v>
      </c>
      <c r="D320" s="6">
        <v>16.8</v>
      </c>
      <c r="E320" s="6">
        <v>17.600000000000001</v>
      </c>
      <c r="F320" s="6">
        <v>3.2</v>
      </c>
      <c r="G320" s="6">
        <v>3.6</v>
      </c>
      <c r="H320" s="6">
        <v>1014.3</v>
      </c>
      <c r="I320" s="6" t="s">
        <v>229</v>
      </c>
      <c r="J320" s="6" t="s">
        <v>229</v>
      </c>
      <c r="K320" s="6">
        <v>0</v>
      </c>
      <c r="L320" s="6">
        <v>0</v>
      </c>
      <c r="M320" s="6">
        <v>0.5</v>
      </c>
      <c r="N320">
        <v>15.7</v>
      </c>
      <c r="O320">
        <v>669.8</v>
      </c>
      <c r="P320">
        <v>16.600000000000001</v>
      </c>
      <c r="Q320">
        <v>16.8</v>
      </c>
      <c r="R320" s="60">
        <v>0.21597222222222201</v>
      </c>
      <c r="T320" s="124"/>
      <c r="U320" s="128"/>
      <c r="V320" s="123" t="str">
        <f t="shared" si="6"/>
        <v/>
      </c>
      <c r="W320" s="128"/>
      <c r="X320" s="124"/>
      <c r="Z320" s="6"/>
      <c r="AA320"/>
      <c r="AC320" s="545"/>
      <c r="AR320" s="6"/>
      <c r="AS320" s="6"/>
      <c r="AT320" s="58"/>
      <c r="AU320" s="670"/>
      <c r="AV320" s="671"/>
      <c r="AW320" s="670"/>
      <c r="AX320" s="670"/>
      <c r="AY320" s="671"/>
      <c r="AZ320" s="671"/>
      <c r="BA320" s="670"/>
      <c r="BB320" s="670"/>
      <c r="BC320" s="670"/>
      <c r="BD320" s="671"/>
      <c r="BE320" s="671"/>
      <c r="BF320" s="671"/>
      <c r="BG320" s="671"/>
      <c r="BH320" s="670"/>
      <c r="BI320" s="670"/>
      <c r="BJ320" s="670"/>
      <c r="BK320" s="672"/>
      <c r="BL320" s="670"/>
      <c r="BM320" s="459"/>
      <c r="CB320" s="60"/>
    </row>
    <row r="321" spans="2:80" x14ac:dyDescent="0.25">
      <c r="B321" s="6">
        <v>18</v>
      </c>
      <c r="C321" s="6">
        <v>87</v>
      </c>
      <c r="D321" s="6">
        <v>16.8</v>
      </c>
      <c r="E321" s="6">
        <v>17.600000000000001</v>
      </c>
      <c r="F321" s="6">
        <v>3.2</v>
      </c>
      <c r="G321" s="6">
        <v>3.6</v>
      </c>
      <c r="H321" s="6">
        <v>1014.3</v>
      </c>
      <c r="I321" s="6" t="s">
        <v>229</v>
      </c>
      <c r="J321" s="6" t="s">
        <v>229</v>
      </c>
      <c r="K321" s="6">
        <v>0</v>
      </c>
      <c r="L321" s="6">
        <v>0</v>
      </c>
      <c r="M321" s="6">
        <v>0.5</v>
      </c>
      <c r="N321">
        <v>15.7</v>
      </c>
      <c r="O321">
        <v>669.8</v>
      </c>
      <c r="P321">
        <v>16.7</v>
      </c>
      <c r="Q321">
        <v>16.8</v>
      </c>
      <c r="R321" s="60">
        <v>0.21666666666666701</v>
      </c>
      <c r="T321" s="124"/>
      <c r="U321" s="128"/>
      <c r="V321" s="123" t="str">
        <f t="shared" si="6"/>
        <v/>
      </c>
      <c r="W321" s="128"/>
      <c r="X321" s="124"/>
      <c r="Z321" s="6"/>
      <c r="AA321"/>
      <c r="AC321" s="545"/>
      <c r="AR321" s="6"/>
      <c r="AS321" s="6"/>
      <c r="AT321" s="58"/>
      <c r="AU321" s="670"/>
      <c r="AV321" s="671"/>
      <c r="AW321" s="670"/>
      <c r="AX321" s="670"/>
      <c r="AY321" s="670"/>
      <c r="AZ321" s="670"/>
      <c r="BA321" s="670"/>
      <c r="BB321" s="670"/>
      <c r="BC321" s="670"/>
      <c r="BD321" s="671"/>
      <c r="BE321" s="671"/>
      <c r="BF321" s="671"/>
      <c r="BG321" s="671"/>
      <c r="BH321" s="670"/>
      <c r="BI321" s="670"/>
      <c r="BJ321" s="670"/>
      <c r="BK321" s="672"/>
      <c r="BL321" s="670"/>
      <c r="BM321" s="459"/>
      <c r="CB321" s="60"/>
    </row>
    <row r="322" spans="2:80" x14ac:dyDescent="0.25">
      <c r="B322" s="6">
        <v>18</v>
      </c>
      <c r="C322" s="6">
        <v>87</v>
      </c>
      <c r="D322" s="6">
        <v>16.8</v>
      </c>
      <c r="E322" s="6">
        <v>17.600000000000001</v>
      </c>
      <c r="F322" s="6">
        <v>3.6</v>
      </c>
      <c r="G322" s="6">
        <v>3.6</v>
      </c>
      <c r="H322" s="6">
        <v>1014.3</v>
      </c>
      <c r="I322" s="6" t="s">
        <v>229</v>
      </c>
      <c r="J322" s="6" t="s">
        <v>229</v>
      </c>
      <c r="K322" s="6">
        <v>0</v>
      </c>
      <c r="L322" s="6">
        <v>0</v>
      </c>
      <c r="M322" s="6">
        <v>0.5</v>
      </c>
      <c r="N322">
        <v>15.7</v>
      </c>
      <c r="O322">
        <v>669.8</v>
      </c>
      <c r="P322">
        <v>16.7</v>
      </c>
      <c r="Q322">
        <v>16.8</v>
      </c>
      <c r="R322" s="60">
        <v>0.21736111111111101</v>
      </c>
      <c r="T322" s="124"/>
      <c r="U322" s="128"/>
      <c r="V322" s="123" t="str">
        <f t="shared" si="6"/>
        <v/>
      </c>
      <c r="W322" s="128"/>
      <c r="X322" s="124"/>
      <c r="Z322" s="6"/>
      <c r="AA322"/>
      <c r="AC322" s="545"/>
      <c r="AR322" s="6"/>
      <c r="AS322" s="6"/>
      <c r="AT322" s="58"/>
      <c r="AU322" s="670"/>
      <c r="AV322" s="671"/>
      <c r="AW322" s="670"/>
      <c r="AX322" s="670"/>
      <c r="AY322" s="670"/>
      <c r="AZ322" s="670"/>
      <c r="BA322" s="670"/>
      <c r="BB322" s="670"/>
      <c r="BC322" s="670"/>
      <c r="BD322" s="671"/>
      <c r="BE322" s="671"/>
      <c r="BF322" s="671"/>
      <c r="BG322" s="671"/>
      <c r="BH322" s="670"/>
      <c r="BI322" s="670"/>
      <c r="BJ322" s="670"/>
      <c r="BK322" s="672"/>
      <c r="BL322" s="670"/>
      <c r="BM322" s="459"/>
      <c r="CB322" s="60"/>
    </row>
    <row r="323" spans="2:80" x14ac:dyDescent="0.25">
      <c r="B323" s="6">
        <v>18</v>
      </c>
      <c r="C323" s="6">
        <v>87</v>
      </c>
      <c r="D323" s="6">
        <v>16.8</v>
      </c>
      <c r="E323" s="6">
        <v>17.600000000000001</v>
      </c>
      <c r="F323" s="6">
        <v>3.2</v>
      </c>
      <c r="G323" s="6">
        <v>3.6</v>
      </c>
      <c r="H323" s="6">
        <v>1014.2</v>
      </c>
      <c r="I323" s="6" t="s">
        <v>229</v>
      </c>
      <c r="J323" s="6" t="s">
        <v>229</v>
      </c>
      <c r="K323" s="6">
        <v>0</v>
      </c>
      <c r="L323" s="6">
        <v>0</v>
      </c>
      <c r="M323" s="6">
        <v>0.5</v>
      </c>
      <c r="N323">
        <v>15.7</v>
      </c>
      <c r="O323">
        <v>669.8</v>
      </c>
      <c r="P323">
        <v>16.7</v>
      </c>
      <c r="Q323">
        <v>16.8</v>
      </c>
      <c r="R323" s="60">
        <v>0.218055555555556</v>
      </c>
      <c r="T323" s="124"/>
      <c r="U323" s="128"/>
      <c r="V323" s="123" t="str">
        <f t="shared" si="6"/>
        <v/>
      </c>
      <c r="W323" s="128"/>
      <c r="X323" s="124"/>
      <c r="Z323" s="6"/>
      <c r="AA323"/>
      <c r="AC323" s="545"/>
      <c r="AR323" s="6"/>
      <c r="AS323" s="6"/>
      <c r="AT323" s="58"/>
      <c r="AU323" s="670"/>
      <c r="AV323" s="671"/>
      <c r="AW323" s="670"/>
      <c r="AX323" s="670"/>
      <c r="AY323" s="670"/>
      <c r="AZ323" s="670"/>
      <c r="BA323" s="670"/>
      <c r="BB323" s="670"/>
      <c r="BC323" s="670"/>
      <c r="BD323" s="671"/>
      <c r="BE323" s="671"/>
      <c r="BF323" s="671"/>
      <c r="BG323" s="671"/>
      <c r="BH323" s="670"/>
      <c r="BI323" s="670"/>
      <c r="BJ323" s="670"/>
      <c r="BK323" s="672"/>
      <c r="BL323" s="670"/>
      <c r="BM323" s="459"/>
      <c r="CB323" s="60"/>
    </row>
    <row r="324" spans="2:80" x14ac:dyDescent="0.25">
      <c r="B324" s="6">
        <v>18</v>
      </c>
      <c r="C324" s="6">
        <v>87</v>
      </c>
      <c r="D324" s="6">
        <v>16.8</v>
      </c>
      <c r="E324" s="6">
        <v>17.600000000000001</v>
      </c>
      <c r="F324" s="6">
        <v>1.4</v>
      </c>
      <c r="G324" s="6">
        <v>1.8</v>
      </c>
      <c r="H324" s="6">
        <v>1014.2</v>
      </c>
      <c r="I324" s="6" t="s">
        <v>229</v>
      </c>
      <c r="J324" s="6" t="s">
        <v>229</v>
      </c>
      <c r="K324" s="6">
        <v>0</v>
      </c>
      <c r="L324" s="6">
        <v>0</v>
      </c>
      <c r="M324" s="6">
        <v>0.5</v>
      </c>
      <c r="N324">
        <v>15.7</v>
      </c>
      <c r="O324">
        <v>669.8</v>
      </c>
      <c r="P324">
        <v>16.7</v>
      </c>
      <c r="Q324">
        <v>16.8</v>
      </c>
      <c r="R324" s="60">
        <v>0.21875</v>
      </c>
      <c r="T324" s="124"/>
      <c r="U324" s="128"/>
      <c r="V324" s="123" t="str">
        <f t="shared" si="6"/>
        <v/>
      </c>
      <c r="W324" s="128"/>
      <c r="X324" s="124"/>
      <c r="Z324" s="6"/>
      <c r="AA324"/>
      <c r="AC324" s="545"/>
      <c r="AR324" s="6"/>
      <c r="AS324" s="6"/>
      <c r="AT324" s="58"/>
      <c r="AU324" s="670"/>
      <c r="AV324" s="671"/>
      <c r="AW324" s="670"/>
      <c r="AX324" s="670"/>
      <c r="AY324" s="670"/>
      <c r="AZ324" s="670"/>
      <c r="BA324" s="671"/>
      <c r="BB324" s="670"/>
      <c r="BC324" s="670"/>
      <c r="BD324" s="671"/>
      <c r="BE324" s="671"/>
      <c r="BF324" s="671"/>
      <c r="BG324" s="671"/>
      <c r="BH324" s="670"/>
      <c r="BI324" s="670"/>
      <c r="BJ324" s="670"/>
      <c r="BK324" s="672"/>
      <c r="BL324" s="670"/>
      <c r="BM324" s="459"/>
      <c r="CB324" s="60"/>
    </row>
    <row r="325" spans="2:80" x14ac:dyDescent="0.25">
      <c r="B325" s="6">
        <v>18</v>
      </c>
      <c r="C325" s="6">
        <v>87</v>
      </c>
      <c r="D325" s="6">
        <v>16.8</v>
      </c>
      <c r="E325" s="6">
        <v>17.600000000000001</v>
      </c>
      <c r="F325" s="6">
        <v>1.1000000000000001</v>
      </c>
      <c r="G325" s="6">
        <v>3.6</v>
      </c>
      <c r="H325" s="6">
        <v>1014.3</v>
      </c>
      <c r="I325" s="6" t="s">
        <v>229</v>
      </c>
      <c r="J325" s="6" t="s">
        <v>229</v>
      </c>
      <c r="K325" s="6">
        <v>0</v>
      </c>
      <c r="L325" s="6">
        <v>0</v>
      </c>
      <c r="M325" s="6">
        <v>0.5</v>
      </c>
      <c r="N325">
        <v>15.7</v>
      </c>
      <c r="O325">
        <v>669.8</v>
      </c>
      <c r="P325">
        <v>16.7</v>
      </c>
      <c r="Q325">
        <v>16.8</v>
      </c>
      <c r="R325" s="60">
        <v>0.219444444444444</v>
      </c>
      <c r="T325" s="124"/>
      <c r="U325" s="128"/>
      <c r="V325" s="123" t="str">
        <f t="shared" si="6"/>
        <v/>
      </c>
      <c r="W325" s="128"/>
      <c r="X325" s="124"/>
      <c r="Z325" s="6"/>
      <c r="AA325"/>
      <c r="AC325" s="545"/>
      <c r="AR325" s="6"/>
      <c r="AS325" s="6"/>
      <c r="AT325" s="58"/>
      <c r="AU325" s="670"/>
      <c r="AV325" s="671"/>
      <c r="AW325" s="670"/>
      <c r="AX325" s="670"/>
      <c r="AY325" s="670"/>
      <c r="AZ325" s="670"/>
      <c r="BA325" s="670"/>
      <c r="BB325" s="670"/>
      <c r="BC325" s="670"/>
      <c r="BD325" s="671"/>
      <c r="BE325" s="671"/>
      <c r="BF325" s="671"/>
      <c r="BG325" s="671"/>
      <c r="BH325" s="670"/>
      <c r="BI325" s="670"/>
      <c r="BJ325" s="670"/>
      <c r="BK325" s="672"/>
      <c r="BL325" s="670"/>
      <c r="BM325" s="459"/>
      <c r="CB325" s="60"/>
    </row>
    <row r="326" spans="2:80" x14ac:dyDescent="0.25">
      <c r="B326" s="6">
        <v>18</v>
      </c>
      <c r="C326" s="6">
        <v>87</v>
      </c>
      <c r="D326" s="6">
        <v>16.8</v>
      </c>
      <c r="E326" s="6">
        <v>17.600000000000001</v>
      </c>
      <c r="F326" s="6">
        <v>2.5</v>
      </c>
      <c r="G326" s="6">
        <v>3.6</v>
      </c>
      <c r="H326" s="6">
        <v>1014.2</v>
      </c>
      <c r="I326" s="6" t="s">
        <v>229</v>
      </c>
      <c r="J326" s="6" t="s">
        <v>229</v>
      </c>
      <c r="K326" s="6">
        <v>0</v>
      </c>
      <c r="L326" s="6">
        <v>0</v>
      </c>
      <c r="M326" s="6">
        <v>0.5</v>
      </c>
      <c r="N326">
        <v>15.7</v>
      </c>
      <c r="O326">
        <v>669.8</v>
      </c>
      <c r="P326">
        <v>16.7</v>
      </c>
      <c r="Q326">
        <v>16.8</v>
      </c>
      <c r="R326" s="60">
        <v>0.22013888888888899</v>
      </c>
      <c r="T326" s="124"/>
      <c r="U326" s="128"/>
      <c r="V326" s="123" t="str">
        <f t="shared" si="6"/>
        <v/>
      </c>
      <c r="W326" s="128"/>
      <c r="X326" s="124"/>
      <c r="Z326" s="6"/>
      <c r="AA326"/>
      <c r="AC326" s="545"/>
      <c r="AR326" s="6"/>
      <c r="AS326" s="6"/>
      <c r="AT326" s="58"/>
      <c r="AU326" s="670"/>
      <c r="AV326" s="671"/>
      <c r="AW326" s="670"/>
      <c r="AX326" s="670"/>
      <c r="AY326" s="671"/>
      <c r="AZ326" s="671"/>
      <c r="BA326" s="670"/>
      <c r="BB326" s="670"/>
      <c r="BC326" s="670"/>
      <c r="BD326" s="671"/>
      <c r="BE326" s="671"/>
      <c r="BF326" s="671"/>
      <c r="BG326" s="671"/>
      <c r="BH326" s="670"/>
      <c r="BI326" s="670"/>
      <c r="BJ326" s="670"/>
      <c r="BK326" s="672"/>
      <c r="BL326" s="670"/>
      <c r="BM326" s="459"/>
      <c r="CB326" s="60"/>
    </row>
    <row r="327" spans="2:80" x14ac:dyDescent="0.25">
      <c r="B327" s="6">
        <v>18</v>
      </c>
      <c r="C327" s="6">
        <v>87</v>
      </c>
      <c r="D327" s="6">
        <v>16.8</v>
      </c>
      <c r="E327" s="6">
        <v>17.600000000000001</v>
      </c>
      <c r="F327" s="6">
        <v>1.8</v>
      </c>
      <c r="G327" s="6">
        <v>5.4</v>
      </c>
      <c r="H327" s="6">
        <v>1014.3</v>
      </c>
      <c r="I327" s="6" t="s">
        <v>229</v>
      </c>
      <c r="J327" s="6" t="s">
        <v>229</v>
      </c>
      <c r="K327" s="6">
        <v>0</v>
      </c>
      <c r="L327" s="6">
        <v>0</v>
      </c>
      <c r="M327" s="6">
        <v>0.5</v>
      </c>
      <c r="N327">
        <v>15.7</v>
      </c>
      <c r="O327">
        <v>669.8</v>
      </c>
      <c r="P327">
        <v>16.7</v>
      </c>
      <c r="Q327">
        <v>16.8</v>
      </c>
      <c r="R327" s="60">
        <v>0.22083333333333299</v>
      </c>
      <c r="T327" s="124"/>
      <c r="U327" s="128"/>
      <c r="V327" s="123" t="str">
        <f t="shared" si="6"/>
        <v/>
      </c>
      <c r="W327" s="128"/>
      <c r="X327" s="124"/>
      <c r="Z327" s="6"/>
      <c r="AA327"/>
      <c r="AC327" s="545"/>
      <c r="AR327" s="6"/>
      <c r="AS327" s="6"/>
      <c r="AT327" s="58"/>
      <c r="AU327" s="670"/>
      <c r="AV327" s="671"/>
      <c r="AW327" s="670"/>
      <c r="AX327" s="670"/>
      <c r="AY327" s="670"/>
      <c r="AZ327" s="670"/>
      <c r="BA327" s="670"/>
      <c r="BB327" s="670"/>
      <c r="BC327" s="670"/>
      <c r="BD327" s="671"/>
      <c r="BE327" s="671"/>
      <c r="BF327" s="671"/>
      <c r="BG327" s="671"/>
      <c r="BH327" s="670"/>
      <c r="BI327" s="670"/>
      <c r="BJ327" s="670"/>
      <c r="BK327" s="672"/>
      <c r="BL327" s="670"/>
      <c r="BM327" s="459"/>
      <c r="CB327" s="60"/>
    </row>
    <row r="328" spans="2:80" x14ac:dyDescent="0.25">
      <c r="B328" s="6">
        <v>18.100000000000001</v>
      </c>
      <c r="C328" s="6">
        <v>87</v>
      </c>
      <c r="D328" s="6">
        <v>16.8</v>
      </c>
      <c r="E328" s="6">
        <v>17.600000000000001</v>
      </c>
      <c r="F328" s="6">
        <v>2.9</v>
      </c>
      <c r="G328" s="6">
        <v>3.6</v>
      </c>
      <c r="H328" s="6">
        <v>1014.1</v>
      </c>
      <c r="I328" s="6" t="s">
        <v>229</v>
      </c>
      <c r="J328" s="6" t="s">
        <v>229</v>
      </c>
      <c r="K328" s="6">
        <v>0</v>
      </c>
      <c r="L328" s="6">
        <v>0</v>
      </c>
      <c r="M328" s="6">
        <v>0.5</v>
      </c>
      <c r="N328">
        <v>15.7</v>
      </c>
      <c r="O328">
        <v>669.8</v>
      </c>
      <c r="P328">
        <v>16.7</v>
      </c>
      <c r="Q328">
        <v>16.8</v>
      </c>
      <c r="R328" s="60">
        <v>0.22152777777777799</v>
      </c>
      <c r="T328" s="124"/>
      <c r="U328" s="128"/>
      <c r="V328" s="123" t="str">
        <f t="shared" si="6"/>
        <v/>
      </c>
      <c r="W328" s="128"/>
      <c r="X328" s="124"/>
      <c r="Z328" s="6"/>
      <c r="AA328"/>
      <c r="AC328" s="545"/>
      <c r="AR328" s="6"/>
      <c r="AS328" s="6"/>
      <c r="AT328" s="58"/>
      <c r="AU328" s="670"/>
      <c r="AV328" s="671"/>
      <c r="AW328" s="670"/>
      <c r="AX328" s="670"/>
      <c r="AY328" s="670"/>
      <c r="AZ328" s="670"/>
      <c r="BA328" s="670"/>
      <c r="BB328" s="670"/>
      <c r="BC328" s="670"/>
      <c r="BD328" s="671"/>
      <c r="BE328" s="671"/>
      <c r="BF328" s="671"/>
      <c r="BG328" s="671"/>
      <c r="BH328" s="670"/>
      <c r="BI328" s="670"/>
      <c r="BJ328" s="670"/>
      <c r="BK328" s="672"/>
      <c r="BL328" s="670"/>
      <c r="BM328" s="459"/>
      <c r="CB328" s="60"/>
    </row>
    <row r="329" spans="2:80" x14ac:dyDescent="0.25">
      <c r="B329" s="6">
        <v>18.100000000000001</v>
      </c>
      <c r="C329" s="6">
        <v>87</v>
      </c>
      <c r="D329" s="6">
        <v>16.899999999999999</v>
      </c>
      <c r="E329" s="6">
        <v>17.7</v>
      </c>
      <c r="F329" s="6">
        <v>2.5</v>
      </c>
      <c r="G329" s="6">
        <v>3.6</v>
      </c>
      <c r="H329" s="6">
        <v>1014.2</v>
      </c>
      <c r="I329" s="6" t="s">
        <v>229</v>
      </c>
      <c r="J329" s="6" t="s">
        <v>229</v>
      </c>
      <c r="K329" s="6">
        <v>0</v>
      </c>
      <c r="L329" s="6">
        <v>0</v>
      </c>
      <c r="M329" s="6">
        <v>0.5</v>
      </c>
      <c r="N329">
        <v>15.7</v>
      </c>
      <c r="O329">
        <v>669.8</v>
      </c>
      <c r="P329">
        <v>16.7</v>
      </c>
      <c r="Q329">
        <v>16.8</v>
      </c>
      <c r="R329" s="60">
        <v>0.22222222222222199</v>
      </c>
      <c r="T329" s="124"/>
      <c r="U329" s="128"/>
      <c r="V329" s="123" t="str">
        <f t="shared" si="6"/>
        <v/>
      </c>
      <c r="W329" s="128"/>
      <c r="X329" s="124"/>
      <c r="Z329" s="6"/>
      <c r="AA329"/>
      <c r="AC329" s="545"/>
      <c r="AR329" s="6"/>
      <c r="AS329" s="6"/>
      <c r="AT329" s="58"/>
      <c r="AU329" s="670"/>
      <c r="AV329" s="671"/>
      <c r="AW329" s="670"/>
      <c r="AX329" s="670"/>
      <c r="AY329" s="670"/>
      <c r="AZ329" s="670"/>
      <c r="BA329" s="670"/>
      <c r="BB329" s="670"/>
      <c r="BC329" s="670"/>
      <c r="BD329" s="671"/>
      <c r="BE329" s="671"/>
      <c r="BF329" s="671"/>
      <c r="BG329" s="671"/>
      <c r="BH329" s="670"/>
      <c r="BI329" s="670"/>
      <c r="BJ329" s="670"/>
      <c r="BK329" s="672"/>
      <c r="BL329" s="670"/>
      <c r="BM329" s="459"/>
      <c r="CB329" s="60"/>
    </row>
    <row r="330" spans="2:80" x14ac:dyDescent="0.25">
      <c r="B330" s="6">
        <v>18</v>
      </c>
      <c r="C330" s="6">
        <v>87</v>
      </c>
      <c r="D330" s="6">
        <v>16.899999999999999</v>
      </c>
      <c r="E330" s="6">
        <v>17.7</v>
      </c>
      <c r="F330" s="6">
        <v>2.9</v>
      </c>
      <c r="G330" s="6">
        <v>3.6</v>
      </c>
      <c r="H330" s="6">
        <v>1014.2</v>
      </c>
      <c r="I330" s="6" t="s">
        <v>229</v>
      </c>
      <c r="J330" s="6" t="s">
        <v>229</v>
      </c>
      <c r="K330" s="6">
        <v>0</v>
      </c>
      <c r="L330" s="6">
        <v>0</v>
      </c>
      <c r="M330" s="6">
        <v>0.5</v>
      </c>
      <c r="N330">
        <v>15.7</v>
      </c>
      <c r="O330">
        <v>669.8</v>
      </c>
      <c r="P330">
        <v>16.7</v>
      </c>
      <c r="Q330">
        <v>16.899999999999999</v>
      </c>
      <c r="R330" s="60">
        <v>0.22291666666666701</v>
      </c>
      <c r="T330" s="124"/>
      <c r="U330" s="128"/>
      <c r="V330" s="123" t="str">
        <f t="shared" si="6"/>
        <v/>
      </c>
      <c r="W330" s="128"/>
      <c r="X330" s="124"/>
      <c r="Z330" s="6"/>
      <c r="AA330"/>
      <c r="AC330" s="545"/>
      <c r="AR330" s="6"/>
      <c r="AS330" s="6"/>
      <c r="AT330" s="58"/>
      <c r="AU330" s="670"/>
      <c r="AV330" s="671"/>
      <c r="AW330" s="670"/>
      <c r="AX330" s="670"/>
      <c r="AY330" s="670"/>
      <c r="AZ330" s="670"/>
      <c r="BA330" s="670"/>
      <c r="BB330" s="670"/>
      <c r="BC330" s="670"/>
      <c r="BD330" s="671"/>
      <c r="BE330" s="671"/>
      <c r="BF330" s="671"/>
      <c r="BG330" s="671"/>
      <c r="BH330" s="670"/>
      <c r="BI330" s="670"/>
      <c r="BJ330" s="670"/>
      <c r="BK330" s="672"/>
      <c r="BL330" s="670"/>
      <c r="BM330" s="459"/>
      <c r="CB330" s="60"/>
    </row>
    <row r="331" spans="2:80" x14ac:dyDescent="0.25">
      <c r="B331" s="6">
        <v>18</v>
      </c>
      <c r="C331" s="6">
        <v>87</v>
      </c>
      <c r="D331" s="6">
        <v>16.899999999999999</v>
      </c>
      <c r="E331" s="6">
        <v>17.7</v>
      </c>
      <c r="F331" s="6">
        <v>4</v>
      </c>
      <c r="G331" s="6">
        <v>7.2</v>
      </c>
      <c r="H331" s="6">
        <v>1014.1</v>
      </c>
      <c r="I331" s="6" t="s">
        <v>229</v>
      </c>
      <c r="J331" s="6" t="s">
        <v>229</v>
      </c>
      <c r="K331" s="6">
        <v>0</v>
      </c>
      <c r="L331" s="6">
        <v>0</v>
      </c>
      <c r="M331" s="6">
        <v>0.5</v>
      </c>
      <c r="N331">
        <v>15.7</v>
      </c>
      <c r="O331">
        <v>669.8</v>
      </c>
      <c r="P331">
        <v>16.8</v>
      </c>
      <c r="Q331">
        <v>16.899999999999999</v>
      </c>
      <c r="R331" s="60">
        <v>0.22361111111111101</v>
      </c>
      <c r="T331" s="124"/>
      <c r="U331" s="128"/>
      <c r="V331" s="123" t="str">
        <f t="shared" si="6"/>
        <v/>
      </c>
      <c r="W331" s="128"/>
      <c r="X331" s="124"/>
      <c r="Z331" s="6"/>
      <c r="AA331"/>
      <c r="AC331" s="545"/>
      <c r="AR331" s="6"/>
      <c r="AS331" s="6"/>
      <c r="AT331" s="58"/>
      <c r="AU331" s="670"/>
      <c r="AV331" s="671"/>
      <c r="AW331" s="670"/>
      <c r="AX331" s="670"/>
      <c r="AY331" s="670"/>
      <c r="AZ331" s="670"/>
      <c r="BA331" s="670"/>
      <c r="BB331" s="670"/>
      <c r="BC331" s="670"/>
      <c r="BD331" s="671"/>
      <c r="BE331" s="671"/>
      <c r="BF331" s="671"/>
      <c r="BG331" s="671"/>
      <c r="BH331" s="670"/>
      <c r="BI331" s="670"/>
      <c r="BJ331" s="670"/>
      <c r="BK331" s="672"/>
      <c r="BL331" s="670"/>
      <c r="BM331" s="459"/>
      <c r="CB331" s="60"/>
    </row>
    <row r="332" spans="2:80" x14ac:dyDescent="0.25">
      <c r="B332" s="6">
        <v>18</v>
      </c>
      <c r="C332" s="6">
        <v>87</v>
      </c>
      <c r="D332" s="6">
        <v>16.899999999999999</v>
      </c>
      <c r="E332" s="6">
        <v>17.7</v>
      </c>
      <c r="F332" s="6">
        <v>4</v>
      </c>
      <c r="G332" s="6">
        <v>7.2</v>
      </c>
      <c r="H332" s="6">
        <v>1014.2</v>
      </c>
      <c r="I332" s="6" t="s">
        <v>229</v>
      </c>
      <c r="J332" s="6" t="s">
        <v>229</v>
      </c>
      <c r="K332" s="6">
        <v>0</v>
      </c>
      <c r="L332" s="6">
        <v>0</v>
      </c>
      <c r="M332" s="6">
        <v>0.5</v>
      </c>
      <c r="N332">
        <v>15.7</v>
      </c>
      <c r="O332">
        <v>669.8</v>
      </c>
      <c r="P332">
        <v>16.8</v>
      </c>
      <c r="Q332">
        <v>16.899999999999999</v>
      </c>
      <c r="R332" s="60">
        <v>0.22430555555555601</v>
      </c>
      <c r="T332" s="124"/>
      <c r="U332" s="128"/>
      <c r="V332" s="123" t="str">
        <f t="shared" ref="V332:V395" si="7">IF($K836&gt;0,1,"")</f>
        <v/>
      </c>
      <c r="W332" s="128"/>
      <c r="X332" s="124"/>
      <c r="Z332" s="6"/>
      <c r="AA332"/>
      <c r="AC332" s="545"/>
      <c r="AR332" s="6"/>
      <c r="AS332" s="6"/>
      <c r="AT332" s="58"/>
      <c r="AU332" s="670"/>
      <c r="AV332" s="671"/>
      <c r="AW332" s="670"/>
      <c r="AX332" s="670"/>
      <c r="AY332" s="670"/>
      <c r="AZ332" s="670"/>
      <c r="BA332" s="670"/>
      <c r="BB332" s="670"/>
      <c r="BC332" s="670"/>
      <c r="BD332" s="671"/>
      <c r="BE332" s="671"/>
      <c r="BF332" s="671"/>
      <c r="BG332" s="671"/>
      <c r="BH332" s="670"/>
      <c r="BI332" s="670"/>
      <c r="BJ332" s="670"/>
      <c r="BK332" s="672"/>
      <c r="BL332" s="670"/>
      <c r="BM332" s="459"/>
      <c r="CB332" s="60"/>
    </row>
    <row r="333" spans="2:80" x14ac:dyDescent="0.25">
      <c r="B333" s="6">
        <v>18</v>
      </c>
      <c r="C333" s="6">
        <v>88</v>
      </c>
      <c r="D333" s="6">
        <v>16.899999999999999</v>
      </c>
      <c r="E333" s="6">
        <v>17.7</v>
      </c>
      <c r="F333" s="6">
        <v>2.9</v>
      </c>
      <c r="G333" s="6">
        <v>3.6</v>
      </c>
      <c r="H333" s="6">
        <v>1014.1</v>
      </c>
      <c r="I333" s="6" t="s">
        <v>229</v>
      </c>
      <c r="J333" s="6" t="s">
        <v>229</v>
      </c>
      <c r="K333" s="6">
        <v>0</v>
      </c>
      <c r="L333" s="6">
        <v>0</v>
      </c>
      <c r="M333" s="6">
        <v>0.5</v>
      </c>
      <c r="N333">
        <v>15.7</v>
      </c>
      <c r="O333">
        <v>669.8</v>
      </c>
      <c r="P333">
        <v>16.8</v>
      </c>
      <c r="Q333">
        <v>16.899999999999999</v>
      </c>
      <c r="R333" s="60">
        <v>0.22500000000000001</v>
      </c>
      <c r="T333" s="124"/>
      <c r="U333" s="128"/>
      <c r="V333" s="123" t="str">
        <f t="shared" si="7"/>
        <v/>
      </c>
      <c r="W333" s="128"/>
      <c r="X333" s="124"/>
      <c r="Z333" s="6"/>
      <c r="AA333"/>
      <c r="AC333" s="545"/>
      <c r="AR333" s="6"/>
      <c r="AS333" s="6"/>
      <c r="AT333" s="58"/>
      <c r="AU333" s="670"/>
      <c r="AV333" s="671"/>
      <c r="AW333" s="670"/>
      <c r="AX333" s="670"/>
      <c r="AY333" s="670"/>
      <c r="AZ333" s="670"/>
      <c r="BA333" s="670"/>
      <c r="BB333" s="670"/>
      <c r="BC333" s="670"/>
      <c r="BD333" s="671"/>
      <c r="BE333" s="671"/>
      <c r="BF333" s="671"/>
      <c r="BG333" s="671"/>
      <c r="BH333" s="670"/>
      <c r="BI333" s="670"/>
      <c r="BJ333" s="670"/>
      <c r="BK333" s="672"/>
      <c r="BL333" s="670"/>
      <c r="BM333" s="459"/>
      <c r="CB333" s="60"/>
    </row>
    <row r="334" spans="2:80" x14ac:dyDescent="0.25">
      <c r="B334" s="6">
        <v>18</v>
      </c>
      <c r="C334" s="6">
        <v>88</v>
      </c>
      <c r="D334" s="6">
        <v>16.899999999999999</v>
      </c>
      <c r="E334" s="6">
        <v>17.7</v>
      </c>
      <c r="F334" s="6">
        <v>1.1000000000000001</v>
      </c>
      <c r="G334" s="6">
        <v>1.8</v>
      </c>
      <c r="H334" s="6">
        <v>1014.1</v>
      </c>
      <c r="I334" s="6" t="s">
        <v>229</v>
      </c>
      <c r="J334" s="6" t="s">
        <v>229</v>
      </c>
      <c r="K334" s="6">
        <v>0</v>
      </c>
      <c r="L334" s="6">
        <v>0</v>
      </c>
      <c r="M334" s="6">
        <v>0.5</v>
      </c>
      <c r="N334">
        <v>15.7</v>
      </c>
      <c r="O334">
        <v>669.8</v>
      </c>
      <c r="P334">
        <v>16.8</v>
      </c>
      <c r="Q334">
        <v>16.899999999999999</v>
      </c>
      <c r="R334" s="60">
        <v>0.225694444444444</v>
      </c>
      <c r="T334" s="124"/>
      <c r="U334" s="128"/>
      <c r="V334" s="123" t="str">
        <f t="shared" si="7"/>
        <v/>
      </c>
      <c r="W334" s="128"/>
      <c r="X334" s="124"/>
      <c r="Z334" s="6"/>
      <c r="AA334"/>
      <c r="AC334" s="545"/>
      <c r="AR334" s="6"/>
      <c r="AS334" s="6"/>
      <c r="AT334" s="58"/>
      <c r="AU334" s="670"/>
      <c r="AV334" s="671"/>
      <c r="AW334" s="670"/>
      <c r="AX334" s="670"/>
      <c r="AY334" s="670"/>
      <c r="AZ334" s="670"/>
      <c r="BA334" s="670"/>
      <c r="BB334" s="670"/>
      <c r="BC334" s="670"/>
      <c r="BD334" s="671"/>
      <c r="BE334" s="671"/>
      <c r="BF334" s="671"/>
      <c r="BG334" s="671"/>
      <c r="BH334" s="670"/>
      <c r="BI334" s="670"/>
      <c r="BJ334" s="670"/>
      <c r="BK334" s="672"/>
      <c r="BL334" s="670"/>
      <c r="BM334" s="459"/>
      <c r="CB334" s="60"/>
    </row>
    <row r="335" spans="2:80" x14ac:dyDescent="0.25">
      <c r="B335" s="6">
        <v>18</v>
      </c>
      <c r="C335" s="6">
        <v>88</v>
      </c>
      <c r="D335" s="6">
        <v>16.899999999999999</v>
      </c>
      <c r="E335" s="6">
        <v>17.7</v>
      </c>
      <c r="F335" s="6">
        <v>2.2000000000000002</v>
      </c>
      <c r="G335" s="6">
        <v>3.6</v>
      </c>
      <c r="H335" s="6">
        <v>1014.4</v>
      </c>
      <c r="I335" s="6" t="s">
        <v>229</v>
      </c>
      <c r="J335" s="6" t="s">
        <v>229</v>
      </c>
      <c r="K335" s="6">
        <v>0</v>
      </c>
      <c r="L335" s="6">
        <v>0</v>
      </c>
      <c r="M335" s="6">
        <v>0.5</v>
      </c>
      <c r="N335">
        <v>15.7</v>
      </c>
      <c r="O335">
        <v>669.8</v>
      </c>
      <c r="P335">
        <v>16.8</v>
      </c>
      <c r="Q335">
        <v>16.899999999999999</v>
      </c>
      <c r="R335" s="60">
        <v>0.226388888888889</v>
      </c>
      <c r="T335" s="124"/>
      <c r="U335" s="128"/>
      <c r="V335" s="123" t="str">
        <f t="shared" si="7"/>
        <v/>
      </c>
      <c r="W335" s="128"/>
      <c r="X335" s="124"/>
      <c r="Z335" s="6"/>
      <c r="AA335"/>
      <c r="AC335" s="545"/>
      <c r="AR335" s="6"/>
      <c r="AS335" s="6"/>
      <c r="AT335" s="58"/>
      <c r="AU335" s="670"/>
      <c r="AV335" s="671"/>
      <c r="AW335" s="670"/>
      <c r="AX335" s="670"/>
      <c r="AY335" s="670"/>
      <c r="AZ335" s="670"/>
      <c r="BA335" s="670"/>
      <c r="BB335" s="670"/>
      <c r="BC335" s="670"/>
      <c r="BD335" s="671"/>
      <c r="BE335" s="671"/>
      <c r="BF335" s="671"/>
      <c r="BG335" s="671"/>
      <c r="BH335" s="670"/>
      <c r="BI335" s="670"/>
      <c r="BJ335" s="670"/>
      <c r="BK335" s="672"/>
      <c r="BL335" s="670"/>
      <c r="BM335" s="459"/>
      <c r="CB335" s="60"/>
    </row>
    <row r="336" spans="2:80" x14ac:dyDescent="0.25">
      <c r="B336" s="6">
        <v>18</v>
      </c>
      <c r="C336" s="6">
        <v>88</v>
      </c>
      <c r="D336" s="6">
        <v>16.899999999999999</v>
      </c>
      <c r="E336" s="6">
        <v>17.7</v>
      </c>
      <c r="F336" s="6">
        <v>2.5</v>
      </c>
      <c r="G336" s="6">
        <v>3.6</v>
      </c>
      <c r="H336" s="6">
        <v>1014.3</v>
      </c>
      <c r="I336" s="6" t="s">
        <v>229</v>
      </c>
      <c r="J336" s="6" t="s">
        <v>229</v>
      </c>
      <c r="K336" s="6">
        <v>0</v>
      </c>
      <c r="L336" s="6">
        <v>0</v>
      </c>
      <c r="M336" s="6">
        <v>0.5</v>
      </c>
      <c r="N336">
        <v>15.7</v>
      </c>
      <c r="O336">
        <v>669.8</v>
      </c>
      <c r="P336">
        <v>16.8</v>
      </c>
      <c r="Q336">
        <v>16.899999999999999</v>
      </c>
      <c r="R336" s="60">
        <v>0.227083333333333</v>
      </c>
      <c r="T336" s="124"/>
      <c r="U336" s="128"/>
      <c r="V336" s="123" t="str">
        <f t="shared" si="7"/>
        <v/>
      </c>
      <c r="W336" s="128"/>
      <c r="X336" s="124"/>
      <c r="Z336" s="6"/>
      <c r="AA336"/>
      <c r="AC336" s="545"/>
      <c r="AR336" s="6"/>
      <c r="AS336" s="6"/>
      <c r="AT336" s="58"/>
      <c r="AU336" s="670"/>
      <c r="AV336" s="671"/>
      <c r="AW336" s="670"/>
      <c r="AX336" s="670"/>
      <c r="AY336" s="670"/>
      <c r="AZ336" s="670"/>
      <c r="BA336" s="670"/>
      <c r="BB336" s="670"/>
      <c r="BC336" s="670"/>
      <c r="BD336" s="671"/>
      <c r="BE336" s="671"/>
      <c r="BF336" s="671"/>
      <c r="BG336" s="671"/>
      <c r="BH336" s="670"/>
      <c r="BI336" s="670"/>
      <c r="BJ336" s="670"/>
      <c r="BK336" s="672"/>
      <c r="BL336" s="670"/>
      <c r="BM336" s="459"/>
      <c r="CB336" s="60"/>
    </row>
    <row r="337" spans="2:80" x14ac:dyDescent="0.25">
      <c r="B337" s="6">
        <v>18.100000000000001</v>
      </c>
      <c r="C337" s="6">
        <v>88</v>
      </c>
      <c r="D337" s="6">
        <v>17</v>
      </c>
      <c r="E337" s="6">
        <v>17.8</v>
      </c>
      <c r="F337" s="6">
        <v>3.6</v>
      </c>
      <c r="G337" s="6">
        <v>5.4</v>
      </c>
      <c r="H337" s="6">
        <v>1014.3</v>
      </c>
      <c r="I337" s="6" t="s">
        <v>229</v>
      </c>
      <c r="J337" s="6" t="s">
        <v>229</v>
      </c>
      <c r="K337" s="6">
        <v>0</v>
      </c>
      <c r="L337" s="6">
        <v>0</v>
      </c>
      <c r="M337" s="6">
        <v>0.5</v>
      </c>
      <c r="N337">
        <v>15.7</v>
      </c>
      <c r="O337">
        <v>669.8</v>
      </c>
      <c r="P337">
        <v>16.8</v>
      </c>
      <c r="Q337">
        <v>16.899999999999999</v>
      </c>
      <c r="R337" s="60">
        <v>0.227777777777778</v>
      </c>
      <c r="T337" s="124"/>
      <c r="U337" s="128"/>
      <c r="V337" s="123" t="str">
        <f t="shared" si="7"/>
        <v/>
      </c>
      <c r="W337" s="128"/>
      <c r="X337" s="124"/>
      <c r="Z337" s="6"/>
      <c r="AA337"/>
      <c r="AC337" s="545"/>
      <c r="AR337" s="6"/>
      <c r="AS337" s="6"/>
      <c r="AT337" s="58"/>
      <c r="AU337" s="670"/>
      <c r="AV337" s="671"/>
      <c r="AW337" s="670"/>
      <c r="AX337" s="670"/>
      <c r="AY337" s="671"/>
      <c r="AZ337" s="671"/>
      <c r="BA337" s="670"/>
      <c r="BB337" s="670"/>
      <c r="BC337" s="670"/>
      <c r="BD337" s="671"/>
      <c r="BE337" s="671"/>
      <c r="BF337" s="671"/>
      <c r="BG337" s="671"/>
      <c r="BH337" s="670"/>
      <c r="BI337" s="670"/>
      <c r="BJ337" s="670"/>
      <c r="BK337" s="672"/>
      <c r="BL337" s="670"/>
      <c r="BM337" s="459"/>
      <c r="CB337" s="60"/>
    </row>
    <row r="338" spans="2:80" x14ac:dyDescent="0.25">
      <c r="B338" s="6">
        <v>18</v>
      </c>
      <c r="C338" s="6">
        <v>88</v>
      </c>
      <c r="D338" s="6">
        <v>17</v>
      </c>
      <c r="E338" s="6">
        <v>17.8</v>
      </c>
      <c r="F338" s="6">
        <v>4</v>
      </c>
      <c r="G338" s="6">
        <v>5.4</v>
      </c>
      <c r="H338" s="6">
        <v>1014.1</v>
      </c>
      <c r="I338" s="6" t="s">
        <v>229</v>
      </c>
      <c r="J338" s="6" t="s">
        <v>229</v>
      </c>
      <c r="K338" s="6">
        <v>0</v>
      </c>
      <c r="L338" s="6">
        <v>0</v>
      </c>
      <c r="M338" s="6">
        <v>0.5</v>
      </c>
      <c r="N338">
        <v>15.7</v>
      </c>
      <c r="O338">
        <v>669.8</v>
      </c>
      <c r="P338">
        <v>16.8</v>
      </c>
      <c r="Q338">
        <v>16.899999999999999</v>
      </c>
      <c r="R338" s="60">
        <v>0.22847222222222199</v>
      </c>
      <c r="T338" s="124"/>
      <c r="U338" s="128"/>
      <c r="V338" s="123" t="str">
        <f t="shared" si="7"/>
        <v/>
      </c>
      <c r="W338" s="128"/>
      <c r="X338" s="124"/>
      <c r="Z338" s="6"/>
      <c r="AA338"/>
      <c r="AC338" s="545"/>
      <c r="AR338" s="6"/>
      <c r="AS338" s="6"/>
      <c r="AT338" s="58"/>
      <c r="AU338" s="670"/>
      <c r="AV338" s="671"/>
      <c r="AW338" s="670"/>
      <c r="AX338" s="670"/>
      <c r="AY338" s="670"/>
      <c r="AZ338" s="670"/>
      <c r="BA338" s="670"/>
      <c r="BB338" s="670"/>
      <c r="BC338" s="670"/>
      <c r="BD338" s="671"/>
      <c r="BE338" s="671"/>
      <c r="BF338" s="671"/>
      <c r="BG338" s="671"/>
      <c r="BH338" s="670"/>
      <c r="BI338" s="670"/>
      <c r="BJ338" s="670"/>
      <c r="BK338" s="672"/>
      <c r="BL338" s="670"/>
      <c r="BM338" s="459"/>
      <c r="CB338" s="60"/>
    </row>
    <row r="339" spans="2:80" x14ac:dyDescent="0.25">
      <c r="B339" s="6">
        <v>18</v>
      </c>
      <c r="C339" s="6">
        <v>88</v>
      </c>
      <c r="D339" s="6">
        <v>17</v>
      </c>
      <c r="E339" s="6">
        <v>17.8</v>
      </c>
      <c r="F339" s="6">
        <v>4</v>
      </c>
      <c r="G339" s="6">
        <v>5.4</v>
      </c>
      <c r="H339" s="6">
        <v>1014.1</v>
      </c>
      <c r="I339" s="6" t="s">
        <v>229</v>
      </c>
      <c r="J339" s="6" t="s">
        <v>229</v>
      </c>
      <c r="K339" s="6">
        <v>0</v>
      </c>
      <c r="L339" s="6">
        <v>0</v>
      </c>
      <c r="M339" s="6">
        <v>0.5</v>
      </c>
      <c r="N339">
        <v>15.7</v>
      </c>
      <c r="O339">
        <v>669.8</v>
      </c>
      <c r="P339">
        <v>16.899999999999999</v>
      </c>
      <c r="Q339">
        <v>16.899999999999999</v>
      </c>
      <c r="R339" s="60">
        <v>0.22916666666666699</v>
      </c>
      <c r="T339" s="124"/>
      <c r="U339" s="128"/>
      <c r="V339" s="123" t="str">
        <f t="shared" si="7"/>
        <v/>
      </c>
      <c r="W339" s="128"/>
      <c r="X339" s="124"/>
      <c r="Z339" s="6"/>
      <c r="AA339"/>
      <c r="AC339" s="545"/>
      <c r="AR339" s="6"/>
      <c r="AS339" s="6"/>
      <c r="AT339" s="58"/>
      <c r="AU339" s="670"/>
      <c r="AV339" s="671"/>
      <c r="AW339" s="670"/>
      <c r="AX339" s="670"/>
      <c r="AY339" s="670"/>
      <c r="AZ339" s="670"/>
      <c r="BA339" s="670"/>
      <c r="BB339" s="670"/>
      <c r="BC339" s="670"/>
      <c r="BD339" s="671"/>
      <c r="BE339" s="671"/>
      <c r="BF339" s="671"/>
      <c r="BG339" s="671"/>
      <c r="BH339" s="670"/>
      <c r="BI339" s="670"/>
      <c r="BJ339" s="670"/>
      <c r="BK339" s="672"/>
      <c r="BL339" s="670"/>
      <c r="BM339" s="459"/>
      <c r="CB339" s="60"/>
    </row>
    <row r="340" spans="2:80" x14ac:dyDescent="0.25">
      <c r="B340" s="6">
        <v>18</v>
      </c>
      <c r="C340" s="6">
        <v>88</v>
      </c>
      <c r="D340" s="6">
        <v>17</v>
      </c>
      <c r="E340" s="6">
        <v>17.8</v>
      </c>
      <c r="F340" s="6">
        <v>2.2000000000000002</v>
      </c>
      <c r="G340" s="6">
        <v>3.6</v>
      </c>
      <c r="H340" s="6">
        <v>1014.1</v>
      </c>
      <c r="I340" s="6" t="s">
        <v>229</v>
      </c>
      <c r="J340" s="6" t="s">
        <v>229</v>
      </c>
      <c r="K340" s="6">
        <v>0</v>
      </c>
      <c r="L340" s="6">
        <v>0</v>
      </c>
      <c r="M340" s="6">
        <v>0.5</v>
      </c>
      <c r="N340">
        <v>15.7</v>
      </c>
      <c r="O340">
        <v>669.8</v>
      </c>
      <c r="P340">
        <v>16.899999999999999</v>
      </c>
      <c r="Q340">
        <v>17</v>
      </c>
      <c r="R340" s="60">
        <v>0.22986111111111099</v>
      </c>
      <c r="T340" s="124"/>
      <c r="U340" s="128"/>
      <c r="V340" s="123" t="str">
        <f t="shared" si="7"/>
        <v/>
      </c>
      <c r="W340" s="128"/>
      <c r="X340" s="124"/>
      <c r="Z340" s="6"/>
      <c r="AA340"/>
      <c r="AC340" s="545"/>
      <c r="AR340" s="6"/>
      <c r="AS340" s="6"/>
      <c r="AT340" s="58"/>
      <c r="AU340" s="670"/>
      <c r="AV340" s="671"/>
      <c r="AW340" s="670"/>
      <c r="AX340" s="670"/>
      <c r="AY340" s="670"/>
      <c r="AZ340" s="670"/>
      <c r="BA340" s="670"/>
      <c r="BB340" s="670"/>
      <c r="BC340" s="670"/>
      <c r="BD340" s="671"/>
      <c r="BE340" s="671"/>
      <c r="BF340" s="671"/>
      <c r="BG340" s="671"/>
      <c r="BH340" s="670"/>
      <c r="BI340" s="670"/>
      <c r="BJ340" s="670"/>
      <c r="BK340" s="672"/>
      <c r="BL340" s="670"/>
      <c r="BM340" s="459"/>
      <c r="CB340" s="60"/>
    </row>
    <row r="341" spans="2:80" x14ac:dyDescent="0.25">
      <c r="B341" s="6">
        <v>18</v>
      </c>
      <c r="C341" s="6">
        <v>88</v>
      </c>
      <c r="D341" s="6">
        <v>17</v>
      </c>
      <c r="E341" s="6">
        <v>17.8</v>
      </c>
      <c r="F341" s="6">
        <v>2.9</v>
      </c>
      <c r="G341" s="6">
        <v>3.6</v>
      </c>
      <c r="H341" s="6">
        <v>1014.1</v>
      </c>
      <c r="I341" s="6" t="s">
        <v>229</v>
      </c>
      <c r="J341" s="6" t="s">
        <v>229</v>
      </c>
      <c r="K341" s="6">
        <v>0</v>
      </c>
      <c r="L341" s="6">
        <v>0</v>
      </c>
      <c r="M341" s="6">
        <v>0.5</v>
      </c>
      <c r="N341">
        <v>15.7</v>
      </c>
      <c r="O341">
        <v>669.8</v>
      </c>
      <c r="P341">
        <v>16.899999999999999</v>
      </c>
      <c r="Q341">
        <v>17</v>
      </c>
      <c r="R341" s="60">
        <v>0.23055555555555601</v>
      </c>
      <c r="T341" s="124"/>
      <c r="U341" s="128"/>
      <c r="V341" s="123" t="str">
        <f t="shared" si="7"/>
        <v/>
      </c>
      <c r="W341" s="128"/>
      <c r="X341" s="124"/>
      <c r="Z341" s="6"/>
      <c r="AA341"/>
      <c r="AC341" s="545"/>
      <c r="AR341" s="6"/>
      <c r="AS341" s="6"/>
      <c r="AT341" s="58"/>
      <c r="AU341" s="670"/>
      <c r="AV341" s="671"/>
      <c r="AW341" s="670"/>
      <c r="AX341" s="670"/>
      <c r="AY341" s="671"/>
      <c r="AZ341" s="670"/>
      <c r="BA341" s="670"/>
      <c r="BB341" s="670"/>
      <c r="BC341" s="670"/>
      <c r="BD341" s="671"/>
      <c r="BE341" s="671"/>
      <c r="BF341" s="671"/>
      <c r="BG341" s="671"/>
      <c r="BH341" s="670"/>
      <c r="BI341" s="670"/>
      <c r="BJ341" s="670"/>
      <c r="BK341" s="672"/>
      <c r="BL341" s="670"/>
      <c r="BM341" s="459"/>
      <c r="CB341" s="60"/>
    </row>
    <row r="342" spans="2:80" x14ac:dyDescent="0.25">
      <c r="B342" s="6">
        <v>18.100000000000001</v>
      </c>
      <c r="C342" s="6">
        <v>88</v>
      </c>
      <c r="D342" s="6">
        <v>17</v>
      </c>
      <c r="E342" s="6">
        <v>17.8</v>
      </c>
      <c r="F342" s="6">
        <v>3.6</v>
      </c>
      <c r="G342" s="6">
        <v>7.2</v>
      </c>
      <c r="H342" s="6">
        <v>1014.2</v>
      </c>
      <c r="I342" s="6" t="s">
        <v>229</v>
      </c>
      <c r="J342" s="6" t="s">
        <v>229</v>
      </c>
      <c r="K342" s="6">
        <v>0</v>
      </c>
      <c r="L342" s="6">
        <v>0</v>
      </c>
      <c r="M342" s="6">
        <v>0.5</v>
      </c>
      <c r="N342">
        <v>15.7</v>
      </c>
      <c r="O342">
        <v>669.8</v>
      </c>
      <c r="P342">
        <v>16.899999999999999</v>
      </c>
      <c r="Q342">
        <v>17</v>
      </c>
      <c r="R342" s="60">
        <v>0.23125000000000001</v>
      </c>
      <c r="T342" s="124"/>
      <c r="U342" s="128"/>
      <c r="V342" s="123" t="str">
        <f t="shared" si="7"/>
        <v/>
      </c>
      <c r="W342" s="128"/>
      <c r="X342" s="124"/>
      <c r="Z342" s="6"/>
      <c r="AA342"/>
      <c r="AC342" s="545"/>
      <c r="AR342" s="6"/>
      <c r="AS342" s="6"/>
      <c r="AT342" s="58"/>
      <c r="AU342" s="670"/>
      <c r="AV342" s="671"/>
      <c r="AW342" s="670"/>
      <c r="AX342" s="670"/>
      <c r="AY342" s="670"/>
      <c r="AZ342" s="670"/>
      <c r="BA342" s="670"/>
      <c r="BB342" s="670"/>
      <c r="BC342" s="670"/>
      <c r="BD342" s="671"/>
      <c r="BE342" s="671"/>
      <c r="BF342" s="671"/>
      <c r="BG342" s="671"/>
      <c r="BH342" s="670"/>
      <c r="BI342" s="670"/>
      <c r="BJ342" s="670"/>
      <c r="BK342" s="672"/>
      <c r="BL342" s="670"/>
      <c r="BM342" s="459"/>
      <c r="CB342" s="60"/>
    </row>
    <row r="343" spans="2:80" x14ac:dyDescent="0.25">
      <c r="B343" s="6">
        <v>18.100000000000001</v>
      </c>
      <c r="C343" s="6">
        <v>88</v>
      </c>
      <c r="D343" s="6">
        <v>17</v>
      </c>
      <c r="E343" s="6">
        <v>17.8</v>
      </c>
      <c r="F343" s="6">
        <v>1.4</v>
      </c>
      <c r="G343" s="6">
        <v>1.8</v>
      </c>
      <c r="H343" s="6">
        <v>1014</v>
      </c>
      <c r="I343" s="6" t="s">
        <v>229</v>
      </c>
      <c r="J343" s="6" t="s">
        <v>229</v>
      </c>
      <c r="K343" s="6">
        <v>0</v>
      </c>
      <c r="L343" s="6">
        <v>0</v>
      </c>
      <c r="M343" s="6">
        <v>0.5</v>
      </c>
      <c r="N343">
        <v>15.7</v>
      </c>
      <c r="O343">
        <v>669.8</v>
      </c>
      <c r="P343">
        <v>16.899999999999999</v>
      </c>
      <c r="Q343">
        <v>17</v>
      </c>
      <c r="R343" s="60">
        <v>0.23194444444444401</v>
      </c>
      <c r="T343" s="124"/>
      <c r="U343" s="128"/>
      <c r="V343" s="123" t="str">
        <f t="shared" si="7"/>
        <v/>
      </c>
      <c r="W343" s="128"/>
      <c r="X343" s="124"/>
      <c r="Z343" s="6"/>
      <c r="AA343"/>
      <c r="AC343" s="545"/>
      <c r="AR343" s="6"/>
      <c r="AS343" s="6"/>
      <c r="AT343" s="58"/>
      <c r="AU343" s="670"/>
      <c r="AV343" s="671"/>
      <c r="AW343" s="670"/>
      <c r="AX343" s="670"/>
      <c r="AY343" s="670"/>
      <c r="AZ343" s="670"/>
      <c r="BA343" s="670"/>
      <c r="BB343" s="670"/>
      <c r="BC343" s="670"/>
      <c r="BD343" s="671"/>
      <c r="BE343" s="671"/>
      <c r="BF343" s="671"/>
      <c r="BG343" s="671"/>
      <c r="BH343" s="670"/>
      <c r="BI343" s="670"/>
      <c r="BJ343" s="670"/>
      <c r="BK343" s="672"/>
      <c r="BL343" s="670"/>
      <c r="BM343" s="459"/>
      <c r="CB343" s="60"/>
    </row>
    <row r="344" spans="2:80" x14ac:dyDescent="0.25">
      <c r="B344" s="6">
        <v>18.100000000000001</v>
      </c>
      <c r="C344" s="6">
        <v>88</v>
      </c>
      <c r="D344" s="6">
        <v>17</v>
      </c>
      <c r="E344" s="6">
        <v>17.8</v>
      </c>
      <c r="F344" s="6">
        <v>2.5</v>
      </c>
      <c r="G344" s="6">
        <v>3.6</v>
      </c>
      <c r="H344" s="6">
        <v>1014</v>
      </c>
      <c r="I344" s="6" t="s">
        <v>229</v>
      </c>
      <c r="J344" s="6" t="s">
        <v>229</v>
      </c>
      <c r="K344" s="6">
        <v>0</v>
      </c>
      <c r="L344" s="6">
        <v>0</v>
      </c>
      <c r="M344" s="6">
        <v>0.5</v>
      </c>
      <c r="N344">
        <v>15.7</v>
      </c>
      <c r="O344">
        <v>669.8</v>
      </c>
      <c r="P344">
        <v>16.899999999999999</v>
      </c>
      <c r="Q344">
        <v>17</v>
      </c>
      <c r="R344" s="60">
        <v>0.23263888888888901</v>
      </c>
      <c r="T344" s="124"/>
      <c r="U344" s="128"/>
      <c r="V344" s="123" t="str">
        <f t="shared" si="7"/>
        <v/>
      </c>
      <c r="W344" s="128"/>
      <c r="X344" s="124"/>
      <c r="Z344" s="6"/>
      <c r="AA344"/>
      <c r="AC344" s="545"/>
      <c r="AR344" s="6"/>
      <c r="AS344" s="6"/>
      <c r="AT344" s="58"/>
      <c r="AU344" s="670"/>
      <c r="AV344" s="671"/>
      <c r="AW344" s="670"/>
      <c r="AX344" s="670"/>
      <c r="AY344" s="670"/>
      <c r="AZ344" s="670"/>
      <c r="BA344" s="671"/>
      <c r="BB344" s="670"/>
      <c r="BC344" s="670"/>
      <c r="BD344" s="671"/>
      <c r="BE344" s="671"/>
      <c r="BF344" s="671"/>
      <c r="BG344" s="671"/>
      <c r="BH344" s="670"/>
      <c r="BI344" s="670"/>
      <c r="BJ344" s="670"/>
      <c r="BK344" s="672"/>
      <c r="BL344" s="670"/>
      <c r="BM344" s="459"/>
      <c r="CB344" s="60"/>
    </row>
    <row r="345" spans="2:80" x14ac:dyDescent="0.25">
      <c r="B345" s="6">
        <v>18.100000000000001</v>
      </c>
      <c r="C345" s="6">
        <v>88</v>
      </c>
      <c r="D345" s="6">
        <v>17</v>
      </c>
      <c r="E345" s="6">
        <v>17.8</v>
      </c>
      <c r="F345" s="6">
        <v>2.2000000000000002</v>
      </c>
      <c r="G345" s="6">
        <v>3.6</v>
      </c>
      <c r="H345" s="6">
        <v>1014.2</v>
      </c>
      <c r="I345" s="6" t="s">
        <v>229</v>
      </c>
      <c r="J345" s="6" t="s">
        <v>229</v>
      </c>
      <c r="K345" s="6">
        <v>0</v>
      </c>
      <c r="L345" s="6">
        <v>0</v>
      </c>
      <c r="M345" s="6">
        <v>0.5</v>
      </c>
      <c r="N345">
        <v>15.7</v>
      </c>
      <c r="O345">
        <v>669.8</v>
      </c>
      <c r="P345">
        <v>16.899999999999999</v>
      </c>
      <c r="Q345">
        <v>17</v>
      </c>
      <c r="R345" s="60">
        <v>0.233333333333333</v>
      </c>
      <c r="T345" s="124"/>
      <c r="U345" s="128"/>
      <c r="V345" s="123" t="str">
        <f t="shared" si="7"/>
        <v/>
      </c>
      <c r="W345" s="128"/>
      <c r="X345" s="124"/>
      <c r="Z345" s="6"/>
      <c r="AA345"/>
      <c r="AC345" s="545"/>
      <c r="AR345" s="6"/>
      <c r="AS345" s="6"/>
      <c r="AT345" s="58"/>
      <c r="AU345" s="670"/>
      <c r="AV345" s="671"/>
      <c r="AW345" s="670"/>
      <c r="AX345" s="670"/>
      <c r="AY345" s="670"/>
      <c r="AZ345" s="670"/>
      <c r="BA345" s="670"/>
      <c r="BB345" s="670"/>
      <c r="BC345" s="670"/>
      <c r="BD345" s="671"/>
      <c r="BE345" s="671"/>
      <c r="BF345" s="671"/>
      <c r="BG345" s="671"/>
      <c r="BH345" s="670"/>
      <c r="BI345" s="670"/>
      <c r="BJ345" s="670"/>
      <c r="BK345" s="672"/>
      <c r="BL345" s="670"/>
      <c r="BM345" s="459"/>
      <c r="CB345" s="60"/>
    </row>
    <row r="346" spans="2:80" x14ac:dyDescent="0.25">
      <c r="B346" s="6">
        <v>18.100000000000001</v>
      </c>
      <c r="C346" s="6">
        <v>88</v>
      </c>
      <c r="D346" s="6">
        <v>17</v>
      </c>
      <c r="E346" s="6">
        <v>17.8</v>
      </c>
      <c r="F346" s="6">
        <v>7.9</v>
      </c>
      <c r="G346" s="6">
        <v>9.4</v>
      </c>
      <c r="H346" s="6">
        <v>1014.1</v>
      </c>
      <c r="I346" s="6" t="s">
        <v>229</v>
      </c>
      <c r="J346" s="6" t="s">
        <v>229</v>
      </c>
      <c r="K346" s="6">
        <v>0</v>
      </c>
      <c r="L346" s="6">
        <v>0</v>
      </c>
      <c r="M346" s="6">
        <v>0.5</v>
      </c>
      <c r="N346">
        <v>15.7</v>
      </c>
      <c r="O346">
        <v>669.8</v>
      </c>
      <c r="P346">
        <v>16.899999999999999</v>
      </c>
      <c r="Q346">
        <v>17</v>
      </c>
      <c r="R346" s="60">
        <v>0.234027777777778</v>
      </c>
      <c r="T346" s="124"/>
      <c r="U346" s="128"/>
      <c r="V346" s="123" t="str">
        <f t="shared" si="7"/>
        <v/>
      </c>
      <c r="W346" s="128"/>
      <c r="X346" s="124"/>
      <c r="Z346" s="6"/>
      <c r="AA346"/>
      <c r="AC346" s="545"/>
      <c r="AR346" s="6"/>
      <c r="AS346" s="6"/>
      <c r="AT346" s="58"/>
      <c r="AU346" s="670"/>
      <c r="AV346" s="671"/>
      <c r="AW346" s="670"/>
      <c r="AX346" s="670"/>
      <c r="AY346" s="670"/>
      <c r="AZ346" s="670"/>
      <c r="BA346" s="670"/>
      <c r="BB346" s="670"/>
      <c r="BC346" s="670"/>
      <c r="BD346" s="671"/>
      <c r="BE346" s="671"/>
      <c r="BF346" s="671"/>
      <c r="BG346" s="671"/>
      <c r="BH346" s="670"/>
      <c r="BI346" s="670"/>
      <c r="BJ346" s="670"/>
      <c r="BK346" s="672"/>
      <c r="BL346" s="670"/>
      <c r="BM346" s="459"/>
      <c r="CB346" s="60"/>
    </row>
    <row r="347" spans="2:80" x14ac:dyDescent="0.25">
      <c r="B347" s="6">
        <v>18.100000000000001</v>
      </c>
      <c r="C347" s="6">
        <v>88</v>
      </c>
      <c r="D347" s="6">
        <v>17</v>
      </c>
      <c r="E347" s="6">
        <v>17.8</v>
      </c>
      <c r="F347" s="6">
        <v>2.2000000000000002</v>
      </c>
      <c r="G347" s="6">
        <v>3.6</v>
      </c>
      <c r="H347" s="6">
        <v>1014.3</v>
      </c>
      <c r="I347" s="6" t="s">
        <v>229</v>
      </c>
      <c r="J347" s="6" t="s">
        <v>229</v>
      </c>
      <c r="K347" s="6">
        <v>0</v>
      </c>
      <c r="L347" s="6">
        <v>0</v>
      </c>
      <c r="M347" s="6">
        <v>0.5</v>
      </c>
      <c r="N347">
        <v>15.7</v>
      </c>
      <c r="O347">
        <v>669.8</v>
      </c>
      <c r="P347">
        <v>16.899999999999999</v>
      </c>
      <c r="Q347">
        <v>17</v>
      </c>
      <c r="R347" s="60">
        <v>0.234722222222222</v>
      </c>
      <c r="T347" s="124"/>
      <c r="U347" s="128"/>
      <c r="V347" s="123" t="str">
        <f t="shared" si="7"/>
        <v/>
      </c>
      <c r="W347" s="128"/>
      <c r="X347" s="124"/>
      <c r="Z347" s="6"/>
      <c r="AA347"/>
      <c r="AC347" s="545"/>
      <c r="AR347" s="6"/>
      <c r="AS347" s="6"/>
      <c r="AT347" s="58"/>
      <c r="AU347" s="670"/>
      <c r="AV347" s="671"/>
      <c r="AW347" s="670"/>
      <c r="AX347" s="670"/>
      <c r="AY347" s="670"/>
      <c r="AZ347" s="670"/>
      <c r="BA347" s="670"/>
      <c r="BB347" s="670"/>
      <c r="BC347" s="670"/>
      <c r="BD347" s="671"/>
      <c r="BE347" s="671"/>
      <c r="BF347" s="671"/>
      <c r="BG347" s="671"/>
      <c r="BH347" s="670"/>
      <c r="BI347" s="670"/>
      <c r="BJ347" s="670"/>
      <c r="BK347" s="672"/>
      <c r="BL347" s="670"/>
      <c r="BM347" s="459"/>
      <c r="CB347" s="60"/>
    </row>
    <row r="348" spans="2:80" x14ac:dyDescent="0.25">
      <c r="B348" s="6">
        <v>18.100000000000001</v>
      </c>
      <c r="C348" s="6">
        <v>88</v>
      </c>
      <c r="D348" s="6">
        <v>17</v>
      </c>
      <c r="E348" s="6">
        <v>17.8</v>
      </c>
      <c r="F348" s="6">
        <v>3.2</v>
      </c>
      <c r="G348" s="6">
        <v>5.4</v>
      </c>
      <c r="H348" s="6">
        <v>1014.3</v>
      </c>
      <c r="I348" s="6" t="s">
        <v>229</v>
      </c>
      <c r="J348" s="6" t="s">
        <v>229</v>
      </c>
      <c r="K348" s="6">
        <v>0</v>
      </c>
      <c r="L348" s="6">
        <v>0</v>
      </c>
      <c r="M348" s="6">
        <v>0.5</v>
      </c>
      <c r="N348">
        <v>15.7</v>
      </c>
      <c r="O348">
        <v>669.8</v>
      </c>
      <c r="P348">
        <v>16.899999999999999</v>
      </c>
      <c r="Q348">
        <v>17.100000000000001</v>
      </c>
      <c r="R348" s="60">
        <v>0.235416666666667</v>
      </c>
      <c r="T348" s="124"/>
      <c r="U348" s="128"/>
      <c r="V348" s="123" t="str">
        <f t="shared" si="7"/>
        <v/>
      </c>
      <c r="W348" s="128"/>
      <c r="X348" s="124"/>
      <c r="Z348" s="6"/>
      <c r="AA348"/>
      <c r="AC348" s="545"/>
      <c r="AR348" s="6"/>
      <c r="AS348" s="6"/>
      <c r="AT348" s="58"/>
      <c r="AU348" s="670"/>
      <c r="AV348" s="671"/>
      <c r="AW348" s="670"/>
      <c r="AX348" s="670"/>
      <c r="AY348" s="670"/>
      <c r="AZ348" s="670"/>
      <c r="BA348" s="670"/>
      <c r="BB348" s="670"/>
      <c r="BC348" s="670"/>
      <c r="BD348" s="671"/>
      <c r="BE348" s="671"/>
      <c r="BF348" s="671"/>
      <c r="BG348" s="671"/>
      <c r="BH348" s="670"/>
      <c r="BI348" s="670"/>
      <c r="BJ348" s="670"/>
      <c r="BK348" s="672"/>
      <c r="BL348" s="670"/>
      <c r="BM348" s="459"/>
      <c r="CB348" s="60"/>
    </row>
    <row r="349" spans="2:80" x14ac:dyDescent="0.25">
      <c r="B349" s="6">
        <v>18.100000000000001</v>
      </c>
      <c r="C349" s="6">
        <v>88</v>
      </c>
      <c r="D349" s="6">
        <v>17.100000000000001</v>
      </c>
      <c r="E349" s="6">
        <v>17.899999999999999</v>
      </c>
      <c r="F349" s="6">
        <v>4.7</v>
      </c>
      <c r="G349" s="6">
        <v>7.2</v>
      </c>
      <c r="H349" s="6">
        <v>1014.4</v>
      </c>
      <c r="I349" s="6" t="s">
        <v>229</v>
      </c>
      <c r="J349" s="6" t="s">
        <v>229</v>
      </c>
      <c r="K349" s="6">
        <v>0</v>
      </c>
      <c r="L349" s="6">
        <v>0</v>
      </c>
      <c r="M349" s="6">
        <v>0.5</v>
      </c>
      <c r="N349">
        <v>15.7</v>
      </c>
      <c r="O349">
        <v>669.8</v>
      </c>
      <c r="P349">
        <v>17</v>
      </c>
      <c r="Q349">
        <v>17.100000000000001</v>
      </c>
      <c r="R349" s="60">
        <v>0.23611111111111099</v>
      </c>
      <c r="T349" s="124"/>
      <c r="U349" s="128"/>
      <c r="V349" s="123" t="str">
        <f t="shared" si="7"/>
        <v/>
      </c>
      <c r="W349" s="128"/>
      <c r="X349" s="124"/>
      <c r="Z349" s="6"/>
      <c r="AA349"/>
      <c r="AC349" s="545"/>
      <c r="AR349" s="6"/>
      <c r="AS349" s="6"/>
      <c r="AT349" s="58"/>
      <c r="AU349" s="670"/>
      <c r="AV349" s="671"/>
      <c r="AW349" s="670"/>
      <c r="AX349" s="670"/>
      <c r="AY349" s="670"/>
      <c r="AZ349" s="670"/>
      <c r="BA349" s="670"/>
      <c r="BB349" s="670"/>
      <c r="BC349" s="670"/>
      <c r="BD349" s="671"/>
      <c r="BE349" s="671"/>
      <c r="BF349" s="671"/>
      <c r="BG349" s="671"/>
      <c r="BH349" s="670"/>
      <c r="BI349" s="670"/>
      <c r="BJ349" s="670"/>
      <c r="BK349" s="672"/>
      <c r="BL349" s="670"/>
      <c r="BM349" s="459"/>
      <c r="CB349" s="60"/>
    </row>
    <row r="350" spans="2:80" x14ac:dyDescent="0.25">
      <c r="B350" s="6">
        <v>18.100000000000001</v>
      </c>
      <c r="C350" s="6">
        <v>88</v>
      </c>
      <c r="D350" s="6">
        <v>17.100000000000001</v>
      </c>
      <c r="E350" s="6">
        <v>17.899999999999999</v>
      </c>
      <c r="F350" s="6">
        <v>3.6</v>
      </c>
      <c r="G350" s="6">
        <v>5.4</v>
      </c>
      <c r="H350" s="6">
        <v>1014.2</v>
      </c>
      <c r="I350" s="6" t="s">
        <v>229</v>
      </c>
      <c r="J350" s="6" t="s">
        <v>229</v>
      </c>
      <c r="K350" s="6">
        <v>0</v>
      </c>
      <c r="L350" s="6">
        <v>0</v>
      </c>
      <c r="M350" s="6">
        <v>0.5</v>
      </c>
      <c r="N350">
        <v>15.7</v>
      </c>
      <c r="O350">
        <v>669.8</v>
      </c>
      <c r="P350">
        <v>17</v>
      </c>
      <c r="Q350">
        <v>17.100000000000001</v>
      </c>
      <c r="R350" s="60">
        <v>0.23680555555555599</v>
      </c>
      <c r="T350" s="124"/>
      <c r="U350" s="128"/>
      <c r="V350" s="123" t="str">
        <f t="shared" si="7"/>
        <v/>
      </c>
      <c r="W350" s="128"/>
      <c r="X350" s="124"/>
      <c r="Z350" s="6"/>
      <c r="AA350"/>
      <c r="AC350" s="545"/>
      <c r="AR350" s="6"/>
      <c r="AS350" s="6"/>
      <c r="AT350" s="58"/>
      <c r="AU350" s="670"/>
      <c r="AV350" s="671"/>
      <c r="AW350" s="670"/>
      <c r="AX350" s="670"/>
      <c r="AY350" s="670"/>
      <c r="AZ350" s="670"/>
      <c r="BA350" s="670"/>
      <c r="BB350" s="670"/>
      <c r="BC350" s="670"/>
      <c r="BD350" s="671"/>
      <c r="BE350" s="671"/>
      <c r="BF350" s="671"/>
      <c r="BG350" s="671"/>
      <c r="BH350" s="670"/>
      <c r="BI350" s="670"/>
      <c r="BJ350" s="670"/>
      <c r="BK350" s="672"/>
      <c r="BL350" s="670"/>
      <c r="BM350" s="459"/>
      <c r="CB350" s="60"/>
    </row>
    <row r="351" spans="2:80" x14ac:dyDescent="0.25">
      <c r="B351" s="6">
        <v>18.100000000000001</v>
      </c>
      <c r="C351" s="6">
        <v>88</v>
      </c>
      <c r="D351" s="6">
        <v>17.100000000000001</v>
      </c>
      <c r="E351" s="6">
        <v>17.899999999999999</v>
      </c>
      <c r="F351" s="6">
        <v>4</v>
      </c>
      <c r="G351" s="6">
        <v>5.4</v>
      </c>
      <c r="H351" s="6">
        <v>1014.3</v>
      </c>
      <c r="I351" s="6" t="s">
        <v>229</v>
      </c>
      <c r="J351" s="6" t="s">
        <v>229</v>
      </c>
      <c r="K351" s="6">
        <v>0</v>
      </c>
      <c r="L351" s="6">
        <v>0</v>
      </c>
      <c r="M351" s="6">
        <v>0.5</v>
      </c>
      <c r="N351">
        <v>15.7</v>
      </c>
      <c r="O351">
        <v>669.8</v>
      </c>
      <c r="P351">
        <v>17</v>
      </c>
      <c r="Q351">
        <v>17.100000000000001</v>
      </c>
      <c r="R351" s="60">
        <v>0.23749999999999999</v>
      </c>
      <c r="T351" s="124"/>
      <c r="U351" s="128"/>
      <c r="V351" s="123" t="str">
        <f t="shared" si="7"/>
        <v/>
      </c>
      <c r="W351" s="128"/>
      <c r="X351" s="124"/>
      <c r="Z351" s="6"/>
      <c r="AA351"/>
      <c r="AC351" s="545"/>
      <c r="AR351" s="6"/>
      <c r="AS351" s="6"/>
      <c r="AT351" s="58"/>
      <c r="AU351" s="670"/>
      <c r="AV351" s="671"/>
      <c r="AW351" s="670"/>
      <c r="AX351" s="670"/>
      <c r="AY351" s="670"/>
      <c r="AZ351" s="670"/>
      <c r="BA351" s="670"/>
      <c r="BB351" s="670"/>
      <c r="BC351" s="670"/>
      <c r="BD351" s="671"/>
      <c r="BE351" s="671"/>
      <c r="BF351" s="671"/>
      <c r="BG351" s="671"/>
      <c r="BH351" s="670"/>
      <c r="BI351" s="670"/>
      <c r="BJ351" s="670"/>
      <c r="BK351" s="672"/>
      <c r="BL351" s="670"/>
      <c r="BM351" s="459"/>
      <c r="CB351" s="60"/>
    </row>
    <row r="352" spans="2:80" x14ac:dyDescent="0.25">
      <c r="B352" s="6">
        <v>18.100000000000001</v>
      </c>
      <c r="C352" s="6">
        <v>88</v>
      </c>
      <c r="D352" s="6">
        <v>17.100000000000001</v>
      </c>
      <c r="E352" s="6">
        <v>17.899999999999999</v>
      </c>
      <c r="F352" s="6">
        <v>2.5</v>
      </c>
      <c r="G352" s="6">
        <v>3.6</v>
      </c>
      <c r="H352" s="6">
        <v>1014.2</v>
      </c>
      <c r="I352" s="6" t="s">
        <v>229</v>
      </c>
      <c r="J352" s="6" t="s">
        <v>229</v>
      </c>
      <c r="K352" s="6">
        <v>0</v>
      </c>
      <c r="L352" s="6">
        <v>0</v>
      </c>
      <c r="M352" s="6">
        <v>0.5</v>
      </c>
      <c r="N352">
        <v>15.7</v>
      </c>
      <c r="O352">
        <v>669.8</v>
      </c>
      <c r="P352">
        <v>17</v>
      </c>
      <c r="Q352">
        <v>17.100000000000001</v>
      </c>
      <c r="R352" s="60">
        <v>0.23819444444444399</v>
      </c>
      <c r="T352" s="124"/>
      <c r="U352" s="128"/>
      <c r="V352" s="123" t="str">
        <f t="shared" si="7"/>
        <v/>
      </c>
      <c r="W352" s="128"/>
      <c r="X352" s="124"/>
      <c r="Z352" s="6"/>
      <c r="AA352"/>
      <c r="AC352" s="545"/>
      <c r="AR352" s="6"/>
      <c r="AS352" s="6"/>
      <c r="AT352" s="58"/>
      <c r="AU352" s="670"/>
      <c r="AV352" s="671"/>
      <c r="AW352" s="670"/>
      <c r="AX352" s="670"/>
      <c r="AY352" s="670"/>
      <c r="AZ352" s="670"/>
      <c r="BA352" s="670"/>
      <c r="BB352" s="670"/>
      <c r="BC352" s="670"/>
      <c r="BD352" s="671"/>
      <c r="BE352" s="671"/>
      <c r="BF352" s="671"/>
      <c r="BG352" s="671"/>
      <c r="BH352" s="670"/>
      <c r="BI352" s="670"/>
      <c r="BJ352" s="670"/>
      <c r="BK352" s="672"/>
      <c r="BL352" s="670"/>
      <c r="BM352" s="459"/>
      <c r="CB352" s="60"/>
    </row>
    <row r="353" spans="2:80" x14ac:dyDescent="0.25">
      <c r="B353" s="6">
        <v>18.100000000000001</v>
      </c>
      <c r="C353" s="6">
        <v>88</v>
      </c>
      <c r="D353" s="6">
        <v>17.100000000000001</v>
      </c>
      <c r="E353" s="6">
        <v>17.899999999999999</v>
      </c>
      <c r="F353" s="6">
        <v>3.6</v>
      </c>
      <c r="G353" s="6">
        <v>5.4</v>
      </c>
      <c r="H353" s="6">
        <v>1014.4</v>
      </c>
      <c r="I353" s="6" t="s">
        <v>229</v>
      </c>
      <c r="J353" s="6" t="s">
        <v>229</v>
      </c>
      <c r="K353" s="6">
        <v>0</v>
      </c>
      <c r="L353" s="6">
        <v>0</v>
      </c>
      <c r="M353" s="6">
        <v>0.5</v>
      </c>
      <c r="N353">
        <v>15.7</v>
      </c>
      <c r="O353">
        <v>669.8</v>
      </c>
      <c r="P353">
        <v>17</v>
      </c>
      <c r="Q353">
        <v>17.100000000000001</v>
      </c>
      <c r="R353" s="60">
        <v>0.23888888888888901</v>
      </c>
      <c r="T353" s="124"/>
      <c r="U353" s="128"/>
      <c r="V353" s="123" t="str">
        <f t="shared" si="7"/>
        <v/>
      </c>
      <c r="W353" s="128"/>
      <c r="X353" s="124"/>
      <c r="Z353" s="6"/>
      <c r="AA353"/>
      <c r="AC353" s="545"/>
      <c r="AR353" s="6"/>
      <c r="AS353" s="6"/>
      <c r="AT353" s="58"/>
      <c r="AU353" s="670"/>
      <c r="AV353" s="671"/>
      <c r="AW353" s="670"/>
      <c r="AX353" s="670"/>
      <c r="AY353" s="670"/>
      <c r="AZ353" s="670"/>
      <c r="BA353" s="670"/>
      <c r="BB353" s="670"/>
      <c r="BC353" s="670"/>
      <c r="BD353" s="671"/>
      <c r="BE353" s="671"/>
      <c r="BF353" s="671"/>
      <c r="BG353" s="671"/>
      <c r="BH353" s="670"/>
      <c r="BI353" s="670"/>
      <c r="BJ353" s="670"/>
      <c r="BK353" s="672"/>
      <c r="BL353" s="670"/>
      <c r="BM353" s="459"/>
      <c r="CB353" s="60"/>
    </row>
    <row r="354" spans="2:80" x14ac:dyDescent="0.25">
      <c r="B354" s="6">
        <v>18.100000000000001</v>
      </c>
      <c r="C354" s="6">
        <v>88</v>
      </c>
      <c r="D354" s="6">
        <v>17.100000000000001</v>
      </c>
      <c r="E354" s="6">
        <v>17.899999999999999</v>
      </c>
      <c r="F354" s="6">
        <v>2.2000000000000002</v>
      </c>
      <c r="G354" s="6">
        <v>3.6</v>
      </c>
      <c r="H354" s="6">
        <v>1014.2</v>
      </c>
      <c r="I354" s="6" t="s">
        <v>229</v>
      </c>
      <c r="J354" s="6" t="s">
        <v>229</v>
      </c>
      <c r="K354" s="6">
        <v>0</v>
      </c>
      <c r="L354" s="6">
        <v>0</v>
      </c>
      <c r="M354" s="6">
        <v>0.5</v>
      </c>
      <c r="N354">
        <v>15.7</v>
      </c>
      <c r="O354">
        <v>669.8</v>
      </c>
      <c r="P354">
        <v>17</v>
      </c>
      <c r="Q354">
        <v>17.100000000000001</v>
      </c>
      <c r="R354" s="60">
        <v>0.23958333333333301</v>
      </c>
      <c r="T354" s="124"/>
      <c r="U354" s="128"/>
      <c r="V354" s="123" t="str">
        <f t="shared" si="7"/>
        <v/>
      </c>
      <c r="W354" s="128"/>
      <c r="X354" s="124"/>
      <c r="Z354" s="6"/>
      <c r="AA354"/>
      <c r="AC354" s="545"/>
      <c r="AR354" s="6"/>
      <c r="AS354" s="6"/>
      <c r="AT354" s="58"/>
      <c r="AU354" s="670"/>
      <c r="AV354" s="671"/>
      <c r="AW354" s="670"/>
      <c r="AX354" s="670"/>
      <c r="AY354" s="670"/>
      <c r="AZ354" s="670"/>
      <c r="BA354" s="670"/>
      <c r="BB354" s="670"/>
      <c r="BC354" s="670"/>
      <c r="BD354" s="671"/>
      <c r="BE354" s="671"/>
      <c r="BF354" s="671"/>
      <c r="BG354" s="671"/>
      <c r="BH354" s="670"/>
      <c r="BI354" s="670"/>
      <c r="BJ354" s="670"/>
      <c r="BK354" s="672"/>
      <c r="BL354" s="670"/>
      <c r="BM354" s="459"/>
      <c r="CB354" s="60"/>
    </row>
    <row r="355" spans="2:80" x14ac:dyDescent="0.25">
      <c r="B355" s="6">
        <v>18.100000000000001</v>
      </c>
      <c r="C355" s="6">
        <v>88</v>
      </c>
      <c r="D355" s="6">
        <v>17.100000000000001</v>
      </c>
      <c r="E355" s="6">
        <v>17.899999999999999</v>
      </c>
      <c r="F355" s="6">
        <v>1.8</v>
      </c>
      <c r="G355" s="6">
        <v>3.6</v>
      </c>
      <c r="H355" s="6">
        <v>1014.3</v>
      </c>
      <c r="I355" s="6" t="s">
        <v>229</v>
      </c>
      <c r="J355" s="6" t="s">
        <v>229</v>
      </c>
      <c r="K355" s="6">
        <v>0</v>
      </c>
      <c r="L355" s="6">
        <v>0</v>
      </c>
      <c r="M355" s="6">
        <v>0.5</v>
      </c>
      <c r="N355">
        <v>15.7</v>
      </c>
      <c r="O355">
        <v>669.8</v>
      </c>
      <c r="P355">
        <v>17</v>
      </c>
      <c r="Q355">
        <v>17.100000000000001</v>
      </c>
      <c r="R355" s="60">
        <v>0.24027777777777801</v>
      </c>
      <c r="T355" s="124"/>
      <c r="U355" s="128"/>
      <c r="V355" s="123" t="str">
        <f t="shared" si="7"/>
        <v/>
      </c>
      <c r="W355" s="128"/>
      <c r="X355" s="124"/>
      <c r="Z355" s="6"/>
      <c r="AA355"/>
      <c r="AC355" s="545"/>
      <c r="AR355" s="6"/>
      <c r="AS355" s="6"/>
      <c r="AT355" s="58"/>
      <c r="AU355" s="670"/>
      <c r="AV355" s="671"/>
      <c r="AW355" s="670"/>
      <c r="AX355" s="670"/>
      <c r="AY355" s="670"/>
      <c r="AZ355" s="670"/>
      <c r="BA355" s="670"/>
      <c r="BB355" s="670"/>
      <c r="BC355" s="670"/>
      <c r="BD355" s="671"/>
      <c r="BE355" s="671"/>
      <c r="BF355" s="671"/>
      <c r="BG355" s="671"/>
      <c r="BH355" s="670"/>
      <c r="BI355" s="670"/>
      <c r="BJ355" s="670"/>
      <c r="BK355" s="672"/>
      <c r="BL355" s="670"/>
      <c r="BM355" s="459"/>
      <c r="CB355" s="60"/>
    </row>
    <row r="356" spans="2:80" x14ac:dyDescent="0.25">
      <c r="B356" s="6">
        <v>18.100000000000001</v>
      </c>
      <c r="C356" s="6">
        <v>88</v>
      </c>
      <c r="D356" s="6">
        <v>17.100000000000001</v>
      </c>
      <c r="E356" s="6">
        <v>17.899999999999999</v>
      </c>
      <c r="F356" s="6">
        <v>1.1000000000000001</v>
      </c>
      <c r="G356" s="6">
        <v>1.8</v>
      </c>
      <c r="H356" s="6">
        <v>1014.2</v>
      </c>
      <c r="I356" s="6" t="s">
        <v>229</v>
      </c>
      <c r="J356" s="6" t="s">
        <v>229</v>
      </c>
      <c r="K356" s="6">
        <v>0</v>
      </c>
      <c r="L356" s="6">
        <v>0</v>
      </c>
      <c r="M356" s="6">
        <v>0.5</v>
      </c>
      <c r="N356">
        <v>15.7</v>
      </c>
      <c r="O356">
        <v>669.8</v>
      </c>
      <c r="P356">
        <v>17</v>
      </c>
      <c r="Q356">
        <v>17.100000000000001</v>
      </c>
      <c r="R356" s="60">
        <v>0.240972222222222</v>
      </c>
      <c r="T356" s="124"/>
      <c r="U356" s="128"/>
      <c r="V356" s="123" t="str">
        <f t="shared" si="7"/>
        <v/>
      </c>
      <c r="W356" s="128"/>
      <c r="X356" s="124"/>
      <c r="Z356" s="6"/>
      <c r="AA356"/>
      <c r="AC356" s="545"/>
      <c r="AR356" s="6"/>
      <c r="AS356" s="6"/>
      <c r="AT356" s="58"/>
      <c r="AU356" s="670"/>
      <c r="AV356" s="671"/>
      <c r="AW356" s="670"/>
      <c r="AX356" s="670"/>
      <c r="AY356" s="670"/>
      <c r="AZ356" s="670"/>
      <c r="BA356" s="670"/>
      <c r="BB356" s="670"/>
      <c r="BC356" s="670"/>
      <c r="BD356" s="671"/>
      <c r="BE356" s="671"/>
      <c r="BF356" s="671"/>
      <c r="BG356" s="671"/>
      <c r="BH356" s="670"/>
      <c r="BI356" s="670"/>
      <c r="BJ356" s="670"/>
      <c r="BK356" s="672"/>
      <c r="BL356" s="670"/>
      <c r="BM356" s="459"/>
      <c r="CB356" s="60"/>
    </row>
    <row r="357" spans="2:80" x14ac:dyDescent="0.25">
      <c r="B357" s="6">
        <v>18.100000000000001</v>
      </c>
      <c r="C357" s="6">
        <v>88</v>
      </c>
      <c r="D357" s="6">
        <v>17.100000000000001</v>
      </c>
      <c r="E357" s="6">
        <v>17.899999999999999</v>
      </c>
      <c r="F357" s="6">
        <v>2.5</v>
      </c>
      <c r="G357" s="6">
        <v>3.6</v>
      </c>
      <c r="H357" s="6">
        <v>1014.2</v>
      </c>
      <c r="I357" s="6" t="s">
        <v>229</v>
      </c>
      <c r="J357" s="6" t="s">
        <v>229</v>
      </c>
      <c r="K357" s="6">
        <v>0</v>
      </c>
      <c r="L357" s="6">
        <v>0</v>
      </c>
      <c r="M357" s="6">
        <v>0.5</v>
      </c>
      <c r="N357">
        <v>15.7</v>
      </c>
      <c r="O357">
        <v>669.8</v>
      </c>
      <c r="P357">
        <v>17</v>
      </c>
      <c r="Q357">
        <v>17.100000000000001</v>
      </c>
      <c r="R357" s="60">
        <v>0.241666666666667</v>
      </c>
      <c r="T357" s="124"/>
      <c r="U357" s="128"/>
      <c r="V357" s="123" t="str">
        <f t="shared" si="7"/>
        <v/>
      </c>
      <c r="W357" s="128"/>
      <c r="X357" s="124"/>
      <c r="Z357" s="6"/>
      <c r="AA357"/>
      <c r="AC357" s="545"/>
      <c r="AR357" s="6"/>
      <c r="AS357" s="6"/>
      <c r="AT357" s="58"/>
      <c r="AU357" s="670"/>
      <c r="AV357" s="671"/>
      <c r="AW357" s="670"/>
      <c r="AX357" s="670"/>
      <c r="AY357" s="670"/>
      <c r="AZ357" s="670"/>
      <c r="BA357" s="670"/>
      <c r="BB357" s="670"/>
      <c r="BC357" s="670"/>
      <c r="BD357" s="671"/>
      <c r="BE357" s="671"/>
      <c r="BF357" s="671"/>
      <c r="BG357" s="671"/>
      <c r="BH357" s="670"/>
      <c r="BI357" s="670"/>
      <c r="BJ357" s="670"/>
      <c r="BK357" s="672"/>
      <c r="BL357" s="670"/>
      <c r="BM357" s="459"/>
      <c r="CB357" s="60"/>
    </row>
    <row r="358" spans="2:80" x14ac:dyDescent="0.25">
      <c r="B358" s="6">
        <v>18.100000000000001</v>
      </c>
      <c r="C358" s="6">
        <v>88</v>
      </c>
      <c r="D358" s="6">
        <v>17.100000000000001</v>
      </c>
      <c r="E358" s="6">
        <v>17.899999999999999</v>
      </c>
      <c r="F358" s="6">
        <v>2.9</v>
      </c>
      <c r="G358" s="6">
        <v>3.6</v>
      </c>
      <c r="H358" s="6">
        <v>1014.1</v>
      </c>
      <c r="I358" s="6" t="s">
        <v>229</v>
      </c>
      <c r="J358" s="6" t="s">
        <v>229</v>
      </c>
      <c r="K358" s="6">
        <v>0</v>
      </c>
      <c r="L358" s="6">
        <v>0</v>
      </c>
      <c r="M358" s="6">
        <v>0.5</v>
      </c>
      <c r="N358">
        <v>15.7</v>
      </c>
      <c r="O358">
        <v>669.8</v>
      </c>
      <c r="P358">
        <v>17</v>
      </c>
      <c r="Q358">
        <v>17.100000000000001</v>
      </c>
      <c r="R358" s="60">
        <v>0.242361111111111</v>
      </c>
      <c r="T358" s="124"/>
      <c r="U358" s="128"/>
      <c r="V358" s="123" t="str">
        <f t="shared" si="7"/>
        <v/>
      </c>
      <c r="W358" s="128"/>
      <c r="X358" s="124"/>
      <c r="Z358" s="6"/>
      <c r="AA358"/>
      <c r="AC358" s="545"/>
      <c r="AR358" s="6"/>
      <c r="AS358" s="6"/>
      <c r="AT358" s="58"/>
      <c r="AU358" s="670"/>
      <c r="AV358" s="671"/>
      <c r="AW358" s="670"/>
      <c r="AX358" s="670"/>
      <c r="AY358" s="671"/>
      <c r="AZ358" s="670"/>
      <c r="BA358" s="670"/>
      <c r="BB358" s="670"/>
      <c r="BC358" s="670"/>
      <c r="BD358" s="671"/>
      <c r="BE358" s="671"/>
      <c r="BF358" s="671"/>
      <c r="BG358" s="671"/>
      <c r="BH358" s="670"/>
      <c r="BI358" s="670"/>
      <c r="BJ358" s="670"/>
      <c r="BK358" s="672"/>
      <c r="BL358" s="670"/>
      <c r="BM358" s="459"/>
      <c r="CB358" s="60"/>
    </row>
    <row r="359" spans="2:80" x14ac:dyDescent="0.25">
      <c r="B359" s="6">
        <v>18.100000000000001</v>
      </c>
      <c r="C359" s="6">
        <v>88</v>
      </c>
      <c r="D359" s="6">
        <v>17.100000000000001</v>
      </c>
      <c r="E359" s="6">
        <v>17.899999999999999</v>
      </c>
      <c r="F359" s="6">
        <v>2.2000000000000002</v>
      </c>
      <c r="G359" s="6">
        <v>3.6</v>
      </c>
      <c r="H359" s="6">
        <v>1014.2</v>
      </c>
      <c r="I359" s="6" t="s">
        <v>229</v>
      </c>
      <c r="J359" s="6" t="s">
        <v>229</v>
      </c>
      <c r="K359" s="6">
        <v>0</v>
      </c>
      <c r="L359" s="6">
        <v>0</v>
      </c>
      <c r="M359" s="6">
        <v>0.5</v>
      </c>
      <c r="N359">
        <v>15.7</v>
      </c>
      <c r="O359">
        <v>669.8</v>
      </c>
      <c r="P359">
        <v>17.100000000000001</v>
      </c>
      <c r="Q359">
        <v>17.100000000000001</v>
      </c>
      <c r="R359" s="60">
        <v>0.243055555555556</v>
      </c>
      <c r="T359" s="124"/>
      <c r="U359" s="128"/>
      <c r="V359" s="123" t="str">
        <f t="shared" si="7"/>
        <v/>
      </c>
      <c r="W359" s="128"/>
      <c r="X359" s="124"/>
      <c r="Z359" s="6"/>
      <c r="AA359"/>
      <c r="AC359" s="545"/>
      <c r="AR359" s="6"/>
      <c r="AS359" s="6"/>
      <c r="AT359" s="58"/>
      <c r="AU359" s="670"/>
      <c r="AV359" s="671"/>
      <c r="AW359" s="670"/>
      <c r="AX359" s="670"/>
      <c r="AY359" s="670"/>
      <c r="AZ359" s="670"/>
      <c r="BA359" s="670"/>
      <c r="BB359" s="670"/>
      <c r="BC359" s="670"/>
      <c r="BD359" s="671"/>
      <c r="BE359" s="671"/>
      <c r="BF359" s="671"/>
      <c r="BG359" s="671"/>
      <c r="BH359" s="670"/>
      <c r="BI359" s="670"/>
      <c r="BJ359" s="670"/>
      <c r="BK359" s="672"/>
      <c r="BL359" s="670"/>
      <c r="BM359" s="459"/>
      <c r="CB359" s="60"/>
    </row>
    <row r="360" spans="2:80" x14ac:dyDescent="0.25">
      <c r="B360" s="6">
        <v>18.100000000000001</v>
      </c>
      <c r="C360" s="6">
        <v>88</v>
      </c>
      <c r="D360" s="6">
        <v>17.100000000000001</v>
      </c>
      <c r="E360" s="6">
        <v>17.899999999999999</v>
      </c>
      <c r="F360" s="6">
        <v>2.2000000000000002</v>
      </c>
      <c r="G360" s="6">
        <v>3.6</v>
      </c>
      <c r="H360" s="6">
        <v>1014</v>
      </c>
      <c r="I360" s="6" t="s">
        <v>229</v>
      </c>
      <c r="J360" s="6" t="s">
        <v>229</v>
      </c>
      <c r="K360" s="6">
        <v>0</v>
      </c>
      <c r="L360" s="6">
        <v>0</v>
      </c>
      <c r="M360" s="6">
        <v>0.5</v>
      </c>
      <c r="N360">
        <v>15.7</v>
      </c>
      <c r="O360">
        <v>669.8</v>
      </c>
      <c r="P360">
        <v>17.100000000000001</v>
      </c>
      <c r="Q360">
        <v>17.2</v>
      </c>
      <c r="R360" s="60">
        <v>0.24374999999999999</v>
      </c>
      <c r="T360" s="124"/>
      <c r="U360" s="128"/>
      <c r="V360" s="123" t="str">
        <f t="shared" si="7"/>
        <v/>
      </c>
      <c r="W360" s="128"/>
      <c r="X360" s="124"/>
      <c r="Z360" s="6"/>
      <c r="AA360"/>
      <c r="AC360" s="545"/>
      <c r="AR360" s="6"/>
      <c r="AS360" s="6"/>
      <c r="AT360" s="58"/>
      <c r="AU360" s="670"/>
      <c r="AV360" s="671"/>
      <c r="AW360" s="670"/>
      <c r="AX360" s="670"/>
      <c r="AY360" s="670"/>
      <c r="AZ360" s="670"/>
      <c r="BA360" s="670"/>
      <c r="BB360" s="670"/>
      <c r="BC360" s="670"/>
      <c r="BD360" s="671"/>
      <c r="BE360" s="671"/>
      <c r="BF360" s="671"/>
      <c r="BG360" s="671"/>
      <c r="BH360" s="670"/>
      <c r="BI360" s="670"/>
      <c r="BJ360" s="670"/>
      <c r="BK360" s="672"/>
      <c r="BL360" s="670"/>
      <c r="BM360" s="459"/>
      <c r="CB360" s="60"/>
    </row>
    <row r="361" spans="2:80" x14ac:dyDescent="0.25">
      <c r="B361" s="6">
        <v>18.100000000000001</v>
      </c>
      <c r="C361" s="6">
        <v>88</v>
      </c>
      <c r="D361" s="6">
        <v>17.100000000000001</v>
      </c>
      <c r="E361" s="6">
        <v>17.899999999999999</v>
      </c>
      <c r="F361" s="6">
        <v>4</v>
      </c>
      <c r="G361" s="6">
        <v>7.2</v>
      </c>
      <c r="H361" s="6">
        <v>1014.1</v>
      </c>
      <c r="I361" s="6" t="s">
        <v>229</v>
      </c>
      <c r="J361" s="6" t="s">
        <v>229</v>
      </c>
      <c r="K361" s="6">
        <v>0</v>
      </c>
      <c r="L361" s="6">
        <v>0</v>
      </c>
      <c r="M361" s="6">
        <v>0.5</v>
      </c>
      <c r="N361">
        <v>15.7</v>
      </c>
      <c r="O361">
        <v>669.8</v>
      </c>
      <c r="P361">
        <v>17.100000000000001</v>
      </c>
      <c r="Q361">
        <v>17.2</v>
      </c>
      <c r="R361" s="60">
        <v>0.24444444444444399</v>
      </c>
      <c r="T361" s="124"/>
      <c r="U361" s="128"/>
      <c r="V361" s="123" t="str">
        <f t="shared" si="7"/>
        <v/>
      </c>
      <c r="W361" s="128"/>
      <c r="X361" s="124"/>
      <c r="Z361" s="6"/>
      <c r="AA361"/>
      <c r="AC361" s="545"/>
      <c r="AR361" s="6"/>
      <c r="AS361" s="6"/>
      <c r="AT361" s="58"/>
      <c r="AU361" s="670"/>
      <c r="AV361" s="671"/>
      <c r="AW361" s="670"/>
      <c r="AX361" s="670"/>
      <c r="AY361" s="670"/>
      <c r="AZ361" s="670"/>
      <c r="BA361" s="670"/>
      <c r="BB361" s="670"/>
      <c r="BC361" s="670"/>
      <c r="BD361" s="671"/>
      <c r="BE361" s="671"/>
      <c r="BF361" s="671"/>
      <c r="BG361" s="671"/>
      <c r="BH361" s="670"/>
      <c r="BI361" s="670"/>
      <c r="BJ361" s="670"/>
      <c r="BK361" s="672"/>
      <c r="BL361" s="670"/>
      <c r="BM361" s="459"/>
      <c r="CB361" s="60"/>
    </row>
    <row r="362" spans="2:80" x14ac:dyDescent="0.25">
      <c r="B362" s="6">
        <v>18.100000000000001</v>
      </c>
      <c r="C362" s="6">
        <v>88</v>
      </c>
      <c r="D362" s="6">
        <v>17.100000000000001</v>
      </c>
      <c r="E362" s="6">
        <v>17.899999999999999</v>
      </c>
      <c r="F362" s="6">
        <v>3.2</v>
      </c>
      <c r="G362" s="6">
        <v>3.6</v>
      </c>
      <c r="H362" s="6">
        <v>1014.1</v>
      </c>
      <c r="I362" s="6" t="s">
        <v>229</v>
      </c>
      <c r="J362" s="6" t="s">
        <v>229</v>
      </c>
      <c r="K362" s="6">
        <v>0</v>
      </c>
      <c r="L362" s="6">
        <v>0</v>
      </c>
      <c r="M362" s="6">
        <v>0.5</v>
      </c>
      <c r="N362">
        <v>15.7</v>
      </c>
      <c r="O362">
        <v>669.8</v>
      </c>
      <c r="P362">
        <v>17.100000000000001</v>
      </c>
      <c r="Q362">
        <v>17.2</v>
      </c>
      <c r="R362" s="60">
        <v>0.24513888888888899</v>
      </c>
      <c r="T362" s="124"/>
      <c r="U362" s="128"/>
      <c r="V362" s="123" t="str">
        <f t="shared" si="7"/>
        <v/>
      </c>
      <c r="W362" s="128"/>
      <c r="X362" s="124"/>
      <c r="Z362" s="6"/>
      <c r="AA362"/>
      <c r="AC362" s="545"/>
      <c r="AR362" s="6"/>
      <c r="AS362" s="6"/>
      <c r="AT362" s="58"/>
      <c r="AU362" s="670"/>
      <c r="AV362" s="671"/>
      <c r="AW362" s="670"/>
      <c r="AX362" s="670"/>
      <c r="AY362" s="670"/>
      <c r="AZ362" s="670"/>
      <c r="BA362" s="671"/>
      <c r="BB362" s="670"/>
      <c r="BC362" s="670"/>
      <c r="BD362" s="671"/>
      <c r="BE362" s="671"/>
      <c r="BF362" s="671"/>
      <c r="BG362" s="671"/>
      <c r="BH362" s="670"/>
      <c r="BI362" s="670"/>
      <c r="BJ362" s="670"/>
      <c r="BK362" s="672"/>
      <c r="BL362" s="670"/>
      <c r="BM362" s="459"/>
      <c r="CB362" s="60"/>
    </row>
    <row r="363" spans="2:80" x14ac:dyDescent="0.25">
      <c r="B363" s="6">
        <v>18.100000000000001</v>
      </c>
      <c r="C363" s="6">
        <v>88</v>
      </c>
      <c r="D363" s="6">
        <v>17.100000000000001</v>
      </c>
      <c r="E363" s="6">
        <v>17.899999999999999</v>
      </c>
      <c r="F363" s="6">
        <v>6.1</v>
      </c>
      <c r="G363" s="6">
        <v>7.2</v>
      </c>
      <c r="H363" s="6">
        <v>1014.1</v>
      </c>
      <c r="I363" s="6" t="s">
        <v>229</v>
      </c>
      <c r="J363" s="6" t="s">
        <v>229</v>
      </c>
      <c r="K363" s="6">
        <v>0</v>
      </c>
      <c r="L363" s="6">
        <v>0</v>
      </c>
      <c r="M363" s="6">
        <v>0.5</v>
      </c>
      <c r="N363">
        <v>15.7</v>
      </c>
      <c r="O363">
        <v>669.8</v>
      </c>
      <c r="P363">
        <v>17.100000000000001</v>
      </c>
      <c r="Q363">
        <v>17.2</v>
      </c>
      <c r="R363" s="60">
        <v>0.24583333333333299</v>
      </c>
      <c r="T363" s="124"/>
      <c r="U363" s="128"/>
      <c r="V363" s="123" t="str">
        <f t="shared" si="7"/>
        <v/>
      </c>
      <c r="W363" s="128"/>
      <c r="X363" s="124"/>
      <c r="Z363" s="6"/>
      <c r="AA363"/>
      <c r="AC363" s="545"/>
      <c r="AR363" s="6"/>
      <c r="AS363" s="6"/>
      <c r="AT363" s="58"/>
      <c r="AU363" s="670"/>
      <c r="AV363" s="671"/>
      <c r="AW363" s="670"/>
      <c r="AX363" s="670"/>
      <c r="AY363" s="670"/>
      <c r="AZ363" s="670"/>
      <c r="BA363" s="670"/>
      <c r="BB363" s="670"/>
      <c r="BC363" s="670"/>
      <c r="BD363" s="671"/>
      <c r="BE363" s="671"/>
      <c r="BF363" s="671"/>
      <c r="BG363" s="671"/>
      <c r="BH363" s="670"/>
      <c r="BI363" s="670"/>
      <c r="BJ363" s="670"/>
      <c r="BK363" s="672"/>
      <c r="BL363" s="670"/>
      <c r="BM363" s="459"/>
      <c r="CB363" s="60"/>
    </row>
    <row r="364" spans="2:80" x14ac:dyDescent="0.25">
      <c r="B364" s="6">
        <v>18.100000000000001</v>
      </c>
      <c r="C364" s="6">
        <v>88</v>
      </c>
      <c r="D364" s="6">
        <v>17.100000000000001</v>
      </c>
      <c r="E364" s="6">
        <v>17.899999999999999</v>
      </c>
      <c r="F364" s="6">
        <v>3.2</v>
      </c>
      <c r="G364" s="6">
        <v>5.4</v>
      </c>
      <c r="H364" s="6">
        <v>1014</v>
      </c>
      <c r="I364" s="6" t="s">
        <v>229</v>
      </c>
      <c r="J364" s="6" t="s">
        <v>229</v>
      </c>
      <c r="K364" s="6">
        <v>0</v>
      </c>
      <c r="L364" s="6">
        <v>0</v>
      </c>
      <c r="M364" s="6">
        <v>0.5</v>
      </c>
      <c r="N364">
        <v>15.7</v>
      </c>
      <c r="O364">
        <v>669.8</v>
      </c>
      <c r="P364">
        <v>17.100000000000001</v>
      </c>
      <c r="Q364">
        <v>17.2</v>
      </c>
      <c r="R364" s="60">
        <v>0.24652777777777801</v>
      </c>
      <c r="T364" s="124"/>
      <c r="U364" s="128"/>
      <c r="V364" s="123" t="str">
        <f t="shared" si="7"/>
        <v/>
      </c>
      <c r="W364" s="128"/>
      <c r="X364" s="124"/>
      <c r="Z364" s="6"/>
      <c r="AA364"/>
      <c r="AC364" s="545"/>
      <c r="AR364" s="6"/>
      <c r="AS364" s="6"/>
      <c r="AT364" s="58"/>
      <c r="AU364" s="670"/>
      <c r="AV364" s="671"/>
      <c r="AW364" s="670"/>
      <c r="AX364" s="670"/>
      <c r="AY364" s="670"/>
      <c r="AZ364" s="670"/>
      <c r="BA364" s="670"/>
      <c r="BB364" s="670"/>
      <c r="BC364" s="670"/>
      <c r="BD364" s="671"/>
      <c r="BE364" s="671"/>
      <c r="BF364" s="671"/>
      <c r="BG364" s="671"/>
      <c r="BH364" s="670"/>
      <c r="BI364" s="670"/>
      <c r="BJ364" s="670"/>
      <c r="BK364" s="672"/>
      <c r="BL364" s="670"/>
      <c r="BM364" s="459"/>
      <c r="CB364" s="60"/>
    </row>
    <row r="365" spans="2:80" x14ac:dyDescent="0.25">
      <c r="B365" s="6">
        <v>18.100000000000001</v>
      </c>
      <c r="C365" s="6">
        <v>88</v>
      </c>
      <c r="D365" s="6">
        <v>17.100000000000001</v>
      </c>
      <c r="E365" s="6">
        <v>17.899999999999999</v>
      </c>
      <c r="F365" s="6">
        <v>0.4</v>
      </c>
      <c r="G365" s="6">
        <v>1.8</v>
      </c>
      <c r="H365" s="6">
        <v>1014</v>
      </c>
      <c r="I365" s="6" t="s">
        <v>229</v>
      </c>
      <c r="J365" s="6" t="s">
        <v>229</v>
      </c>
      <c r="K365" s="6">
        <v>0</v>
      </c>
      <c r="L365" s="6">
        <v>0</v>
      </c>
      <c r="M365" s="6">
        <v>0.5</v>
      </c>
      <c r="N365">
        <v>15.7</v>
      </c>
      <c r="O365">
        <v>669.8</v>
      </c>
      <c r="P365">
        <v>17.100000000000001</v>
      </c>
      <c r="Q365">
        <v>17.2</v>
      </c>
      <c r="R365" s="60">
        <v>0.24722222222222201</v>
      </c>
      <c r="T365" s="124"/>
      <c r="U365" s="128"/>
      <c r="V365" s="123" t="str">
        <f t="shared" si="7"/>
        <v/>
      </c>
      <c r="W365" s="128"/>
      <c r="X365" s="124"/>
      <c r="Z365" s="6"/>
      <c r="AA365"/>
      <c r="AC365" s="545"/>
      <c r="AR365" s="6"/>
      <c r="AS365" s="6"/>
      <c r="AT365" s="58"/>
      <c r="AU365" s="670"/>
      <c r="AV365" s="671"/>
      <c r="AW365" s="670"/>
      <c r="AX365" s="670"/>
      <c r="AY365" s="670"/>
      <c r="AZ365" s="670"/>
      <c r="BA365" s="670"/>
      <c r="BB365" s="670"/>
      <c r="BC365" s="670"/>
      <c r="BD365" s="671"/>
      <c r="BE365" s="671"/>
      <c r="BF365" s="671"/>
      <c r="BG365" s="671"/>
      <c r="BH365" s="670"/>
      <c r="BI365" s="670"/>
      <c r="BJ365" s="670"/>
      <c r="BK365" s="672"/>
      <c r="BL365" s="670"/>
      <c r="BM365" s="459"/>
      <c r="CB365" s="60"/>
    </row>
    <row r="366" spans="2:80" x14ac:dyDescent="0.25">
      <c r="B366" s="6">
        <v>18.100000000000001</v>
      </c>
      <c r="C366" s="6">
        <v>88</v>
      </c>
      <c r="D366" s="6">
        <v>17.100000000000001</v>
      </c>
      <c r="E366" s="6">
        <v>17.899999999999999</v>
      </c>
      <c r="F366" s="6">
        <v>1.4</v>
      </c>
      <c r="G366" s="6">
        <v>1.8</v>
      </c>
      <c r="H366" s="6">
        <v>1014</v>
      </c>
      <c r="I366" s="6" t="s">
        <v>229</v>
      </c>
      <c r="J366" s="6" t="s">
        <v>229</v>
      </c>
      <c r="K366" s="6">
        <v>0</v>
      </c>
      <c r="L366" s="6">
        <v>0</v>
      </c>
      <c r="M366" s="6">
        <v>0.5</v>
      </c>
      <c r="N366">
        <v>15.7</v>
      </c>
      <c r="O366">
        <v>669.8</v>
      </c>
      <c r="P366">
        <v>17.100000000000001</v>
      </c>
      <c r="Q366">
        <v>17.2</v>
      </c>
      <c r="R366" s="60">
        <v>0.24791666666666701</v>
      </c>
      <c r="T366" s="124"/>
      <c r="U366" s="128"/>
      <c r="V366" s="123" t="str">
        <f t="shared" si="7"/>
        <v/>
      </c>
      <c r="W366" s="128"/>
      <c r="X366" s="124"/>
      <c r="Z366" s="6"/>
      <c r="AA366"/>
      <c r="AC366" s="545"/>
      <c r="AR366" s="6"/>
      <c r="AS366" s="6"/>
      <c r="AT366" s="58"/>
      <c r="AU366" s="670"/>
      <c r="AV366" s="671"/>
      <c r="AW366" s="670"/>
      <c r="AX366" s="670"/>
      <c r="AY366" s="670"/>
      <c r="AZ366" s="670"/>
      <c r="BA366" s="670"/>
      <c r="BB366" s="670"/>
      <c r="BC366" s="670"/>
      <c r="BD366" s="671"/>
      <c r="BE366" s="671"/>
      <c r="BF366" s="671"/>
      <c r="BG366" s="671"/>
      <c r="BH366" s="670"/>
      <c r="BI366" s="670"/>
      <c r="BJ366" s="670"/>
      <c r="BK366" s="672"/>
      <c r="BL366" s="670"/>
      <c r="BM366" s="459"/>
      <c r="CB366" s="60"/>
    </row>
    <row r="367" spans="2:80" x14ac:dyDescent="0.25">
      <c r="B367" s="6">
        <v>18.100000000000001</v>
      </c>
      <c r="C367" s="6">
        <v>88</v>
      </c>
      <c r="D367" s="6">
        <v>17.2</v>
      </c>
      <c r="E367" s="6">
        <v>18</v>
      </c>
      <c r="F367" s="6">
        <v>1.1000000000000001</v>
      </c>
      <c r="G367" s="6">
        <v>1.8</v>
      </c>
      <c r="H367" s="6">
        <v>1014</v>
      </c>
      <c r="I367" s="6" t="s">
        <v>229</v>
      </c>
      <c r="J367" s="6" t="s">
        <v>229</v>
      </c>
      <c r="K367" s="6">
        <v>0</v>
      </c>
      <c r="L367" s="6">
        <v>0</v>
      </c>
      <c r="M367" s="6">
        <v>0.5</v>
      </c>
      <c r="N367">
        <v>15.7</v>
      </c>
      <c r="O367">
        <v>669.8</v>
      </c>
      <c r="P367">
        <v>17.100000000000001</v>
      </c>
      <c r="Q367">
        <v>17.2</v>
      </c>
      <c r="R367" s="60">
        <v>0.24861111111111101</v>
      </c>
      <c r="T367" s="124"/>
      <c r="U367" s="128"/>
      <c r="V367" s="123" t="str">
        <f t="shared" si="7"/>
        <v/>
      </c>
      <c r="W367" s="128"/>
      <c r="X367" s="124"/>
      <c r="Z367" s="6"/>
      <c r="AA367"/>
      <c r="AC367" s="545"/>
      <c r="AR367" s="6"/>
      <c r="AS367" s="6"/>
      <c r="AT367" s="58"/>
      <c r="AU367" s="670"/>
      <c r="AV367" s="671"/>
      <c r="AW367" s="670"/>
      <c r="AX367" s="670"/>
      <c r="AY367" s="670"/>
      <c r="AZ367" s="670"/>
      <c r="BA367" s="670"/>
      <c r="BB367" s="670"/>
      <c r="BC367" s="670"/>
      <c r="BD367" s="671"/>
      <c r="BE367" s="671"/>
      <c r="BF367" s="671"/>
      <c r="BG367" s="671"/>
      <c r="BH367" s="670"/>
      <c r="BI367" s="670"/>
      <c r="BJ367" s="670"/>
      <c r="BK367" s="672"/>
      <c r="BL367" s="670"/>
      <c r="BM367" s="459"/>
      <c r="CB367" s="60"/>
    </row>
    <row r="368" spans="2:80" x14ac:dyDescent="0.25">
      <c r="B368" s="6">
        <v>18.100000000000001</v>
      </c>
      <c r="C368" s="6">
        <v>88</v>
      </c>
      <c r="D368" s="6">
        <v>17.2</v>
      </c>
      <c r="E368" s="6">
        <v>18</v>
      </c>
      <c r="F368" s="6">
        <v>0.7</v>
      </c>
      <c r="G368" s="6">
        <v>1.8</v>
      </c>
      <c r="H368" s="6">
        <v>1014.1</v>
      </c>
      <c r="I368" s="6" t="s">
        <v>229</v>
      </c>
      <c r="J368" s="6" t="s">
        <v>229</v>
      </c>
      <c r="K368" s="6">
        <v>0</v>
      </c>
      <c r="L368" s="6">
        <v>0</v>
      </c>
      <c r="M368" s="6">
        <v>0.5</v>
      </c>
      <c r="N368">
        <v>15.7</v>
      </c>
      <c r="O368">
        <v>669.8</v>
      </c>
      <c r="P368">
        <v>17.100000000000001</v>
      </c>
      <c r="Q368">
        <v>17.2</v>
      </c>
      <c r="R368" s="60">
        <v>0.249305555555556</v>
      </c>
      <c r="T368" s="124"/>
      <c r="U368" s="128"/>
      <c r="V368" s="123" t="str">
        <f t="shared" si="7"/>
        <v/>
      </c>
      <c r="W368" s="128"/>
      <c r="X368" s="124"/>
      <c r="Z368" s="6"/>
      <c r="AA368"/>
      <c r="AC368" s="545"/>
      <c r="AR368" s="6"/>
      <c r="AS368" s="6"/>
      <c r="AT368" s="58"/>
      <c r="AU368" s="670"/>
      <c r="AV368" s="671"/>
      <c r="AW368" s="670"/>
      <c r="AX368" s="670"/>
      <c r="AY368" s="670"/>
      <c r="AZ368" s="670"/>
      <c r="BA368" s="670"/>
      <c r="BB368" s="670"/>
      <c r="BC368" s="670"/>
      <c r="BD368" s="671"/>
      <c r="BE368" s="671"/>
      <c r="BF368" s="671"/>
      <c r="BG368" s="671"/>
      <c r="BH368" s="670"/>
      <c r="BI368" s="670"/>
      <c r="BJ368" s="670"/>
      <c r="BK368" s="672"/>
      <c r="BL368" s="670"/>
      <c r="BM368" s="459"/>
      <c r="CB368" s="60"/>
    </row>
    <row r="369" spans="2:80" x14ac:dyDescent="0.25">
      <c r="B369" s="6">
        <v>18.100000000000001</v>
      </c>
      <c r="C369" s="6">
        <v>88</v>
      </c>
      <c r="D369" s="6">
        <v>17.2</v>
      </c>
      <c r="E369" s="6">
        <v>18</v>
      </c>
      <c r="F369" s="6">
        <v>1.4</v>
      </c>
      <c r="G369" s="6">
        <v>1.8</v>
      </c>
      <c r="H369" s="6">
        <v>1013.8</v>
      </c>
      <c r="I369" s="6" t="s">
        <v>229</v>
      </c>
      <c r="J369" s="6" t="s">
        <v>229</v>
      </c>
      <c r="K369" s="6">
        <v>0</v>
      </c>
      <c r="L369" s="6">
        <v>0</v>
      </c>
      <c r="M369" s="6">
        <v>0.5</v>
      </c>
      <c r="N369">
        <v>15.7</v>
      </c>
      <c r="O369">
        <v>669.8</v>
      </c>
      <c r="P369">
        <v>17.100000000000001</v>
      </c>
      <c r="Q369">
        <v>17.2</v>
      </c>
      <c r="R369" s="60">
        <v>0.25</v>
      </c>
      <c r="T369" s="124">
        <f t="shared" ref="T369:T400" si="8">MAX($P873,$Q873)</f>
        <v>40.799999999999997</v>
      </c>
      <c r="U369" s="128">
        <f t="shared" ref="U369:U400" si="9">(T369-B873)-2</f>
        <v>9.4999999999999964</v>
      </c>
      <c r="V369" s="123" t="str">
        <f t="shared" si="7"/>
        <v/>
      </c>
      <c r="W369" s="128">
        <f t="shared" ref="W369:W400" si="10">IF($T369&gt;$B873+2,1,"")</f>
        <v>1</v>
      </c>
      <c r="X369" s="124"/>
      <c r="Z369" s="6"/>
      <c r="AA369"/>
      <c r="AC369" s="545"/>
      <c r="AR369" s="6"/>
      <c r="AS369" s="6"/>
      <c r="AT369" s="58"/>
      <c r="AU369" s="670"/>
      <c r="AV369" s="671"/>
      <c r="AW369" s="670"/>
      <c r="AX369" s="670"/>
      <c r="AY369" s="670"/>
      <c r="AZ369" s="670"/>
      <c r="BA369" s="671"/>
      <c r="BB369" s="670"/>
      <c r="BC369" s="670"/>
      <c r="BD369" s="671"/>
      <c r="BE369" s="671"/>
      <c r="BF369" s="671"/>
      <c r="BG369" s="671"/>
      <c r="BH369" s="670"/>
      <c r="BI369" s="670"/>
      <c r="BJ369" s="670"/>
      <c r="BK369" s="672"/>
      <c r="BL369" s="670"/>
      <c r="BM369" s="459"/>
      <c r="CB369" s="60"/>
    </row>
    <row r="370" spans="2:80" x14ac:dyDescent="0.25">
      <c r="B370" s="6">
        <v>18.2</v>
      </c>
      <c r="C370" s="6">
        <v>88</v>
      </c>
      <c r="D370" s="6">
        <v>17.2</v>
      </c>
      <c r="E370" s="6">
        <v>18</v>
      </c>
      <c r="F370" s="6">
        <v>1.4</v>
      </c>
      <c r="G370" s="6">
        <v>3.6</v>
      </c>
      <c r="H370" s="6">
        <v>1014</v>
      </c>
      <c r="I370" s="6" t="s">
        <v>229</v>
      </c>
      <c r="J370" s="6" t="s">
        <v>229</v>
      </c>
      <c r="K370" s="6">
        <v>0</v>
      </c>
      <c r="L370" s="6">
        <v>0</v>
      </c>
      <c r="M370" s="6">
        <v>0.5</v>
      </c>
      <c r="N370">
        <v>15.7</v>
      </c>
      <c r="O370">
        <v>669.8</v>
      </c>
      <c r="P370">
        <v>17.2</v>
      </c>
      <c r="Q370">
        <v>17.2</v>
      </c>
      <c r="R370" s="60">
        <v>0.250694444444444</v>
      </c>
      <c r="T370" s="124">
        <f t="shared" si="8"/>
        <v>41</v>
      </c>
      <c r="U370" s="128">
        <f t="shared" si="9"/>
        <v>9.6999999999999993</v>
      </c>
      <c r="V370" s="123" t="str">
        <f t="shared" si="7"/>
        <v/>
      </c>
      <c r="W370" s="128">
        <f t="shared" si="10"/>
        <v>1</v>
      </c>
      <c r="X370" s="124"/>
      <c r="Z370" s="6"/>
      <c r="AA370"/>
      <c r="AC370" s="545"/>
      <c r="AR370" s="6"/>
      <c r="AS370" s="6"/>
      <c r="AT370" s="58"/>
      <c r="AU370" s="670"/>
      <c r="AV370" s="671"/>
      <c r="AW370" s="670"/>
      <c r="AX370" s="670"/>
      <c r="AY370" s="670"/>
      <c r="AZ370" s="670"/>
      <c r="BA370" s="671"/>
      <c r="BB370" s="670"/>
      <c r="BC370" s="670"/>
      <c r="BD370" s="671"/>
      <c r="BE370" s="671"/>
      <c r="BF370" s="671"/>
      <c r="BG370" s="671"/>
      <c r="BH370" s="670"/>
      <c r="BI370" s="670"/>
      <c r="BJ370" s="670"/>
      <c r="BK370" s="672"/>
      <c r="BL370" s="670"/>
      <c r="BM370" s="459"/>
      <c r="CB370" s="60"/>
    </row>
    <row r="371" spans="2:80" x14ac:dyDescent="0.25">
      <c r="B371" s="6">
        <v>18.100000000000001</v>
      </c>
      <c r="C371" s="6">
        <v>88</v>
      </c>
      <c r="D371" s="6">
        <v>17.2</v>
      </c>
      <c r="E371" s="6">
        <v>18</v>
      </c>
      <c r="F371" s="6">
        <v>1.1000000000000001</v>
      </c>
      <c r="G371" s="6">
        <v>1.8</v>
      </c>
      <c r="H371" s="6">
        <v>1013.9</v>
      </c>
      <c r="I371" s="6" t="s">
        <v>229</v>
      </c>
      <c r="J371" s="6" t="s">
        <v>229</v>
      </c>
      <c r="K371" s="6">
        <v>0</v>
      </c>
      <c r="L371" s="6">
        <v>0</v>
      </c>
      <c r="M371" s="6">
        <v>0.5</v>
      </c>
      <c r="N371">
        <v>15.7</v>
      </c>
      <c r="O371">
        <v>669.8</v>
      </c>
      <c r="P371">
        <v>17.2</v>
      </c>
      <c r="Q371">
        <v>17.2</v>
      </c>
      <c r="R371" s="60">
        <v>0.25138888888888899</v>
      </c>
      <c r="T371" s="124">
        <f t="shared" si="8"/>
        <v>41.2</v>
      </c>
      <c r="U371" s="128">
        <f t="shared" si="9"/>
        <v>9.9000000000000021</v>
      </c>
      <c r="V371" s="123" t="str">
        <f t="shared" si="7"/>
        <v/>
      </c>
      <c r="W371" s="128">
        <f t="shared" si="10"/>
        <v>1</v>
      </c>
      <c r="X371" s="124"/>
      <c r="Z371" s="6"/>
      <c r="AA371"/>
      <c r="AC371" s="545"/>
      <c r="AR371" s="6"/>
      <c r="AS371" s="6"/>
      <c r="AT371" s="58"/>
      <c r="AU371" s="670"/>
      <c r="AV371" s="671"/>
      <c r="AW371" s="670"/>
      <c r="AX371" s="670"/>
      <c r="AY371" s="670"/>
      <c r="AZ371" s="670"/>
      <c r="BA371" s="670"/>
      <c r="BB371" s="670"/>
      <c r="BC371" s="670"/>
      <c r="BD371" s="671"/>
      <c r="BE371" s="671"/>
      <c r="BF371" s="671"/>
      <c r="BG371" s="671"/>
      <c r="BH371" s="670"/>
      <c r="BI371" s="670"/>
      <c r="BJ371" s="670"/>
      <c r="BK371" s="672"/>
      <c r="BL371" s="670"/>
      <c r="BM371" s="459"/>
      <c r="CB371" s="60"/>
    </row>
    <row r="372" spans="2:80" x14ac:dyDescent="0.25">
      <c r="B372" s="6">
        <v>18.100000000000001</v>
      </c>
      <c r="C372" s="6">
        <v>88</v>
      </c>
      <c r="D372" s="6">
        <v>17.2</v>
      </c>
      <c r="E372" s="6">
        <v>18</v>
      </c>
      <c r="F372" s="6">
        <v>6.1</v>
      </c>
      <c r="G372" s="6">
        <v>11.2</v>
      </c>
      <c r="H372" s="6">
        <v>1013.9</v>
      </c>
      <c r="I372" s="6" t="s">
        <v>229</v>
      </c>
      <c r="J372" s="6" t="s">
        <v>229</v>
      </c>
      <c r="K372" s="6">
        <v>0</v>
      </c>
      <c r="L372" s="6">
        <v>0</v>
      </c>
      <c r="M372" s="6">
        <v>0.5</v>
      </c>
      <c r="N372">
        <v>15.7</v>
      </c>
      <c r="O372">
        <v>669.8</v>
      </c>
      <c r="P372">
        <v>17.2</v>
      </c>
      <c r="Q372">
        <v>17.3</v>
      </c>
      <c r="R372" s="60">
        <v>0.25208333333333299</v>
      </c>
      <c r="T372" s="124">
        <f t="shared" si="8"/>
        <v>41.2</v>
      </c>
      <c r="U372" s="128">
        <f t="shared" si="9"/>
        <v>9.9000000000000021</v>
      </c>
      <c r="V372" s="123" t="str">
        <f t="shared" si="7"/>
        <v/>
      </c>
      <c r="W372" s="128">
        <f t="shared" si="10"/>
        <v>1</v>
      </c>
      <c r="X372" s="124"/>
      <c r="Z372" s="6"/>
      <c r="AA372"/>
      <c r="AC372" s="545"/>
      <c r="AR372" s="6"/>
      <c r="AS372" s="6"/>
      <c r="AT372" s="58"/>
      <c r="AU372" s="670"/>
      <c r="AV372" s="671"/>
      <c r="AW372" s="670"/>
      <c r="AX372" s="670"/>
      <c r="AY372" s="670"/>
      <c r="AZ372" s="670"/>
      <c r="BA372" s="670"/>
      <c r="BB372" s="670"/>
      <c r="BC372" s="670"/>
      <c r="BD372" s="671"/>
      <c r="BE372" s="671"/>
      <c r="BF372" s="671"/>
      <c r="BG372" s="671"/>
      <c r="BH372" s="670"/>
      <c r="BI372" s="670"/>
      <c r="BJ372" s="670"/>
      <c r="BK372" s="672"/>
      <c r="BL372" s="670"/>
      <c r="BM372" s="459"/>
      <c r="CB372" s="60"/>
    </row>
    <row r="373" spans="2:80" x14ac:dyDescent="0.25">
      <c r="B373" s="6">
        <v>18.100000000000001</v>
      </c>
      <c r="C373" s="6">
        <v>88</v>
      </c>
      <c r="D373" s="6">
        <v>17.2</v>
      </c>
      <c r="E373" s="6">
        <v>18</v>
      </c>
      <c r="F373" s="6">
        <v>1.1000000000000001</v>
      </c>
      <c r="G373" s="6">
        <v>1.8</v>
      </c>
      <c r="H373" s="6">
        <v>1014</v>
      </c>
      <c r="I373" s="6" t="s">
        <v>229</v>
      </c>
      <c r="J373" s="6" t="s">
        <v>229</v>
      </c>
      <c r="K373" s="6">
        <v>0</v>
      </c>
      <c r="L373" s="6">
        <v>0</v>
      </c>
      <c r="M373" s="6">
        <v>0.5</v>
      </c>
      <c r="N373">
        <v>15.7</v>
      </c>
      <c r="O373">
        <v>669.8</v>
      </c>
      <c r="P373">
        <v>17.2</v>
      </c>
      <c r="Q373">
        <v>17.3</v>
      </c>
      <c r="R373" s="60">
        <v>0.25277777777777799</v>
      </c>
      <c r="T373" s="124">
        <f t="shared" si="8"/>
        <v>41.2</v>
      </c>
      <c r="U373" s="128">
        <f t="shared" si="9"/>
        <v>9.8000000000000043</v>
      </c>
      <c r="V373" s="123" t="str">
        <f t="shared" si="7"/>
        <v/>
      </c>
      <c r="W373" s="128">
        <f t="shared" si="10"/>
        <v>1</v>
      </c>
      <c r="X373" s="124"/>
      <c r="Z373" s="6"/>
      <c r="AA373"/>
      <c r="AC373" s="545"/>
      <c r="AR373" s="6"/>
      <c r="AS373" s="6"/>
      <c r="AT373" s="58"/>
      <c r="AU373" s="670"/>
      <c r="AV373" s="671"/>
      <c r="AW373" s="670"/>
      <c r="AX373" s="670"/>
      <c r="AY373" s="670"/>
      <c r="AZ373" s="670"/>
      <c r="BA373" s="670"/>
      <c r="BB373" s="670"/>
      <c r="BC373" s="670"/>
      <c r="BD373" s="671"/>
      <c r="BE373" s="671"/>
      <c r="BF373" s="671"/>
      <c r="BG373" s="671"/>
      <c r="BH373" s="670"/>
      <c r="BI373" s="670"/>
      <c r="BJ373" s="670"/>
      <c r="BK373" s="672"/>
      <c r="BL373" s="670"/>
      <c r="BM373" s="459"/>
      <c r="CB373" s="60"/>
    </row>
    <row r="374" spans="2:80" x14ac:dyDescent="0.25">
      <c r="B374" s="6">
        <v>18.100000000000001</v>
      </c>
      <c r="C374" s="6">
        <v>88</v>
      </c>
      <c r="D374" s="6">
        <v>17.2</v>
      </c>
      <c r="E374" s="6">
        <v>18</v>
      </c>
      <c r="F374" s="6">
        <v>3.6</v>
      </c>
      <c r="G374" s="6">
        <v>5.4</v>
      </c>
      <c r="H374" s="6">
        <v>1014.1</v>
      </c>
      <c r="I374" s="6" t="s">
        <v>229</v>
      </c>
      <c r="J374" s="6" t="s">
        <v>229</v>
      </c>
      <c r="K374" s="6">
        <v>0</v>
      </c>
      <c r="L374" s="6">
        <v>0</v>
      </c>
      <c r="M374" s="6">
        <v>0.5</v>
      </c>
      <c r="N374">
        <v>15.7</v>
      </c>
      <c r="O374">
        <v>669.8</v>
      </c>
      <c r="P374">
        <v>17.2</v>
      </c>
      <c r="Q374">
        <v>17.3</v>
      </c>
      <c r="R374" s="60">
        <v>0.25347222222222199</v>
      </c>
      <c r="T374" s="124">
        <f t="shared" si="8"/>
        <v>41.2</v>
      </c>
      <c r="U374" s="128">
        <f t="shared" si="9"/>
        <v>9.8000000000000043</v>
      </c>
      <c r="V374" s="123" t="str">
        <f t="shared" si="7"/>
        <v/>
      </c>
      <c r="W374" s="128">
        <f t="shared" si="10"/>
        <v>1</v>
      </c>
      <c r="X374" s="124"/>
      <c r="Z374" s="6"/>
      <c r="AA374"/>
      <c r="AC374" s="545"/>
      <c r="AR374" s="6"/>
      <c r="AS374" s="6"/>
      <c r="AT374" s="58"/>
      <c r="AU374" s="670"/>
      <c r="AV374" s="671"/>
      <c r="AW374" s="670"/>
      <c r="AX374" s="670"/>
      <c r="AY374" s="670"/>
      <c r="AZ374" s="670"/>
      <c r="BA374" s="670"/>
      <c r="BB374" s="670"/>
      <c r="BC374" s="670"/>
      <c r="BD374" s="671"/>
      <c r="BE374" s="671"/>
      <c r="BF374" s="671"/>
      <c r="BG374" s="671"/>
      <c r="BH374" s="670"/>
      <c r="BI374" s="670"/>
      <c r="BJ374" s="670"/>
      <c r="BK374" s="672"/>
      <c r="BL374" s="670"/>
      <c r="BM374" s="459"/>
      <c r="CB374" s="60"/>
    </row>
    <row r="375" spans="2:80" x14ac:dyDescent="0.25">
      <c r="B375" s="6">
        <v>18.100000000000001</v>
      </c>
      <c r="C375" s="6">
        <v>88</v>
      </c>
      <c r="D375" s="6">
        <v>17.2</v>
      </c>
      <c r="E375" s="6">
        <v>18</v>
      </c>
      <c r="F375" s="6">
        <v>4.3</v>
      </c>
      <c r="G375" s="6">
        <v>5.4</v>
      </c>
      <c r="H375" s="6">
        <v>1014</v>
      </c>
      <c r="I375" s="6" t="s">
        <v>229</v>
      </c>
      <c r="J375" s="6" t="s">
        <v>229</v>
      </c>
      <c r="K375" s="6">
        <v>0</v>
      </c>
      <c r="L375" s="6">
        <v>0</v>
      </c>
      <c r="M375" s="6">
        <v>0.5</v>
      </c>
      <c r="N375">
        <v>15.7</v>
      </c>
      <c r="O375">
        <v>669.8</v>
      </c>
      <c r="P375">
        <v>17.2</v>
      </c>
      <c r="Q375">
        <v>17.3</v>
      </c>
      <c r="R375" s="60">
        <v>0.25416666666666698</v>
      </c>
      <c r="T375" s="124">
        <f t="shared" si="8"/>
        <v>41.2</v>
      </c>
      <c r="U375" s="128">
        <f t="shared" si="9"/>
        <v>9.7000000000000028</v>
      </c>
      <c r="V375" s="123" t="str">
        <f t="shared" si="7"/>
        <v/>
      </c>
      <c r="W375" s="128">
        <f t="shared" si="10"/>
        <v>1</v>
      </c>
      <c r="X375" s="124"/>
      <c r="Z375" s="6"/>
      <c r="AA375"/>
      <c r="AC375" s="545"/>
      <c r="AR375" s="6"/>
      <c r="AS375" s="6"/>
      <c r="AT375" s="58"/>
      <c r="AU375" s="670"/>
      <c r="AV375" s="671"/>
      <c r="AW375" s="670"/>
      <c r="AX375" s="670"/>
      <c r="AY375" s="670"/>
      <c r="AZ375" s="670"/>
      <c r="BA375" s="670"/>
      <c r="BB375" s="670"/>
      <c r="BC375" s="670"/>
      <c r="BD375" s="671"/>
      <c r="BE375" s="671"/>
      <c r="BF375" s="671"/>
      <c r="BG375" s="671"/>
      <c r="BH375" s="670"/>
      <c r="BI375" s="670"/>
      <c r="BJ375" s="670"/>
      <c r="BK375" s="672"/>
      <c r="BL375" s="670"/>
      <c r="BM375" s="459"/>
      <c r="CB375" s="60"/>
    </row>
    <row r="376" spans="2:80" x14ac:dyDescent="0.25">
      <c r="B376" s="6">
        <v>18.2</v>
      </c>
      <c r="C376" s="6">
        <v>88</v>
      </c>
      <c r="D376" s="6">
        <v>17.2</v>
      </c>
      <c r="E376" s="6">
        <v>18</v>
      </c>
      <c r="F376" s="6">
        <v>4.7</v>
      </c>
      <c r="G376" s="6">
        <v>5.4</v>
      </c>
      <c r="H376" s="6">
        <v>1013.9</v>
      </c>
      <c r="I376" s="6" t="s">
        <v>229</v>
      </c>
      <c r="J376" s="6" t="s">
        <v>229</v>
      </c>
      <c r="K376" s="6">
        <v>0</v>
      </c>
      <c r="L376" s="6">
        <v>0</v>
      </c>
      <c r="M376" s="6">
        <v>0.5</v>
      </c>
      <c r="N376">
        <v>15.7</v>
      </c>
      <c r="O376">
        <v>669.8</v>
      </c>
      <c r="P376">
        <v>17.2</v>
      </c>
      <c r="Q376">
        <v>17.3</v>
      </c>
      <c r="R376" s="60">
        <v>0.25486111111111098</v>
      </c>
      <c r="T376" s="124">
        <f t="shared" si="8"/>
        <v>41.2</v>
      </c>
      <c r="U376" s="128">
        <f t="shared" si="9"/>
        <v>9.7000000000000028</v>
      </c>
      <c r="V376" s="123" t="str">
        <f t="shared" si="7"/>
        <v/>
      </c>
      <c r="W376" s="128">
        <f t="shared" si="10"/>
        <v>1</v>
      </c>
      <c r="X376" s="124"/>
      <c r="Z376" s="6"/>
      <c r="AA376"/>
      <c r="AC376" s="545"/>
      <c r="AR376" s="6"/>
      <c r="AS376" s="6"/>
      <c r="AT376" s="58"/>
      <c r="AU376" s="670"/>
      <c r="AV376" s="671"/>
      <c r="AW376" s="670"/>
      <c r="AX376" s="670"/>
      <c r="AY376" s="670"/>
      <c r="AZ376" s="670"/>
      <c r="BA376" s="670"/>
      <c r="BB376" s="670"/>
      <c r="BC376" s="670"/>
      <c r="BD376" s="671"/>
      <c r="BE376" s="671"/>
      <c r="BF376" s="671"/>
      <c r="BG376" s="671"/>
      <c r="BH376" s="670"/>
      <c r="BI376" s="670"/>
      <c r="BJ376" s="670"/>
      <c r="BK376" s="672"/>
      <c r="BL376" s="670"/>
      <c r="BM376" s="459"/>
      <c r="CB376" s="60"/>
    </row>
    <row r="377" spans="2:80" x14ac:dyDescent="0.25">
      <c r="B377" s="6">
        <v>18.2</v>
      </c>
      <c r="C377" s="6">
        <v>88</v>
      </c>
      <c r="D377" s="6">
        <v>17.2</v>
      </c>
      <c r="E377" s="6">
        <v>18</v>
      </c>
      <c r="F377" s="6">
        <v>5.4</v>
      </c>
      <c r="G377" s="6">
        <v>7.2</v>
      </c>
      <c r="H377" s="6">
        <v>1013.9</v>
      </c>
      <c r="I377" s="6" t="s">
        <v>229</v>
      </c>
      <c r="J377" s="6" t="s">
        <v>229</v>
      </c>
      <c r="K377" s="6">
        <v>0</v>
      </c>
      <c r="L377" s="6">
        <v>0</v>
      </c>
      <c r="M377" s="6">
        <v>0.5</v>
      </c>
      <c r="N377">
        <v>15.7</v>
      </c>
      <c r="O377">
        <v>669.8</v>
      </c>
      <c r="P377">
        <v>17.2</v>
      </c>
      <c r="Q377">
        <v>17.3</v>
      </c>
      <c r="R377" s="60">
        <v>0.25555555555555598</v>
      </c>
      <c r="T377" s="124">
        <f t="shared" si="8"/>
        <v>41.4</v>
      </c>
      <c r="U377" s="128">
        <f t="shared" si="9"/>
        <v>9.7999999999999972</v>
      </c>
      <c r="V377" s="123" t="str">
        <f t="shared" si="7"/>
        <v/>
      </c>
      <c r="W377" s="128">
        <f t="shared" si="10"/>
        <v>1</v>
      </c>
      <c r="X377" s="124"/>
      <c r="Z377" s="6"/>
      <c r="AA377"/>
      <c r="AC377" s="545"/>
      <c r="AR377" s="6"/>
      <c r="AS377" s="6"/>
      <c r="AT377" s="58"/>
      <c r="AU377" s="670"/>
      <c r="AV377" s="671"/>
      <c r="AW377" s="670"/>
      <c r="AX377" s="670"/>
      <c r="AY377" s="670"/>
      <c r="AZ377" s="670"/>
      <c r="BA377" s="670"/>
      <c r="BB377" s="670"/>
      <c r="BC377" s="670"/>
      <c r="BD377" s="671"/>
      <c r="BE377" s="671"/>
      <c r="BF377" s="671"/>
      <c r="BG377" s="671"/>
      <c r="BH377" s="670"/>
      <c r="BI377" s="670"/>
      <c r="BJ377" s="670"/>
      <c r="BK377" s="672"/>
      <c r="BL377" s="670"/>
      <c r="BM377" s="459"/>
      <c r="CB377" s="60"/>
    </row>
    <row r="378" spans="2:80" x14ac:dyDescent="0.25">
      <c r="B378" s="6">
        <v>18.100000000000001</v>
      </c>
      <c r="C378" s="6">
        <v>88</v>
      </c>
      <c r="D378" s="6">
        <v>17.2</v>
      </c>
      <c r="E378" s="6">
        <v>18</v>
      </c>
      <c r="F378" s="6">
        <v>2.9</v>
      </c>
      <c r="G378" s="6">
        <v>5.4</v>
      </c>
      <c r="H378" s="6">
        <v>1013.9</v>
      </c>
      <c r="I378" s="6" t="s">
        <v>229</v>
      </c>
      <c r="J378" s="6" t="s">
        <v>229</v>
      </c>
      <c r="K378" s="6">
        <v>0</v>
      </c>
      <c r="L378" s="6">
        <v>0</v>
      </c>
      <c r="M378" s="6">
        <v>0.5</v>
      </c>
      <c r="N378">
        <v>15.7</v>
      </c>
      <c r="O378">
        <v>669.8</v>
      </c>
      <c r="P378">
        <v>17.2</v>
      </c>
      <c r="Q378">
        <v>17.3</v>
      </c>
      <c r="R378" s="60">
        <v>0.25624999999999998</v>
      </c>
      <c r="T378" s="124">
        <f t="shared" si="8"/>
        <v>41.6</v>
      </c>
      <c r="U378" s="128">
        <f t="shared" si="9"/>
        <v>9.9000000000000021</v>
      </c>
      <c r="V378" s="123" t="str">
        <f t="shared" si="7"/>
        <v/>
      </c>
      <c r="W378" s="128">
        <f t="shared" si="10"/>
        <v>1</v>
      </c>
      <c r="X378" s="124"/>
      <c r="Z378" s="6"/>
      <c r="AA378"/>
      <c r="AC378" s="545"/>
      <c r="AR378" s="6"/>
      <c r="AS378" s="6"/>
      <c r="AT378" s="58"/>
      <c r="AU378" s="670"/>
      <c r="AV378" s="671"/>
      <c r="AW378" s="670"/>
      <c r="AX378" s="670"/>
      <c r="AY378" s="671"/>
      <c r="AZ378" s="671"/>
      <c r="BA378" s="670"/>
      <c r="BB378" s="670"/>
      <c r="BC378" s="670"/>
      <c r="BD378" s="671"/>
      <c r="BE378" s="671"/>
      <c r="BF378" s="671"/>
      <c r="BG378" s="671"/>
      <c r="BH378" s="670"/>
      <c r="BI378" s="670"/>
      <c r="BJ378" s="670"/>
      <c r="BK378" s="672"/>
      <c r="BL378" s="670"/>
      <c r="BM378" s="459"/>
      <c r="CB378" s="60"/>
    </row>
    <row r="379" spans="2:80" x14ac:dyDescent="0.25">
      <c r="B379" s="6">
        <v>18.2</v>
      </c>
      <c r="C379" s="6">
        <v>88</v>
      </c>
      <c r="D379" s="6">
        <v>17.2</v>
      </c>
      <c r="E379" s="6">
        <v>18</v>
      </c>
      <c r="F379" s="6">
        <v>3.2</v>
      </c>
      <c r="G379" s="6">
        <v>5.4</v>
      </c>
      <c r="H379" s="6">
        <v>1013.9</v>
      </c>
      <c r="I379" s="6" t="s">
        <v>229</v>
      </c>
      <c r="J379" s="6" t="s">
        <v>229</v>
      </c>
      <c r="K379" s="6">
        <v>0</v>
      </c>
      <c r="L379" s="6">
        <v>0</v>
      </c>
      <c r="M379" s="6">
        <v>0.5</v>
      </c>
      <c r="N379">
        <v>15.7</v>
      </c>
      <c r="O379">
        <v>669.8</v>
      </c>
      <c r="P379">
        <v>17.2</v>
      </c>
      <c r="Q379">
        <v>17.3</v>
      </c>
      <c r="R379" s="60">
        <v>0.25694444444444398</v>
      </c>
      <c r="T379" s="124">
        <f t="shared" si="8"/>
        <v>41.7</v>
      </c>
      <c r="U379" s="128">
        <f t="shared" si="9"/>
        <v>10.000000000000004</v>
      </c>
      <c r="V379" s="123" t="str">
        <f t="shared" si="7"/>
        <v/>
      </c>
      <c r="W379" s="128">
        <f t="shared" si="10"/>
        <v>1</v>
      </c>
      <c r="X379" s="124"/>
      <c r="Z379" s="6"/>
      <c r="AA379"/>
      <c r="AC379" s="545"/>
      <c r="AR379" s="6"/>
      <c r="AS379" s="6"/>
      <c r="AT379" s="58"/>
      <c r="AU379" s="670"/>
      <c r="AV379" s="671"/>
      <c r="AW379" s="670"/>
      <c r="AX379" s="670"/>
      <c r="AY379" s="670"/>
      <c r="AZ379" s="670"/>
      <c r="BA379" s="670"/>
      <c r="BB379" s="670"/>
      <c r="BC379" s="670"/>
      <c r="BD379" s="671"/>
      <c r="BE379" s="671"/>
      <c r="BF379" s="671"/>
      <c r="BG379" s="671"/>
      <c r="BH379" s="670"/>
      <c r="BI379" s="670"/>
      <c r="BJ379" s="670"/>
      <c r="BK379" s="672"/>
      <c r="BL379" s="670"/>
      <c r="BM379" s="459"/>
      <c r="CB379" s="60"/>
    </row>
    <row r="380" spans="2:80" x14ac:dyDescent="0.25">
      <c r="B380" s="6">
        <v>18.100000000000001</v>
      </c>
      <c r="C380" s="6">
        <v>88</v>
      </c>
      <c r="D380" s="6">
        <v>17.2</v>
      </c>
      <c r="E380" s="6">
        <v>18</v>
      </c>
      <c r="F380" s="6">
        <v>2.2000000000000002</v>
      </c>
      <c r="G380" s="6">
        <v>3.6</v>
      </c>
      <c r="H380" s="6">
        <v>1013.8</v>
      </c>
      <c r="I380" s="6" t="s">
        <v>229</v>
      </c>
      <c r="J380" s="6" t="s">
        <v>229</v>
      </c>
      <c r="K380" s="6">
        <v>0</v>
      </c>
      <c r="L380" s="6">
        <v>0</v>
      </c>
      <c r="M380" s="6">
        <v>0.5</v>
      </c>
      <c r="N380">
        <v>15.7</v>
      </c>
      <c r="O380">
        <v>669.8</v>
      </c>
      <c r="P380">
        <v>17.3</v>
      </c>
      <c r="Q380">
        <v>17.3</v>
      </c>
      <c r="R380" s="60">
        <v>0.25763888888888897</v>
      </c>
      <c r="T380" s="124">
        <f t="shared" si="8"/>
        <v>41.9</v>
      </c>
      <c r="U380" s="128">
        <f t="shared" si="9"/>
        <v>10.199999999999999</v>
      </c>
      <c r="V380" s="123" t="str">
        <f t="shared" si="7"/>
        <v/>
      </c>
      <c r="W380" s="128">
        <f t="shared" si="10"/>
        <v>1</v>
      </c>
      <c r="X380" s="124"/>
      <c r="Z380" s="6"/>
      <c r="AA380"/>
      <c r="AC380" s="545"/>
      <c r="AR380" s="6"/>
      <c r="AS380" s="6"/>
      <c r="AT380" s="58"/>
      <c r="AU380" s="670"/>
      <c r="AV380" s="671"/>
      <c r="AW380" s="670"/>
      <c r="AX380" s="670"/>
      <c r="AY380" s="670"/>
      <c r="AZ380" s="670"/>
      <c r="BA380" s="670"/>
      <c r="BB380" s="670"/>
      <c r="BC380" s="670"/>
      <c r="BD380" s="671"/>
      <c r="BE380" s="671"/>
      <c r="BF380" s="671"/>
      <c r="BG380" s="671"/>
      <c r="BH380" s="670"/>
      <c r="BI380" s="670"/>
      <c r="BJ380" s="670"/>
      <c r="BK380" s="672"/>
      <c r="BL380" s="670"/>
      <c r="BM380" s="459"/>
      <c r="CB380" s="60"/>
    </row>
    <row r="381" spans="2:80" x14ac:dyDescent="0.25">
      <c r="B381" s="6">
        <v>18.2</v>
      </c>
      <c r="C381" s="6">
        <v>88</v>
      </c>
      <c r="D381" s="6">
        <v>17.2</v>
      </c>
      <c r="E381" s="6">
        <v>18</v>
      </c>
      <c r="F381" s="6">
        <v>2.9</v>
      </c>
      <c r="G381" s="6">
        <v>3.6</v>
      </c>
      <c r="H381" s="6">
        <v>1013.9</v>
      </c>
      <c r="I381" s="6" t="s">
        <v>229</v>
      </c>
      <c r="J381" s="6" t="s">
        <v>229</v>
      </c>
      <c r="K381" s="6">
        <v>0</v>
      </c>
      <c r="L381" s="6">
        <v>0</v>
      </c>
      <c r="M381" s="6">
        <v>0.5</v>
      </c>
      <c r="N381">
        <v>15.7</v>
      </c>
      <c r="O381">
        <v>669.8</v>
      </c>
      <c r="P381">
        <v>17.2</v>
      </c>
      <c r="Q381">
        <v>17.3</v>
      </c>
      <c r="R381" s="60">
        <v>0.25833333333333303</v>
      </c>
      <c r="T381" s="124">
        <f t="shared" si="8"/>
        <v>42</v>
      </c>
      <c r="U381" s="128">
        <f t="shared" si="9"/>
        <v>10.3</v>
      </c>
      <c r="V381" s="123" t="str">
        <f t="shared" si="7"/>
        <v/>
      </c>
      <c r="W381" s="128">
        <f t="shared" si="10"/>
        <v>1</v>
      </c>
      <c r="X381" s="124"/>
      <c r="Z381" s="6"/>
      <c r="AA381"/>
      <c r="AC381" s="545"/>
      <c r="AR381" s="6"/>
      <c r="AS381" s="6"/>
      <c r="AT381" s="58"/>
      <c r="AU381" s="670"/>
      <c r="AV381" s="671"/>
      <c r="AW381" s="670"/>
      <c r="AX381" s="670"/>
      <c r="AY381" s="670"/>
      <c r="AZ381" s="670"/>
      <c r="BA381" s="670"/>
      <c r="BB381" s="670"/>
      <c r="BC381" s="670"/>
      <c r="BD381" s="671"/>
      <c r="BE381" s="671"/>
      <c r="BF381" s="671"/>
      <c r="BG381" s="671"/>
      <c r="BH381" s="670"/>
      <c r="BI381" s="670"/>
      <c r="BJ381" s="670"/>
      <c r="BK381" s="672"/>
      <c r="BL381" s="670"/>
      <c r="BM381" s="459"/>
      <c r="CB381" s="60"/>
    </row>
    <row r="382" spans="2:80" x14ac:dyDescent="0.25">
      <c r="B382" s="6">
        <v>18.2</v>
      </c>
      <c r="C382" s="6">
        <v>88</v>
      </c>
      <c r="D382" s="6">
        <v>17.2</v>
      </c>
      <c r="E382" s="6">
        <v>18</v>
      </c>
      <c r="F382" s="6">
        <v>4</v>
      </c>
      <c r="G382" s="6">
        <v>5.4</v>
      </c>
      <c r="H382" s="6">
        <v>1014</v>
      </c>
      <c r="I382" s="6" t="s">
        <v>229</v>
      </c>
      <c r="J382" s="6" t="s">
        <v>229</v>
      </c>
      <c r="K382" s="6">
        <v>0</v>
      </c>
      <c r="L382" s="6">
        <v>0</v>
      </c>
      <c r="M382" s="6">
        <v>0.5</v>
      </c>
      <c r="N382">
        <v>15.7</v>
      </c>
      <c r="O382">
        <v>669.8</v>
      </c>
      <c r="P382">
        <v>17.2</v>
      </c>
      <c r="Q382">
        <v>17.3</v>
      </c>
      <c r="R382" s="60">
        <v>0.25902777777777802</v>
      </c>
      <c r="T382" s="124">
        <f t="shared" si="8"/>
        <v>42.1</v>
      </c>
      <c r="U382" s="128">
        <f t="shared" si="9"/>
        <v>10.3</v>
      </c>
      <c r="V382" s="123" t="str">
        <f t="shared" si="7"/>
        <v/>
      </c>
      <c r="W382" s="128">
        <f t="shared" si="10"/>
        <v>1</v>
      </c>
      <c r="X382" s="124"/>
      <c r="Z382" s="6"/>
      <c r="AA382"/>
      <c r="AC382" s="545"/>
      <c r="AR382" s="6"/>
      <c r="AS382" s="6"/>
      <c r="AT382" s="58"/>
      <c r="AU382" s="670"/>
      <c r="AV382" s="671"/>
      <c r="AW382" s="670"/>
      <c r="AX382" s="670"/>
      <c r="AY382" s="670"/>
      <c r="AZ382" s="670"/>
      <c r="BA382" s="670"/>
      <c r="BB382" s="670"/>
      <c r="BC382" s="670"/>
      <c r="BD382" s="671"/>
      <c r="BE382" s="671"/>
      <c r="BF382" s="671"/>
      <c r="BG382" s="671"/>
      <c r="BH382" s="670"/>
      <c r="BI382" s="670"/>
      <c r="BJ382" s="670"/>
      <c r="BK382" s="672"/>
      <c r="BL382" s="670"/>
      <c r="BM382" s="459"/>
      <c r="CB382" s="60"/>
    </row>
    <row r="383" spans="2:80" x14ac:dyDescent="0.25">
      <c r="B383" s="6">
        <v>18.2</v>
      </c>
      <c r="C383" s="6">
        <v>88</v>
      </c>
      <c r="D383" s="6">
        <v>17.2</v>
      </c>
      <c r="E383" s="6">
        <v>18</v>
      </c>
      <c r="F383" s="6">
        <v>3.2</v>
      </c>
      <c r="G383" s="6">
        <v>3.6</v>
      </c>
      <c r="H383" s="6">
        <v>1013.9</v>
      </c>
      <c r="I383" s="6" t="s">
        <v>229</v>
      </c>
      <c r="J383" s="6" t="s">
        <v>229</v>
      </c>
      <c r="K383" s="6">
        <v>0</v>
      </c>
      <c r="L383" s="6">
        <v>0</v>
      </c>
      <c r="M383" s="6">
        <v>0.5</v>
      </c>
      <c r="N383">
        <v>15.7</v>
      </c>
      <c r="O383">
        <v>669.8</v>
      </c>
      <c r="P383">
        <v>17.2</v>
      </c>
      <c r="Q383">
        <v>17.3</v>
      </c>
      <c r="R383" s="60">
        <v>0.25972222222222202</v>
      </c>
      <c r="T383" s="124">
        <f t="shared" si="8"/>
        <v>42.2</v>
      </c>
      <c r="U383" s="128">
        <f t="shared" si="9"/>
        <v>10.400000000000002</v>
      </c>
      <c r="V383" s="123" t="str">
        <f t="shared" si="7"/>
        <v/>
      </c>
      <c r="W383" s="128">
        <f t="shared" si="10"/>
        <v>1</v>
      </c>
      <c r="X383" s="124"/>
      <c r="Z383" s="6"/>
      <c r="AA383"/>
      <c r="AC383" s="545"/>
      <c r="AR383" s="6"/>
      <c r="AS383" s="6"/>
      <c r="AT383" s="58"/>
      <c r="AU383" s="670"/>
      <c r="AV383" s="671"/>
      <c r="AW383" s="670"/>
      <c r="AX383" s="670"/>
      <c r="AY383" s="670"/>
      <c r="AZ383" s="670"/>
      <c r="BA383" s="670"/>
      <c r="BB383" s="670"/>
      <c r="BC383" s="670"/>
      <c r="BD383" s="671"/>
      <c r="BE383" s="671"/>
      <c r="BF383" s="671"/>
      <c r="BG383" s="671"/>
      <c r="BH383" s="670"/>
      <c r="BI383" s="670"/>
      <c r="BJ383" s="670"/>
      <c r="BK383" s="672"/>
      <c r="BL383" s="670"/>
      <c r="BM383" s="459"/>
      <c r="CB383" s="60"/>
    </row>
    <row r="384" spans="2:80" x14ac:dyDescent="0.25">
      <c r="B384" s="6">
        <v>18.2</v>
      </c>
      <c r="C384" s="6">
        <v>88</v>
      </c>
      <c r="D384" s="6">
        <v>17.2</v>
      </c>
      <c r="E384" s="6">
        <v>18</v>
      </c>
      <c r="F384" s="6">
        <v>0.4</v>
      </c>
      <c r="G384" s="6">
        <v>1.8</v>
      </c>
      <c r="H384" s="6">
        <v>1013.8</v>
      </c>
      <c r="I384" s="6" t="s">
        <v>229</v>
      </c>
      <c r="J384" s="6" t="s">
        <v>229</v>
      </c>
      <c r="K384" s="6">
        <v>0</v>
      </c>
      <c r="L384" s="6">
        <v>0</v>
      </c>
      <c r="M384" s="6">
        <v>0.5</v>
      </c>
      <c r="N384">
        <v>15.7</v>
      </c>
      <c r="O384">
        <v>669.8</v>
      </c>
      <c r="P384">
        <v>17.3</v>
      </c>
      <c r="Q384">
        <v>17.3</v>
      </c>
      <c r="R384" s="60">
        <v>0.26041666666666702</v>
      </c>
      <c r="T384" s="124">
        <f t="shared" si="8"/>
        <v>42.2</v>
      </c>
      <c r="U384" s="128">
        <f t="shared" si="9"/>
        <v>10.400000000000002</v>
      </c>
      <c r="V384" s="123" t="str">
        <f t="shared" si="7"/>
        <v/>
      </c>
      <c r="W384" s="128">
        <f t="shared" si="10"/>
        <v>1</v>
      </c>
      <c r="X384" s="124"/>
      <c r="Z384" s="6"/>
      <c r="AA384"/>
      <c r="AC384" s="545"/>
      <c r="AR384" s="6"/>
      <c r="AS384" s="6"/>
      <c r="AT384" s="58"/>
      <c r="AU384" s="670"/>
      <c r="AV384" s="671"/>
      <c r="AW384" s="670"/>
      <c r="AX384" s="670"/>
      <c r="AY384" s="670"/>
      <c r="AZ384" s="670"/>
      <c r="BA384" s="670"/>
      <c r="BB384" s="670"/>
      <c r="BC384" s="670"/>
      <c r="BD384" s="671"/>
      <c r="BE384" s="671"/>
      <c r="BF384" s="671"/>
      <c r="BG384" s="671"/>
      <c r="BH384" s="670"/>
      <c r="BI384" s="670"/>
      <c r="BJ384" s="670"/>
      <c r="BK384" s="672"/>
      <c r="BL384" s="670"/>
      <c r="BM384" s="459"/>
      <c r="CB384" s="60"/>
    </row>
    <row r="385" spans="2:80" x14ac:dyDescent="0.25">
      <c r="B385" s="6">
        <v>18.100000000000001</v>
      </c>
      <c r="C385" s="6">
        <v>88</v>
      </c>
      <c r="D385" s="6">
        <v>17.2</v>
      </c>
      <c r="E385" s="6">
        <v>18</v>
      </c>
      <c r="F385" s="6">
        <v>2.9</v>
      </c>
      <c r="G385" s="6">
        <v>3.6</v>
      </c>
      <c r="H385" s="6">
        <v>1013.8</v>
      </c>
      <c r="I385" s="6" t="s">
        <v>229</v>
      </c>
      <c r="J385" s="6" t="s">
        <v>229</v>
      </c>
      <c r="K385" s="6">
        <v>0</v>
      </c>
      <c r="L385" s="6">
        <v>0</v>
      </c>
      <c r="M385" s="6">
        <v>0.5</v>
      </c>
      <c r="N385">
        <v>15.7</v>
      </c>
      <c r="O385">
        <v>669.8</v>
      </c>
      <c r="P385">
        <v>17.3</v>
      </c>
      <c r="Q385">
        <v>17.3</v>
      </c>
      <c r="R385" s="60">
        <v>0.26111111111111102</v>
      </c>
      <c r="T385" s="124">
        <f t="shared" si="8"/>
        <v>42.3</v>
      </c>
      <c r="U385" s="128">
        <f t="shared" si="9"/>
        <v>10.499999999999996</v>
      </c>
      <c r="V385" s="123" t="str">
        <f t="shared" si="7"/>
        <v/>
      </c>
      <c r="W385" s="128">
        <f t="shared" si="10"/>
        <v>1</v>
      </c>
      <c r="X385" s="124"/>
      <c r="Z385" s="6"/>
      <c r="AA385"/>
      <c r="AC385" s="545"/>
      <c r="AR385" s="6"/>
      <c r="AS385" s="6"/>
      <c r="AT385" s="58"/>
      <c r="AU385" s="670"/>
      <c r="AV385" s="671"/>
      <c r="AW385" s="670"/>
      <c r="AX385" s="670"/>
      <c r="AY385" s="670"/>
      <c r="AZ385" s="670"/>
      <c r="BA385" s="670"/>
      <c r="BB385" s="670"/>
      <c r="BC385" s="670"/>
      <c r="BD385" s="671"/>
      <c r="BE385" s="671"/>
      <c r="BF385" s="671"/>
      <c r="BG385" s="671"/>
      <c r="BH385" s="670"/>
      <c r="BI385" s="670"/>
      <c r="BJ385" s="670"/>
      <c r="BK385" s="672"/>
      <c r="BL385" s="670"/>
      <c r="BM385" s="459"/>
      <c r="CB385" s="60"/>
    </row>
    <row r="386" spans="2:80" x14ac:dyDescent="0.25">
      <c r="B386" s="6">
        <v>18.2</v>
      </c>
      <c r="C386" s="6">
        <v>89</v>
      </c>
      <c r="D386" s="6">
        <v>17.2</v>
      </c>
      <c r="E386" s="6">
        <v>18</v>
      </c>
      <c r="F386" s="6">
        <v>4.7</v>
      </c>
      <c r="G386" s="6">
        <v>5.4</v>
      </c>
      <c r="H386" s="6">
        <v>1013.8</v>
      </c>
      <c r="I386" s="6" t="s">
        <v>229</v>
      </c>
      <c r="J386" s="6" t="s">
        <v>229</v>
      </c>
      <c r="K386" s="6">
        <v>0</v>
      </c>
      <c r="L386" s="6">
        <v>0</v>
      </c>
      <c r="M386" s="6">
        <v>0.5</v>
      </c>
      <c r="N386">
        <v>15.7</v>
      </c>
      <c r="O386">
        <v>669.8</v>
      </c>
      <c r="P386">
        <v>17.3</v>
      </c>
      <c r="Q386">
        <v>17.3</v>
      </c>
      <c r="R386" s="60">
        <v>0.26180555555555601</v>
      </c>
      <c r="T386" s="124">
        <f t="shared" si="8"/>
        <v>42.4</v>
      </c>
      <c r="U386" s="128">
        <f t="shared" si="9"/>
        <v>10.599999999999998</v>
      </c>
      <c r="V386" s="123" t="str">
        <f t="shared" si="7"/>
        <v/>
      </c>
      <c r="W386" s="128">
        <f t="shared" si="10"/>
        <v>1</v>
      </c>
      <c r="X386" s="124"/>
      <c r="Z386" s="6"/>
      <c r="AA386"/>
      <c r="AC386" s="545"/>
      <c r="AR386" s="6"/>
      <c r="AS386" s="6"/>
      <c r="AT386" s="58"/>
      <c r="AU386" s="670"/>
      <c r="AV386" s="671"/>
      <c r="AW386" s="670"/>
      <c r="AX386" s="670"/>
      <c r="AY386" s="670"/>
      <c r="AZ386" s="670"/>
      <c r="BA386" s="670"/>
      <c r="BB386" s="670"/>
      <c r="BC386" s="670"/>
      <c r="BD386" s="671"/>
      <c r="BE386" s="671"/>
      <c r="BF386" s="671"/>
      <c r="BG386" s="671"/>
      <c r="BH386" s="670"/>
      <c r="BI386" s="670"/>
      <c r="BJ386" s="670"/>
      <c r="BK386" s="672"/>
      <c r="BL386" s="670"/>
      <c r="BM386" s="459"/>
      <c r="CB386" s="60"/>
    </row>
    <row r="387" spans="2:80" x14ac:dyDescent="0.25">
      <c r="B387" s="6">
        <v>18.2</v>
      </c>
      <c r="C387" s="6">
        <v>88</v>
      </c>
      <c r="D387" s="6">
        <v>17.2</v>
      </c>
      <c r="E387" s="6">
        <v>18</v>
      </c>
      <c r="F387" s="6">
        <v>1.1000000000000001</v>
      </c>
      <c r="G387" s="6">
        <v>1.8</v>
      </c>
      <c r="H387" s="6">
        <v>1013.7</v>
      </c>
      <c r="I387" s="6" t="s">
        <v>229</v>
      </c>
      <c r="J387" s="6" t="s">
        <v>229</v>
      </c>
      <c r="K387" s="6">
        <v>0</v>
      </c>
      <c r="L387" s="6">
        <v>0</v>
      </c>
      <c r="M387" s="6">
        <v>0.5</v>
      </c>
      <c r="N387">
        <v>15.7</v>
      </c>
      <c r="O387">
        <v>669.8</v>
      </c>
      <c r="P387">
        <v>17.3</v>
      </c>
      <c r="Q387">
        <v>17.3</v>
      </c>
      <c r="R387" s="60">
        <v>0.26250000000000001</v>
      </c>
      <c r="T387" s="124">
        <f t="shared" si="8"/>
        <v>42.5</v>
      </c>
      <c r="U387" s="128">
        <f t="shared" si="9"/>
        <v>10.7</v>
      </c>
      <c r="V387" s="123" t="str">
        <f t="shared" si="7"/>
        <v/>
      </c>
      <c r="W387" s="128">
        <f t="shared" si="10"/>
        <v>1</v>
      </c>
      <c r="X387" s="124"/>
      <c r="Z387" s="6"/>
      <c r="AA387"/>
      <c r="AC387" s="545"/>
      <c r="AR387" s="6"/>
      <c r="AS387" s="6"/>
      <c r="AT387" s="58"/>
      <c r="AU387" s="670"/>
      <c r="AV387" s="671"/>
      <c r="AW387" s="670"/>
      <c r="AX387" s="670"/>
      <c r="AY387" s="670"/>
      <c r="AZ387" s="670"/>
      <c r="BA387" s="670"/>
      <c r="BB387" s="670"/>
      <c r="BC387" s="670"/>
      <c r="BD387" s="671"/>
      <c r="BE387" s="671"/>
      <c r="BF387" s="671"/>
      <c r="BG387" s="671"/>
      <c r="BH387" s="670"/>
      <c r="BI387" s="670"/>
      <c r="BJ387" s="670"/>
      <c r="BK387" s="672"/>
      <c r="BL387" s="670"/>
      <c r="BM387" s="459"/>
      <c r="CB387" s="60"/>
    </row>
    <row r="388" spans="2:80" x14ac:dyDescent="0.25">
      <c r="B388" s="6">
        <v>18.2</v>
      </c>
      <c r="C388" s="6">
        <v>88</v>
      </c>
      <c r="D388" s="6">
        <v>17.2</v>
      </c>
      <c r="E388" s="6">
        <v>18</v>
      </c>
      <c r="F388" s="6">
        <v>2.5</v>
      </c>
      <c r="G388" s="6">
        <v>5.4</v>
      </c>
      <c r="H388" s="6">
        <v>1013.8</v>
      </c>
      <c r="I388" s="6" t="s">
        <v>229</v>
      </c>
      <c r="J388" s="6" t="s">
        <v>229</v>
      </c>
      <c r="K388" s="6">
        <v>0</v>
      </c>
      <c r="L388" s="6">
        <v>0</v>
      </c>
      <c r="M388" s="6">
        <v>0.5</v>
      </c>
      <c r="N388">
        <v>15.7</v>
      </c>
      <c r="O388">
        <v>669.8</v>
      </c>
      <c r="P388">
        <v>17.3</v>
      </c>
      <c r="Q388">
        <v>17.3</v>
      </c>
      <c r="R388" s="60">
        <v>0.26319444444444401</v>
      </c>
      <c r="T388" s="124">
        <f t="shared" si="8"/>
        <v>42.5</v>
      </c>
      <c r="U388" s="128">
        <f t="shared" si="9"/>
        <v>10.7</v>
      </c>
      <c r="V388" s="123" t="str">
        <f t="shared" si="7"/>
        <v/>
      </c>
      <c r="W388" s="128">
        <f t="shared" si="10"/>
        <v>1</v>
      </c>
      <c r="X388" s="124"/>
      <c r="Z388" s="6"/>
      <c r="AA388"/>
      <c r="AC388" s="545"/>
      <c r="AR388" s="6"/>
      <c r="AS388" s="6"/>
      <c r="AT388" s="58"/>
      <c r="AU388" s="670"/>
      <c r="AV388" s="671"/>
      <c r="AW388" s="670"/>
      <c r="AX388" s="670"/>
      <c r="AY388" s="670"/>
      <c r="AZ388" s="670"/>
      <c r="BA388" s="670"/>
      <c r="BB388" s="670"/>
      <c r="BC388" s="670"/>
      <c r="BD388" s="671"/>
      <c r="BE388" s="671"/>
      <c r="BF388" s="671"/>
      <c r="BG388" s="671"/>
      <c r="BH388" s="670"/>
      <c r="BI388" s="670"/>
      <c r="BJ388" s="670"/>
      <c r="BK388" s="672"/>
      <c r="BL388" s="670"/>
      <c r="BM388" s="459"/>
      <c r="CB388" s="60"/>
    </row>
    <row r="389" spans="2:80" x14ac:dyDescent="0.25">
      <c r="B389" s="6">
        <v>18.100000000000001</v>
      </c>
      <c r="C389" s="6">
        <v>88</v>
      </c>
      <c r="D389" s="6">
        <v>17.2</v>
      </c>
      <c r="E389" s="6">
        <v>18</v>
      </c>
      <c r="F389" s="6">
        <v>3.2</v>
      </c>
      <c r="G389" s="6">
        <v>5.4</v>
      </c>
      <c r="H389" s="6">
        <v>1013.6</v>
      </c>
      <c r="I389" s="6" t="s">
        <v>229</v>
      </c>
      <c r="J389" s="6" t="s">
        <v>229</v>
      </c>
      <c r="K389" s="6">
        <v>0</v>
      </c>
      <c r="L389" s="6">
        <v>0</v>
      </c>
      <c r="M389" s="6">
        <v>0.5</v>
      </c>
      <c r="N389">
        <v>15.7</v>
      </c>
      <c r="O389">
        <v>669.8</v>
      </c>
      <c r="P389">
        <v>17.3</v>
      </c>
      <c r="Q389">
        <v>17.399999999999999</v>
      </c>
      <c r="R389" s="60">
        <v>0.26388888888888901</v>
      </c>
      <c r="T389" s="124">
        <f t="shared" si="8"/>
        <v>42.4</v>
      </c>
      <c r="U389" s="128">
        <f t="shared" si="9"/>
        <v>10.7</v>
      </c>
      <c r="V389" s="123" t="str">
        <f t="shared" si="7"/>
        <v/>
      </c>
      <c r="W389" s="128">
        <f t="shared" si="10"/>
        <v>1</v>
      </c>
      <c r="X389" s="124"/>
      <c r="Z389" s="6"/>
      <c r="AA389"/>
      <c r="AC389" s="545"/>
      <c r="AR389" s="6"/>
      <c r="AS389" s="6"/>
      <c r="AT389" s="58"/>
      <c r="AU389" s="670"/>
      <c r="AV389" s="671"/>
      <c r="AW389" s="670"/>
      <c r="AX389" s="670"/>
      <c r="AY389" s="670"/>
      <c r="AZ389" s="670"/>
      <c r="BA389" s="670"/>
      <c r="BB389" s="670"/>
      <c r="BC389" s="670"/>
      <c r="BD389" s="671"/>
      <c r="BE389" s="671"/>
      <c r="BF389" s="671"/>
      <c r="BG389" s="671"/>
      <c r="BH389" s="670"/>
      <c r="BI389" s="670"/>
      <c r="BJ389" s="670"/>
      <c r="BK389" s="672"/>
      <c r="BL389" s="670"/>
      <c r="BM389" s="459"/>
      <c r="CB389" s="60"/>
    </row>
    <row r="390" spans="2:80" x14ac:dyDescent="0.25">
      <c r="B390" s="6">
        <v>18.100000000000001</v>
      </c>
      <c r="C390" s="6">
        <v>88</v>
      </c>
      <c r="D390" s="6">
        <v>17.2</v>
      </c>
      <c r="E390" s="6">
        <v>18</v>
      </c>
      <c r="F390" s="6">
        <v>2.9</v>
      </c>
      <c r="G390" s="6">
        <v>3.6</v>
      </c>
      <c r="H390" s="6">
        <v>1013.9</v>
      </c>
      <c r="I390" s="6" t="s">
        <v>229</v>
      </c>
      <c r="J390" s="6" t="s">
        <v>229</v>
      </c>
      <c r="K390" s="6">
        <v>0</v>
      </c>
      <c r="L390" s="6">
        <v>0</v>
      </c>
      <c r="M390" s="6">
        <v>0.5</v>
      </c>
      <c r="N390">
        <v>15.7</v>
      </c>
      <c r="O390">
        <v>669.8</v>
      </c>
      <c r="P390">
        <v>17.3</v>
      </c>
      <c r="Q390">
        <v>17.399999999999999</v>
      </c>
      <c r="R390" s="60">
        <v>0.264583333333333</v>
      </c>
      <c r="T390" s="124">
        <f t="shared" si="8"/>
        <v>42.3</v>
      </c>
      <c r="U390" s="128">
        <f t="shared" si="9"/>
        <v>10.599999999999998</v>
      </c>
      <c r="V390" s="123" t="str">
        <f t="shared" si="7"/>
        <v/>
      </c>
      <c r="W390" s="128">
        <f t="shared" si="10"/>
        <v>1</v>
      </c>
      <c r="X390" s="124"/>
      <c r="Z390" s="6"/>
      <c r="AA390"/>
      <c r="AC390" s="545"/>
      <c r="AR390" s="6"/>
      <c r="AS390" s="6"/>
      <c r="AT390" s="58"/>
      <c r="AU390" s="670"/>
      <c r="AV390" s="671"/>
      <c r="AW390" s="670"/>
      <c r="AX390" s="670"/>
      <c r="AY390" s="670"/>
      <c r="AZ390" s="670"/>
      <c r="BA390" s="670"/>
      <c r="BB390" s="670"/>
      <c r="BC390" s="670"/>
      <c r="BD390" s="671"/>
      <c r="BE390" s="671"/>
      <c r="BF390" s="671"/>
      <c r="BG390" s="671"/>
      <c r="BH390" s="670"/>
      <c r="BI390" s="670"/>
      <c r="BJ390" s="670"/>
      <c r="BK390" s="672"/>
      <c r="BL390" s="670"/>
      <c r="BM390" s="459"/>
      <c r="CB390" s="60"/>
    </row>
    <row r="391" spans="2:80" x14ac:dyDescent="0.25">
      <c r="B391" s="6">
        <v>18.2</v>
      </c>
      <c r="C391" s="6">
        <v>88</v>
      </c>
      <c r="D391" s="6">
        <v>17.2</v>
      </c>
      <c r="E391" s="6">
        <v>18</v>
      </c>
      <c r="F391" s="6">
        <v>6.1</v>
      </c>
      <c r="G391" s="6">
        <v>9.4</v>
      </c>
      <c r="H391" s="6">
        <v>1013.8</v>
      </c>
      <c r="I391" s="6" t="s">
        <v>229</v>
      </c>
      <c r="J391" s="6" t="s">
        <v>229</v>
      </c>
      <c r="K391" s="6">
        <v>0</v>
      </c>
      <c r="L391" s="6">
        <v>0</v>
      </c>
      <c r="M391" s="6">
        <v>0.5</v>
      </c>
      <c r="N391">
        <v>15.7</v>
      </c>
      <c r="O391">
        <v>669.8</v>
      </c>
      <c r="P391">
        <v>17.3</v>
      </c>
      <c r="Q391">
        <v>17.399999999999999</v>
      </c>
      <c r="R391" s="60">
        <v>0.265277777777778</v>
      </c>
      <c r="T391" s="124">
        <f t="shared" si="8"/>
        <v>42.1</v>
      </c>
      <c r="U391" s="128">
        <f t="shared" si="9"/>
        <v>10.400000000000002</v>
      </c>
      <c r="V391" s="123" t="str">
        <f t="shared" si="7"/>
        <v/>
      </c>
      <c r="W391" s="128">
        <f t="shared" si="10"/>
        <v>1</v>
      </c>
      <c r="X391" s="124"/>
      <c r="Z391" s="6"/>
      <c r="AA391"/>
      <c r="AC391" s="545"/>
      <c r="AR391" s="6"/>
      <c r="AS391" s="6"/>
      <c r="AT391" s="58"/>
      <c r="AU391" s="670"/>
      <c r="AV391" s="671"/>
      <c r="AW391" s="670"/>
      <c r="AX391" s="670"/>
      <c r="AY391" s="671"/>
      <c r="AZ391" s="671"/>
      <c r="BA391" s="670"/>
      <c r="BB391" s="670"/>
      <c r="BC391" s="670"/>
      <c r="BD391" s="671"/>
      <c r="BE391" s="671"/>
      <c r="BF391" s="671"/>
      <c r="BG391" s="671"/>
      <c r="BH391" s="670"/>
      <c r="BI391" s="670"/>
      <c r="BJ391" s="670"/>
      <c r="BK391" s="672"/>
      <c r="BL391" s="670"/>
      <c r="BM391" s="459"/>
      <c r="CB391" s="60"/>
    </row>
    <row r="392" spans="2:80" x14ac:dyDescent="0.25">
      <c r="B392" s="6">
        <v>18.2</v>
      </c>
      <c r="C392" s="6">
        <v>88</v>
      </c>
      <c r="D392" s="6">
        <v>17.2</v>
      </c>
      <c r="E392" s="6">
        <v>18</v>
      </c>
      <c r="F392" s="6">
        <v>2.5</v>
      </c>
      <c r="G392" s="6">
        <v>5.4</v>
      </c>
      <c r="H392" s="6">
        <v>1013.7</v>
      </c>
      <c r="I392" s="6" t="s">
        <v>229</v>
      </c>
      <c r="J392" s="6" t="s">
        <v>229</v>
      </c>
      <c r="K392" s="6">
        <v>0</v>
      </c>
      <c r="L392" s="6">
        <v>0</v>
      </c>
      <c r="M392" s="6">
        <v>0.5</v>
      </c>
      <c r="N392">
        <v>15.7</v>
      </c>
      <c r="O392">
        <v>669.8</v>
      </c>
      <c r="P392">
        <v>17.3</v>
      </c>
      <c r="Q392">
        <v>17.3</v>
      </c>
      <c r="R392" s="60">
        <v>0.265972222222222</v>
      </c>
      <c r="T392" s="124">
        <f t="shared" si="8"/>
        <v>42.1</v>
      </c>
      <c r="U392" s="128">
        <f t="shared" si="9"/>
        <v>10.400000000000002</v>
      </c>
      <c r="V392" s="123" t="str">
        <f t="shared" si="7"/>
        <v/>
      </c>
      <c r="W392" s="128">
        <f t="shared" si="10"/>
        <v>1</v>
      </c>
      <c r="X392" s="124"/>
      <c r="Z392" s="6"/>
      <c r="AA392"/>
      <c r="AC392" s="545"/>
      <c r="AR392" s="6"/>
      <c r="AS392" s="6"/>
      <c r="AT392" s="58"/>
      <c r="AU392" s="670"/>
      <c r="AV392" s="671"/>
      <c r="AW392" s="670"/>
      <c r="AX392" s="670"/>
      <c r="AY392" s="671"/>
      <c r="AZ392" s="671"/>
      <c r="BA392" s="670"/>
      <c r="BB392" s="670"/>
      <c r="BC392" s="670"/>
      <c r="BD392" s="671"/>
      <c r="BE392" s="671"/>
      <c r="BF392" s="671"/>
      <c r="BG392" s="671"/>
      <c r="BH392" s="670"/>
      <c r="BI392" s="670"/>
      <c r="BJ392" s="670"/>
      <c r="BK392" s="672"/>
      <c r="BL392" s="670"/>
      <c r="BM392" s="459"/>
      <c r="CB392" s="60"/>
    </row>
    <row r="393" spans="2:80" x14ac:dyDescent="0.25">
      <c r="B393" s="6">
        <v>18.2</v>
      </c>
      <c r="C393" s="6">
        <v>88</v>
      </c>
      <c r="D393" s="6">
        <v>17.2</v>
      </c>
      <c r="E393" s="6">
        <v>18</v>
      </c>
      <c r="F393" s="6">
        <v>2.9</v>
      </c>
      <c r="G393" s="6">
        <v>5.4</v>
      </c>
      <c r="H393" s="6">
        <v>1014</v>
      </c>
      <c r="I393" s="6" t="s">
        <v>229</v>
      </c>
      <c r="J393" s="6" t="s">
        <v>229</v>
      </c>
      <c r="K393" s="6">
        <v>0</v>
      </c>
      <c r="L393" s="6">
        <v>0</v>
      </c>
      <c r="M393" s="6">
        <v>0.5</v>
      </c>
      <c r="N393">
        <v>15.7</v>
      </c>
      <c r="O393">
        <v>669.8</v>
      </c>
      <c r="P393">
        <v>17.3</v>
      </c>
      <c r="Q393">
        <v>17.3</v>
      </c>
      <c r="R393" s="60">
        <v>0.266666666666667</v>
      </c>
      <c r="T393" s="124">
        <f t="shared" si="8"/>
        <v>42</v>
      </c>
      <c r="U393" s="128">
        <f t="shared" si="9"/>
        <v>10.199999999999999</v>
      </c>
      <c r="V393" s="123" t="str">
        <f t="shared" si="7"/>
        <v/>
      </c>
      <c r="W393" s="128">
        <f t="shared" si="10"/>
        <v>1</v>
      </c>
      <c r="X393" s="124"/>
      <c r="Z393" s="6"/>
      <c r="AA393"/>
      <c r="AC393" s="545"/>
      <c r="AR393" s="6"/>
      <c r="AS393" s="6"/>
      <c r="AT393" s="58"/>
      <c r="AU393" s="670"/>
      <c r="AV393" s="671"/>
      <c r="AW393" s="670"/>
      <c r="AX393" s="670"/>
      <c r="AY393" s="670"/>
      <c r="AZ393" s="670"/>
      <c r="BA393" s="670"/>
      <c r="BB393" s="670"/>
      <c r="BC393" s="670"/>
      <c r="BD393" s="671"/>
      <c r="BE393" s="671"/>
      <c r="BF393" s="671"/>
      <c r="BG393" s="671"/>
      <c r="BH393" s="670"/>
      <c r="BI393" s="670"/>
      <c r="BJ393" s="670"/>
      <c r="BK393" s="672"/>
      <c r="BL393" s="670"/>
      <c r="BM393" s="459"/>
      <c r="CB393" s="60"/>
    </row>
    <row r="394" spans="2:80" x14ac:dyDescent="0.25">
      <c r="B394" s="6">
        <v>18.2</v>
      </c>
      <c r="C394" s="6">
        <v>88</v>
      </c>
      <c r="D394" s="6">
        <v>17.2</v>
      </c>
      <c r="E394" s="6">
        <v>18</v>
      </c>
      <c r="F394" s="6">
        <v>3.6</v>
      </c>
      <c r="G394" s="6">
        <v>5.4</v>
      </c>
      <c r="H394" s="6">
        <v>1013.9</v>
      </c>
      <c r="I394" s="6" t="s">
        <v>229</v>
      </c>
      <c r="J394" s="6" t="s">
        <v>229</v>
      </c>
      <c r="K394" s="6">
        <v>0</v>
      </c>
      <c r="L394" s="6">
        <v>0</v>
      </c>
      <c r="M394" s="6">
        <v>0.5</v>
      </c>
      <c r="N394">
        <v>15.7</v>
      </c>
      <c r="O394">
        <v>669.8</v>
      </c>
      <c r="P394">
        <v>17.3</v>
      </c>
      <c r="Q394">
        <v>17.3</v>
      </c>
      <c r="R394" s="60">
        <v>0.26736111111111099</v>
      </c>
      <c r="T394" s="124">
        <f t="shared" si="8"/>
        <v>41.9</v>
      </c>
      <c r="U394" s="128">
        <f t="shared" si="9"/>
        <v>10.099999999999998</v>
      </c>
      <c r="V394" s="123" t="str">
        <f t="shared" si="7"/>
        <v/>
      </c>
      <c r="W394" s="128">
        <f t="shared" si="10"/>
        <v>1</v>
      </c>
      <c r="X394" s="124"/>
      <c r="Z394" s="6"/>
      <c r="AA394"/>
      <c r="AC394" s="545"/>
      <c r="AR394" s="6"/>
      <c r="AS394" s="6"/>
      <c r="AT394" s="58"/>
      <c r="AU394" s="670"/>
      <c r="AV394" s="671"/>
      <c r="AW394" s="670"/>
      <c r="AX394" s="670"/>
      <c r="AY394" s="670"/>
      <c r="AZ394" s="670"/>
      <c r="BA394" s="670"/>
      <c r="BB394" s="670"/>
      <c r="BC394" s="670"/>
      <c r="BD394" s="671"/>
      <c r="BE394" s="671"/>
      <c r="BF394" s="671"/>
      <c r="BG394" s="671"/>
      <c r="BH394" s="670"/>
      <c r="BI394" s="670"/>
      <c r="BJ394" s="670"/>
      <c r="BK394" s="672"/>
      <c r="BL394" s="670"/>
      <c r="BM394" s="459"/>
      <c r="CB394" s="60"/>
    </row>
    <row r="395" spans="2:80" x14ac:dyDescent="0.25">
      <c r="B395" s="6">
        <v>18.2</v>
      </c>
      <c r="C395" s="6">
        <v>88</v>
      </c>
      <c r="D395" s="6">
        <v>17.3</v>
      </c>
      <c r="E395" s="6">
        <v>18.100000000000001</v>
      </c>
      <c r="F395" s="6">
        <v>1.1000000000000001</v>
      </c>
      <c r="G395" s="6">
        <v>1.8</v>
      </c>
      <c r="H395" s="6">
        <v>1013.8</v>
      </c>
      <c r="I395" s="6" t="s">
        <v>229</v>
      </c>
      <c r="J395" s="6" t="s">
        <v>229</v>
      </c>
      <c r="K395" s="6">
        <v>0</v>
      </c>
      <c r="L395" s="6">
        <v>0</v>
      </c>
      <c r="M395" s="6">
        <v>0.5</v>
      </c>
      <c r="N395">
        <v>15.7</v>
      </c>
      <c r="O395">
        <v>669.8</v>
      </c>
      <c r="P395">
        <v>17.3</v>
      </c>
      <c r="Q395">
        <v>17.399999999999999</v>
      </c>
      <c r="R395" s="60">
        <v>0.26805555555555599</v>
      </c>
      <c r="T395" s="124">
        <f t="shared" si="8"/>
        <v>42</v>
      </c>
      <c r="U395" s="128">
        <f t="shared" si="9"/>
        <v>10.199999999999999</v>
      </c>
      <c r="V395" s="123" t="str">
        <f t="shared" si="7"/>
        <v/>
      </c>
      <c r="W395" s="128">
        <f t="shared" si="10"/>
        <v>1</v>
      </c>
      <c r="X395" s="124"/>
      <c r="Z395" s="6"/>
      <c r="AA395"/>
      <c r="AC395" s="545"/>
      <c r="AR395" s="6"/>
      <c r="AS395" s="6"/>
      <c r="AT395" s="58"/>
      <c r="AU395" s="670"/>
      <c r="AV395" s="671"/>
      <c r="AW395" s="670"/>
      <c r="AX395" s="670"/>
      <c r="AY395" s="670"/>
      <c r="AZ395" s="670"/>
      <c r="BA395" s="670"/>
      <c r="BB395" s="670"/>
      <c r="BC395" s="670"/>
      <c r="BD395" s="671"/>
      <c r="BE395" s="671"/>
      <c r="BF395" s="671"/>
      <c r="BG395" s="671"/>
      <c r="BH395" s="670"/>
      <c r="BI395" s="670"/>
      <c r="BJ395" s="670"/>
      <c r="BK395" s="672"/>
      <c r="BL395" s="670"/>
      <c r="BM395" s="459"/>
      <c r="CB395" s="60"/>
    </row>
    <row r="396" spans="2:80" x14ac:dyDescent="0.25">
      <c r="B396" s="6">
        <v>18.2</v>
      </c>
      <c r="C396" s="6">
        <v>88</v>
      </c>
      <c r="D396" s="6">
        <v>17.3</v>
      </c>
      <c r="E396" s="6">
        <v>18.100000000000001</v>
      </c>
      <c r="F396" s="6">
        <v>2.9</v>
      </c>
      <c r="G396" s="6">
        <v>5.4</v>
      </c>
      <c r="H396" s="6">
        <v>1013.8</v>
      </c>
      <c r="I396" s="6" t="s">
        <v>229</v>
      </c>
      <c r="J396" s="6" t="s">
        <v>229</v>
      </c>
      <c r="K396" s="6">
        <v>0</v>
      </c>
      <c r="L396" s="6">
        <v>0</v>
      </c>
      <c r="M396" s="6">
        <v>0.5</v>
      </c>
      <c r="N396">
        <v>15.7</v>
      </c>
      <c r="O396">
        <v>669.8</v>
      </c>
      <c r="P396">
        <v>17.3</v>
      </c>
      <c r="Q396">
        <v>17.399999999999999</v>
      </c>
      <c r="R396" s="60">
        <v>0.26874999999999999</v>
      </c>
      <c r="T396" s="124">
        <f t="shared" si="8"/>
        <v>42.2</v>
      </c>
      <c r="U396" s="128">
        <f t="shared" si="9"/>
        <v>10.300000000000004</v>
      </c>
      <c r="V396" s="123" t="str">
        <f t="shared" ref="V396:V459" si="11">IF($K900&gt;0,1,"")</f>
        <v/>
      </c>
      <c r="W396" s="128">
        <f t="shared" si="10"/>
        <v>1</v>
      </c>
      <c r="X396" s="124"/>
      <c r="Z396" s="6"/>
      <c r="AA396"/>
      <c r="AC396" s="545"/>
      <c r="AR396" s="6"/>
      <c r="AS396" s="6"/>
      <c r="AT396" s="58"/>
      <c r="AU396" s="670"/>
      <c r="AV396" s="671"/>
      <c r="AW396" s="670"/>
      <c r="AX396" s="670"/>
      <c r="AY396" s="670"/>
      <c r="AZ396" s="670"/>
      <c r="BA396" s="670"/>
      <c r="BB396" s="670"/>
      <c r="BC396" s="670"/>
      <c r="BD396" s="671"/>
      <c r="BE396" s="671"/>
      <c r="BF396" s="671"/>
      <c r="BG396" s="671"/>
      <c r="BH396" s="670"/>
      <c r="BI396" s="670"/>
      <c r="BJ396" s="670"/>
      <c r="BK396" s="672"/>
      <c r="BL396" s="670"/>
      <c r="BM396" s="459"/>
      <c r="CB396" s="60"/>
    </row>
    <row r="397" spans="2:80" x14ac:dyDescent="0.25">
      <c r="B397" s="6">
        <v>18.2</v>
      </c>
      <c r="C397" s="6">
        <v>88</v>
      </c>
      <c r="D397" s="6">
        <v>17.3</v>
      </c>
      <c r="E397" s="6">
        <v>18.100000000000001</v>
      </c>
      <c r="F397" s="6">
        <v>1.8</v>
      </c>
      <c r="G397" s="6">
        <v>3.6</v>
      </c>
      <c r="H397" s="6">
        <v>1013.7</v>
      </c>
      <c r="I397" s="6" t="s">
        <v>229</v>
      </c>
      <c r="J397" s="6" t="s">
        <v>229</v>
      </c>
      <c r="K397" s="6">
        <v>0</v>
      </c>
      <c r="L397" s="6">
        <v>0</v>
      </c>
      <c r="M397" s="6">
        <v>0.5</v>
      </c>
      <c r="N397">
        <v>15.7</v>
      </c>
      <c r="O397">
        <v>669.8</v>
      </c>
      <c r="P397">
        <v>17.3</v>
      </c>
      <c r="Q397">
        <v>17.399999999999999</v>
      </c>
      <c r="R397" s="60">
        <v>0.26944444444444399</v>
      </c>
      <c r="T397" s="124">
        <f t="shared" si="8"/>
        <v>42.5</v>
      </c>
      <c r="U397" s="128">
        <f t="shared" si="9"/>
        <v>10.5</v>
      </c>
      <c r="V397" s="123" t="str">
        <f t="shared" si="11"/>
        <v/>
      </c>
      <c r="W397" s="128">
        <f t="shared" si="10"/>
        <v>1</v>
      </c>
      <c r="X397" s="124"/>
      <c r="Z397" s="6"/>
      <c r="AA397"/>
      <c r="AC397" s="545"/>
      <c r="AR397" s="6"/>
      <c r="AS397" s="6"/>
      <c r="AT397" s="58"/>
      <c r="AU397" s="670"/>
      <c r="AV397" s="671"/>
      <c r="AW397" s="670"/>
      <c r="AX397" s="670"/>
      <c r="AY397" s="670"/>
      <c r="AZ397" s="670"/>
      <c r="BA397" s="670"/>
      <c r="BB397" s="670"/>
      <c r="BC397" s="670"/>
      <c r="BD397" s="671"/>
      <c r="BE397" s="671"/>
      <c r="BF397" s="671"/>
      <c r="BG397" s="671"/>
      <c r="BH397" s="670"/>
      <c r="BI397" s="670"/>
      <c r="BJ397" s="670"/>
      <c r="BK397" s="672"/>
      <c r="BL397" s="670"/>
      <c r="BM397" s="459"/>
      <c r="CB397" s="60"/>
    </row>
    <row r="398" spans="2:80" x14ac:dyDescent="0.25">
      <c r="B398" s="6">
        <v>18.2</v>
      </c>
      <c r="C398" s="6">
        <v>88</v>
      </c>
      <c r="D398" s="6">
        <v>17.3</v>
      </c>
      <c r="E398" s="6">
        <v>18.100000000000001</v>
      </c>
      <c r="F398" s="6">
        <v>1.4</v>
      </c>
      <c r="G398" s="6">
        <v>1.8</v>
      </c>
      <c r="H398" s="6">
        <v>1013.7</v>
      </c>
      <c r="I398" s="6" t="s">
        <v>229</v>
      </c>
      <c r="J398" s="6" t="s">
        <v>229</v>
      </c>
      <c r="K398" s="6">
        <v>0</v>
      </c>
      <c r="L398" s="6">
        <v>0</v>
      </c>
      <c r="M398" s="6">
        <v>0.5</v>
      </c>
      <c r="N398">
        <v>15.7</v>
      </c>
      <c r="O398">
        <v>669.8</v>
      </c>
      <c r="P398">
        <v>17.3</v>
      </c>
      <c r="Q398">
        <v>17.399999999999999</v>
      </c>
      <c r="R398" s="60">
        <v>0.27013888888888898</v>
      </c>
      <c r="T398" s="124">
        <f t="shared" si="8"/>
        <v>42.9</v>
      </c>
      <c r="U398" s="128">
        <f t="shared" si="9"/>
        <v>10.899999999999999</v>
      </c>
      <c r="V398" s="123" t="str">
        <f t="shared" si="11"/>
        <v/>
      </c>
      <c r="W398" s="128">
        <f t="shared" si="10"/>
        <v>1</v>
      </c>
      <c r="X398" s="124"/>
      <c r="Z398" s="6"/>
      <c r="AA398"/>
      <c r="AC398" s="545"/>
      <c r="AR398" s="6"/>
      <c r="AS398" s="6"/>
      <c r="AT398" s="58"/>
      <c r="AU398" s="670"/>
      <c r="AV398" s="671"/>
      <c r="AW398" s="670"/>
      <c r="AX398" s="670"/>
      <c r="AY398" s="670"/>
      <c r="AZ398" s="670"/>
      <c r="BA398" s="670"/>
      <c r="BB398" s="670"/>
      <c r="BC398" s="670"/>
      <c r="BD398" s="671"/>
      <c r="BE398" s="671"/>
      <c r="BF398" s="671"/>
      <c r="BG398" s="671"/>
      <c r="BH398" s="670"/>
      <c r="BI398" s="670"/>
      <c r="BJ398" s="670"/>
      <c r="BK398" s="672"/>
      <c r="BL398" s="670"/>
      <c r="BM398" s="459"/>
      <c r="CB398" s="60"/>
    </row>
    <row r="399" spans="2:80" x14ac:dyDescent="0.25">
      <c r="B399" s="6">
        <v>18.2</v>
      </c>
      <c r="C399" s="6">
        <v>88</v>
      </c>
      <c r="D399" s="6">
        <v>17.3</v>
      </c>
      <c r="E399" s="6">
        <v>18.100000000000001</v>
      </c>
      <c r="F399" s="6">
        <v>0</v>
      </c>
      <c r="G399" s="6">
        <v>0</v>
      </c>
      <c r="H399" s="6">
        <v>1013.7</v>
      </c>
      <c r="I399" s="6" t="s">
        <v>229</v>
      </c>
      <c r="J399" s="6" t="s">
        <v>229</v>
      </c>
      <c r="K399" s="6">
        <v>0</v>
      </c>
      <c r="L399" s="6">
        <v>0</v>
      </c>
      <c r="M399" s="6">
        <v>0.5</v>
      </c>
      <c r="N399">
        <v>15.7</v>
      </c>
      <c r="O399">
        <v>669.8</v>
      </c>
      <c r="P399">
        <v>17.3</v>
      </c>
      <c r="Q399">
        <v>17.399999999999999</v>
      </c>
      <c r="R399" s="60">
        <v>0.27083333333333298</v>
      </c>
      <c r="T399" s="124">
        <f t="shared" si="8"/>
        <v>43.2</v>
      </c>
      <c r="U399" s="128">
        <f t="shared" si="9"/>
        <v>11.200000000000003</v>
      </c>
      <c r="V399" s="123" t="str">
        <f t="shared" si="11"/>
        <v/>
      </c>
      <c r="W399" s="128">
        <f t="shared" si="10"/>
        <v>1</v>
      </c>
      <c r="X399" s="124"/>
      <c r="Z399" s="6"/>
      <c r="AA399"/>
      <c r="AC399" s="545"/>
      <c r="AR399" s="6"/>
      <c r="AS399" s="6"/>
      <c r="AT399" s="58"/>
      <c r="AU399" s="670"/>
      <c r="AV399" s="671"/>
      <c r="AW399" s="670"/>
      <c r="AX399" s="670"/>
      <c r="AY399" s="670"/>
      <c r="AZ399" s="670"/>
      <c r="BA399" s="671"/>
      <c r="BB399" s="670"/>
      <c r="BC399" s="670"/>
      <c r="BD399" s="671"/>
      <c r="BE399" s="671"/>
      <c r="BF399" s="671"/>
      <c r="BG399" s="671"/>
      <c r="BH399" s="670"/>
      <c r="BI399" s="670"/>
      <c r="BJ399" s="670"/>
      <c r="BK399" s="672"/>
      <c r="BL399" s="670"/>
      <c r="BM399" s="459"/>
      <c r="CB399" s="60"/>
    </row>
    <row r="400" spans="2:80" x14ac:dyDescent="0.25">
      <c r="B400" s="6">
        <v>18.2</v>
      </c>
      <c r="C400" s="6">
        <v>88</v>
      </c>
      <c r="D400" s="6">
        <v>17.3</v>
      </c>
      <c r="E400" s="6">
        <v>18.100000000000001</v>
      </c>
      <c r="F400" s="6">
        <v>1.1000000000000001</v>
      </c>
      <c r="G400" s="6">
        <v>1.8</v>
      </c>
      <c r="H400" s="6">
        <v>1013.8</v>
      </c>
      <c r="I400" s="6" t="s">
        <v>229</v>
      </c>
      <c r="J400" s="6" t="s">
        <v>229</v>
      </c>
      <c r="K400" s="6">
        <v>0</v>
      </c>
      <c r="L400" s="6">
        <v>0</v>
      </c>
      <c r="M400" s="6">
        <v>0.5</v>
      </c>
      <c r="N400">
        <v>15.7</v>
      </c>
      <c r="O400">
        <v>669.8</v>
      </c>
      <c r="P400">
        <v>17.3</v>
      </c>
      <c r="Q400">
        <v>17.399999999999999</v>
      </c>
      <c r="R400" s="60">
        <v>0.27152777777777798</v>
      </c>
      <c r="T400" s="124">
        <f t="shared" si="8"/>
        <v>43.4</v>
      </c>
      <c r="U400" s="128">
        <f t="shared" si="9"/>
        <v>11.299999999999997</v>
      </c>
      <c r="V400" s="123" t="str">
        <f t="shared" si="11"/>
        <v/>
      </c>
      <c r="W400" s="128">
        <f t="shared" si="10"/>
        <v>1</v>
      </c>
      <c r="X400" s="124"/>
      <c r="Z400" s="6"/>
      <c r="AA400"/>
      <c r="AC400" s="545"/>
      <c r="AR400" s="6"/>
      <c r="AS400" s="6"/>
      <c r="AT400" s="58"/>
      <c r="AU400" s="670"/>
      <c r="AV400" s="671"/>
      <c r="AW400" s="670"/>
      <c r="AX400" s="670"/>
      <c r="AY400" s="670"/>
      <c r="AZ400" s="670"/>
      <c r="BA400" s="670"/>
      <c r="BB400" s="670"/>
      <c r="BC400" s="670"/>
      <c r="BD400" s="671"/>
      <c r="BE400" s="671"/>
      <c r="BF400" s="671"/>
      <c r="BG400" s="671"/>
      <c r="BH400" s="670"/>
      <c r="BI400" s="670"/>
      <c r="BJ400" s="670"/>
      <c r="BK400" s="672"/>
      <c r="BL400" s="670"/>
      <c r="BM400" s="459"/>
      <c r="CB400" s="60"/>
    </row>
    <row r="401" spans="2:80" x14ac:dyDescent="0.25">
      <c r="B401" s="6">
        <v>18.2</v>
      </c>
      <c r="C401" s="6">
        <v>88</v>
      </c>
      <c r="D401" s="6">
        <v>17.3</v>
      </c>
      <c r="E401" s="6">
        <v>18.100000000000001</v>
      </c>
      <c r="F401" s="6">
        <v>1.1000000000000001</v>
      </c>
      <c r="G401" s="6">
        <v>1.8</v>
      </c>
      <c r="H401" s="6">
        <v>1013.7</v>
      </c>
      <c r="I401" s="6" t="s">
        <v>229</v>
      </c>
      <c r="J401" s="6" t="s">
        <v>229</v>
      </c>
      <c r="K401" s="6">
        <v>0</v>
      </c>
      <c r="L401" s="6">
        <v>0</v>
      </c>
      <c r="M401" s="6">
        <v>0.5</v>
      </c>
      <c r="N401">
        <v>15.7</v>
      </c>
      <c r="O401">
        <v>669.8</v>
      </c>
      <c r="P401">
        <v>17.3</v>
      </c>
      <c r="Q401">
        <v>17.399999999999999</v>
      </c>
      <c r="R401" s="60">
        <v>0.27222222222222198</v>
      </c>
      <c r="T401" s="124">
        <f t="shared" ref="T401:T432" si="12">MAX($P905,$Q905)</f>
        <v>43.5</v>
      </c>
      <c r="U401" s="128">
        <f t="shared" ref="U401:U432" si="13">(T401-B905)-2</f>
        <v>11.399999999999999</v>
      </c>
      <c r="V401" s="123" t="str">
        <f t="shared" si="11"/>
        <v/>
      </c>
      <c r="W401" s="128">
        <f t="shared" ref="W401:W432" si="14">IF($T401&gt;$B905+2,1,"")</f>
        <v>1</v>
      </c>
      <c r="X401" s="124"/>
      <c r="Z401" s="6"/>
      <c r="AA401"/>
      <c r="AC401" s="545"/>
      <c r="AR401" s="6"/>
      <c r="AS401" s="6"/>
      <c r="AT401" s="58"/>
      <c r="AU401" s="670"/>
      <c r="AV401" s="671"/>
      <c r="AW401" s="670"/>
      <c r="AX401" s="670"/>
      <c r="AY401" s="670"/>
      <c r="AZ401" s="670"/>
      <c r="BA401" s="670"/>
      <c r="BB401" s="670"/>
      <c r="BC401" s="670"/>
      <c r="BD401" s="671"/>
      <c r="BE401" s="671"/>
      <c r="BF401" s="671"/>
      <c r="BG401" s="671"/>
      <c r="BH401" s="670"/>
      <c r="BI401" s="671"/>
      <c r="BJ401" s="670"/>
      <c r="BK401" s="672"/>
      <c r="BL401" s="670"/>
      <c r="BM401" s="459"/>
      <c r="CB401" s="60"/>
    </row>
    <row r="402" spans="2:80" x14ac:dyDescent="0.25">
      <c r="B402" s="6">
        <v>18.2</v>
      </c>
      <c r="C402" s="6">
        <v>88</v>
      </c>
      <c r="D402" s="6">
        <v>17.3</v>
      </c>
      <c r="E402" s="6">
        <v>18.100000000000001</v>
      </c>
      <c r="F402" s="6">
        <v>0</v>
      </c>
      <c r="G402" s="6">
        <v>0</v>
      </c>
      <c r="H402" s="6">
        <v>1013.9</v>
      </c>
      <c r="I402" s="6" t="s">
        <v>229</v>
      </c>
      <c r="J402" s="6" t="s">
        <v>229</v>
      </c>
      <c r="K402" s="6">
        <v>0</v>
      </c>
      <c r="L402" s="6">
        <v>0</v>
      </c>
      <c r="M402" s="6">
        <v>0.5</v>
      </c>
      <c r="N402">
        <v>15.7</v>
      </c>
      <c r="O402">
        <v>669.8</v>
      </c>
      <c r="P402">
        <v>17.3</v>
      </c>
      <c r="Q402">
        <v>17.399999999999999</v>
      </c>
      <c r="R402" s="60">
        <v>0.27291666666666697</v>
      </c>
      <c r="T402" s="124">
        <f t="shared" si="12"/>
        <v>43.5</v>
      </c>
      <c r="U402" s="128">
        <f t="shared" si="13"/>
        <v>11.399999999999999</v>
      </c>
      <c r="V402" s="123" t="str">
        <f t="shared" si="11"/>
        <v/>
      </c>
      <c r="W402" s="128">
        <f t="shared" si="14"/>
        <v>1</v>
      </c>
      <c r="X402" s="124"/>
      <c r="Z402" s="6"/>
      <c r="AA402"/>
      <c r="AC402" s="545"/>
      <c r="AR402" s="6"/>
      <c r="AS402" s="6"/>
      <c r="AT402" s="58"/>
      <c r="AU402" s="670"/>
      <c r="AV402" s="671"/>
      <c r="AW402" s="670"/>
      <c r="AX402" s="670"/>
      <c r="AY402" s="670"/>
      <c r="AZ402" s="670"/>
      <c r="BA402" s="670"/>
      <c r="BB402" s="670"/>
      <c r="BC402" s="670"/>
      <c r="BD402" s="671"/>
      <c r="BE402" s="671"/>
      <c r="BF402" s="671"/>
      <c r="BG402" s="671"/>
      <c r="BH402" s="670"/>
      <c r="BI402" s="671"/>
      <c r="BJ402" s="670"/>
      <c r="BK402" s="672"/>
      <c r="BL402" s="670"/>
      <c r="BM402" s="459"/>
      <c r="CB402" s="60"/>
    </row>
    <row r="403" spans="2:80" x14ac:dyDescent="0.25">
      <c r="B403" s="6">
        <v>18.2</v>
      </c>
      <c r="C403" s="6">
        <v>88</v>
      </c>
      <c r="D403" s="6">
        <v>17.3</v>
      </c>
      <c r="E403" s="6">
        <v>18.100000000000001</v>
      </c>
      <c r="F403" s="6">
        <v>0</v>
      </c>
      <c r="G403" s="6">
        <v>0</v>
      </c>
      <c r="H403" s="6">
        <v>1013.9</v>
      </c>
      <c r="I403" s="6" t="s">
        <v>229</v>
      </c>
      <c r="J403" s="6" t="s">
        <v>229</v>
      </c>
      <c r="K403" s="6">
        <v>0</v>
      </c>
      <c r="L403" s="6">
        <v>0</v>
      </c>
      <c r="M403" s="6">
        <v>0.5</v>
      </c>
      <c r="N403">
        <v>15.7</v>
      </c>
      <c r="O403">
        <v>669.8</v>
      </c>
      <c r="P403">
        <v>17.3</v>
      </c>
      <c r="Q403">
        <v>17.399999999999999</v>
      </c>
      <c r="R403" s="60">
        <v>0.27361111111111103</v>
      </c>
      <c r="T403" s="124">
        <f t="shared" si="12"/>
        <v>43.4</v>
      </c>
      <c r="U403" s="128">
        <f t="shared" si="13"/>
        <v>11.299999999999997</v>
      </c>
      <c r="V403" s="123" t="str">
        <f t="shared" si="11"/>
        <v/>
      </c>
      <c r="W403" s="128">
        <f t="shared" si="14"/>
        <v>1</v>
      </c>
      <c r="X403" s="124"/>
      <c r="Z403" s="6"/>
      <c r="AA403"/>
      <c r="AC403" s="545"/>
      <c r="AR403" s="6"/>
      <c r="AS403" s="6"/>
      <c r="AT403" s="58"/>
      <c r="AU403" s="670"/>
      <c r="AV403" s="671"/>
      <c r="AW403" s="670"/>
      <c r="AX403" s="670"/>
      <c r="AY403" s="670"/>
      <c r="AZ403" s="670"/>
      <c r="BA403" s="670"/>
      <c r="BB403" s="670"/>
      <c r="BC403" s="670"/>
      <c r="BD403" s="671"/>
      <c r="BE403" s="671"/>
      <c r="BF403" s="671"/>
      <c r="BG403" s="671"/>
      <c r="BH403" s="670"/>
      <c r="BI403" s="671"/>
      <c r="BJ403" s="670"/>
      <c r="BK403" s="672"/>
      <c r="BL403" s="670"/>
      <c r="BM403" s="459"/>
      <c r="CB403" s="60"/>
    </row>
    <row r="404" spans="2:80" x14ac:dyDescent="0.25">
      <c r="B404" s="6">
        <v>18.2</v>
      </c>
      <c r="C404" s="6">
        <v>88</v>
      </c>
      <c r="D404" s="6">
        <v>17.3</v>
      </c>
      <c r="E404" s="6">
        <v>18.100000000000001</v>
      </c>
      <c r="F404" s="6">
        <v>0</v>
      </c>
      <c r="G404" s="6">
        <v>0</v>
      </c>
      <c r="H404" s="6">
        <v>1013.9</v>
      </c>
      <c r="I404" s="6" t="s">
        <v>229</v>
      </c>
      <c r="J404" s="6" t="s">
        <v>229</v>
      </c>
      <c r="K404" s="6">
        <v>0</v>
      </c>
      <c r="L404" s="6">
        <v>0</v>
      </c>
      <c r="M404" s="6">
        <v>0.5</v>
      </c>
      <c r="N404">
        <v>15.7</v>
      </c>
      <c r="O404">
        <v>669.8</v>
      </c>
      <c r="P404">
        <v>17.399999999999999</v>
      </c>
      <c r="Q404">
        <v>17.399999999999999</v>
      </c>
      <c r="R404" s="60">
        <v>0.27430555555555602</v>
      </c>
      <c r="T404" s="124">
        <f t="shared" si="12"/>
        <v>43.3</v>
      </c>
      <c r="U404" s="128">
        <f t="shared" si="13"/>
        <v>11.199999999999996</v>
      </c>
      <c r="V404" s="123" t="str">
        <f t="shared" si="11"/>
        <v/>
      </c>
      <c r="W404" s="128">
        <f t="shared" si="14"/>
        <v>1</v>
      </c>
      <c r="X404" s="124"/>
      <c r="Z404" s="6"/>
      <c r="AA404"/>
      <c r="AC404" s="545"/>
      <c r="AR404" s="6"/>
      <c r="AS404" s="6"/>
      <c r="AT404" s="58"/>
      <c r="AU404" s="670"/>
      <c r="AV404" s="671"/>
      <c r="AW404" s="671"/>
      <c r="AX404" s="670"/>
      <c r="AY404" s="670"/>
      <c r="AZ404" s="670"/>
      <c r="BA404" s="670"/>
      <c r="BB404" s="670"/>
      <c r="BC404" s="670"/>
      <c r="BD404" s="671"/>
      <c r="BE404" s="671"/>
      <c r="BF404" s="671"/>
      <c r="BG404" s="671"/>
      <c r="BH404" s="670"/>
      <c r="BI404" s="671"/>
      <c r="BJ404" s="670"/>
      <c r="BK404" s="672"/>
      <c r="BL404" s="670"/>
      <c r="BM404" s="459"/>
      <c r="CB404" s="60"/>
    </row>
    <row r="405" spans="2:80" x14ac:dyDescent="0.25">
      <c r="B405" s="6">
        <v>18.2</v>
      </c>
      <c r="C405" s="6">
        <v>88</v>
      </c>
      <c r="D405" s="6">
        <v>17.3</v>
      </c>
      <c r="E405" s="6">
        <v>18.100000000000001</v>
      </c>
      <c r="F405" s="6">
        <v>1.4</v>
      </c>
      <c r="G405" s="6">
        <v>3.6</v>
      </c>
      <c r="H405" s="6">
        <v>1014</v>
      </c>
      <c r="I405" s="6" t="s">
        <v>229</v>
      </c>
      <c r="J405" s="6" t="s">
        <v>229</v>
      </c>
      <c r="K405" s="6">
        <v>0</v>
      </c>
      <c r="L405" s="6">
        <v>0</v>
      </c>
      <c r="M405" s="6">
        <v>0.5</v>
      </c>
      <c r="N405">
        <v>15.7</v>
      </c>
      <c r="O405">
        <v>669.8</v>
      </c>
      <c r="P405">
        <v>17.399999999999999</v>
      </c>
      <c r="Q405">
        <v>17.399999999999999</v>
      </c>
      <c r="R405" s="60">
        <v>0.27500000000000002</v>
      </c>
      <c r="T405" s="124">
        <f t="shared" si="12"/>
        <v>43.2</v>
      </c>
      <c r="U405" s="128">
        <f t="shared" si="13"/>
        <v>11.100000000000001</v>
      </c>
      <c r="V405" s="123" t="str">
        <f t="shared" si="11"/>
        <v/>
      </c>
      <c r="W405" s="128">
        <f t="shared" si="14"/>
        <v>1</v>
      </c>
      <c r="X405" s="124"/>
      <c r="Z405" s="6"/>
      <c r="AA405"/>
      <c r="AC405" s="545"/>
      <c r="AR405" s="6"/>
      <c r="AS405" s="6"/>
      <c r="AT405" s="58"/>
      <c r="AU405" s="670"/>
      <c r="AV405" s="671"/>
      <c r="AW405" s="671"/>
      <c r="AX405" s="670"/>
      <c r="AY405" s="670"/>
      <c r="AZ405" s="670"/>
      <c r="BA405" s="670"/>
      <c r="BB405" s="670"/>
      <c r="BC405" s="670"/>
      <c r="BD405" s="671"/>
      <c r="BE405" s="671"/>
      <c r="BF405" s="671"/>
      <c r="BG405" s="671"/>
      <c r="BH405" s="670"/>
      <c r="BI405" s="670"/>
      <c r="BJ405" s="670"/>
      <c r="BK405" s="672"/>
      <c r="BL405" s="670"/>
      <c r="BM405" s="459"/>
      <c r="CB405" s="60"/>
    </row>
    <row r="406" spans="2:80" x14ac:dyDescent="0.25">
      <c r="B406" s="6">
        <v>18.2</v>
      </c>
      <c r="C406" s="6">
        <v>88</v>
      </c>
      <c r="D406" s="6">
        <v>17.3</v>
      </c>
      <c r="E406" s="6">
        <v>18.100000000000001</v>
      </c>
      <c r="F406" s="6">
        <v>0.7</v>
      </c>
      <c r="G406" s="6">
        <v>1.8</v>
      </c>
      <c r="H406" s="6">
        <v>1013.9</v>
      </c>
      <c r="I406" s="6" t="s">
        <v>229</v>
      </c>
      <c r="J406" s="6" t="s">
        <v>229</v>
      </c>
      <c r="K406" s="6">
        <v>0</v>
      </c>
      <c r="L406" s="6">
        <v>0</v>
      </c>
      <c r="M406" s="6">
        <v>0.5</v>
      </c>
      <c r="N406">
        <v>15.7</v>
      </c>
      <c r="O406">
        <v>669.8</v>
      </c>
      <c r="P406">
        <v>17.399999999999999</v>
      </c>
      <c r="Q406">
        <v>17.5</v>
      </c>
      <c r="R406" s="60">
        <v>0.27569444444444402</v>
      </c>
      <c r="T406" s="124">
        <f t="shared" si="12"/>
        <v>43.3</v>
      </c>
      <c r="U406" s="128">
        <f t="shared" si="13"/>
        <v>11.199999999999996</v>
      </c>
      <c r="V406" s="123" t="str">
        <f t="shared" si="11"/>
        <v/>
      </c>
      <c r="W406" s="128">
        <f t="shared" si="14"/>
        <v>1</v>
      </c>
      <c r="X406" s="124"/>
      <c r="Z406" s="6"/>
      <c r="AA406"/>
      <c r="AC406" s="545"/>
      <c r="AR406" s="6"/>
      <c r="AS406" s="6"/>
      <c r="AT406" s="58"/>
      <c r="AU406" s="670"/>
      <c r="AV406" s="671"/>
      <c r="AW406" s="671"/>
      <c r="AX406" s="670"/>
      <c r="AY406" s="670"/>
      <c r="AZ406" s="670"/>
      <c r="BA406" s="670"/>
      <c r="BB406" s="670"/>
      <c r="BC406" s="670"/>
      <c r="BD406" s="671"/>
      <c r="BE406" s="671"/>
      <c r="BF406" s="671"/>
      <c r="BG406" s="671"/>
      <c r="BH406" s="670"/>
      <c r="BI406" s="670"/>
      <c r="BJ406" s="670"/>
      <c r="BK406" s="672"/>
      <c r="BL406" s="670"/>
      <c r="BM406" s="459"/>
      <c r="CB406" s="60"/>
    </row>
    <row r="407" spans="2:80" x14ac:dyDescent="0.25">
      <c r="B407" s="6">
        <v>18.2</v>
      </c>
      <c r="C407" s="6">
        <v>88</v>
      </c>
      <c r="D407" s="6">
        <v>17.3</v>
      </c>
      <c r="E407" s="6">
        <v>18.100000000000001</v>
      </c>
      <c r="F407" s="6">
        <v>1.4</v>
      </c>
      <c r="G407" s="6">
        <v>1.8</v>
      </c>
      <c r="H407" s="6">
        <v>1014.1</v>
      </c>
      <c r="I407" s="6" t="s">
        <v>229</v>
      </c>
      <c r="J407" s="6" t="s">
        <v>229</v>
      </c>
      <c r="K407" s="6">
        <v>0</v>
      </c>
      <c r="L407" s="6">
        <v>0</v>
      </c>
      <c r="M407" s="6">
        <v>0.5</v>
      </c>
      <c r="N407">
        <v>15.7</v>
      </c>
      <c r="O407">
        <v>669.8</v>
      </c>
      <c r="P407">
        <v>17.399999999999999</v>
      </c>
      <c r="Q407">
        <v>17.399999999999999</v>
      </c>
      <c r="R407" s="60">
        <v>0.27638888888888902</v>
      </c>
      <c r="T407" s="124">
        <f t="shared" si="12"/>
        <v>43.4</v>
      </c>
      <c r="U407" s="128">
        <f t="shared" si="13"/>
        <v>11.299999999999997</v>
      </c>
      <c r="V407" s="123" t="str">
        <f t="shared" si="11"/>
        <v/>
      </c>
      <c r="W407" s="128">
        <f t="shared" si="14"/>
        <v>1</v>
      </c>
      <c r="X407" s="124"/>
      <c r="Z407" s="6"/>
      <c r="AA407"/>
      <c r="AC407" s="545"/>
      <c r="AR407" s="6"/>
      <c r="AS407" s="6"/>
      <c r="AT407" s="58"/>
      <c r="AU407" s="670"/>
      <c r="AV407" s="671"/>
      <c r="AW407" s="671"/>
      <c r="AX407" s="670"/>
      <c r="AY407" s="671"/>
      <c r="AZ407" s="670"/>
      <c r="BA407" s="670"/>
      <c r="BB407" s="670"/>
      <c r="BC407" s="670"/>
      <c r="BD407" s="671"/>
      <c r="BE407" s="671"/>
      <c r="BF407" s="671"/>
      <c r="BG407" s="671"/>
      <c r="BH407" s="670"/>
      <c r="BI407" s="670"/>
      <c r="BJ407" s="670"/>
      <c r="BK407" s="672"/>
      <c r="BL407" s="670"/>
      <c r="BM407" s="459"/>
      <c r="CB407" s="60"/>
    </row>
    <row r="408" spans="2:80" x14ac:dyDescent="0.25">
      <c r="B408" s="6">
        <v>18.2</v>
      </c>
      <c r="C408" s="6">
        <v>88</v>
      </c>
      <c r="D408" s="6">
        <v>17.3</v>
      </c>
      <c r="E408" s="6">
        <v>18.100000000000001</v>
      </c>
      <c r="F408" s="6">
        <v>2.5</v>
      </c>
      <c r="G408" s="6">
        <v>5.4</v>
      </c>
      <c r="H408" s="6">
        <v>1013.8</v>
      </c>
      <c r="I408" s="6" t="s">
        <v>229</v>
      </c>
      <c r="J408" s="6" t="s">
        <v>229</v>
      </c>
      <c r="K408" s="6">
        <v>0</v>
      </c>
      <c r="L408" s="6">
        <v>0</v>
      </c>
      <c r="M408" s="6">
        <v>0.5</v>
      </c>
      <c r="N408">
        <v>15.7</v>
      </c>
      <c r="O408">
        <v>669.8</v>
      </c>
      <c r="P408">
        <v>17.399999999999999</v>
      </c>
      <c r="Q408">
        <v>17.5</v>
      </c>
      <c r="R408" s="60">
        <v>0.27708333333333302</v>
      </c>
      <c r="T408" s="124">
        <f t="shared" si="12"/>
        <v>43.5</v>
      </c>
      <c r="U408" s="128">
        <f t="shared" si="13"/>
        <v>11.3</v>
      </c>
      <c r="V408" s="123" t="str">
        <f t="shared" si="11"/>
        <v/>
      </c>
      <c r="W408" s="128">
        <f t="shared" si="14"/>
        <v>1</v>
      </c>
      <c r="X408" s="124"/>
      <c r="Z408" s="6"/>
      <c r="AA408"/>
      <c r="AC408" s="545"/>
      <c r="AR408" s="6"/>
      <c r="AS408" s="6"/>
      <c r="AT408" s="58"/>
      <c r="AU408" s="670"/>
      <c r="AV408" s="671"/>
      <c r="AW408" s="671"/>
      <c r="AX408" s="670"/>
      <c r="AY408" s="670"/>
      <c r="AZ408" s="670"/>
      <c r="BA408" s="671"/>
      <c r="BB408" s="670"/>
      <c r="BC408" s="670"/>
      <c r="BD408" s="671"/>
      <c r="BE408" s="671"/>
      <c r="BF408" s="671"/>
      <c r="BG408" s="671"/>
      <c r="BH408" s="670"/>
      <c r="BI408" s="670"/>
      <c r="BJ408" s="670"/>
      <c r="BK408" s="672"/>
      <c r="BL408" s="670"/>
      <c r="BM408" s="459"/>
      <c r="CB408" s="60"/>
    </row>
    <row r="409" spans="2:80" x14ac:dyDescent="0.25">
      <c r="B409" s="6">
        <v>18.2</v>
      </c>
      <c r="C409" s="6">
        <v>88</v>
      </c>
      <c r="D409" s="6">
        <v>17.3</v>
      </c>
      <c r="E409" s="6">
        <v>18.100000000000001</v>
      </c>
      <c r="F409" s="6">
        <v>8.3000000000000007</v>
      </c>
      <c r="G409" s="6">
        <v>13</v>
      </c>
      <c r="H409" s="6">
        <v>1013.8</v>
      </c>
      <c r="I409" s="6" t="s">
        <v>229</v>
      </c>
      <c r="J409" s="6" t="s">
        <v>229</v>
      </c>
      <c r="K409" s="6">
        <v>0</v>
      </c>
      <c r="L409" s="6">
        <v>0</v>
      </c>
      <c r="M409" s="6">
        <v>0.5</v>
      </c>
      <c r="N409">
        <v>15.7</v>
      </c>
      <c r="O409">
        <v>669.8</v>
      </c>
      <c r="P409">
        <v>17.399999999999999</v>
      </c>
      <c r="Q409">
        <v>17.5</v>
      </c>
      <c r="R409" s="60">
        <v>0.27777777777777801</v>
      </c>
      <c r="T409" s="124">
        <f t="shared" si="12"/>
        <v>43.4</v>
      </c>
      <c r="U409" s="128">
        <f t="shared" si="13"/>
        <v>11.2</v>
      </c>
      <c r="V409" s="123" t="str">
        <f t="shared" si="11"/>
        <v/>
      </c>
      <c r="W409" s="128">
        <f t="shared" si="14"/>
        <v>1</v>
      </c>
      <c r="X409" s="124"/>
      <c r="Z409" s="6"/>
      <c r="AA409"/>
      <c r="AC409" s="545"/>
      <c r="AR409" s="6"/>
      <c r="AS409" s="6"/>
      <c r="AT409" s="58"/>
      <c r="AU409" s="670"/>
      <c r="AV409" s="671"/>
      <c r="AW409" s="671"/>
      <c r="AX409" s="670"/>
      <c r="AY409" s="670"/>
      <c r="AZ409" s="670"/>
      <c r="BA409" s="671"/>
      <c r="BB409" s="670"/>
      <c r="BC409" s="670"/>
      <c r="BD409" s="671"/>
      <c r="BE409" s="671"/>
      <c r="BF409" s="671"/>
      <c r="BG409" s="671"/>
      <c r="BH409" s="670"/>
      <c r="BI409" s="670"/>
      <c r="BJ409" s="670"/>
      <c r="BK409" s="672"/>
      <c r="BL409" s="670"/>
      <c r="BM409" s="459"/>
      <c r="CB409" s="60"/>
    </row>
    <row r="410" spans="2:80" x14ac:dyDescent="0.25">
      <c r="B410" s="6">
        <v>18.2</v>
      </c>
      <c r="C410" s="6">
        <v>88</v>
      </c>
      <c r="D410" s="6">
        <v>17.3</v>
      </c>
      <c r="E410" s="6">
        <v>18.100000000000001</v>
      </c>
      <c r="F410" s="6">
        <v>1.1000000000000001</v>
      </c>
      <c r="G410" s="6">
        <v>1.8</v>
      </c>
      <c r="H410" s="6">
        <v>1013.7</v>
      </c>
      <c r="I410" s="6" t="s">
        <v>229</v>
      </c>
      <c r="J410" s="6" t="s">
        <v>229</v>
      </c>
      <c r="K410" s="6">
        <v>0</v>
      </c>
      <c r="L410" s="6">
        <v>0</v>
      </c>
      <c r="M410" s="6">
        <v>0.5</v>
      </c>
      <c r="N410">
        <v>15.7</v>
      </c>
      <c r="O410">
        <v>669.8</v>
      </c>
      <c r="P410">
        <v>17.399999999999999</v>
      </c>
      <c r="Q410">
        <v>17.5</v>
      </c>
      <c r="R410" s="60">
        <v>0.27847222222222201</v>
      </c>
      <c r="T410" s="124">
        <f t="shared" si="12"/>
        <v>43.4</v>
      </c>
      <c r="U410" s="128">
        <f t="shared" si="13"/>
        <v>11.2</v>
      </c>
      <c r="V410" s="123" t="str">
        <f t="shared" si="11"/>
        <v/>
      </c>
      <c r="W410" s="128">
        <f t="shared" si="14"/>
        <v>1</v>
      </c>
      <c r="X410" s="124"/>
      <c r="Z410" s="6"/>
      <c r="AA410"/>
      <c r="AC410" s="545"/>
      <c r="AR410" s="6"/>
      <c r="AS410" s="6"/>
      <c r="AT410" s="58"/>
      <c r="AU410" s="670"/>
      <c r="AV410" s="671"/>
      <c r="AW410" s="671"/>
      <c r="AX410" s="670"/>
      <c r="AY410" s="671"/>
      <c r="AZ410" s="670"/>
      <c r="BA410" s="670"/>
      <c r="BB410" s="670"/>
      <c r="BC410" s="670"/>
      <c r="BD410" s="671"/>
      <c r="BE410" s="671"/>
      <c r="BF410" s="671"/>
      <c r="BG410" s="671"/>
      <c r="BH410" s="670"/>
      <c r="BI410" s="670"/>
      <c r="BJ410" s="670"/>
      <c r="BK410" s="672"/>
      <c r="BL410" s="670"/>
      <c r="BM410" s="459"/>
      <c r="CB410" s="60"/>
    </row>
    <row r="411" spans="2:80" x14ac:dyDescent="0.25">
      <c r="B411" s="6">
        <v>18.2</v>
      </c>
      <c r="C411" s="6">
        <v>88</v>
      </c>
      <c r="D411" s="6">
        <v>17.3</v>
      </c>
      <c r="E411" s="6">
        <v>18.100000000000001</v>
      </c>
      <c r="F411" s="6">
        <v>2.9</v>
      </c>
      <c r="G411" s="6">
        <v>3.6</v>
      </c>
      <c r="H411" s="6">
        <v>1013.8</v>
      </c>
      <c r="I411" s="6" t="s">
        <v>229</v>
      </c>
      <c r="J411" s="6" t="s">
        <v>229</v>
      </c>
      <c r="K411" s="6">
        <v>0</v>
      </c>
      <c r="L411" s="6">
        <v>0</v>
      </c>
      <c r="M411" s="6">
        <v>0.5</v>
      </c>
      <c r="N411">
        <v>15.7</v>
      </c>
      <c r="O411">
        <v>669.8</v>
      </c>
      <c r="P411">
        <v>17.399999999999999</v>
      </c>
      <c r="Q411">
        <v>17.5</v>
      </c>
      <c r="R411" s="60">
        <v>0.27916666666666701</v>
      </c>
      <c r="T411" s="124">
        <f t="shared" si="12"/>
        <v>43.5</v>
      </c>
      <c r="U411" s="128">
        <f t="shared" si="13"/>
        <v>11.3</v>
      </c>
      <c r="V411" s="123" t="str">
        <f t="shared" si="11"/>
        <v/>
      </c>
      <c r="W411" s="128">
        <f t="shared" si="14"/>
        <v>1</v>
      </c>
      <c r="X411" s="124"/>
      <c r="Z411" s="6"/>
      <c r="AA411"/>
      <c r="AC411" s="545"/>
      <c r="AR411" s="6"/>
      <c r="AS411" s="6"/>
      <c r="AT411" s="58"/>
      <c r="AU411" s="670"/>
      <c r="AV411" s="671"/>
      <c r="AW411" s="671"/>
      <c r="AX411" s="670"/>
      <c r="AY411" s="670"/>
      <c r="AZ411" s="670"/>
      <c r="BA411" s="670"/>
      <c r="BB411" s="670"/>
      <c r="BC411" s="670"/>
      <c r="BD411" s="671"/>
      <c r="BE411" s="671"/>
      <c r="BF411" s="671"/>
      <c r="BG411" s="671"/>
      <c r="BH411" s="670"/>
      <c r="BI411" s="670"/>
      <c r="BJ411" s="670"/>
      <c r="BK411" s="672"/>
      <c r="BL411" s="670"/>
      <c r="BM411" s="459"/>
      <c r="CB411" s="60"/>
    </row>
    <row r="412" spans="2:80" x14ac:dyDescent="0.25">
      <c r="B412" s="6">
        <v>18.2</v>
      </c>
      <c r="C412" s="6">
        <v>88</v>
      </c>
      <c r="D412" s="6">
        <v>17.3</v>
      </c>
      <c r="E412" s="6">
        <v>18.100000000000001</v>
      </c>
      <c r="F412" s="6">
        <v>1.1000000000000001</v>
      </c>
      <c r="G412" s="6">
        <v>1.8</v>
      </c>
      <c r="H412" s="6">
        <v>1013.8</v>
      </c>
      <c r="I412" s="6" t="s">
        <v>229</v>
      </c>
      <c r="J412" s="6" t="s">
        <v>229</v>
      </c>
      <c r="K412" s="6">
        <v>0</v>
      </c>
      <c r="L412" s="6">
        <v>0</v>
      </c>
      <c r="M412" s="6">
        <v>0.5</v>
      </c>
      <c r="N412">
        <v>15.7</v>
      </c>
      <c r="O412">
        <v>669.8</v>
      </c>
      <c r="P412">
        <v>17.399999999999999</v>
      </c>
      <c r="Q412">
        <v>17.5</v>
      </c>
      <c r="R412" s="60">
        <v>0.27986111111111101</v>
      </c>
      <c r="T412" s="124">
        <f t="shared" si="12"/>
        <v>43.7</v>
      </c>
      <c r="U412" s="128">
        <f t="shared" si="13"/>
        <v>11.400000000000002</v>
      </c>
      <c r="V412" s="123" t="str">
        <f t="shared" si="11"/>
        <v/>
      </c>
      <c r="W412" s="128">
        <f t="shared" si="14"/>
        <v>1</v>
      </c>
      <c r="X412" s="124"/>
      <c r="Z412" s="6"/>
      <c r="AA412"/>
      <c r="AC412" s="545"/>
      <c r="AR412" s="6"/>
      <c r="AS412" s="6"/>
      <c r="AT412" s="58"/>
      <c r="AU412" s="670"/>
      <c r="AV412" s="671"/>
      <c r="AW412" s="671"/>
      <c r="AX412" s="670"/>
      <c r="AY412" s="671"/>
      <c r="AZ412" s="670"/>
      <c r="BA412" s="670"/>
      <c r="BB412" s="670"/>
      <c r="BC412" s="670"/>
      <c r="BD412" s="671"/>
      <c r="BE412" s="671"/>
      <c r="BF412" s="671"/>
      <c r="BG412" s="671"/>
      <c r="BH412" s="670"/>
      <c r="BI412" s="670"/>
      <c r="BJ412" s="671"/>
      <c r="BK412" s="672"/>
      <c r="BL412" s="670"/>
      <c r="BM412" s="459"/>
      <c r="CB412" s="60"/>
    </row>
    <row r="413" spans="2:80" x14ac:dyDescent="0.25">
      <c r="B413" s="6">
        <v>18.2</v>
      </c>
      <c r="C413" s="6">
        <v>88</v>
      </c>
      <c r="D413" s="6">
        <v>17.3</v>
      </c>
      <c r="E413" s="6">
        <v>18.100000000000001</v>
      </c>
      <c r="F413" s="6">
        <v>3.6</v>
      </c>
      <c r="G413" s="6">
        <v>5.4</v>
      </c>
      <c r="H413" s="6">
        <v>1013.8</v>
      </c>
      <c r="I413" s="6" t="s">
        <v>229</v>
      </c>
      <c r="J413" s="6" t="s">
        <v>229</v>
      </c>
      <c r="K413" s="6">
        <v>0</v>
      </c>
      <c r="L413" s="6">
        <v>0</v>
      </c>
      <c r="M413" s="6">
        <v>0.5</v>
      </c>
      <c r="N413">
        <v>15.7</v>
      </c>
      <c r="O413">
        <v>669.8</v>
      </c>
      <c r="P413">
        <v>17.399999999999999</v>
      </c>
      <c r="Q413">
        <v>17.5</v>
      </c>
      <c r="R413" s="60">
        <v>0.280555555555556</v>
      </c>
      <c r="T413" s="124">
        <f t="shared" si="12"/>
        <v>43.9</v>
      </c>
      <c r="U413" s="128">
        <f t="shared" si="13"/>
        <v>11.5</v>
      </c>
      <c r="V413" s="123" t="str">
        <f t="shared" si="11"/>
        <v/>
      </c>
      <c r="W413" s="128">
        <f t="shared" si="14"/>
        <v>1</v>
      </c>
      <c r="X413" s="124"/>
      <c r="Z413" s="6"/>
      <c r="AA413"/>
      <c r="AC413" s="545"/>
      <c r="AR413" s="6"/>
      <c r="AS413" s="6"/>
      <c r="AT413" s="58"/>
      <c r="AU413" s="670"/>
      <c r="AV413" s="671"/>
      <c r="AW413" s="671"/>
      <c r="AX413" s="670"/>
      <c r="AY413" s="670"/>
      <c r="AZ413" s="670"/>
      <c r="BA413" s="670"/>
      <c r="BB413" s="670"/>
      <c r="BC413" s="670"/>
      <c r="BD413" s="671"/>
      <c r="BE413" s="671"/>
      <c r="BF413" s="671"/>
      <c r="BG413" s="671"/>
      <c r="BH413" s="670"/>
      <c r="BI413" s="670"/>
      <c r="BJ413" s="671"/>
      <c r="BK413" s="672"/>
      <c r="BL413" s="670"/>
      <c r="BM413" s="459"/>
      <c r="CB413" s="60"/>
    </row>
    <row r="414" spans="2:80" x14ac:dyDescent="0.25">
      <c r="B414" s="6">
        <v>18.3</v>
      </c>
      <c r="C414" s="6">
        <v>88</v>
      </c>
      <c r="D414" s="6">
        <v>17.3</v>
      </c>
      <c r="E414" s="6">
        <v>18.100000000000001</v>
      </c>
      <c r="F414" s="6">
        <v>0.4</v>
      </c>
      <c r="G414" s="6">
        <v>1.8</v>
      </c>
      <c r="H414" s="6">
        <v>1013.7</v>
      </c>
      <c r="I414" s="6" t="s">
        <v>229</v>
      </c>
      <c r="J414" s="6" t="s">
        <v>229</v>
      </c>
      <c r="K414" s="6">
        <v>0</v>
      </c>
      <c r="L414" s="6">
        <v>0</v>
      </c>
      <c r="M414" s="6">
        <v>0.5</v>
      </c>
      <c r="N414">
        <v>15.7</v>
      </c>
      <c r="O414">
        <v>669.8</v>
      </c>
      <c r="P414">
        <v>17.399999999999999</v>
      </c>
      <c r="Q414">
        <v>17.5</v>
      </c>
      <c r="R414" s="60">
        <v>0.28125</v>
      </c>
      <c r="T414" s="124">
        <f t="shared" si="12"/>
        <v>44.1</v>
      </c>
      <c r="U414" s="128">
        <f t="shared" si="13"/>
        <v>11.700000000000003</v>
      </c>
      <c r="V414" s="123" t="str">
        <f t="shared" si="11"/>
        <v/>
      </c>
      <c r="W414" s="128">
        <f t="shared" si="14"/>
        <v>1</v>
      </c>
      <c r="X414" s="124"/>
      <c r="Z414" s="6"/>
      <c r="AA414"/>
      <c r="AC414" s="545"/>
      <c r="AR414" s="6"/>
      <c r="AS414" s="6"/>
      <c r="AT414" s="58"/>
      <c r="AU414" s="670"/>
      <c r="AV414" s="671"/>
      <c r="AW414" s="671"/>
      <c r="AX414" s="670"/>
      <c r="AY414" s="670"/>
      <c r="AZ414" s="670"/>
      <c r="BA414" s="671"/>
      <c r="BB414" s="670"/>
      <c r="BC414" s="670"/>
      <c r="BD414" s="671"/>
      <c r="BE414" s="671"/>
      <c r="BF414" s="671"/>
      <c r="BG414" s="671"/>
      <c r="BH414" s="670"/>
      <c r="BI414" s="671"/>
      <c r="BJ414" s="671"/>
      <c r="BK414" s="672"/>
      <c r="BL414" s="670"/>
      <c r="BM414" s="459"/>
      <c r="CB414" s="60"/>
    </row>
    <row r="415" spans="2:80" x14ac:dyDescent="0.25">
      <c r="B415" s="6">
        <v>18.2</v>
      </c>
      <c r="C415" s="6">
        <v>88</v>
      </c>
      <c r="D415" s="6">
        <v>17.3</v>
      </c>
      <c r="E415" s="6">
        <v>18.100000000000001</v>
      </c>
      <c r="F415" s="6">
        <v>7.2</v>
      </c>
      <c r="G415" s="6">
        <v>9.4</v>
      </c>
      <c r="H415" s="6">
        <v>1013.8</v>
      </c>
      <c r="I415" s="6" t="s">
        <v>229</v>
      </c>
      <c r="J415" s="6" t="s">
        <v>229</v>
      </c>
      <c r="K415" s="6">
        <v>0</v>
      </c>
      <c r="L415" s="6">
        <v>0</v>
      </c>
      <c r="M415" s="6">
        <v>0.5</v>
      </c>
      <c r="N415">
        <v>15.7</v>
      </c>
      <c r="O415">
        <v>669.8</v>
      </c>
      <c r="P415">
        <v>17.5</v>
      </c>
      <c r="Q415">
        <v>17.5</v>
      </c>
      <c r="R415" s="60">
        <v>0.281944444444444</v>
      </c>
      <c r="T415" s="124">
        <f t="shared" si="12"/>
        <v>44.2</v>
      </c>
      <c r="U415" s="128">
        <f t="shared" si="13"/>
        <v>11.700000000000003</v>
      </c>
      <c r="V415" s="123" t="str">
        <f t="shared" si="11"/>
        <v/>
      </c>
      <c r="W415" s="128">
        <f t="shared" si="14"/>
        <v>1</v>
      </c>
      <c r="X415" s="124"/>
      <c r="Z415" s="6"/>
      <c r="AA415"/>
      <c r="AC415" s="545"/>
      <c r="AR415" s="6"/>
      <c r="AS415" s="6"/>
      <c r="AT415" s="58"/>
      <c r="AU415" s="670"/>
      <c r="AV415" s="671"/>
      <c r="AW415" s="671"/>
      <c r="AX415" s="670"/>
      <c r="AY415" s="670"/>
      <c r="AZ415" s="670"/>
      <c r="BA415" s="670"/>
      <c r="BB415" s="670"/>
      <c r="BC415" s="670"/>
      <c r="BD415" s="671"/>
      <c r="BE415" s="671"/>
      <c r="BF415" s="671"/>
      <c r="BG415" s="671"/>
      <c r="BH415" s="670"/>
      <c r="BI415" s="670"/>
      <c r="BJ415" s="671"/>
      <c r="BK415" s="672"/>
      <c r="BL415" s="670"/>
      <c r="BM415" s="459"/>
      <c r="CB415" s="60"/>
    </row>
    <row r="416" spans="2:80" x14ac:dyDescent="0.25">
      <c r="B416" s="6">
        <v>18.2</v>
      </c>
      <c r="C416" s="6">
        <v>88</v>
      </c>
      <c r="D416" s="6">
        <v>17.3</v>
      </c>
      <c r="E416" s="6">
        <v>18.100000000000001</v>
      </c>
      <c r="F416" s="6">
        <v>2.2000000000000002</v>
      </c>
      <c r="G416" s="6">
        <v>3.6</v>
      </c>
      <c r="H416" s="6">
        <v>1013.8</v>
      </c>
      <c r="I416" s="6" t="s">
        <v>229</v>
      </c>
      <c r="J416" s="6" t="s">
        <v>229</v>
      </c>
      <c r="K416" s="6">
        <v>0</v>
      </c>
      <c r="L416" s="6">
        <v>0</v>
      </c>
      <c r="M416" s="6">
        <v>0.5</v>
      </c>
      <c r="N416">
        <v>15.7</v>
      </c>
      <c r="O416">
        <v>669.8</v>
      </c>
      <c r="P416">
        <v>17.399999999999999</v>
      </c>
      <c r="Q416">
        <v>17.5</v>
      </c>
      <c r="R416" s="60">
        <v>0.28263888888888899</v>
      </c>
      <c r="T416" s="124">
        <f t="shared" si="12"/>
        <v>44.5</v>
      </c>
      <c r="U416" s="128">
        <f t="shared" si="13"/>
        <v>12</v>
      </c>
      <c r="V416" s="123" t="str">
        <f t="shared" si="11"/>
        <v/>
      </c>
      <c r="W416" s="128">
        <f t="shared" si="14"/>
        <v>1</v>
      </c>
      <c r="X416" s="124"/>
      <c r="Z416" s="6"/>
      <c r="AA416"/>
      <c r="AC416" s="545"/>
      <c r="AR416" s="6"/>
      <c r="AS416" s="6"/>
      <c r="AT416" s="58"/>
      <c r="AU416" s="670"/>
      <c r="AV416" s="671"/>
      <c r="AW416" s="671"/>
      <c r="AX416" s="670"/>
      <c r="AY416" s="670"/>
      <c r="AZ416" s="670"/>
      <c r="BA416" s="671"/>
      <c r="BB416" s="670"/>
      <c r="BC416" s="670"/>
      <c r="BD416" s="671"/>
      <c r="BE416" s="671"/>
      <c r="BF416" s="671"/>
      <c r="BG416" s="671"/>
      <c r="BH416" s="670"/>
      <c r="BI416" s="670"/>
      <c r="BJ416" s="671"/>
      <c r="BK416" s="672"/>
      <c r="BL416" s="670"/>
      <c r="BM416" s="459"/>
      <c r="CB416" s="60"/>
    </row>
    <row r="417" spans="2:80" x14ac:dyDescent="0.25">
      <c r="B417" s="6">
        <v>18.3</v>
      </c>
      <c r="C417" s="6">
        <v>88</v>
      </c>
      <c r="D417" s="6">
        <v>17.3</v>
      </c>
      <c r="E417" s="6">
        <v>18.100000000000001</v>
      </c>
      <c r="F417" s="6">
        <v>2.2000000000000002</v>
      </c>
      <c r="G417" s="6">
        <v>3.6</v>
      </c>
      <c r="H417" s="6">
        <v>1013.7</v>
      </c>
      <c r="I417" s="6" t="s">
        <v>229</v>
      </c>
      <c r="J417" s="6" t="s">
        <v>229</v>
      </c>
      <c r="K417" s="6">
        <v>0</v>
      </c>
      <c r="L417" s="6">
        <v>0</v>
      </c>
      <c r="M417" s="6">
        <v>0.5</v>
      </c>
      <c r="N417">
        <v>15.7</v>
      </c>
      <c r="O417">
        <v>669.8</v>
      </c>
      <c r="P417">
        <v>17.399999999999999</v>
      </c>
      <c r="Q417">
        <v>17.5</v>
      </c>
      <c r="R417" s="60">
        <v>0.28333333333333299</v>
      </c>
      <c r="T417" s="124">
        <f t="shared" si="12"/>
        <v>44.7</v>
      </c>
      <c r="U417" s="128">
        <f t="shared" si="13"/>
        <v>12.200000000000003</v>
      </c>
      <c r="V417" s="123" t="str">
        <f t="shared" si="11"/>
        <v/>
      </c>
      <c r="W417" s="128">
        <f t="shared" si="14"/>
        <v>1</v>
      </c>
      <c r="X417" s="124"/>
      <c r="Z417" s="6"/>
      <c r="AA417"/>
      <c r="AC417" s="545"/>
      <c r="AR417" s="6"/>
      <c r="AS417" s="6"/>
      <c r="AT417" s="58"/>
      <c r="AU417" s="670"/>
      <c r="AV417" s="671"/>
      <c r="AW417" s="671"/>
      <c r="AX417" s="670"/>
      <c r="AY417" s="670"/>
      <c r="AZ417" s="670"/>
      <c r="BA417" s="670"/>
      <c r="BB417" s="670"/>
      <c r="BC417" s="670"/>
      <c r="BD417" s="671"/>
      <c r="BE417" s="671"/>
      <c r="BF417" s="671"/>
      <c r="BG417" s="671"/>
      <c r="BH417" s="670"/>
      <c r="BI417" s="670"/>
      <c r="BJ417" s="671"/>
      <c r="BK417" s="672"/>
      <c r="BL417" s="670"/>
      <c r="BM417" s="459"/>
      <c r="CB417" s="60"/>
    </row>
    <row r="418" spans="2:80" x14ac:dyDescent="0.25">
      <c r="B418" s="6">
        <v>18.3</v>
      </c>
      <c r="C418" s="6">
        <v>88</v>
      </c>
      <c r="D418" s="6">
        <v>17.3</v>
      </c>
      <c r="E418" s="6">
        <v>18.100000000000001</v>
      </c>
      <c r="F418" s="6">
        <v>3.6</v>
      </c>
      <c r="G418" s="6">
        <v>3.6</v>
      </c>
      <c r="H418" s="6">
        <v>1013.7</v>
      </c>
      <c r="I418" s="6" t="s">
        <v>229</v>
      </c>
      <c r="J418" s="6" t="s">
        <v>229</v>
      </c>
      <c r="K418" s="6">
        <v>0</v>
      </c>
      <c r="L418" s="6">
        <v>0</v>
      </c>
      <c r="M418" s="6">
        <v>0.5</v>
      </c>
      <c r="N418">
        <v>15.7</v>
      </c>
      <c r="O418">
        <v>669.8</v>
      </c>
      <c r="P418">
        <v>17.5</v>
      </c>
      <c r="Q418">
        <v>17.5</v>
      </c>
      <c r="R418" s="60">
        <v>0.28402777777777799</v>
      </c>
      <c r="T418" s="124">
        <f t="shared" si="12"/>
        <v>44.8</v>
      </c>
      <c r="U418" s="128">
        <f t="shared" si="13"/>
        <v>12.199999999999996</v>
      </c>
      <c r="V418" s="123" t="str">
        <f t="shared" si="11"/>
        <v/>
      </c>
      <c r="W418" s="128">
        <f t="shared" si="14"/>
        <v>1</v>
      </c>
      <c r="X418" s="124"/>
      <c r="Z418" s="6"/>
      <c r="AA418"/>
      <c r="AC418" s="545"/>
      <c r="AR418" s="6"/>
      <c r="AS418" s="6"/>
      <c r="AT418" s="58"/>
      <c r="AU418" s="671"/>
      <c r="AV418" s="671"/>
      <c r="AW418" s="670"/>
      <c r="AX418" s="671"/>
      <c r="AY418" s="670"/>
      <c r="AZ418" s="670"/>
      <c r="BA418" s="670"/>
      <c r="BB418" s="670"/>
      <c r="BC418" s="670"/>
      <c r="BD418" s="671"/>
      <c r="BE418" s="671"/>
      <c r="BF418" s="671"/>
      <c r="BG418" s="671"/>
      <c r="BH418" s="670"/>
      <c r="BI418" s="670"/>
      <c r="BJ418" s="671"/>
      <c r="BK418" s="672"/>
      <c r="BL418" s="670"/>
      <c r="BM418" s="459"/>
      <c r="CB418" s="60"/>
    </row>
    <row r="419" spans="2:80" x14ac:dyDescent="0.25">
      <c r="B419" s="6">
        <v>18.2</v>
      </c>
      <c r="C419" s="6">
        <v>88</v>
      </c>
      <c r="D419" s="6">
        <v>17.3</v>
      </c>
      <c r="E419" s="6">
        <v>18.100000000000001</v>
      </c>
      <c r="F419" s="6">
        <v>4</v>
      </c>
      <c r="G419" s="6">
        <v>7.2</v>
      </c>
      <c r="H419" s="6">
        <v>1013.6</v>
      </c>
      <c r="I419" s="6" t="s">
        <v>229</v>
      </c>
      <c r="J419" s="6" t="s">
        <v>229</v>
      </c>
      <c r="K419" s="6">
        <v>0</v>
      </c>
      <c r="L419" s="6">
        <v>0</v>
      </c>
      <c r="M419" s="6">
        <v>0.5</v>
      </c>
      <c r="N419">
        <v>15.7</v>
      </c>
      <c r="O419">
        <v>669.8</v>
      </c>
      <c r="P419">
        <v>17.5</v>
      </c>
      <c r="Q419">
        <v>17.5</v>
      </c>
      <c r="R419" s="60">
        <v>0.28472222222222199</v>
      </c>
      <c r="T419" s="124">
        <f t="shared" si="12"/>
        <v>44.9</v>
      </c>
      <c r="U419" s="128">
        <f t="shared" si="13"/>
        <v>12.299999999999997</v>
      </c>
      <c r="V419" s="123" t="str">
        <f t="shared" si="11"/>
        <v/>
      </c>
      <c r="W419" s="128">
        <f t="shared" si="14"/>
        <v>1</v>
      </c>
      <c r="X419" s="124"/>
      <c r="Z419" s="6"/>
      <c r="AA419"/>
      <c r="AC419" s="545"/>
      <c r="AR419" s="6"/>
      <c r="AS419" s="6"/>
      <c r="AT419" s="58"/>
      <c r="AU419" s="671"/>
      <c r="AV419" s="671"/>
      <c r="AW419" s="670"/>
      <c r="AX419" s="671"/>
      <c r="AY419" s="670"/>
      <c r="AZ419" s="670"/>
      <c r="BA419" s="670"/>
      <c r="BB419" s="670"/>
      <c r="BC419" s="670"/>
      <c r="BD419" s="671"/>
      <c r="BE419" s="671"/>
      <c r="BF419" s="671"/>
      <c r="BG419" s="671"/>
      <c r="BH419" s="670"/>
      <c r="BI419" s="670"/>
      <c r="BJ419" s="670"/>
      <c r="BK419" s="672"/>
      <c r="BL419" s="670"/>
      <c r="BM419" s="459"/>
      <c r="CB419" s="60"/>
    </row>
    <row r="420" spans="2:80" x14ac:dyDescent="0.25">
      <c r="B420" s="6">
        <v>18.3</v>
      </c>
      <c r="C420" s="6">
        <v>88</v>
      </c>
      <c r="D420" s="6">
        <v>17.3</v>
      </c>
      <c r="E420" s="6">
        <v>18.100000000000001</v>
      </c>
      <c r="F420" s="6">
        <v>3.6</v>
      </c>
      <c r="G420" s="6">
        <v>3.6</v>
      </c>
      <c r="H420" s="6">
        <v>1013.6</v>
      </c>
      <c r="I420" s="6" t="s">
        <v>229</v>
      </c>
      <c r="J420" s="6" t="s">
        <v>229</v>
      </c>
      <c r="K420" s="6">
        <v>0</v>
      </c>
      <c r="L420" s="6">
        <v>0</v>
      </c>
      <c r="M420" s="6">
        <v>0.5</v>
      </c>
      <c r="N420">
        <v>15.7</v>
      </c>
      <c r="O420">
        <v>669.8</v>
      </c>
      <c r="P420">
        <v>17.5</v>
      </c>
      <c r="Q420">
        <v>17.5</v>
      </c>
      <c r="R420" s="60">
        <v>0.28541666666666698</v>
      </c>
      <c r="T420" s="124">
        <f t="shared" si="12"/>
        <v>45.1</v>
      </c>
      <c r="U420" s="128">
        <f t="shared" si="13"/>
        <v>12.5</v>
      </c>
      <c r="V420" s="123" t="str">
        <f t="shared" si="11"/>
        <v/>
      </c>
      <c r="W420" s="128">
        <f t="shared" si="14"/>
        <v>1</v>
      </c>
      <c r="X420" s="124"/>
      <c r="Z420" s="6"/>
      <c r="AA420"/>
      <c r="AC420" s="545"/>
      <c r="AR420" s="6"/>
      <c r="AS420" s="6"/>
      <c r="AT420" s="58"/>
      <c r="AU420" s="671"/>
      <c r="AV420" s="671"/>
      <c r="AW420" s="670"/>
      <c r="AX420" s="671"/>
      <c r="AY420" s="670"/>
      <c r="AZ420" s="670"/>
      <c r="BA420" s="670"/>
      <c r="BB420" s="670"/>
      <c r="BC420" s="670"/>
      <c r="BD420" s="671"/>
      <c r="BE420" s="671"/>
      <c r="BF420" s="671"/>
      <c r="BG420" s="671"/>
      <c r="BH420" s="670"/>
      <c r="BI420" s="670"/>
      <c r="BJ420" s="670"/>
      <c r="BK420" s="672"/>
      <c r="BL420" s="670"/>
      <c r="BM420" s="459"/>
      <c r="CB420" s="60"/>
    </row>
    <row r="421" spans="2:80" x14ac:dyDescent="0.25">
      <c r="B421" s="6">
        <v>18.3</v>
      </c>
      <c r="C421" s="6">
        <v>88</v>
      </c>
      <c r="D421" s="6">
        <v>17.3</v>
      </c>
      <c r="E421" s="6">
        <v>18.100000000000001</v>
      </c>
      <c r="F421" s="6">
        <v>3.2</v>
      </c>
      <c r="G421" s="6">
        <v>3.6</v>
      </c>
      <c r="H421" s="6">
        <v>1013.6</v>
      </c>
      <c r="I421" s="6" t="s">
        <v>229</v>
      </c>
      <c r="J421" s="6" t="s">
        <v>229</v>
      </c>
      <c r="K421" s="6">
        <v>0</v>
      </c>
      <c r="L421" s="6">
        <v>0</v>
      </c>
      <c r="M421" s="6">
        <v>0.5</v>
      </c>
      <c r="N421">
        <v>15.7</v>
      </c>
      <c r="O421">
        <v>669.8</v>
      </c>
      <c r="P421">
        <v>17.5</v>
      </c>
      <c r="Q421">
        <v>17.5</v>
      </c>
      <c r="R421" s="60">
        <v>0.28611111111111098</v>
      </c>
      <c r="T421" s="124">
        <f t="shared" si="12"/>
        <v>45.2</v>
      </c>
      <c r="U421" s="128">
        <f t="shared" si="13"/>
        <v>12.500000000000004</v>
      </c>
      <c r="V421" s="123" t="str">
        <f t="shared" si="11"/>
        <v/>
      </c>
      <c r="W421" s="128">
        <f t="shared" si="14"/>
        <v>1</v>
      </c>
      <c r="X421" s="124"/>
      <c r="Z421" s="6"/>
      <c r="AA421"/>
      <c r="AC421" s="545"/>
      <c r="AR421" s="6"/>
      <c r="AS421" s="6"/>
      <c r="AT421" s="58"/>
      <c r="AU421" s="671"/>
      <c r="AV421" s="671"/>
      <c r="AW421" s="670"/>
      <c r="AX421" s="671"/>
      <c r="AY421" s="671"/>
      <c r="AZ421" s="670"/>
      <c r="BA421" s="670"/>
      <c r="BB421" s="670"/>
      <c r="BC421" s="670"/>
      <c r="BD421" s="671"/>
      <c r="BE421" s="671"/>
      <c r="BF421" s="671"/>
      <c r="BG421" s="671"/>
      <c r="BH421" s="670"/>
      <c r="BI421" s="671"/>
      <c r="BJ421" s="670"/>
      <c r="BK421" s="672"/>
      <c r="BL421" s="670"/>
      <c r="BM421" s="459"/>
      <c r="CB421" s="60"/>
    </row>
    <row r="422" spans="2:80" x14ac:dyDescent="0.25">
      <c r="B422" s="6">
        <v>18.2</v>
      </c>
      <c r="C422" s="6">
        <v>88</v>
      </c>
      <c r="D422" s="6">
        <v>17.3</v>
      </c>
      <c r="E422" s="6">
        <v>18.100000000000001</v>
      </c>
      <c r="F422" s="6">
        <v>2.2000000000000002</v>
      </c>
      <c r="G422" s="6">
        <v>3.6</v>
      </c>
      <c r="H422" s="6">
        <v>1013.7</v>
      </c>
      <c r="I422" s="6" t="s">
        <v>229</v>
      </c>
      <c r="J422" s="6" t="s">
        <v>229</v>
      </c>
      <c r="K422" s="6">
        <v>0</v>
      </c>
      <c r="L422" s="6">
        <v>0</v>
      </c>
      <c r="M422" s="6">
        <v>0.5</v>
      </c>
      <c r="N422">
        <v>15.7</v>
      </c>
      <c r="O422">
        <v>669.8</v>
      </c>
      <c r="P422">
        <v>17.5</v>
      </c>
      <c r="Q422">
        <v>17.5</v>
      </c>
      <c r="R422" s="60">
        <v>0.28680555555555598</v>
      </c>
      <c r="T422" s="124">
        <f t="shared" si="12"/>
        <v>45.3</v>
      </c>
      <c r="U422" s="128">
        <f t="shared" si="13"/>
        <v>12.599999999999998</v>
      </c>
      <c r="V422" s="123" t="str">
        <f t="shared" si="11"/>
        <v/>
      </c>
      <c r="W422" s="128">
        <f t="shared" si="14"/>
        <v>1</v>
      </c>
      <c r="X422" s="124"/>
      <c r="Z422" s="6"/>
      <c r="AA422"/>
      <c r="AC422" s="545"/>
      <c r="AR422" s="6"/>
      <c r="AS422" s="6"/>
      <c r="AT422" s="58"/>
      <c r="AU422" s="671"/>
      <c r="AV422" s="671"/>
      <c r="AW422" s="670"/>
      <c r="AX422" s="671"/>
      <c r="AY422" s="670"/>
      <c r="AZ422" s="670"/>
      <c r="BA422" s="670"/>
      <c r="BB422" s="670"/>
      <c r="BC422" s="670"/>
      <c r="BD422" s="671"/>
      <c r="BE422" s="671"/>
      <c r="BF422" s="671"/>
      <c r="BG422" s="671"/>
      <c r="BH422" s="670"/>
      <c r="BI422" s="670"/>
      <c r="BJ422" s="670"/>
      <c r="BK422" s="672"/>
      <c r="BL422" s="670"/>
      <c r="BM422" s="459"/>
      <c r="CB422" s="60"/>
    </row>
    <row r="423" spans="2:80" x14ac:dyDescent="0.25">
      <c r="B423" s="6">
        <v>18.3</v>
      </c>
      <c r="C423" s="6">
        <v>88</v>
      </c>
      <c r="D423" s="6">
        <v>17.3</v>
      </c>
      <c r="E423" s="6">
        <v>18.100000000000001</v>
      </c>
      <c r="F423" s="6">
        <v>0</v>
      </c>
      <c r="G423" s="6">
        <v>0</v>
      </c>
      <c r="H423" s="6">
        <v>1013.7</v>
      </c>
      <c r="I423" s="6" t="s">
        <v>229</v>
      </c>
      <c r="J423" s="6" t="s">
        <v>229</v>
      </c>
      <c r="K423" s="6">
        <v>0</v>
      </c>
      <c r="L423" s="6">
        <v>0</v>
      </c>
      <c r="M423" s="6">
        <v>0.5</v>
      </c>
      <c r="N423">
        <v>15.7</v>
      </c>
      <c r="O423">
        <v>669.8</v>
      </c>
      <c r="P423">
        <v>17.5</v>
      </c>
      <c r="Q423">
        <v>17.5</v>
      </c>
      <c r="R423" s="60">
        <v>0.28749999999999998</v>
      </c>
      <c r="T423" s="124">
        <f t="shared" si="12"/>
        <v>45.4</v>
      </c>
      <c r="U423" s="128">
        <f t="shared" si="13"/>
        <v>12.599999999999998</v>
      </c>
      <c r="V423" s="123" t="str">
        <f t="shared" si="11"/>
        <v/>
      </c>
      <c r="W423" s="128">
        <f t="shared" si="14"/>
        <v>1</v>
      </c>
      <c r="X423" s="124"/>
      <c r="Z423" s="6"/>
      <c r="AA423"/>
      <c r="AC423" s="545"/>
      <c r="AR423" s="6"/>
      <c r="AS423" s="6"/>
      <c r="AT423" s="58"/>
      <c r="AU423" s="671"/>
      <c r="AV423" s="671"/>
      <c r="AW423" s="670"/>
      <c r="AX423" s="671"/>
      <c r="AY423" s="670"/>
      <c r="AZ423" s="670"/>
      <c r="BA423" s="670"/>
      <c r="BB423" s="670"/>
      <c r="BC423" s="670"/>
      <c r="BD423" s="671"/>
      <c r="BE423" s="671"/>
      <c r="BF423" s="671"/>
      <c r="BG423" s="671"/>
      <c r="BH423" s="670"/>
      <c r="BI423" s="670"/>
      <c r="BJ423" s="670"/>
      <c r="BK423" s="672"/>
      <c r="BL423" s="670"/>
      <c r="BM423" s="459"/>
      <c r="CB423" s="60"/>
    </row>
    <row r="424" spans="2:80" x14ac:dyDescent="0.25">
      <c r="B424" s="6">
        <v>18.3</v>
      </c>
      <c r="C424" s="6">
        <v>88</v>
      </c>
      <c r="D424" s="6">
        <v>17</v>
      </c>
      <c r="E424" s="6">
        <v>18.100000000000001</v>
      </c>
      <c r="F424" s="6">
        <v>0.4</v>
      </c>
      <c r="G424" s="6">
        <v>1.8</v>
      </c>
      <c r="H424" s="6">
        <v>1013.7</v>
      </c>
      <c r="I424" s="6" t="s">
        <v>229</v>
      </c>
      <c r="J424" s="6" t="s">
        <v>229</v>
      </c>
      <c r="K424" s="6">
        <v>0</v>
      </c>
      <c r="L424" s="6">
        <v>0</v>
      </c>
      <c r="M424" s="6">
        <v>0.5</v>
      </c>
      <c r="N424">
        <v>15.7</v>
      </c>
      <c r="O424">
        <v>669.8</v>
      </c>
      <c r="P424">
        <v>17.5</v>
      </c>
      <c r="Q424">
        <v>17.5</v>
      </c>
      <c r="R424" s="60">
        <v>0.28819444444444398</v>
      </c>
      <c r="T424" s="124">
        <f t="shared" si="12"/>
        <v>45.4</v>
      </c>
      <c r="U424" s="128">
        <f t="shared" si="13"/>
        <v>12.599999999999998</v>
      </c>
      <c r="V424" s="123" t="str">
        <f t="shared" si="11"/>
        <v/>
      </c>
      <c r="W424" s="128">
        <f t="shared" si="14"/>
        <v>1</v>
      </c>
      <c r="X424" s="124"/>
      <c r="Z424" s="6"/>
      <c r="AA424"/>
      <c r="AC424" s="545"/>
      <c r="AR424" s="6"/>
      <c r="AS424" s="6"/>
      <c r="AT424" s="58"/>
      <c r="AU424" s="671"/>
      <c r="AV424" s="671"/>
      <c r="AW424" s="670"/>
      <c r="AX424" s="671"/>
      <c r="AY424" s="670"/>
      <c r="AZ424" s="670"/>
      <c r="BA424" s="670"/>
      <c r="BB424" s="670"/>
      <c r="BC424" s="670"/>
      <c r="BD424" s="671"/>
      <c r="BE424" s="671"/>
      <c r="BF424" s="671"/>
      <c r="BG424" s="671"/>
      <c r="BH424" s="670"/>
      <c r="BI424" s="670"/>
      <c r="BJ424" s="670"/>
      <c r="BK424" s="672"/>
      <c r="BL424" s="670"/>
      <c r="BM424" s="459"/>
      <c r="CB424" s="60"/>
    </row>
    <row r="425" spans="2:80" x14ac:dyDescent="0.25">
      <c r="B425" s="6">
        <v>18.3</v>
      </c>
      <c r="C425" s="6">
        <v>88</v>
      </c>
      <c r="D425" s="6">
        <v>17.3</v>
      </c>
      <c r="E425" s="6">
        <v>18.100000000000001</v>
      </c>
      <c r="F425" s="6">
        <v>0.7</v>
      </c>
      <c r="G425" s="6">
        <v>1.8</v>
      </c>
      <c r="H425" s="6">
        <v>1013.8</v>
      </c>
      <c r="I425" s="6" t="s">
        <v>229</v>
      </c>
      <c r="J425" s="6" t="s">
        <v>229</v>
      </c>
      <c r="K425" s="6">
        <v>0</v>
      </c>
      <c r="L425" s="6">
        <v>0</v>
      </c>
      <c r="M425" s="6">
        <v>0.5</v>
      </c>
      <c r="N425">
        <v>15.7</v>
      </c>
      <c r="O425">
        <v>669.8</v>
      </c>
      <c r="P425">
        <v>17.5</v>
      </c>
      <c r="Q425">
        <v>17.5</v>
      </c>
      <c r="R425" s="60">
        <v>0.28888888888888897</v>
      </c>
      <c r="T425" s="124">
        <f t="shared" si="12"/>
        <v>45.5</v>
      </c>
      <c r="U425" s="128">
        <f t="shared" si="13"/>
        <v>12.7</v>
      </c>
      <c r="V425" s="123" t="str">
        <f t="shared" si="11"/>
        <v/>
      </c>
      <c r="W425" s="128">
        <f t="shared" si="14"/>
        <v>1</v>
      </c>
      <c r="X425" s="124"/>
      <c r="Z425" s="6"/>
      <c r="AA425"/>
      <c r="AC425" s="545"/>
      <c r="AR425" s="6"/>
      <c r="AS425" s="6"/>
      <c r="AT425" s="58"/>
      <c r="AU425" s="671"/>
      <c r="AV425" s="671"/>
      <c r="AW425" s="670"/>
      <c r="AX425" s="671"/>
      <c r="AY425" s="670"/>
      <c r="AZ425" s="670"/>
      <c r="BA425" s="670"/>
      <c r="BB425" s="670"/>
      <c r="BC425" s="670"/>
      <c r="BD425" s="671"/>
      <c r="BE425" s="671"/>
      <c r="BF425" s="671"/>
      <c r="BG425" s="671"/>
      <c r="BH425" s="670"/>
      <c r="BI425" s="670"/>
      <c r="BJ425" s="670"/>
      <c r="BK425" s="672"/>
      <c r="BL425" s="670"/>
      <c r="BM425" s="459"/>
      <c r="CB425" s="60"/>
    </row>
    <row r="426" spans="2:80" x14ac:dyDescent="0.25">
      <c r="B426" s="6">
        <v>18.3</v>
      </c>
      <c r="C426" s="6">
        <v>88</v>
      </c>
      <c r="D426" s="6">
        <v>17</v>
      </c>
      <c r="E426" s="6">
        <v>18.100000000000001</v>
      </c>
      <c r="F426" s="6">
        <v>2.5</v>
      </c>
      <c r="G426" s="6">
        <v>5.4</v>
      </c>
      <c r="H426" s="6">
        <v>1013.7</v>
      </c>
      <c r="I426" s="6" t="s">
        <v>229</v>
      </c>
      <c r="J426" s="6" t="s">
        <v>229</v>
      </c>
      <c r="K426" s="6">
        <v>0</v>
      </c>
      <c r="L426" s="6">
        <v>0</v>
      </c>
      <c r="M426" s="6">
        <v>0.5</v>
      </c>
      <c r="N426">
        <v>15.7</v>
      </c>
      <c r="O426">
        <v>669.8</v>
      </c>
      <c r="P426">
        <v>17.5</v>
      </c>
      <c r="Q426">
        <v>17.5</v>
      </c>
      <c r="R426" s="60">
        <v>0.28958333333333303</v>
      </c>
      <c r="T426" s="124">
        <f t="shared" si="12"/>
        <v>45.5</v>
      </c>
      <c r="U426" s="128">
        <f t="shared" si="13"/>
        <v>12.7</v>
      </c>
      <c r="V426" s="123" t="str">
        <f t="shared" si="11"/>
        <v/>
      </c>
      <c r="W426" s="128">
        <f t="shared" si="14"/>
        <v>1</v>
      </c>
      <c r="X426" s="124"/>
      <c r="Z426" s="6"/>
      <c r="AA426"/>
      <c r="AC426" s="545"/>
      <c r="AR426" s="6"/>
      <c r="AS426" s="6"/>
      <c r="AT426" s="58"/>
      <c r="AU426" s="671"/>
      <c r="AV426" s="671"/>
      <c r="AW426" s="670"/>
      <c r="AX426" s="671"/>
      <c r="AY426" s="671"/>
      <c r="AZ426" s="670"/>
      <c r="BA426" s="670"/>
      <c r="BB426" s="670"/>
      <c r="BC426" s="670"/>
      <c r="BD426" s="671"/>
      <c r="BE426" s="671"/>
      <c r="BF426" s="671"/>
      <c r="BG426" s="671"/>
      <c r="BH426" s="670"/>
      <c r="BI426" s="670"/>
      <c r="BJ426" s="670"/>
      <c r="BK426" s="672"/>
      <c r="BL426" s="670"/>
      <c r="BM426" s="459"/>
      <c r="CB426" s="60"/>
    </row>
    <row r="427" spans="2:80" x14ac:dyDescent="0.25">
      <c r="B427" s="6">
        <v>18.3</v>
      </c>
      <c r="C427" s="6">
        <v>88</v>
      </c>
      <c r="D427" s="6">
        <v>17.100000000000001</v>
      </c>
      <c r="E427" s="6">
        <v>18.2</v>
      </c>
      <c r="F427" s="6">
        <v>2.9</v>
      </c>
      <c r="G427" s="6">
        <v>3.6</v>
      </c>
      <c r="H427" s="6">
        <v>1013.8</v>
      </c>
      <c r="I427" s="6" t="s">
        <v>229</v>
      </c>
      <c r="J427" s="6" t="s">
        <v>229</v>
      </c>
      <c r="K427" s="6">
        <v>0</v>
      </c>
      <c r="L427" s="6">
        <v>0</v>
      </c>
      <c r="M427" s="6">
        <v>0.5</v>
      </c>
      <c r="N427">
        <v>15.7</v>
      </c>
      <c r="O427">
        <v>669.8</v>
      </c>
      <c r="P427">
        <v>17.5</v>
      </c>
      <c r="Q427">
        <v>17.5</v>
      </c>
      <c r="R427" s="60">
        <v>0.29027777777777802</v>
      </c>
      <c r="T427" s="124">
        <f t="shared" si="12"/>
        <v>45.6</v>
      </c>
      <c r="U427" s="128">
        <f t="shared" si="13"/>
        <v>12.8</v>
      </c>
      <c r="V427" s="123" t="str">
        <f t="shared" si="11"/>
        <v/>
      </c>
      <c r="W427" s="128">
        <f t="shared" si="14"/>
        <v>1</v>
      </c>
      <c r="X427" s="124"/>
      <c r="Z427" s="6"/>
      <c r="AA427"/>
      <c r="AC427" s="545"/>
      <c r="AR427" s="6"/>
      <c r="AS427" s="6"/>
      <c r="AT427" s="58"/>
      <c r="AU427" s="671"/>
      <c r="AV427" s="671"/>
      <c r="AW427" s="670"/>
      <c r="AX427" s="671"/>
      <c r="AY427" s="670"/>
      <c r="AZ427" s="670"/>
      <c r="BA427" s="670"/>
      <c r="BB427" s="670"/>
      <c r="BC427" s="670"/>
      <c r="BD427" s="671"/>
      <c r="BE427" s="671"/>
      <c r="BF427" s="671"/>
      <c r="BG427" s="671"/>
      <c r="BH427" s="670"/>
      <c r="BI427" s="670"/>
      <c r="BJ427" s="670"/>
      <c r="BK427" s="672"/>
      <c r="BL427" s="670"/>
      <c r="BM427" s="459"/>
      <c r="CB427" s="60"/>
    </row>
    <row r="428" spans="2:80" x14ac:dyDescent="0.25">
      <c r="B428" s="6">
        <v>18.3</v>
      </c>
      <c r="C428" s="6">
        <v>88</v>
      </c>
      <c r="D428" s="6">
        <v>17</v>
      </c>
      <c r="E428" s="6">
        <v>18.100000000000001</v>
      </c>
      <c r="F428" s="6">
        <v>2.5</v>
      </c>
      <c r="G428" s="6">
        <v>5.4</v>
      </c>
      <c r="H428" s="6">
        <v>1013.6</v>
      </c>
      <c r="I428" s="6" t="s">
        <v>229</v>
      </c>
      <c r="J428" s="6" t="s">
        <v>229</v>
      </c>
      <c r="K428" s="6">
        <v>0</v>
      </c>
      <c r="L428" s="6">
        <v>0</v>
      </c>
      <c r="M428" s="6">
        <v>0.5</v>
      </c>
      <c r="N428">
        <v>15.7</v>
      </c>
      <c r="O428">
        <v>669.8</v>
      </c>
      <c r="P428">
        <v>17.5</v>
      </c>
      <c r="Q428">
        <v>17.5</v>
      </c>
      <c r="R428" s="60">
        <v>0.29097222222222202</v>
      </c>
      <c r="T428" s="124">
        <f t="shared" si="12"/>
        <v>45.5</v>
      </c>
      <c r="U428" s="128">
        <f t="shared" si="13"/>
        <v>12.7</v>
      </c>
      <c r="V428" s="123" t="str">
        <f t="shared" si="11"/>
        <v/>
      </c>
      <c r="W428" s="128">
        <f t="shared" si="14"/>
        <v>1</v>
      </c>
      <c r="X428" s="124"/>
      <c r="Z428" s="6"/>
      <c r="AA428"/>
      <c r="AC428" s="545"/>
      <c r="AR428" s="6"/>
      <c r="AS428" s="6"/>
      <c r="AT428" s="58"/>
      <c r="AU428" s="671"/>
      <c r="AV428" s="671"/>
      <c r="AW428" s="670"/>
      <c r="AX428" s="671"/>
      <c r="AY428" s="670"/>
      <c r="AZ428" s="670"/>
      <c r="BA428" s="670"/>
      <c r="BB428" s="670"/>
      <c r="BC428" s="670"/>
      <c r="BD428" s="671"/>
      <c r="BE428" s="671"/>
      <c r="BF428" s="671"/>
      <c r="BG428" s="671"/>
      <c r="BH428" s="670"/>
      <c r="BI428" s="670"/>
      <c r="BJ428" s="670"/>
      <c r="BK428" s="672"/>
      <c r="BL428" s="670"/>
      <c r="BM428" s="459"/>
      <c r="CB428" s="60"/>
    </row>
    <row r="429" spans="2:80" x14ac:dyDescent="0.25">
      <c r="B429" s="6">
        <v>18.3</v>
      </c>
      <c r="C429" s="6">
        <v>88</v>
      </c>
      <c r="D429" s="6">
        <v>17</v>
      </c>
      <c r="E429" s="6">
        <v>18.100000000000001</v>
      </c>
      <c r="F429" s="6">
        <v>5.4</v>
      </c>
      <c r="G429" s="6">
        <v>7.2</v>
      </c>
      <c r="H429" s="6">
        <v>1013.8</v>
      </c>
      <c r="I429" s="6" t="s">
        <v>229</v>
      </c>
      <c r="J429" s="6" t="s">
        <v>229</v>
      </c>
      <c r="K429" s="6">
        <v>0</v>
      </c>
      <c r="L429" s="6">
        <v>0</v>
      </c>
      <c r="M429" s="6">
        <v>0.5</v>
      </c>
      <c r="N429">
        <v>15.7</v>
      </c>
      <c r="O429">
        <v>669.8</v>
      </c>
      <c r="P429">
        <v>17.5</v>
      </c>
      <c r="Q429">
        <v>17.600000000000001</v>
      </c>
      <c r="R429" s="60">
        <v>0.29166666666666702</v>
      </c>
      <c r="T429" s="124">
        <f t="shared" si="12"/>
        <v>45.5</v>
      </c>
      <c r="U429" s="128">
        <f t="shared" si="13"/>
        <v>12.600000000000001</v>
      </c>
      <c r="V429" s="123" t="str">
        <f t="shared" si="11"/>
        <v/>
      </c>
      <c r="W429" s="128">
        <f t="shared" si="14"/>
        <v>1</v>
      </c>
      <c r="X429" s="124"/>
      <c r="Z429" s="6"/>
      <c r="AA429"/>
      <c r="AC429" s="545"/>
      <c r="AR429" s="6"/>
      <c r="AS429" s="6"/>
      <c r="AT429" s="58"/>
      <c r="AU429" s="671"/>
      <c r="AV429" s="671"/>
      <c r="AW429" s="670"/>
      <c r="AX429" s="671"/>
      <c r="AY429" s="670"/>
      <c r="AZ429" s="670"/>
      <c r="BA429" s="671"/>
      <c r="BB429" s="670"/>
      <c r="BC429" s="670"/>
      <c r="BD429" s="671"/>
      <c r="BE429" s="671"/>
      <c r="BF429" s="671"/>
      <c r="BG429" s="671"/>
      <c r="BH429" s="670"/>
      <c r="BI429" s="671"/>
      <c r="BJ429" s="670"/>
      <c r="BK429" s="672"/>
      <c r="BL429" s="670"/>
      <c r="BM429" s="459"/>
      <c r="CB429" s="60"/>
    </row>
    <row r="430" spans="2:80" x14ac:dyDescent="0.25">
      <c r="B430" s="6">
        <v>18.3</v>
      </c>
      <c r="C430" s="6">
        <v>88</v>
      </c>
      <c r="D430" s="6">
        <v>17</v>
      </c>
      <c r="E430" s="6">
        <v>18.100000000000001</v>
      </c>
      <c r="F430" s="6">
        <v>4.3</v>
      </c>
      <c r="G430" s="6">
        <v>9.4</v>
      </c>
      <c r="H430" s="6">
        <v>1013.9</v>
      </c>
      <c r="I430" s="6" t="s">
        <v>229</v>
      </c>
      <c r="J430" s="6" t="s">
        <v>229</v>
      </c>
      <c r="K430" s="6">
        <v>0</v>
      </c>
      <c r="L430" s="6">
        <v>0</v>
      </c>
      <c r="M430" s="6">
        <v>0.5</v>
      </c>
      <c r="N430">
        <v>15.7</v>
      </c>
      <c r="O430">
        <v>669.8</v>
      </c>
      <c r="P430">
        <v>17.399999999999999</v>
      </c>
      <c r="Q430">
        <v>17.5</v>
      </c>
      <c r="R430" s="60">
        <v>0.29236111111111102</v>
      </c>
      <c r="T430" s="124">
        <f t="shared" si="12"/>
        <v>45.5</v>
      </c>
      <c r="U430" s="128">
        <f t="shared" si="13"/>
        <v>12.600000000000001</v>
      </c>
      <c r="V430" s="123" t="str">
        <f t="shared" si="11"/>
        <v/>
      </c>
      <c r="W430" s="128">
        <f t="shared" si="14"/>
        <v>1</v>
      </c>
      <c r="X430" s="124"/>
      <c r="Z430" s="6"/>
      <c r="AA430"/>
      <c r="AC430" s="545"/>
      <c r="AR430" s="6"/>
      <c r="AS430" s="6"/>
      <c r="AT430" s="58"/>
      <c r="AU430" s="671"/>
      <c r="AV430" s="671"/>
      <c r="AW430" s="670"/>
      <c r="AX430" s="671"/>
      <c r="AY430" s="670"/>
      <c r="AZ430" s="670"/>
      <c r="BA430" s="670"/>
      <c r="BB430" s="670"/>
      <c r="BC430" s="670"/>
      <c r="BD430" s="671"/>
      <c r="BE430" s="671"/>
      <c r="BF430" s="671"/>
      <c r="BG430" s="671"/>
      <c r="BH430" s="670"/>
      <c r="BI430" s="670"/>
      <c r="BJ430" s="670"/>
      <c r="BK430" s="672"/>
      <c r="BL430" s="670"/>
      <c r="BM430" s="459"/>
      <c r="CB430" s="60"/>
    </row>
    <row r="431" spans="2:80" x14ac:dyDescent="0.25">
      <c r="B431" s="6">
        <v>18.2</v>
      </c>
      <c r="C431" s="6">
        <v>88</v>
      </c>
      <c r="D431" s="6">
        <v>17</v>
      </c>
      <c r="E431" s="6">
        <v>18.100000000000001</v>
      </c>
      <c r="F431" s="6">
        <v>2.5</v>
      </c>
      <c r="G431" s="6">
        <v>3.6</v>
      </c>
      <c r="H431" s="6">
        <v>1014</v>
      </c>
      <c r="I431" s="6" t="s">
        <v>229</v>
      </c>
      <c r="J431" s="6" t="s">
        <v>229</v>
      </c>
      <c r="K431" s="6">
        <v>0</v>
      </c>
      <c r="L431" s="6">
        <v>0</v>
      </c>
      <c r="M431" s="6">
        <v>0.5</v>
      </c>
      <c r="N431">
        <v>15.7</v>
      </c>
      <c r="O431">
        <v>669.8</v>
      </c>
      <c r="P431">
        <v>17.5</v>
      </c>
      <c r="Q431">
        <v>17.5</v>
      </c>
      <c r="R431" s="60">
        <v>0.29305555555555601</v>
      </c>
      <c r="T431" s="124">
        <f t="shared" si="12"/>
        <v>45.5</v>
      </c>
      <c r="U431" s="128">
        <f t="shared" si="13"/>
        <v>12.600000000000001</v>
      </c>
      <c r="V431" s="123" t="str">
        <f t="shared" si="11"/>
        <v/>
      </c>
      <c r="W431" s="128">
        <f t="shared" si="14"/>
        <v>1</v>
      </c>
      <c r="X431" s="124"/>
      <c r="Z431" s="6"/>
      <c r="AA431"/>
      <c r="AC431" s="545"/>
      <c r="AR431" s="6"/>
      <c r="AS431" s="6"/>
      <c r="AT431" s="58"/>
      <c r="AU431" s="671"/>
      <c r="AV431" s="671"/>
      <c r="AW431" s="670"/>
      <c r="AX431" s="671"/>
      <c r="AY431" s="670"/>
      <c r="AZ431" s="670"/>
      <c r="BA431" s="671"/>
      <c r="BB431" s="670"/>
      <c r="BC431" s="670"/>
      <c r="BD431" s="671"/>
      <c r="BE431" s="671"/>
      <c r="BF431" s="671"/>
      <c r="BG431" s="671"/>
      <c r="BH431" s="670"/>
      <c r="BI431" s="670"/>
      <c r="BJ431" s="670"/>
      <c r="BK431" s="672"/>
      <c r="BL431" s="670"/>
      <c r="BM431" s="459"/>
      <c r="CB431" s="60"/>
    </row>
    <row r="432" spans="2:80" x14ac:dyDescent="0.25">
      <c r="B432" s="6">
        <v>18.3</v>
      </c>
      <c r="C432" s="6">
        <v>88</v>
      </c>
      <c r="D432" s="6">
        <v>17</v>
      </c>
      <c r="E432" s="6">
        <v>18.100000000000001</v>
      </c>
      <c r="F432" s="6">
        <v>5</v>
      </c>
      <c r="G432" s="6">
        <v>7.2</v>
      </c>
      <c r="H432" s="6">
        <v>1013.9</v>
      </c>
      <c r="I432" s="6" t="s">
        <v>229</v>
      </c>
      <c r="J432" s="6" t="s">
        <v>229</v>
      </c>
      <c r="K432" s="6">
        <v>0</v>
      </c>
      <c r="L432" s="6">
        <v>0</v>
      </c>
      <c r="M432" s="6">
        <v>0.5</v>
      </c>
      <c r="N432">
        <v>15.7</v>
      </c>
      <c r="O432">
        <v>669.8</v>
      </c>
      <c r="P432">
        <v>17.5</v>
      </c>
      <c r="Q432">
        <v>17.600000000000001</v>
      </c>
      <c r="R432" s="60">
        <v>0.29375000000000001</v>
      </c>
      <c r="T432" s="124">
        <f t="shared" si="12"/>
        <v>45.4</v>
      </c>
      <c r="U432" s="128">
        <f t="shared" si="13"/>
        <v>12.399999999999999</v>
      </c>
      <c r="V432" s="123" t="str">
        <f t="shared" si="11"/>
        <v/>
      </c>
      <c r="W432" s="128">
        <f t="shared" si="14"/>
        <v>1</v>
      </c>
      <c r="X432" s="124"/>
      <c r="Z432" s="6"/>
      <c r="AA432"/>
      <c r="AC432" s="545"/>
      <c r="AR432" s="6"/>
      <c r="AS432" s="6"/>
      <c r="AT432" s="58"/>
      <c r="AU432" s="671"/>
      <c r="AV432" s="671"/>
      <c r="AW432" s="670"/>
      <c r="AX432" s="671"/>
      <c r="AY432" s="671"/>
      <c r="AZ432" s="670"/>
      <c r="BA432" s="670"/>
      <c r="BB432" s="670"/>
      <c r="BC432" s="670"/>
      <c r="BD432" s="671"/>
      <c r="BE432" s="671"/>
      <c r="BF432" s="671"/>
      <c r="BG432" s="671"/>
      <c r="BH432" s="670"/>
      <c r="BI432" s="670"/>
      <c r="BJ432" s="670"/>
      <c r="BK432" s="672"/>
      <c r="BL432" s="670"/>
      <c r="BM432" s="459"/>
      <c r="CB432" s="60"/>
    </row>
    <row r="433" spans="2:80" x14ac:dyDescent="0.25">
      <c r="B433" s="6">
        <v>18.2</v>
      </c>
      <c r="C433" s="6">
        <v>88</v>
      </c>
      <c r="D433" s="6">
        <v>17.100000000000001</v>
      </c>
      <c r="E433" s="6">
        <v>18.2</v>
      </c>
      <c r="F433" s="6">
        <v>4</v>
      </c>
      <c r="G433" s="6">
        <v>5.4</v>
      </c>
      <c r="H433" s="6">
        <v>1013.8</v>
      </c>
      <c r="I433" s="6" t="s">
        <v>229</v>
      </c>
      <c r="J433" s="6" t="s">
        <v>229</v>
      </c>
      <c r="K433" s="6">
        <v>0</v>
      </c>
      <c r="L433" s="6">
        <v>0</v>
      </c>
      <c r="M433" s="6">
        <v>0.5</v>
      </c>
      <c r="N433">
        <v>15.7</v>
      </c>
      <c r="O433">
        <v>669.8</v>
      </c>
      <c r="P433">
        <v>17.5</v>
      </c>
      <c r="Q433">
        <v>17.5</v>
      </c>
      <c r="R433" s="60">
        <v>0.29444444444444401</v>
      </c>
      <c r="T433" s="124">
        <f t="shared" ref="T433:T464" si="15">MAX($P937,$Q937)</f>
        <v>45.3</v>
      </c>
      <c r="U433" s="128">
        <f t="shared" ref="U433:U458" si="16">(T433-B937)-2</f>
        <v>12.299999999999997</v>
      </c>
      <c r="V433" s="123" t="str">
        <f t="shared" si="11"/>
        <v/>
      </c>
      <c r="W433" s="128">
        <f t="shared" ref="W433:W462" si="17">IF($T433&gt;$B937+2,1,"")</f>
        <v>1</v>
      </c>
      <c r="X433" s="124"/>
      <c r="Z433" s="6"/>
      <c r="AA433"/>
      <c r="AC433" s="545"/>
      <c r="AR433" s="6"/>
      <c r="AS433" s="6"/>
      <c r="AT433" s="58"/>
      <c r="AU433" s="671"/>
      <c r="AV433" s="671"/>
      <c r="AW433" s="670"/>
      <c r="AX433" s="671"/>
      <c r="AY433" s="670"/>
      <c r="AZ433" s="670"/>
      <c r="BA433" s="671"/>
      <c r="BB433" s="670"/>
      <c r="BC433" s="670"/>
      <c r="BD433" s="671"/>
      <c r="BE433" s="671"/>
      <c r="BF433" s="671"/>
      <c r="BG433" s="671"/>
      <c r="BH433" s="670"/>
      <c r="BI433" s="670"/>
      <c r="BJ433" s="670"/>
      <c r="BK433" s="672"/>
      <c r="BL433" s="670"/>
      <c r="BM433" s="459"/>
      <c r="CB433" s="60"/>
    </row>
    <row r="434" spans="2:80" x14ac:dyDescent="0.25">
      <c r="B434" s="6">
        <v>18.3</v>
      </c>
      <c r="C434" s="6">
        <v>88</v>
      </c>
      <c r="D434" s="6">
        <v>17.100000000000001</v>
      </c>
      <c r="E434" s="6">
        <v>18.2</v>
      </c>
      <c r="F434" s="6">
        <v>4</v>
      </c>
      <c r="G434" s="6">
        <v>5.4</v>
      </c>
      <c r="H434" s="6">
        <v>1013.8</v>
      </c>
      <c r="I434" s="6" t="s">
        <v>229</v>
      </c>
      <c r="J434" s="6" t="s">
        <v>229</v>
      </c>
      <c r="K434" s="6">
        <v>0</v>
      </c>
      <c r="L434" s="6">
        <v>0</v>
      </c>
      <c r="M434" s="6">
        <v>0.5</v>
      </c>
      <c r="N434">
        <v>15.7</v>
      </c>
      <c r="O434">
        <v>669.8</v>
      </c>
      <c r="P434">
        <v>17.5</v>
      </c>
      <c r="Q434">
        <v>17.5</v>
      </c>
      <c r="R434" s="60">
        <v>0.29513888888888901</v>
      </c>
      <c r="T434" s="124">
        <f t="shared" si="15"/>
        <v>45.2</v>
      </c>
      <c r="U434" s="128">
        <f t="shared" si="16"/>
        <v>12.200000000000003</v>
      </c>
      <c r="V434" s="123" t="str">
        <f t="shared" si="11"/>
        <v/>
      </c>
      <c r="W434" s="128">
        <f t="shared" si="17"/>
        <v>1</v>
      </c>
      <c r="X434" s="124"/>
      <c r="Z434" s="6"/>
      <c r="AA434"/>
      <c r="AC434" s="545"/>
      <c r="AR434" s="6"/>
      <c r="AS434" s="6"/>
      <c r="AT434" s="58"/>
      <c r="AU434" s="671"/>
      <c r="AV434" s="671"/>
      <c r="AW434" s="670"/>
      <c r="AX434" s="671"/>
      <c r="AY434" s="671"/>
      <c r="AZ434" s="670"/>
      <c r="BA434" s="670"/>
      <c r="BB434" s="670"/>
      <c r="BC434" s="670"/>
      <c r="BD434" s="671"/>
      <c r="BE434" s="671"/>
      <c r="BF434" s="671"/>
      <c r="BG434" s="671"/>
      <c r="BH434" s="670"/>
      <c r="BI434" s="670"/>
      <c r="BJ434" s="670"/>
      <c r="BK434" s="672"/>
      <c r="BL434" s="670"/>
      <c r="BM434" s="459"/>
      <c r="CB434" s="60"/>
    </row>
    <row r="435" spans="2:80" x14ac:dyDescent="0.25">
      <c r="B435" s="6">
        <v>18.2</v>
      </c>
      <c r="C435" s="6">
        <v>88</v>
      </c>
      <c r="D435" s="6">
        <v>17.100000000000001</v>
      </c>
      <c r="E435" s="6">
        <v>18.2</v>
      </c>
      <c r="F435" s="6">
        <v>1.8</v>
      </c>
      <c r="G435" s="6">
        <v>1.8</v>
      </c>
      <c r="H435" s="6">
        <v>1013.9</v>
      </c>
      <c r="I435" s="6" t="s">
        <v>229</v>
      </c>
      <c r="J435" s="6" t="s">
        <v>229</v>
      </c>
      <c r="K435" s="6">
        <v>0</v>
      </c>
      <c r="L435" s="6">
        <v>0</v>
      </c>
      <c r="M435" s="6">
        <v>0.5</v>
      </c>
      <c r="N435">
        <v>15.7</v>
      </c>
      <c r="O435">
        <v>669.8</v>
      </c>
      <c r="P435">
        <v>17.5</v>
      </c>
      <c r="Q435">
        <v>17.5</v>
      </c>
      <c r="R435" s="60">
        <v>0.295833333333333</v>
      </c>
      <c r="T435" s="124">
        <f t="shared" si="15"/>
        <v>44.8</v>
      </c>
      <c r="U435" s="128">
        <f t="shared" si="16"/>
        <v>11.799999999999997</v>
      </c>
      <c r="V435" s="123" t="str">
        <f t="shared" si="11"/>
        <v/>
      </c>
      <c r="W435" s="128">
        <f t="shared" si="17"/>
        <v>1</v>
      </c>
      <c r="X435" s="124"/>
      <c r="Z435" s="6"/>
      <c r="AA435"/>
      <c r="AC435" s="545"/>
      <c r="AR435" s="6"/>
      <c r="AS435" s="6"/>
      <c r="AT435" s="58"/>
      <c r="AU435" s="671"/>
      <c r="AV435" s="671"/>
      <c r="AW435" s="670"/>
      <c r="AX435" s="671"/>
      <c r="AY435" s="671"/>
      <c r="AZ435" s="670"/>
      <c r="BA435" s="670"/>
      <c r="BB435" s="670"/>
      <c r="BC435" s="670"/>
      <c r="BD435" s="671"/>
      <c r="BE435" s="671"/>
      <c r="BF435" s="671"/>
      <c r="BG435" s="671"/>
      <c r="BH435" s="670"/>
      <c r="BI435" s="670"/>
      <c r="BJ435" s="670"/>
      <c r="BK435" s="672"/>
      <c r="BL435" s="670"/>
      <c r="BM435" s="459"/>
      <c r="CB435" s="60"/>
    </row>
    <row r="436" spans="2:80" x14ac:dyDescent="0.25">
      <c r="B436" s="6">
        <v>18.2</v>
      </c>
      <c r="C436" s="6">
        <v>88</v>
      </c>
      <c r="D436" s="6">
        <v>17.100000000000001</v>
      </c>
      <c r="E436" s="6">
        <v>18.2</v>
      </c>
      <c r="F436" s="6">
        <v>1.1000000000000001</v>
      </c>
      <c r="G436" s="6">
        <v>1.8</v>
      </c>
      <c r="H436" s="6">
        <v>1013.8</v>
      </c>
      <c r="I436" s="6" t="s">
        <v>229</v>
      </c>
      <c r="J436" s="6" t="s">
        <v>229</v>
      </c>
      <c r="K436" s="6">
        <v>0</v>
      </c>
      <c r="L436" s="6">
        <v>0</v>
      </c>
      <c r="M436" s="6">
        <v>0.5</v>
      </c>
      <c r="N436">
        <v>15.7</v>
      </c>
      <c r="O436">
        <v>669.8</v>
      </c>
      <c r="P436">
        <v>17.5</v>
      </c>
      <c r="Q436">
        <v>17.5</v>
      </c>
      <c r="R436" s="60">
        <v>0.296527777777778</v>
      </c>
      <c r="T436" s="124">
        <f t="shared" si="15"/>
        <v>44.4</v>
      </c>
      <c r="U436" s="128">
        <f t="shared" si="16"/>
        <v>11.5</v>
      </c>
      <c r="V436" s="123" t="str">
        <f t="shared" si="11"/>
        <v/>
      </c>
      <c r="W436" s="128">
        <f t="shared" si="17"/>
        <v>1</v>
      </c>
      <c r="X436" s="124"/>
      <c r="Z436" s="6"/>
      <c r="AA436"/>
      <c r="AC436" s="545"/>
      <c r="AR436" s="6"/>
      <c r="AS436" s="6"/>
      <c r="AT436" s="58"/>
      <c r="AU436" s="671"/>
      <c r="AV436" s="671"/>
      <c r="AW436" s="670"/>
      <c r="AX436" s="671"/>
      <c r="AY436" s="670"/>
      <c r="AZ436" s="670"/>
      <c r="BA436" s="670"/>
      <c r="BB436" s="670"/>
      <c r="BC436" s="670"/>
      <c r="BD436" s="671"/>
      <c r="BE436" s="671"/>
      <c r="BF436" s="671"/>
      <c r="BG436" s="671"/>
      <c r="BH436" s="670"/>
      <c r="BI436" s="670"/>
      <c r="BJ436" s="670"/>
      <c r="BK436" s="672"/>
      <c r="BL436" s="670"/>
      <c r="BM436" s="459"/>
      <c r="CB436" s="60"/>
    </row>
    <row r="437" spans="2:80" x14ac:dyDescent="0.25">
      <c r="B437" s="6">
        <v>18.3</v>
      </c>
      <c r="C437" s="6">
        <v>88</v>
      </c>
      <c r="D437" s="6">
        <v>17.100000000000001</v>
      </c>
      <c r="E437" s="6">
        <v>18.2</v>
      </c>
      <c r="F437" s="6">
        <v>3.2</v>
      </c>
      <c r="G437" s="6">
        <v>5.4</v>
      </c>
      <c r="H437" s="6">
        <v>1013.7</v>
      </c>
      <c r="I437" s="6" t="s">
        <v>229</v>
      </c>
      <c r="J437" s="6" t="s">
        <v>229</v>
      </c>
      <c r="K437" s="6">
        <v>0</v>
      </c>
      <c r="L437" s="6">
        <v>0</v>
      </c>
      <c r="M437" s="6">
        <v>0.5</v>
      </c>
      <c r="N437">
        <v>15.7</v>
      </c>
      <c r="O437">
        <v>669.8</v>
      </c>
      <c r="P437">
        <v>17.399999999999999</v>
      </c>
      <c r="Q437">
        <v>17.5</v>
      </c>
      <c r="R437" s="60">
        <v>0.297222222222222</v>
      </c>
      <c r="T437" s="124">
        <f t="shared" si="15"/>
        <v>43.8</v>
      </c>
      <c r="U437" s="128">
        <f t="shared" si="16"/>
        <v>10.999999999999996</v>
      </c>
      <c r="V437" s="123" t="str">
        <f t="shared" si="11"/>
        <v/>
      </c>
      <c r="W437" s="128">
        <f t="shared" si="17"/>
        <v>1</v>
      </c>
      <c r="X437" s="124"/>
      <c r="Z437" s="6"/>
      <c r="AA437"/>
      <c r="AC437" s="545"/>
      <c r="AR437" s="6"/>
      <c r="AS437" s="6"/>
      <c r="AT437" s="58"/>
      <c r="AU437" s="671"/>
      <c r="AV437" s="671"/>
      <c r="AW437" s="670"/>
      <c r="AX437" s="671"/>
      <c r="AY437" s="671"/>
      <c r="AZ437" s="670"/>
      <c r="BA437" s="670"/>
      <c r="BB437" s="670"/>
      <c r="BC437" s="670"/>
      <c r="BD437" s="671"/>
      <c r="BE437" s="671"/>
      <c r="BF437" s="671"/>
      <c r="BG437" s="671"/>
      <c r="BH437" s="670"/>
      <c r="BI437" s="670"/>
      <c r="BJ437" s="670"/>
      <c r="BK437" s="672"/>
      <c r="BL437" s="670"/>
      <c r="BM437" s="459"/>
      <c r="CB437" s="60"/>
    </row>
    <row r="438" spans="2:80" x14ac:dyDescent="0.25">
      <c r="B438" s="6">
        <v>18.2</v>
      </c>
      <c r="C438" s="6">
        <v>88</v>
      </c>
      <c r="D438" s="6">
        <v>17.100000000000001</v>
      </c>
      <c r="E438" s="6">
        <v>18.2</v>
      </c>
      <c r="F438" s="6">
        <v>4.7</v>
      </c>
      <c r="G438" s="6">
        <v>7.2</v>
      </c>
      <c r="H438" s="6">
        <v>1013.9</v>
      </c>
      <c r="I438" s="6" t="s">
        <v>229</v>
      </c>
      <c r="J438" s="6" t="s">
        <v>229</v>
      </c>
      <c r="K438" s="6">
        <v>0</v>
      </c>
      <c r="L438" s="6">
        <v>0</v>
      </c>
      <c r="M438" s="6">
        <v>0.5</v>
      </c>
      <c r="N438">
        <v>15.7</v>
      </c>
      <c r="O438">
        <v>669.8</v>
      </c>
      <c r="P438">
        <v>17.399999999999999</v>
      </c>
      <c r="Q438">
        <v>17.5</v>
      </c>
      <c r="R438" s="60">
        <v>0.297916666666667</v>
      </c>
      <c r="T438" s="124">
        <f t="shared" si="15"/>
        <v>43.3</v>
      </c>
      <c r="U438" s="128">
        <f t="shared" si="16"/>
        <v>10.599999999999998</v>
      </c>
      <c r="V438" s="123" t="str">
        <f t="shared" si="11"/>
        <v/>
      </c>
      <c r="W438" s="128">
        <f t="shared" si="17"/>
        <v>1</v>
      </c>
      <c r="X438" s="124"/>
      <c r="Z438" s="6"/>
      <c r="AA438"/>
      <c r="AC438" s="545"/>
      <c r="AR438" s="6"/>
      <c r="AS438" s="6"/>
      <c r="AT438" s="58"/>
      <c r="AU438" s="671"/>
      <c r="AV438" s="671"/>
      <c r="AW438" s="670"/>
      <c r="AX438" s="671"/>
      <c r="AY438" s="670"/>
      <c r="AZ438" s="670"/>
      <c r="BA438" s="670"/>
      <c r="BB438" s="670"/>
      <c r="BC438" s="670"/>
      <c r="BD438" s="671"/>
      <c r="BE438" s="671"/>
      <c r="BF438" s="671"/>
      <c r="BG438" s="671"/>
      <c r="BH438" s="670"/>
      <c r="BI438" s="670"/>
      <c r="BJ438" s="670"/>
      <c r="BK438" s="672"/>
      <c r="BL438" s="670"/>
      <c r="BM438" s="459"/>
      <c r="CB438" s="60"/>
    </row>
    <row r="439" spans="2:80" x14ac:dyDescent="0.25">
      <c r="B439" s="6">
        <v>18.2</v>
      </c>
      <c r="C439" s="6">
        <v>88</v>
      </c>
      <c r="D439" s="6">
        <v>17.100000000000001</v>
      </c>
      <c r="E439" s="6">
        <v>18.2</v>
      </c>
      <c r="F439" s="6">
        <v>1.4</v>
      </c>
      <c r="G439" s="6">
        <v>1.8</v>
      </c>
      <c r="H439" s="6">
        <v>1013.9</v>
      </c>
      <c r="I439" s="6" t="s">
        <v>229</v>
      </c>
      <c r="J439" s="6" t="s">
        <v>229</v>
      </c>
      <c r="K439" s="6">
        <v>0</v>
      </c>
      <c r="L439" s="6">
        <v>0</v>
      </c>
      <c r="M439" s="6">
        <v>0.5</v>
      </c>
      <c r="N439">
        <v>15.7</v>
      </c>
      <c r="O439">
        <v>669.8</v>
      </c>
      <c r="P439">
        <v>17.399999999999999</v>
      </c>
      <c r="Q439">
        <v>17.5</v>
      </c>
      <c r="R439" s="60">
        <v>0.29861111111111099</v>
      </c>
      <c r="T439" s="124">
        <f t="shared" si="15"/>
        <v>42.8</v>
      </c>
      <c r="U439" s="128">
        <f t="shared" si="16"/>
        <v>10.199999999999996</v>
      </c>
      <c r="V439" s="123" t="str">
        <f t="shared" si="11"/>
        <v/>
      </c>
      <c r="W439" s="128">
        <f t="shared" si="17"/>
        <v>1</v>
      </c>
      <c r="X439" s="124"/>
      <c r="Z439" s="6"/>
      <c r="AA439"/>
      <c r="AC439" s="545"/>
      <c r="AR439" s="6"/>
      <c r="AS439" s="6"/>
      <c r="AT439" s="58"/>
      <c r="AU439" s="671"/>
      <c r="AV439" s="671"/>
      <c r="AW439" s="670"/>
      <c r="AX439" s="671"/>
      <c r="AY439" s="670"/>
      <c r="AZ439" s="670"/>
      <c r="BA439" s="670"/>
      <c r="BB439" s="670"/>
      <c r="BC439" s="670"/>
      <c r="BD439" s="671"/>
      <c r="BE439" s="671"/>
      <c r="BF439" s="671"/>
      <c r="BG439" s="671"/>
      <c r="BH439" s="670"/>
      <c r="BI439" s="670"/>
      <c r="BJ439" s="670"/>
      <c r="BK439" s="672"/>
      <c r="BL439" s="670"/>
      <c r="BM439" s="459"/>
      <c r="CB439" s="60"/>
    </row>
    <row r="440" spans="2:80" x14ac:dyDescent="0.25">
      <c r="B440" s="6">
        <v>18.2</v>
      </c>
      <c r="C440" s="6">
        <v>88</v>
      </c>
      <c r="D440" s="6">
        <v>17</v>
      </c>
      <c r="E440" s="6">
        <v>18.100000000000001</v>
      </c>
      <c r="F440" s="6">
        <v>3.2</v>
      </c>
      <c r="G440" s="6">
        <v>5.4</v>
      </c>
      <c r="H440" s="6">
        <v>1013.8</v>
      </c>
      <c r="I440" s="6" t="s">
        <v>229</v>
      </c>
      <c r="J440" s="6" t="s">
        <v>229</v>
      </c>
      <c r="K440" s="6">
        <v>0</v>
      </c>
      <c r="L440" s="6">
        <v>0</v>
      </c>
      <c r="M440" s="6">
        <v>0.5</v>
      </c>
      <c r="N440">
        <v>15.7</v>
      </c>
      <c r="O440">
        <v>669.8</v>
      </c>
      <c r="P440">
        <v>17.399999999999999</v>
      </c>
      <c r="Q440">
        <v>17.5</v>
      </c>
      <c r="R440" s="60">
        <v>0.29930555555555599</v>
      </c>
      <c r="T440" s="124">
        <f t="shared" si="15"/>
        <v>42.3</v>
      </c>
      <c r="U440" s="128">
        <f t="shared" si="16"/>
        <v>9.7999999999999972</v>
      </c>
      <c r="V440" s="123" t="str">
        <f t="shared" si="11"/>
        <v/>
      </c>
      <c r="W440" s="128">
        <f t="shared" si="17"/>
        <v>1</v>
      </c>
      <c r="X440" s="124"/>
      <c r="Z440" s="6"/>
      <c r="AA440"/>
      <c r="AC440" s="545"/>
      <c r="AR440" s="6"/>
      <c r="AS440" s="6"/>
      <c r="AT440" s="58"/>
      <c r="AU440" s="671"/>
      <c r="AV440" s="671"/>
      <c r="AW440" s="670"/>
      <c r="AX440" s="671"/>
      <c r="AY440" s="670"/>
      <c r="AZ440" s="670"/>
      <c r="BA440" s="670"/>
      <c r="BB440" s="670"/>
      <c r="BC440" s="670"/>
      <c r="BD440" s="671"/>
      <c r="BE440" s="671"/>
      <c r="BF440" s="671"/>
      <c r="BG440" s="671"/>
      <c r="BH440" s="670"/>
      <c r="BI440" s="670"/>
      <c r="BJ440" s="670"/>
      <c r="BK440" s="672"/>
      <c r="BL440" s="670"/>
      <c r="BM440" s="459"/>
      <c r="CB440" s="60"/>
    </row>
    <row r="441" spans="2:80" x14ac:dyDescent="0.25">
      <c r="B441" s="6">
        <v>18.3</v>
      </c>
      <c r="C441" s="6">
        <v>88</v>
      </c>
      <c r="D441" s="6">
        <v>17</v>
      </c>
      <c r="E441" s="6">
        <v>18.100000000000001</v>
      </c>
      <c r="F441" s="6">
        <v>2.9</v>
      </c>
      <c r="G441" s="6">
        <v>3.6</v>
      </c>
      <c r="H441" s="6">
        <v>1013.8</v>
      </c>
      <c r="I441" s="6" t="s">
        <v>229</v>
      </c>
      <c r="J441" s="6" t="s">
        <v>229</v>
      </c>
      <c r="K441" s="6">
        <v>0</v>
      </c>
      <c r="L441" s="6">
        <v>0</v>
      </c>
      <c r="M441" s="6">
        <v>0.5</v>
      </c>
      <c r="N441">
        <v>15.7</v>
      </c>
      <c r="O441">
        <v>669.8</v>
      </c>
      <c r="P441">
        <v>17.399999999999999</v>
      </c>
      <c r="Q441">
        <v>17.399999999999999</v>
      </c>
      <c r="R441" s="60">
        <v>0.3</v>
      </c>
      <c r="T441" s="124">
        <f t="shared" si="15"/>
        <v>42</v>
      </c>
      <c r="U441" s="128">
        <f t="shared" si="16"/>
        <v>9.6000000000000014</v>
      </c>
      <c r="V441" s="123" t="str">
        <f t="shared" si="11"/>
        <v/>
      </c>
      <c r="W441" s="128">
        <f t="shared" si="17"/>
        <v>1</v>
      </c>
      <c r="X441" s="124"/>
      <c r="Z441" s="6"/>
      <c r="AA441"/>
      <c r="AC441" s="545"/>
      <c r="AR441" s="6"/>
      <c r="AS441" s="6"/>
      <c r="AT441" s="58"/>
      <c r="AU441" s="671"/>
      <c r="AV441" s="671"/>
      <c r="AW441" s="670"/>
      <c r="AX441" s="671"/>
      <c r="AY441" s="670"/>
      <c r="AZ441" s="670"/>
      <c r="BA441" s="670"/>
      <c r="BB441" s="670"/>
      <c r="BC441" s="670"/>
      <c r="BD441" s="671"/>
      <c r="BE441" s="671"/>
      <c r="BF441" s="671"/>
      <c r="BG441" s="671"/>
      <c r="BH441" s="670"/>
      <c r="BI441" s="671"/>
      <c r="BJ441" s="670"/>
      <c r="BK441" s="672"/>
      <c r="BL441" s="670"/>
      <c r="BM441" s="459"/>
      <c r="CB441" s="60"/>
    </row>
    <row r="442" spans="2:80" x14ac:dyDescent="0.25">
      <c r="B442" s="6">
        <v>18.2</v>
      </c>
      <c r="C442" s="6">
        <v>88</v>
      </c>
      <c r="D442" s="6">
        <v>17</v>
      </c>
      <c r="E442" s="6">
        <v>18.100000000000001</v>
      </c>
      <c r="F442" s="6">
        <v>2.5</v>
      </c>
      <c r="G442" s="6">
        <v>3.6</v>
      </c>
      <c r="H442" s="6">
        <v>1013.8</v>
      </c>
      <c r="I442" s="6" t="s">
        <v>229</v>
      </c>
      <c r="J442" s="6" t="s">
        <v>229</v>
      </c>
      <c r="K442" s="6">
        <v>0</v>
      </c>
      <c r="L442" s="6">
        <v>0</v>
      </c>
      <c r="M442" s="6">
        <v>0.5</v>
      </c>
      <c r="N442">
        <v>15.7</v>
      </c>
      <c r="O442">
        <v>669.8</v>
      </c>
      <c r="P442">
        <v>17.399999999999999</v>
      </c>
      <c r="Q442">
        <v>17.399999999999999</v>
      </c>
      <c r="R442" s="60">
        <v>0.30069444444444399</v>
      </c>
      <c r="T442" s="124">
        <f t="shared" si="15"/>
        <v>41.6</v>
      </c>
      <c r="U442" s="128">
        <f t="shared" si="16"/>
        <v>9.3000000000000007</v>
      </c>
      <c r="V442" s="123" t="str">
        <f t="shared" si="11"/>
        <v/>
      </c>
      <c r="W442" s="128">
        <f t="shared" si="17"/>
        <v>1</v>
      </c>
      <c r="X442" s="124"/>
      <c r="Z442" s="6"/>
      <c r="AA442"/>
      <c r="AC442" s="545"/>
      <c r="AR442" s="6"/>
      <c r="AS442" s="6"/>
      <c r="AT442" s="58"/>
      <c r="AU442" s="671"/>
      <c r="AV442" s="671"/>
      <c r="AW442" s="670"/>
      <c r="AX442" s="671"/>
      <c r="AY442" s="670"/>
      <c r="AZ442" s="670"/>
      <c r="BA442" s="670"/>
      <c r="BB442" s="670"/>
      <c r="BC442" s="670"/>
      <c r="BD442" s="671"/>
      <c r="BE442" s="671"/>
      <c r="BF442" s="671"/>
      <c r="BG442" s="671"/>
      <c r="BH442" s="670"/>
      <c r="BI442" s="671"/>
      <c r="BJ442" s="670"/>
      <c r="BK442" s="672"/>
      <c r="BL442" s="670"/>
      <c r="BM442" s="459"/>
      <c r="CB442" s="60"/>
    </row>
    <row r="443" spans="2:80" x14ac:dyDescent="0.25">
      <c r="B443" s="6">
        <v>18.3</v>
      </c>
      <c r="C443" s="6">
        <v>88</v>
      </c>
      <c r="D443" s="6">
        <v>17</v>
      </c>
      <c r="E443" s="6">
        <v>18.100000000000001</v>
      </c>
      <c r="F443" s="6">
        <v>0.4</v>
      </c>
      <c r="G443" s="6">
        <v>1.8</v>
      </c>
      <c r="H443" s="6">
        <v>1013.8</v>
      </c>
      <c r="I443" s="6" t="s">
        <v>229</v>
      </c>
      <c r="J443" s="6" t="s">
        <v>229</v>
      </c>
      <c r="K443" s="6">
        <v>0</v>
      </c>
      <c r="L443" s="6">
        <v>0</v>
      </c>
      <c r="M443" s="6">
        <v>0.5</v>
      </c>
      <c r="N443">
        <v>15.7</v>
      </c>
      <c r="O443">
        <v>669.8</v>
      </c>
      <c r="P443">
        <v>17.399999999999999</v>
      </c>
      <c r="Q443">
        <v>17.399999999999999</v>
      </c>
      <c r="R443" s="60">
        <v>0.30138888888888898</v>
      </c>
      <c r="T443" s="124">
        <f t="shared" si="15"/>
        <v>41.3</v>
      </c>
      <c r="U443" s="128">
        <f t="shared" si="16"/>
        <v>8.9999999999999964</v>
      </c>
      <c r="V443" s="123" t="str">
        <f t="shared" si="11"/>
        <v/>
      </c>
      <c r="W443" s="128">
        <f t="shared" si="17"/>
        <v>1</v>
      </c>
      <c r="X443" s="124"/>
      <c r="Z443" s="6"/>
      <c r="AA443"/>
      <c r="AC443" s="545"/>
      <c r="AR443" s="6"/>
      <c r="AS443" s="6"/>
      <c r="AT443" s="58"/>
      <c r="AU443" s="670"/>
      <c r="AV443" s="671"/>
      <c r="AW443" s="670"/>
      <c r="AX443" s="670"/>
      <c r="AY443" s="671"/>
      <c r="AZ443" s="670"/>
      <c r="BA443" s="670"/>
      <c r="BB443" s="670"/>
      <c r="BC443" s="670"/>
      <c r="BD443" s="671"/>
      <c r="BE443" s="671"/>
      <c r="BF443" s="671"/>
      <c r="BG443" s="671"/>
      <c r="BH443" s="670"/>
      <c r="BI443" s="670"/>
      <c r="BJ443" s="670"/>
      <c r="BK443" s="672"/>
      <c r="BL443" s="670"/>
      <c r="BM443" s="459"/>
      <c r="CB443" s="60"/>
    </row>
    <row r="444" spans="2:80" x14ac:dyDescent="0.25">
      <c r="B444" s="6">
        <v>18.2</v>
      </c>
      <c r="C444" s="6">
        <v>88</v>
      </c>
      <c r="D444" s="6">
        <v>17</v>
      </c>
      <c r="E444" s="6">
        <v>18.100000000000001</v>
      </c>
      <c r="F444" s="6">
        <v>6.1</v>
      </c>
      <c r="G444" s="6">
        <v>7.2</v>
      </c>
      <c r="H444" s="6">
        <v>1013.8</v>
      </c>
      <c r="I444" s="6" t="s">
        <v>229</v>
      </c>
      <c r="J444" s="6" t="s">
        <v>229</v>
      </c>
      <c r="K444" s="6">
        <v>0</v>
      </c>
      <c r="L444" s="6">
        <v>0</v>
      </c>
      <c r="M444" s="6">
        <v>0.5</v>
      </c>
      <c r="N444">
        <v>15.7</v>
      </c>
      <c r="O444">
        <v>669.8</v>
      </c>
      <c r="P444">
        <v>17.3</v>
      </c>
      <c r="Q444">
        <v>17.399999999999999</v>
      </c>
      <c r="R444" s="60">
        <v>0.30208333333333298</v>
      </c>
      <c r="T444" s="124">
        <f t="shared" si="15"/>
        <v>41</v>
      </c>
      <c r="U444" s="128">
        <f t="shared" si="16"/>
        <v>8.8000000000000007</v>
      </c>
      <c r="V444" s="123" t="str">
        <f t="shared" si="11"/>
        <v/>
      </c>
      <c r="W444" s="128">
        <f t="shared" si="17"/>
        <v>1</v>
      </c>
      <c r="X444" s="124"/>
      <c r="Z444" s="6"/>
      <c r="AA444"/>
      <c r="AC444" s="545"/>
      <c r="AT444" s="58"/>
      <c r="AU444" s="670"/>
      <c r="AV444" s="671"/>
      <c r="AW444" s="670"/>
      <c r="AX444" s="670"/>
      <c r="AY444" s="670"/>
      <c r="AZ444" s="670"/>
      <c r="BA444" s="670"/>
      <c r="BB444" s="670"/>
      <c r="BC444" s="670"/>
      <c r="BD444" s="671"/>
      <c r="BE444" s="671"/>
      <c r="BF444" s="671"/>
      <c r="BG444" s="671"/>
      <c r="BH444" s="670"/>
      <c r="BI444" s="670"/>
      <c r="BJ444" s="670"/>
      <c r="BK444" s="672"/>
      <c r="BL444" s="670"/>
      <c r="BM444" s="459"/>
      <c r="CB444" s="60"/>
    </row>
    <row r="445" spans="2:80" x14ac:dyDescent="0.25">
      <c r="B445" s="6">
        <v>18.2</v>
      </c>
      <c r="C445" s="6">
        <v>88</v>
      </c>
      <c r="D445" s="6">
        <v>17</v>
      </c>
      <c r="E445" s="6">
        <v>18.100000000000001</v>
      </c>
      <c r="F445" s="6">
        <v>0</v>
      </c>
      <c r="G445" s="6">
        <v>0</v>
      </c>
      <c r="H445" s="6">
        <v>1013.8</v>
      </c>
      <c r="I445" s="6" t="s">
        <v>229</v>
      </c>
      <c r="J445" s="6" t="s">
        <v>229</v>
      </c>
      <c r="K445" s="6">
        <v>0</v>
      </c>
      <c r="L445" s="6">
        <v>0</v>
      </c>
      <c r="M445" s="6">
        <v>0.5</v>
      </c>
      <c r="N445">
        <v>15.7</v>
      </c>
      <c r="O445">
        <v>669.8</v>
      </c>
      <c r="P445">
        <v>17.3</v>
      </c>
      <c r="Q445">
        <v>17.399999999999999</v>
      </c>
      <c r="R445" s="60">
        <v>0.30277777777777798</v>
      </c>
      <c r="T445" s="124">
        <f t="shared" si="15"/>
        <v>40.700000000000003</v>
      </c>
      <c r="U445" s="128">
        <f t="shared" si="16"/>
        <v>8.6000000000000014</v>
      </c>
      <c r="V445" s="123" t="str">
        <f t="shared" si="11"/>
        <v/>
      </c>
      <c r="W445" s="128">
        <f t="shared" si="17"/>
        <v>1</v>
      </c>
      <c r="X445" s="124"/>
      <c r="Z445" s="6"/>
      <c r="AA445"/>
      <c r="AC445" s="545"/>
      <c r="AT445" s="58"/>
      <c r="AU445" s="670"/>
      <c r="AV445" s="671"/>
      <c r="AW445" s="670"/>
      <c r="AX445" s="670"/>
      <c r="AY445" s="670"/>
      <c r="AZ445" s="670"/>
      <c r="BA445" s="670"/>
      <c r="BB445" s="670"/>
      <c r="BC445" s="670"/>
      <c r="BD445" s="671"/>
      <c r="BE445" s="671"/>
      <c r="BF445" s="671"/>
      <c r="BG445" s="671"/>
      <c r="BH445" s="670"/>
      <c r="BI445" s="670"/>
      <c r="BJ445" s="670"/>
      <c r="BK445" s="672"/>
      <c r="BL445" s="670"/>
      <c r="BM445" s="459"/>
      <c r="CB445" s="60"/>
    </row>
    <row r="446" spans="2:80" x14ac:dyDescent="0.25">
      <c r="B446" s="6">
        <v>18.2</v>
      </c>
      <c r="C446" s="6">
        <v>88</v>
      </c>
      <c r="D446" s="6">
        <v>17</v>
      </c>
      <c r="E446" s="6">
        <v>18.100000000000001</v>
      </c>
      <c r="F446" s="6">
        <v>0</v>
      </c>
      <c r="G446" s="6">
        <v>0</v>
      </c>
      <c r="H446" s="6">
        <v>1013.7</v>
      </c>
      <c r="I446" s="6" t="s">
        <v>229</v>
      </c>
      <c r="J446" s="6" t="s">
        <v>229</v>
      </c>
      <c r="K446" s="6">
        <v>0</v>
      </c>
      <c r="L446" s="6">
        <v>0</v>
      </c>
      <c r="M446" s="6">
        <v>0.5</v>
      </c>
      <c r="N446">
        <v>15.7</v>
      </c>
      <c r="O446">
        <v>669.8</v>
      </c>
      <c r="P446">
        <v>17.3</v>
      </c>
      <c r="Q446">
        <v>17.3</v>
      </c>
      <c r="R446" s="60">
        <v>0.30347222222222198</v>
      </c>
      <c r="T446" s="124">
        <f t="shared" si="15"/>
        <v>40.4</v>
      </c>
      <c r="U446" s="128">
        <f t="shared" si="16"/>
        <v>8.2999999999999972</v>
      </c>
      <c r="V446" s="123" t="str">
        <f t="shared" si="11"/>
        <v/>
      </c>
      <c r="W446" s="128">
        <f t="shared" si="17"/>
        <v>1</v>
      </c>
      <c r="X446" s="124"/>
      <c r="Z446" s="6"/>
      <c r="AA446"/>
      <c r="AC446" s="545"/>
      <c r="AT446" s="58"/>
      <c r="AU446" s="671"/>
      <c r="AV446" s="671"/>
      <c r="AW446" s="670"/>
      <c r="AX446" s="671"/>
      <c r="AY446" s="670"/>
      <c r="AZ446" s="670"/>
      <c r="BA446" s="670"/>
      <c r="BB446" s="670"/>
      <c r="BC446" s="670"/>
      <c r="BD446" s="671"/>
      <c r="BE446" s="671"/>
      <c r="BF446" s="671"/>
      <c r="BG446" s="671"/>
      <c r="BH446" s="670"/>
      <c r="BI446" s="670"/>
      <c r="BJ446" s="670"/>
      <c r="BK446" s="672"/>
      <c r="BL446" s="670"/>
      <c r="BM446" s="459"/>
      <c r="CB446" s="60"/>
    </row>
    <row r="447" spans="2:80" x14ac:dyDescent="0.25">
      <c r="B447" s="6">
        <v>18.2</v>
      </c>
      <c r="C447" s="6">
        <v>88</v>
      </c>
      <c r="D447" s="6">
        <v>17</v>
      </c>
      <c r="E447" s="6">
        <v>18.100000000000001</v>
      </c>
      <c r="F447" s="6">
        <v>5</v>
      </c>
      <c r="G447" s="6">
        <v>7.2</v>
      </c>
      <c r="H447" s="6">
        <v>1013.9</v>
      </c>
      <c r="I447" s="6" t="s">
        <v>229</v>
      </c>
      <c r="J447" s="6" t="s">
        <v>229</v>
      </c>
      <c r="K447" s="6">
        <v>0</v>
      </c>
      <c r="L447" s="6">
        <v>0</v>
      </c>
      <c r="M447" s="6">
        <v>0.5</v>
      </c>
      <c r="N447">
        <v>15.7</v>
      </c>
      <c r="O447">
        <v>669.8</v>
      </c>
      <c r="P447">
        <v>17.3</v>
      </c>
      <c r="Q447">
        <v>17.3</v>
      </c>
      <c r="R447" s="60">
        <v>0.30416666666666697</v>
      </c>
      <c r="T447" s="124">
        <f t="shared" si="15"/>
        <v>40.1</v>
      </c>
      <c r="U447" s="128">
        <f t="shared" si="16"/>
        <v>8</v>
      </c>
      <c r="V447" s="123" t="str">
        <f t="shared" si="11"/>
        <v/>
      </c>
      <c r="W447" s="128">
        <f t="shared" si="17"/>
        <v>1</v>
      </c>
      <c r="X447" s="124"/>
      <c r="Z447" s="6"/>
      <c r="AA447"/>
      <c r="AC447" s="545"/>
      <c r="AT447" s="58"/>
      <c r="AU447" s="671"/>
      <c r="AV447" s="671"/>
      <c r="AW447" s="670"/>
      <c r="AX447" s="671"/>
      <c r="AY447" s="670"/>
      <c r="AZ447" s="670"/>
      <c r="BA447" s="670"/>
      <c r="BB447" s="670"/>
      <c r="BC447" s="670"/>
      <c r="BD447" s="671"/>
      <c r="BE447" s="671"/>
      <c r="BF447" s="671"/>
      <c r="BG447" s="671"/>
      <c r="BH447" s="670"/>
      <c r="BI447" s="670"/>
      <c r="BJ447" s="670"/>
      <c r="BK447" s="672"/>
      <c r="BL447" s="670"/>
      <c r="BM447" s="459"/>
      <c r="CB447" s="60"/>
    </row>
    <row r="448" spans="2:80" x14ac:dyDescent="0.25">
      <c r="B448" s="6">
        <v>18.2</v>
      </c>
      <c r="C448" s="6">
        <v>88</v>
      </c>
      <c r="D448" s="6">
        <v>17</v>
      </c>
      <c r="E448" s="6">
        <v>18.100000000000001</v>
      </c>
      <c r="F448" s="6">
        <v>0.7</v>
      </c>
      <c r="G448" s="6">
        <v>1.8</v>
      </c>
      <c r="H448" s="6">
        <v>1013.9</v>
      </c>
      <c r="I448" s="6" t="s">
        <v>229</v>
      </c>
      <c r="J448" s="6" t="s">
        <v>229</v>
      </c>
      <c r="K448" s="6">
        <v>0</v>
      </c>
      <c r="L448" s="6">
        <v>0</v>
      </c>
      <c r="M448" s="6">
        <v>0.5</v>
      </c>
      <c r="N448">
        <v>15.7</v>
      </c>
      <c r="O448">
        <v>669.8</v>
      </c>
      <c r="P448">
        <v>17.3</v>
      </c>
      <c r="Q448">
        <v>17.3</v>
      </c>
      <c r="R448" s="60">
        <v>0.30486111111111103</v>
      </c>
      <c r="T448" s="124">
        <f t="shared" si="15"/>
        <v>39.799999999999997</v>
      </c>
      <c r="U448" s="128">
        <f t="shared" si="16"/>
        <v>7.7999999999999972</v>
      </c>
      <c r="V448" s="123" t="str">
        <f t="shared" si="11"/>
        <v/>
      </c>
      <c r="W448" s="128">
        <f t="shared" si="17"/>
        <v>1</v>
      </c>
      <c r="X448" s="124"/>
      <c r="Z448" s="6"/>
      <c r="AA448"/>
      <c r="AC448" s="545"/>
      <c r="AT448" s="58"/>
      <c r="AU448" s="671"/>
      <c r="AV448" s="671"/>
      <c r="AW448" s="670"/>
      <c r="AX448" s="671"/>
      <c r="AY448" s="670"/>
      <c r="AZ448" s="670"/>
      <c r="BA448" s="670"/>
      <c r="BB448" s="670"/>
      <c r="BC448" s="670"/>
      <c r="BD448" s="671"/>
      <c r="BE448" s="671"/>
      <c r="BF448" s="671"/>
      <c r="BG448" s="671"/>
      <c r="BH448" s="670"/>
      <c r="BI448" s="670"/>
      <c r="BJ448" s="670"/>
      <c r="BK448" s="672"/>
      <c r="BL448" s="670"/>
      <c r="BM448" s="459"/>
      <c r="CB448" s="60"/>
    </row>
    <row r="449" spans="2:80" x14ac:dyDescent="0.25">
      <c r="B449" s="6">
        <v>18.2</v>
      </c>
      <c r="C449" s="6">
        <v>88</v>
      </c>
      <c r="D449" s="6">
        <v>17</v>
      </c>
      <c r="E449" s="6">
        <v>18.100000000000001</v>
      </c>
      <c r="F449" s="6">
        <v>2.5</v>
      </c>
      <c r="G449" s="6">
        <v>5.4</v>
      </c>
      <c r="H449" s="6">
        <v>1013.9</v>
      </c>
      <c r="I449" s="6" t="s">
        <v>229</v>
      </c>
      <c r="J449" s="6" t="s">
        <v>229</v>
      </c>
      <c r="K449" s="6">
        <v>0</v>
      </c>
      <c r="L449" s="6">
        <v>0</v>
      </c>
      <c r="M449" s="6">
        <v>0.5</v>
      </c>
      <c r="N449">
        <v>15.7</v>
      </c>
      <c r="O449">
        <v>669.8</v>
      </c>
      <c r="P449">
        <v>17.3</v>
      </c>
      <c r="Q449">
        <v>17.3</v>
      </c>
      <c r="R449" s="60">
        <v>0.30555555555555602</v>
      </c>
      <c r="T449" s="124">
        <f t="shared" si="15"/>
        <v>39.6</v>
      </c>
      <c r="U449" s="128">
        <f t="shared" si="16"/>
        <v>7.6000000000000014</v>
      </c>
      <c r="V449" s="123" t="str">
        <f t="shared" si="11"/>
        <v/>
      </c>
      <c r="W449" s="128">
        <f t="shared" si="17"/>
        <v>1</v>
      </c>
      <c r="X449" s="124"/>
      <c r="Z449" s="6"/>
      <c r="AA449"/>
      <c r="AC449" s="545"/>
      <c r="AT449" s="58"/>
      <c r="AU449" s="670"/>
      <c r="AV449" s="671"/>
      <c r="AW449" s="671"/>
      <c r="AX449" s="670"/>
      <c r="AY449" s="670"/>
      <c r="AZ449" s="670"/>
      <c r="BA449" s="670"/>
      <c r="BB449" s="670"/>
      <c r="BC449" s="670"/>
      <c r="BD449" s="671"/>
      <c r="BE449" s="671"/>
      <c r="BF449" s="671"/>
      <c r="BG449" s="671"/>
      <c r="BH449" s="670"/>
      <c r="BI449" s="670"/>
      <c r="BJ449" s="671"/>
      <c r="BK449" s="672"/>
      <c r="BL449" s="670"/>
      <c r="BM449" s="459"/>
      <c r="CB449" s="60"/>
    </row>
    <row r="450" spans="2:80" x14ac:dyDescent="0.25">
      <c r="B450" s="6">
        <v>18.2</v>
      </c>
      <c r="C450" s="6">
        <v>88</v>
      </c>
      <c r="D450" s="6">
        <v>17</v>
      </c>
      <c r="E450" s="6">
        <v>18.100000000000001</v>
      </c>
      <c r="F450" s="6">
        <v>0.4</v>
      </c>
      <c r="G450" s="6">
        <v>1.8</v>
      </c>
      <c r="H450" s="6">
        <v>1013.9</v>
      </c>
      <c r="I450" s="6" t="s">
        <v>229</v>
      </c>
      <c r="J450" s="6" t="s">
        <v>229</v>
      </c>
      <c r="K450" s="6">
        <v>0</v>
      </c>
      <c r="L450" s="6">
        <v>0</v>
      </c>
      <c r="M450" s="6">
        <v>0.5</v>
      </c>
      <c r="N450">
        <v>15.7</v>
      </c>
      <c r="O450">
        <v>669.8</v>
      </c>
      <c r="P450">
        <v>17.3</v>
      </c>
      <c r="Q450">
        <v>17.3</v>
      </c>
      <c r="R450" s="60">
        <v>0.30625000000000002</v>
      </c>
      <c r="T450" s="124">
        <f t="shared" si="15"/>
        <v>39.4</v>
      </c>
      <c r="U450" s="128">
        <f t="shared" si="16"/>
        <v>7.3999999999999986</v>
      </c>
      <c r="V450" s="123" t="str">
        <f t="shared" si="11"/>
        <v/>
      </c>
      <c r="W450" s="128">
        <f t="shared" si="17"/>
        <v>1</v>
      </c>
      <c r="X450" s="124"/>
      <c r="Z450" s="6"/>
      <c r="AA450"/>
      <c r="AC450" s="545"/>
      <c r="AT450" s="58"/>
      <c r="AU450" s="670"/>
      <c r="AV450" s="671"/>
      <c r="AW450" s="671"/>
      <c r="AX450" s="670"/>
      <c r="AY450" s="670"/>
      <c r="AZ450" s="670"/>
      <c r="BA450" s="670"/>
      <c r="BB450" s="670"/>
      <c r="BC450" s="670"/>
      <c r="BD450" s="671"/>
      <c r="BE450" s="671"/>
      <c r="BF450" s="671"/>
      <c r="BG450" s="671"/>
      <c r="BH450" s="670"/>
      <c r="BI450" s="670"/>
      <c r="BJ450" s="671"/>
      <c r="BK450" s="672"/>
      <c r="BL450" s="670"/>
      <c r="BM450" s="459"/>
      <c r="CB450" s="60"/>
    </row>
    <row r="451" spans="2:80" x14ac:dyDescent="0.25">
      <c r="B451" s="6">
        <v>18.2</v>
      </c>
      <c r="C451" s="6">
        <v>88</v>
      </c>
      <c r="D451" s="6">
        <v>17</v>
      </c>
      <c r="E451" s="6">
        <v>18.100000000000001</v>
      </c>
      <c r="F451" s="6">
        <v>0.4</v>
      </c>
      <c r="G451" s="6">
        <v>1.8</v>
      </c>
      <c r="H451" s="6">
        <v>1013.8</v>
      </c>
      <c r="I451" s="6" t="s">
        <v>229</v>
      </c>
      <c r="J451" s="6" t="s">
        <v>229</v>
      </c>
      <c r="K451" s="6">
        <v>0</v>
      </c>
      <c r="L451" s="6">
        <v>0</v>
      </c>
      <c r="M451" s="6">
        <v>0.5</v>
      </c>
      <c r="N451">
        <v>15.7</v>
      </c>
      <c r="O451">
        <v>669.8</v>
      </c>
      <c r="P451">
        <v>17.2</v>
      </c>
      <c r="Q451">
        <v>17.3</v>
      </c>
      <c r="R451" s="60">
        <v>0.30694444444444402</v>
      </c>
      <c r="T451" s="124">
        <f t="shared" si="15"/>
        <v>39.299999999999997</v>
      </c>
      <c r="U451" s="128">
        <f t="shared" si="16"/>
        <v>7.2999999999999972</v>
      </c>
      <c r="V451" s="123" t="str">
        <f t="shared" si="11"/>
        <v/>
      </c>
      <c r="W451" s="128">
        <f t="shared" si="17"/>
        <v>1</v>
      </c>
      <c r="X451" s="124"/>
      <c r="Z451" s="6"/>
      <c r="AA451"/>
      <c r="AC451" s="545"/>
      <c r="AT451" s="58"/>
      <c r="AU451" s="670"/>
      <c r="AV451" s="671"/>
      <c r="AW451" s="671"/>
      <c r="AX451" s="670"/>
      <c r="AY451" s="670"/>
      <c r="AZ451" s="670"/>
      <c r="BA451" s="670"/>
      <c r="BB451" s="670"/>
      <c r="BC451" s="670"/>
      <c r="BD451" s="671"/>
      <c r="BE451" s="671"/>
      <c r="BF451" s="671"/>
      <c r="BG451" s="671"/>
      <c r="BH451" s="670"/>
      <c r="BI451" s="671"/>
      <c r="BJ451" s="670"/>
      <c r="BK451" s="672"/>
      <c r="BL451" s="670"/>
      <c r="BM451" s="459"/>
      <c r="CB451" s="60"/>
    </row>
    <row r="452" spans="2:80" x14ac:dyDescent="0.25">
      <c r="B452" s="6">
        <v>18.2</v>
      </c>
      <c r="C452" s="6">
        <v>88</v>
      </c>
      <c r="D452" s="6">
        <v>17</v>
      </c>
      <c r="E452" s="6">
        <v>18.100000000000001</v>
      </c>
      <c r="F452" s="6">
        <v>5</v>
      </c>
      <c r="G452" s="6">
        <v>7.2</v>
      </c>
      <c r="H452" s="6">
        <v>1013.8</v>
      </c>
      <c r="I452" s="6" t="s">
        <v>229</v>
      </c>
      <c r="J452" s="6" t="s">
        <v>229</v>
      </c>
      <c r="K452" s="6">
        <v>0</v>
      </c>
      <c r="L452" s="6">
        <v>0</v>
      </c>
      <c r="M452" s="6">
        <v>0.5</v>
      </c>
      <c r="N452">
        <v>15.7</v>
      </c>
      <c r="O452">
        <v>669.8</v>
      </c>
      <c r="P452">
        <v>17.2</v>
      </c>
      <c r="Q452">
        <v>17.2</v>
      </c>
      <c r="R452" s="60">
        <v>0.30763888888888902</v>
      </c>
      <c r="T452" s="124">
        <f t="shared" si="15"/>
        <v>39.299999999999997</v>
      </c>
      <c r="U452" s="128">
        <f t="shared" si="16"/>
        <v>7.2999999999999972</v>
      </c>
      <c r="V452" s="123" t="str">
        <f t="shared" si="11"/>
        <v/>
      </c>
      <c r="W452" s="128">
        <f t="shared" si="17"/>
        <v>1</v>
      </c>
      <c r="X452" s="124"/>
      <c r="Z452" s="6"/>
      <c r="AA452"/>
      <c r="AC452" s="545"/>
      <c r="AR452" s="6"/>
      <c r="AS452" s="6"/>
      <c r="AT452" s="58"/>
      <c r="AU452" s="670"/>
      <c r="AV452" s="671"/>
      <c r="AW452" s="671"/>
      <c r="AX452" s="670"/>
      <c r="AY452" s="671"/>
      <c r="AZ452" s="670"/>
      <c r="BA452" s="670"/>
      <c r="BB452" s="670"/>
      <c r="BC452" s="670"/>
      <c r="BD452" s="671"/>
      <c r="BE452" s="671"/>
      <c r="BF452" s="671"/>
      <c r="BG452" s="671"/>
      <c r="BH452" s="670"/>
      <c r="BI452" s="670"/>
      <c r="BJ452" s="670"/>
      <c r="BK452" s="672"/>
      <c r="BL452" s="670"/>
      <c r="BM452" s="459"/>
      <c r="CB452" s="60"/>
    </row>
    <row r="453" spans="2:80" x14ac:dyDescent="0.25">
      <c r="B453" s="6">
        <v>18.2</v>
      </c>
      <c r="C453" s="6">
        <v>88</v>
      </c>
      <c r="D453" s="6">
        <v>17</v>
      </c>
      <c r="E453" s="6">
        <v>18.100000000000001</v>
      </c>
      <c r="F453" s="6">
        <v>1.1000000000000001</v>
      </c>
      <c r="G453" s="6">
        <v>1.8</v>
      </c>
      <c r="H453" s="6">
        <v>1013.9</v>
      </c>
      <c r="I453" s="6" t="s">
        <v>229</v>
      </c>
      <c r="J453" s="6" t="s">
        <v>229</v>
      </c>
      <c r="K453" s="6">
        <v>0</v>
      </c>
      <c r="L453" s="6">
        <v>0</v>
      </c>
      <c r="M453" s="6">
        <v>0.5</v>
      </c>
      <c r="N453">
        <v>15.7</v>
      </c>
      <c r="O453">
        <v>669.8</v>
      </c>
      <c r="P453">
        <v>17.2</v>
      </c>
      <c r="Q453">
        <v>17.2</v>
      </c>
      <c r="R453" s="60">
        <v>0.30833333333333302</v>
      </c>
      <c r="T453" s="124">
        <f t="shared" si="15"/>
        <v>39.4</v>
      </c>
      <c r="U453" s="128">
        <f t="shared" si="16"/>
        <v>7.2999999999999972</v>
      </c>
      <c r="V453" s="123" t="str">
        <f t="shared" si="11"/>
        <v/>
      </c>
      <c r="W453" s="128">
        <f t="shared" si="17"/>
        <v>1</v>
      </c>
      <c r="X453" s="124"/>
      <c r="Z453" s="6"/>
      <c r="AA453"/>
      <c r="AC453" s="545"/>
      <c r="AR453" s="6"/>
      <c r="AS453" s="6"/>
      <c r="AT453" s="58"/>
      <c r="AU453" s="670"/>
      <c r="AV453" s="671"/>
      <c r="AW453" s="671"/>
      <c r="AX453" s="670"/>
      <c r="AY453" s="670"/>
      <c r="AZ453" s="670"/>
      <c r="BA453" s="670"/>
      <c r="BB453" s="670"/>
      <c r="BC453" s="670"/>
      <c r="BD453" s="671"/>
      <c r="BE453" s="671"/>
      <c r="BF453" s="671"/>
      <c r="BG453" s="671"/>
      <c r="BH453" s="670"/>
      <c r="BI453" s="670"/>
      <c r="BJ453" s="670"/>
      <c r="BK453" s="672"/>
      <c r="BL453" s="670"/>
      <c r="BM453" s="459"/>
      <c r="CB453" s="60"/>
    </row>
    <row r="454" spans="2:80" x14ac:dyDescent="0.25">
      <c r="B454" s="6">
        <v>18.2</v>
      </c>
      <c r="C454" s="6">
        <v>88</v>
      </c>
      <c r="D454" s="6">
        <v>17</v>
      </c>
      <c r="E454" s="6">
        <v>18.100000000000001</v>
      </c>
      <c r="F454" s="6">
        <v>1.4</v>
      </c>
      <c r="G454" s="6">
        <v>1.8</v>
      </c>
      <c r="H454" s="6">
        <v>1014.1</v>
      </c>
      <c r="I454" s="6" t="s">
        <v>229</v>
      </c>
      <c r="J454" s="6" t="s">
        <v>229</v>
      </c>
      <c r="K454" s="6">
        <v>0</v>
      </c>
      <c r="L454" s="6">
        <v>0</v>
      </c>
      <c r="M454" s="6">
        <v>0.5</v>
      </c>
      <c r="N454">
        <v>15.7</v>
      </c>
      <c r="O454">
        <v>669.8</v>
      </c>
      <c r="P454">
        <v>17.2</v>
      </c>
      <c r="Q454">
        <v>17.2</v>
      </c>
      <c r="R454" s="60">
        <v>0.30902777777777801</v>
      </c>
      <c r="T454" s="124">
        <f t="shared" si="15"/>
        <v>39.6</v>
      </c>
      <c r="U454" s="128">
        <f t="shared" si="16"/>
        <v>7.4000000000000021</v>
      </c>
      <c r="V454" s="123" t="str">
        <f t="shared" si="11"/>
        <v/>
      </c>
      <c r="W454" s="128">
        <f t="shared" si="17"/>
        <v>1</v>
      </c>
      <c r="X454" s="124"/>
      <c r="Z454" s="6"/>
      <c r="AA454"/>
      <c r="AC454" s="545"/>
      <c r="AR454" s="6"/>
      <c r="AS454" s="6"/>
      <c r="AT454" s="58"/>
      <c r="AU454" s="670"/>
      <c r="AV454" s="671"/>
      <c r="AW454" s="670"/>
      <c r="AX454" s="670"/>
      <c r="AY454" s="670"/>
      <c r="AZ454" s="671"/>
      <c r="BA454" s="670"/>
      <c r="BB454" s="670"/>
      <c r="BC454" s="670"/>
      <c r="BD454" s="671"/>
      <c r="BE454" s="671"/>
      <c r="BF454" s="671"/>
      <c r="BG454" s="671"/>
      <c r="BH454" s="670"/>
      <c r="BI454" s="670"/>
      <c r="BJ454" s="670"/>
      <c r="BK454" s="672"/>
      <c r="BL454" s="670"/>
      <c r="BM454" s="459"/>
      <c r="CB454" s="60"/>
    </row>
    <row r="455" spans="2:80" x14ac:dyDescent="0.25">
      <c r="B455" s="6">
        <v>18.2</v>
      </c>
      <c r="C455" s="6">
        <v>88</v>
      </c>
      <c r="D455" s="6">
        <v>17</v>
      </c>
      <c r="E455" s="6">
        <v>18.100000000000001</v>
      </c>
      <c r="F455" s="6">
        <v>5.8</v>
      </c>
      <c r="G455" s="6">
        <v>7.2</v>
      </c>
      <c r="H455" s="6">
        <v>1014</v>
      </c>
      <c r="I455" s="6" t="s">
        <v>229</v>
      </c>
      <c r="J455" s="6" t="s">
        <v>229</v>
      </c>
      <c r="K455" s="6">
        <v>0</v>
      </c>
      <c r="L455" s="6">
        <v>0</v>
      </c>
      <c r="M455" s="6">
        <v>0.5</v>
      </c>
      <c r="N455">
        <v>15.7</v>
      </c>
      <c r="O455">
        <v>669.8</v>
      </c>
      <c r="P455">
        <v>17.2</v>
      </c>
      <c r="Q455">
        <v>17.2</v>
      </c>
      <c r="R455" s="60">
        <v>0.30972222222222201</v>
      </c>
      <c r="T455" s="124">
        <f t="shared" si="15"/>
        <v>40</v>
      </c>
      <c r="U455" s="128">
        <f t="shared" si="16"/>
        <v>7.8000000000000007</v>
      </c>
      <c r="V455" s="123" t="str">
        <f t="shared" si="11"/>
        <v/>
      </c>
      <c r="W455" s="128">
        <f t="shared" si="17"/>
        <v>1</v>
      </c>
      <c r="X455" s="124"/>
      <c r="Z455" s="6"/>
      <c r="AA455"/>
      <c r="AC455" s="545"/>
      <c r="AR455" s="6"/>
      <c r="AS455" s="6"/>
      <c r="AT455" s="58"/>
      <c r="AU455" s="670"/>
      <c r="AV455" s="671"/>
      <c r="AW455" s="670"/>
      <c r="AX455" s="670"/>
      <c r="AY455" s="670"/>
      <c r="AZ455" s="670"/>
      <c r="BA455" s="670"/>
      <c r="BB455" s="670"/>
      <c r="BC455" s="670"/>
      <c r="BD455" s="671"/>
      <c r="BE455" s="671"/>
      <c r="BF455" s="671"/>
      <c r="BG455" s="671"/>
      <c r="BH455" s="670"/>
      <c r="BI455" s="670"/>
      <c r="BJ455" s="670"/>
      <c r="BK455" s="672"/>
      <c r="BL455" s="670"/>
      <c r="BM455" s="459"/>
      <c r="CB455" s="60"/>
    </row>
    <row r="456" spans="2:80" x14ac:dyDescent="0.25">
      <c r="B456" s="6">
        <v>18.2</v>
      </c>
      <c r="C456" s="6">
        <v>88</v>
      </c>
      <c r="D456" s="6">
        <v>17</v>
      </c>
      <c r="E456" s="6">
        <v>18.100000000000001</v>
      </c>
      <c r="F456" s="6">
        <v>0.4</v>
      </c>
      <c r="G456" s="6">
        <v>1.8</v>
      </c>
      <c r="H456" s="6">
        <v>1014.1</v>
      </c>
      <c r="I456" s="6" t="s">
        <v>229</v>
      </c>
      <c r="J456" s="6" t="s">
        <v>229</v>
      </c>
      <c r="K456" s="6">
        <v>0</v>
      </c>
      <c r="L456" s="6">
        <v>0</v>
      </c>
      <c r="M456" s="6">
        <v>0.5</v>
      </c>
      <c r="N456">
        <v>15.7</v>
      </c>
      <c r="O456">
        <v>669.8</v>
      </c>
      <c r="P456">
        <v>17.2</v>
      </c>
      <c r="Q456">
        <v>17.2</v>
      </c>
      <c r="R456" s="60">
        <v>0.31041666666666701</v>
      </c>
      <c r="T456" s="124">
        <f t="shared" si="15"/>
        <v>40.5</v>
      </c>
      <c r="U456" s="128">
        <f t="shared" si="16"/>
        <v>8.1999999999999993</v>
      </c>
      <c r="V456" s="123" t="str">
        <f t="shared" si="11"/>
        <v/>
      </c>
      <c r="W456" s="128">
        <f t="shared" si="17"/>
        <v>1</v>
      </c>
      <c r="X456" s="124"/>
      <c r="Z456" s="6"/>
      <c r="AA456"/>
      <c r="AC456" s="545"/>
      <c r="AR456" s="6"/>
      <c r="AS456" s="6"/>
      <c r="AT456" s="58"/>
      <c r="AU456" s="670"/>
      <c r="AV456" s="671"/>
      <c r="AW456" s="670"/>
      <c r="AX456" s="670"/>
      <c r="AY456" s="670"/>
      <c r="AZ456" s="670"/>
      <c r="BA456" s="670"/>
      <c r="BB456" s="670"/>
      <c r="BC456" s="670"/>
      <c r="BD456" s="671"/>
      <c r="BE456" s="671"/>
      <c r="BF456" s="671"/>
      <c r="BG456" s="671"/>
      <c r="BH456" s="670"/>
      <c r="BI456" s="670"/>
      <c r="BJ456" s="670"/>
      <c r="BK456" s="672"/>
      <c r="BL456" s="670"/>
      <c r="BM456" s="459"/>
      <c r="CB456" s="60"/>
    </row>
    <row r="457" spans="2:80" x14ac:dyDescent="0.25">
      <c r="B457" s="6">
        <v>18.2</v>
      </c>
      <c r="C457" s="6">
        <v>88</v>
      </c>
      <c r="D457" s="6">
        <v>17</v>
      </c>
      <c r="E457" s="6">
        <v>18.100000000000001</v>
      </c>
      <c r="F457" s="6">
        <v>2.2000000000000002</v>
      </c>
      <c r="G457" s="6">
        <v>3.6</v>
      </c>
      <c r="H457" s="6">
        <v>1014.1</v>
      </c>
      <c r="I457" s="6" t="s">
        <v>229</v>
      </c>
      <c r="J457" s="6" t="s">
        <v>229</v>
      </c>
      <c r="K457" s="6">
        <v>0</v>
      </c>
      <c r="L457" s="6">
        <v>0</v>
      </c>
      <c r="M457" s="6">
        <v>0.5</v>
      </c>
      <c r="N457">
        <v>15.7</v>
      </c>
      <c r="O457">
        <v>669.8</v>
      </c>
      <c r="P457">
        <v>17.2</v>
      </c>
      <c r="Q457">
        <v>17.2</v>
      </c>
      <c r="R457" s="60">
        <v>0.31111111111111101</v>
      </c>
      <c r="T457" s="124">
        <f t="shared" si="15"/>
        <v>41.2</v>
      </c>
      <c r="U457" s="128">
        <f t="shared" si="16"/>
        <v>8.8000000000000043</v>
      </c>
      <c r="V457" s="123" t="str">
        <f t="shared" si="11"/>
        <v/>
      </c>
      <c r="W457" s="128">
        <f t="shared" si="17"/>
        <v>1</v>
      </c>
      <c r="X457" s="124"/>
      <c r="Z457" s="6"/>
      <c r="AA457"/>
      <c r="AC457" s="545"/>
      <c r="AR457" s="6"/>
      <c r="AS457" s="6"/>
      <c r="AT457" s="58"/>
      <c r="AU457" s="670"/>
      <c r="AV457" s="671"/>
      <c r="AW457" s="670"/>
      <c r="AX457" s="670"/>
      <c r="AY457" s="671"/>
      <c r="AZ457" s="670"/>
      <c r="BA457" s="670"/>
      <c r="BB457" s="670"/>
      <c r="BC457" s="670"/>
      <c r="BD457" s="671"/>
      <c r="BE457" s="671"/>
      <c r="BF457" s="671"/>
      <c r="BG457" s="671"/>
      <c r="BH457" s="670"/>
      <c r="BI457" s="670"/>
      <c r="BJ457" s="670"/>
      <c r="BK457" s="672"/>
      <c r="BL457" s="670"/>
      <c r="BM457" s="459"/>
      <c r="CB457" s="60"/>
    </row>
    <row r="458" spans="2:80" x14ac:dyDescent="0.25">
      <c r="B458" s="6">
        <v>18.2</v>
      </c>
      <c r="C458" s="6">
        <v>88</v>
      </c>
      <c r="D458" s="6">
        <v>17</v>
      </c>
      <c r="E458" s="6">
        <v>18.100000000000001</v>
      </c>
      <c r="F458" s="6">
        <v>2.5</v>
      </c>
      <c r="G458" s="6">
        <v>3.6</v>
      </c>
      <c r="H458" s="6">
        <v>1014</v>
      </c>
      <c r="I458" s="6" t="s">
        <v>229</v>
      </c>
      <c r="J458" s="6" t="s">
        <v>229</v>
      </c>
      <c r="K458" s="6">
        <v>0</v>
      </c>
      <c r="L458" s="6">
        <v>0</v>
      </c>
      <c r="M458" s="6">
        <v>0.5</v>
      </c>
      <c r="N458">
        <v>15.7</v>
      </c>
      <c r="O458">
        <v>669.8</v>
      </c>
      <c r="P458">
        <v>17.2</v>
      </c>
      <c r="Q458">
        <v>17.2</v>
      </c>
      <c r="R458" s="60">
        <v>0.311805555555556</v>
      </c>
      <c r="T458" s="124">
        <f t="shared" si="15"/>
        <v>41.5</v>
      </c>
      <c r="U458" s="128">
        <f t="shared" si="16"/>
        <v>8.8999999999999986</v>
      </c>
      <c r="V458" s="123" t="str">
        <f t="shared" si="11"/>
        <v/>
      </c>
      <c r="W458" s="128">
        <f t="shared" si="17"/>
        <v>1</v>
      </c>
      <c r="X458" s="124"/>
      <c r="Z458" s="6"/>
      <c r="AA458"/>
      <c r="AC458" s="545"/>
      <c r="AR458" s="6"/>
      <c r="AS458" s="6"/>
      <c r="AT458" s="58"/>
      <c r="AU458" s="670"/>
      <c r="AV458" s="671"/>
      <c r="AW458" s="670"/>
      <c r="AX458" s="670"/>
      <c r="AY458" s="670"/>
      <c r="AZ458" s="670"/>
      <c r="BA458" s="670"/>
      <c r="BB458" s="670"/>
      <c r="BC458" s="670"/>
      <c r="BD458" s="671"/>
      <c r="BE458" s="671"/>
      <c r="BF458" s="671"/>
      <c r="BG458" s="671"/>
      <c r="BH458" s="670"/>
      <c r="BI458" s="670"/>
      <c r="BJ458" s="670"/>
      <c r="BK458" s="672"/>
      <c r="BL458" s="670"/>
      <c r="BM458" s="459"/>
      <c r="CB458" s="60"/>
    </row>
    <row r="459" spans="2:80" x14ac:dyDescent="0.25">
      <c r="B459" s="6">
        <v>18.2</v>
      </c>
      <c r="C459" s="6">
        <v>88</v>
      </c>
      <c r="D459" s="6">
        <v>17</v>
      </c>
      <c r="E459" s="6">
        <v>18.100000000000001</v>
      </c>
      <c r="F459" s="6">
        <v>6.1</v>
      </c>
      <c r="G459" s="6">
        <v>7.2</v>
      </c>
      <c r="H459" s="6">
        <v>1013.9</v>
      </c>
      <c r="I459" s="6" t="s">
        <v>229</v>
      </c>
      <c r="J459" s="6" t="s">
        <v>229</v>
      </c>
      <c r="K459" s="6">
        <v>0</v>
      </c>
      <c r="L459" s="6">
        <v>0</v>
      </c>
      <c r="M459" s="6">
        <v>0.5</v>
      </c>
      <c r="N459">
        <v>15.7</v>
      </c>
      <c r="O459">
        <v>669.8</v>
      </c>
      <c r="P459">
        <v>17.100000000000001</v>
      </c>
      <c r="Q459">
        <v>17.2</v>
      </c>
      <c r="R459" s="60">
        <v>0.3125</v>
      </c>
      <c r="T459" s="124">
        <f t="shared" si="15"/>
        <v>42.5</v>
      </c>
      <c r="U459" s="128">
        <f>(T459-B963)-3</f>
        <v>8.8000000000000007</v>
      </c>
      <c r="V459" s="123" t="str">
        <f t="shared" si="11"/>
        <v/>
      </c>
      <c r="W459" s="128">
        <f t="shared" si="17"/>
        <v>1</v>
      </c>
      <c r="X459" s="124"/>
      <c r="Z459" s="6"/>
      <c r="AA459"/>
      <c r="AC459" s="545"/>
      <c r="AR459" s="6"/>
      <c r="AS459" s="6"/>
      <c r="AT459" s="58"/>
      <c r="AU459" s="670"/>
      <c r="AV459" s="671"/>
      <c r="AW459" s="670"/>
      <c r="AX459" s="670"/>
      <c r="AY459" s="670"/>
      <c r="AZ459" s="670"/>
      <c r="BA459" s="670"/>
      <c r="BB459" s="670"/>
      <c r="BC459" s="670"/>
      <c r="BD459" s="671"/>
      <c r="BE459" s="671"/>
      <c r="BF459" s="671"/>
      <c r="BG459" s="671"/>
      <c r="BH459" s="670"/>
      <c r="BI459" s="670"/>
      <c r="BJ459" s="670"/>
      <c r="BK459" s="672"/>
      <c r="BL459" s="670"/>
      <c r="BM459" s="459"/>
      <c r="CB459" s="60"/>
    </row>
    <row r="460" spans="2:80" x14ac:dyDescent="0.25">
      <c r="B460" s="6">
        <v>18.2</v>
      </c>
      <c r="C460" s="6">
        <v>88</v>
      </c>
      <c r="D460" s="6">
        <v>17</v>
      </c>
      <c r="E460" s="6">
        <v>18.100000000000001</v>
      </c>
      <c r="F460" s="6">
        <v>5.4</v>
      </c>
      <c r="G460" s="6">
        <v>7.2</v>
      </c>
      <c r="H460" s="6">
        <v>1013.9</v>
      </c>
      <c r="I460" s="6" t="s">
        <v>229</v>
      </c>
      <c r="J460" s="6" t="s">
        <v>229</v>
      </c>
      <c r="K460" s="6">
        <v>0</v>
      </c>
      <c r="L460" s="6">
        <v>0</v>
      </c>
      <c r="M460" s="6">
        <v>0.5</v>
      </c>
      <c r="N460">
        <v>15.7</v>
      </c>
      <c r="O460">
        <v>669.8</v>
      </c>
      <c r="P460">
        <v>17.100000000000001</v>
      </c>
      <c r="Q460">
        <v>17.2</v>
      </c>
      <c r="R460" s="60">
        <v>0.313194444444444</v>
      </c>
      <c r="T460" s="124">
        <f t="shared" si="15"/>
        <v>43.5</v>
      </c>
      <c r="U460" s="128">
        <f>(T460-B964)-3</f>
        <v>9.6999999999999993</v>
      </c>
      <c r="V460" s="123" t="str">
        <f t="shared" ref="V460:V523" si="18">IF($K964&gt;0,1,"")</f>
        <v/>
      </c>
      <c r="W460" s="128">
        <f t="shared" si="17"/>
        <v>1</v>
      </c>
      <c r="X460" s="124"/>
      <c r="Z460" s="6"/>
      <c r="AA460"/>
      <c r="AC460" s="545"/>
      <c r="AR460" s="6"/>
      <c r="AS460" s="6"/>
      <c r="AT460" s="58"/>
      <c r="AU460" s="670"/>
      <c r="AV460" s="671"/>
      <c r="AW460" s="670"/>
      <c r="AX460" s="670"/>
      <c r="AY460" s="670"/>
      <c r="AZ460" s="670"/>
      <c r="BA460" s="670"/>
      <c r="BB460" s="670"/>
      <c r="BC460" s="670"/>
      <c r="BD460" s="671"/>
      <c r="BE460" s="671"/>
      <c r="BF460" s="671"/>
      <c r="BG460" s="671"/>
      <c r="BH460" s="670"/>
      <c r="BI460" s="670"/>
      <c r="BJ460" s="670"/>
      <c r="BK460" s="672"/>
      <c r="BL460" s="670"/>
      <c r="BM460" s="459"/>
      <c r="CB460" s="60"/>
    </row>
    <row r="461" spans="2:80" x14ac:dyDescent="0.25">
      <c r="B461" s="6">
        <v>18.2</v>
      </c>
      <c r="C461" s="6">
        <v>88</v>
      </c>
      <c r="D461" s="6">
        <v>17</v>
      </c>
      <c r="E461" s="6">
        <v>18.100000000000001</v>
      </c>
      <c r="F461" s="6">
        <v>4.3</v>
      </c>
      <c r="G461" s="6">
        <v>5.4</v>
      </c>
      <c r="H461" s="6">
        <v>1014.1</v>
      </c>
      <c r="I461" s="6" t="s">
        <v>229</v>
      </c>
      <c r="J461" s="6" t="s">
        <v>229</v>
      </c>
      <c r="K461" s="6">
        <v>0</v>
      </c>
      <c r="L461" s="6">
        <v>0</v>
      </c>
      <c r="M461" s="6">
        <v>0.5</v>
      </c>
      <c r="N461">
        <v>15.7</v>
      </c>
      <c r="O461">
        <v>669.8</v>
      </c>
      <c r="P461">
        <v>17.100000000000001</v>
      </c>
      <c r="Q461">
        <v>17.2</v>
      </c>
      <c r="R461" s="60">
        <v>0.31388888888888899</v>
      </c>
      <c r="T461" s="124">
        <f t="shared" si="15"/>
        <v>44.3</v>
      </c>
      <c r="U461" s="128">
        <f t="shared" ref="U461:U492" si="19">(T461-B965)-4</f>
        <v>9.3999999999999986</v>
      </c>
      <c r="V461" s="123" t="str">
        <f t="shared" si="18"/>
        <v/>
      </c>
      <c r="W461" s="128">
        <f t="shared" si="17"/>
        <v>1</v>
      </c>
      <c r="X461" s="124"/>
      <c r="Z461" s="6"/>
      <c r="AA461"/>
      <c r="AC461" s="545"/>
      <c r="AR461" s="6"/>
      <c r="AS461" s="6"/>
      <c r="AT461" s="58"/>
      <c r="AU461" s="670"/>
      <c r="AV461" s="671"/>
      <c r="AW461" s="670"/>
      <c r="AX461" s="670"/>
      <c r="AY461" s="670"/>
      <c r="AZ461" s="670"/>
      <c r="BA461" s="670"/>
      <c r="BB461" s="670"/>
      <c r="BC461" s="670"/>
      <c r="BD461" s="671"/>
      <c r="BE461" s="671"/>
      <c r="BF461" s="671"/>
      <c r="BG461" s="671"/>
      <c r="BH461" s="670"/>
      <c r="BI461" s="670"/>
      <c r="BJ461" s="670"/>
      <c r="BK461" s="672"/>
      <c r="BL461" s="670"/>
      <c r="BM461" s="459"/>
      <c r="CB461" s="60"/>
    </row>
    <row r="462" spans="2:80" x14ac:dyDescent="0.25">
      <c r="B462" s="6">
        <v>18.2</v>
      </c>
      <c r="C462" s="6">
        <v>88</v>
      </c>
      <c r="D462" s="6">
        <v>17</v>
      </c>
      <c r="E462" s="6">
        <v>18.100000000000001</v>
      </c>
      <c r="F462" s="6">
        <v>0.7</v>
      </c>
      <c r="G462" s="6">
        <v>1.8</v>
      </c>
      <c r="H462" s="6">
        <v>1014</v>
      </c>
      <c r="I462" s="6" t="s">
        <v>229</v>
      </c>
      <c r="J462" s="6" t="s">
        <v>229</v>
      </c>
      <c r="K462" s="6">
        <v>0</v>
      </c>
      <c r="L462" s="6">
        <v>0</v>
      </c>
      <c r="M462" s="6">
        <v>0.5</v>
      </c>
      <c r="N462">
        <v>15.7</v>
      </c>
      <c r="O462">
        <v>669.8</v>
      </c>
      <c r="P462">
        <v>17.100000000000001</v>
      </c>
      <c r="Q462">
        <v>17.2</v>
      </c>
      <c r="R462" s="60">
        <v>0.31458333333333299</v>
      </c>
      <c r="T462" s="124">
        <f t="shared" si="15"/>
        <v>45</v>
      </c>
      <c r="U462" s="128">
        <f t="shared" si="19"/>
        <v>10</v>
      </c>
      <c r="V462" s="123" t="str">
        <f t="shared" si="18"/>
        <v/>
      </c>
      <c r="W462" s="128">
        <f t="shared" si="17"/>
        <v>1</v>
      </c>
      <c r="X462" s="124"/>
      <c r="Z462" s="6"/>
      <c r="AA462"/>
      <c r="AC462" s="545"/>
      <c r="AR462" s="6"/>
      <c r="AS462" s="6"/>
      <c r="AT462" s="58"/>
      <c r="AU462" s="670"/>
      <c r="AV462" s="671"/>
      <c r="AW462" s="670"/>
      <c r="AX462" s="670"/>
      <c r="AY462" s="670"/>
      <c r="AZ462" s="670"/>
      <c r="BA462" s="670"/>
      <c r="BB462" s="670"/>
      <c r="BC462" s="670"/>
      <c r="BD462" s="671"/>
      <c r="BE462" s="671"/>
      <c r="BF462" s="671"/>
      <c r="BG462" s="671"/>
      <c r="BH462" s="670"/>
      <c r="BI462" s="670"/>
      <c r="BJ462" s="670"/>
      <c r="BK462" s="672"/>
      <c r="BL462" s="670"/>
      <c r="BM462" s="459"/>
      <c r="CB462" s="60"/>
    </row>
    <row r="463" spans="2:80" x14ac:dyDescent="0.25">
      <c r="B463" s="6">
        <v>18.2</v>
      </c>
      <c r="C463" s="6">
        <v>88</v>
      </c>
      <c r="D463" s="6">
        <v>17</v>
      </c>
      <c r="E463" s="6">
        <v>18.100000000000001</v>
      </c>
      <c r="F463" s="6">
        <v>1.1000000000000001</v>
      </c>
      <c r="G463" s="6">
        <v>1.8</v>
      </c>
      <c r="H463" s="6">
        <v>1014.1</v>
      </c>
      <c r="I463" s="6" t="s">
        <v>229</v>
      </c>
      <c r="J463" s="6" t="s">
        <v>229</v>
      </c>
      <c r="K463" s="6">
        <v>0</v>
      </c>
      <c r="L463" s="6">
        <v>0</v>
      </c>
      <c r="M463" s="6">
        <v>0.5</v>
      </c>
      <c r="N463">
        <v>15.7</v>
      </c>
      <c r="O463">
        <v>669.8</v>
      </c>
      <c r="P463">
        <v>17.100000000000001</v>
      </c>
      <c r="Q463">
        <v>17.2</v>
      </c>
      <c r="R463" s="60">
        <v>0.31527777777777799</v>
      </c>
      <c r="T463" s="124">
        <f t="shared" si="15"/>
        <v>45.4</v>
      </c>
      <c r="U463" s="128">
        <f t="shared" si="19"/>
        <v>10.299999999999997</v>
      </c>
      <c r="V463" s="123" t="str">
        <f t="shared" si="18"/>
        <v/>
      </c>
      <c r="W463" s="128">
        <f t="shared" ref="W463:W468" si="20">IF($T463&gt;$B967+3,1,"")</f>
        <v>1</v>
      </c>
      <c r="X463" s="124"/>
      <c r="Z463" s="6"/>
      <c r="AA463"/>
      <c r="AC463" s="545"/>
      <c r="AR463" s="6"/>
      <c r="AS463" s="6"/>
      <c r="AT463" s="58"/>
      <c r="AU463" s="670"/>
      <c r="AV463" s="671"/>
      <c r="AW463" s="670"/>
      <c r="AX463" s="670"/>
      <c r="AY463" s="670"/>
      <c r="AZ463" s="670"/>
      <c r="BA463" s="670"/>
      <c r="BB463" s="670"/>
      <c r="BC463" s="670"/>
      <c r="BD463" s="671"/>
      <c r="BE463" s="671"/>
      <c r="BF463" s="671"/>
      <c r="BG463" s="671"/>
      <c r="BH463" s="670"/>
      <c r="BI463" s="670"/>
      <c r="BJ463" s="670"/>
      <c r="BK463" s="672"/>
      <c r="BL463" s="670"/>
      <c r="BM463" s="459"/>
      <c r="CB463" s="60"/>
    </row>
    <row r="464" spans="2:80" x14ac:dyDescent="0.25">
      <c r="B464" s="6">
        <v>18.2</v>
      </c>
      <c r="C464" s="6">
        <v>88</v>
      </c>
      <c r="D464" s="6">
        <v>17</v>
      </c>
      <c r="E464" s="6">
        <v>18.100000000000001</v>
      </c>
      <c r="F464" s="6">
        <v>1.8</v>
      </c>
      <c r="G464" s="6">
        <v>3.6</v>
      </c>
      <c r="H464" s="6">
        <v>1014.3</v>
      </c>
      <c r="I464" s="6" t="s">
        <v>229</v>
      </c>
      <c r="J464" s="6" t="s">
        <v>229</v>
      </c>
      <c r="K464" s="6">
        <v>0</v>
      </c>
      <c r="L464" s="6">
        <v>0</v>
      </c>
      <c r="M464" s="6">
        <v>0.5</v>
      </c>
      <c r="N464">
        <v>15.7</v>
      </c>
      <c r="O464">
        <v>669.8</v>
      </c>
      <c r="P464">
        <v>17.100000000000001</v>
      </c>
      <c r="Q464">
        <v>17.2</v>
      </c>
      <c r="R464" s="60">
        <v>0.31597222222222199</v>
      </c>
      <c r="T464" s="124">
        <f t="shared" si="15"/>
        <v>45.6</v>
      </c>
      <c r="U464" s="128">
        <f t="shared" si="19"/>
        <v>10.5</v>
      </c>
      <c r="V464" s="123" t="str">
        <f t="shared" si="18"/>
        <v/>
      </c>
      <c r="W464" s="128">
        <f t="shared" si="20"/>
        <v>1</v>
      </c>
      <c r="X464" s="124"/>
      <c r="Z464" s="6"/>
      <c r="AA464"/>
      <c r="AC464" s="545"/>
      <c r="AR464" s="6"/>
      <c r="AS464" s="6"/>
      <c r="AT464" s="58"/>
      <c r="AU464" s="670"/>
      <c r="AV464" s="671"/>
      <c r="AW464" s="670"/>
      <c r="AX464" s="670"/>
      <c r="AY464" s="670"/>
      <c r="AZ464" s="670"/>
      <c r="BA464" s="670"/>
      <c r="BB464" s="670"/>
      <c r="BC464" s="670"/>
      <c r="BD464" s="671"/>
      <c r="BE464" s="671"/>
      <c r="BF464" s="671"/>
      <c r="BG464" s="671"/>
      <c r="BH464" s="670"/>
      <c r="BI464" s="671"/>
      <c r="BJ464" s="670"/>
      <c r="BK464" s="672"/>
      <c r="BL464" s="670"/>
      <c r="BM464" s="459"/>
      <c r="CB464" s="60"/>
    </row>
    <row r="465" spans="2:80" x14ac:dyDescent="0.25">
      <c r="B465" s="6">
        <v>18.2</v>
      </c>
      <c r="C465" s="6">
        <v>88</v>
      </c>
      <c r="D465" s="6">
        <v>17</v>
      </c>
      <c r="E465" s="6">
        <v>18.100000000000001</v>
      </c>
      <c r="F465" s="6">
        <v>4</v>
      </c>
      <c r="G465" s="6">
        <v>5.4</v>
      </c>
      <c r="H465" s="6">
        <v>1014.2</v>
      </c>
      <c r="I465" s="6" t="s">
        <v>229</v>
      </c>
      <c r="J465" s="6" t="s">
        <v>229</v>
      </c>
      <c r="K465" s="6">
        <v>0</v>
      </c>
      <c r="L465" s="6">
        <v>0</v>
      </c>
      <c r="M465" s="6">
        <v>0.5</v>
      </c>
      <c r="N465">
        <v>15.7</v>
      </c>
      <c r="O465">
        <v>669.8</v>
      </c>
      <c r="P465">
        <v>17.100000000000001</v>
      </c>
      <c r="Q465">
        <v>17.2</v>
      </c>
      <c r="R465" s="60">
        <v>0.31666666666666698</v>
      </c>
      <c r="T465" s="124">
        <f t="shared" ref="T465:T470" si="21">MAX($P969,$Q969)</f>
        <v>45.8</v>
      </c>
      <c r="U465" s="128">
        <f t="shared" si="19"/>
        <v>10.599999999999998</v>
      </c>
      <c r="V465" s="123" t="str">
        <f t="shared" si="18"/>
        <v/>
      </c>
      <c r="W465" s="128">
        <f t="shared" si="20"/>
        <v>1</v>
      </c>
      <c r="X465" s="124"/>
      <c r="Z465" s="6"/>
      <c r="AA465"/>
      <c r="AC465" s="545"/>
      <c r="AR465" s="6"/>
      <c r="AS465" s="6"/>
      <c r="AT465" s="58"/>
      <c r="AU465" s="670"/>
      <c r="AV465" s="671"/>
      <c r="AW465" s="670"/>
      <c r="AX465" s="670"/>
      <c r="AY465" s="670"/>
      <c r="AZ465" s="671"/>
      <c r="BA465" s="670"/>
      <c r="BB465" s="670"/>
      <c r="BC465" s="670"/>
      <c r="BD465" s="671"/>
      <c r="BE465" s="671"/>
      <c r="BF465" s="671"/>
      <c r="BG465" s="671"/>
      <c r="BH465" s="670"/>
      <c r="BI465" s="670"/>
      <c r="BJ465" s="670"/>
      <c r="BK465" s="672"/>
      <c r="BL465" s="670"/>
      <c r="BM465" s="459"/>
      <c r="CB465" s="60"/>
    </row>
    <row r="466" spans="2:80" x14ac:dyDescent="0.25">
      <c r="B466" s="6">
        <v>18.2</v>
      </c>
      <c r="C466" s="6">
        <v>88</v>
      </c>
      <c r="D466" s="6">
        <v>17</v>
      </c>
      <c r="E466" s="6">
        <v>18.100000000000001</v>
      </c>
      <c r="F466" s="6">
        <v>4</v>
      </c>
      <c r="G466" s="6">
        <v>7.2</v>
      </c>
      <c r="H466" s="6">
        <v>1014.2</v>
      </c>
      <c r="I466" s="6" t="s">
        <v>229</v>
      </c>
      <c r="J466" s="6" t="s">
        <v>229</v>
      </c>
      <c r="K466" s="6">
        <v>0</v>
      </c>
      <c r="L466" s="6">
        <v>0</v>
      </c>
      <c r="M466" s="6">
        <v>0.5</v>
      </c>
      <c r="N466">
        <v>15.7</v>
      </c>
      <c r="O466">
        <v>669.8</v>
      </c>
      <c r="P466">
        <v>17.100000000000001</v>
      </c>
      <c r="Q466">
        <v>17.2</v>
      </c>
      <c r="R466" s="60">
        <v>0.31736111111111098</v>
      </c>
      <c r="T466" s="124">
        <f t="shared" si="21"/>
        <v>46</v>
      </c>
      <c r="U466" s="128">
        <f t="shared" si="19"/>
        <v>10.8</v>
      </c>
      <c r="V466" s="123" t="str">
        <f t="shared" si="18"/>
        <v/>
      </c>
      <c r="W466" s="128">
        <f t="shared" si="20"/>
        <v>1</v>
      </c>
      <c r="X466" s="124"/>
      <c r="Z466" s="6"/>
      <c r="AA466"/>
      <c r="AC466" s="545"/>
      <c r="AR466" s="6"/>
      <c r="AS466" s="6"/>
      <c r="AT466" s="58"/>
      <c r="AU466" s="670"/>
      <c r="AV466" s="671"/>
      <c r="AW466" s="670"/>
      <c r="AX466" s="670"/>
      <c r="AY466" s="670"/>
      <c r="AZ466" s="670"/>
      <c r="BA466" s="670"/>
      <c r="BB466" s="670"/>
      <c r="BC466" s="670"/>
      <c r="BD466" s="671"/>
      <c r="BE466" s="671"/>
      <c r="BF466" s="671"/>
      <c r="BG466" s="671"/>
      <c r="BH466" s="670"/>
      <c r="BI466" s="670"/>
      <c r="BJ466" s="670"/>
      <c r="BK466" s="672"/>
      <c r="BL466" s="670"/>
      <c r="BM466" s="459"/>
      <c r="CB466" s="60"/>
    </row>
    <row r="467" spans="2:80" x14ac:dyDescent="0.25">
      <c r="B467" s="6">
        <v>18.2</v>
      </c>
      <c r="C467" s="6">
        <v>88</v>
      </c>
      <c r="D467" s="6">
        <v>17</v>
      </c>
      <c r="E467" s="6">
        <v>18.100000000000001</v>
      </c>
      <c r="F467" s="6">
        <v>0</v>
      </c>
      <c r="G467" s="6">
        <v>0</v>
      </c>
      <c r="H467" s="6">
        <v>1014</v>
      </c>
      <c r="I467" s="6" t="s">
        <v>229</v>
      </c>
      <c r="J467" s="6" t="s">
        <v>229</v>
      </c>
      <c r="K467" s="6">
        <v>0</v>
      </c>
      <c r="L467" s="6">
        <v>0</v>
      </c>
      <c r="M467" s="6">
        <v>0.5</v>
      </c>
      <c r="N467">
        <v>15.7</v>
      </c>
      <c r="O467">
        <v>669.8</v>
      </c>
      <c r="P467">
        <v>17.100000000000001</v>
      </c>
      <c r="Q467">
        <v>17.2</v>
      </c>
      <c r="R467" s="60">
        <v>0.31805555555555598</v>
      </c>
      <c r="T467" s="124">
        <f t="shared" si="21"/>
        <v>46.2</v>
      </c>
      <c r="U467" s="128">
        <f t="shared" si="19"/>
        <v>11.000000000000004</v>
      </c>
      <c r="V467" s="123" t="str">
        <f t="shared" si="18"/>
        <v/>
      </c>
      <c r="W467" s="128">
        <f t="shared" si="20"/>
        <v>1</v>
      </c>
      <c r="X467" s="124"/>
      <c r="Z467" s="6"/>
      <c r="AA467"/>
      <c r="AC467" s="545"/>
      <c r="AR467" s="6"/>
      <c r="AS467" s="6"/>
      <c r="AT467" s="58"/>
      <c r="AU467" s="670"/>
      <c r="AV467" s="671"/>
      <c r="AW467" s="670"/>
      <c r="AX467" s="670"/>
      <c r="AY467" s="671"/>
      <c r="AZ467" s="671"/>
      <c r="BA467" s="670"/>
      <c r="BB467" s="670"/>
      <c r="BC467" s="670"/>
      <c r="BD467" s="671"/>
      <c r="BE467" s="671"/>
      <c r="BF467" s="671"/>
      <c r="BG467" s="671"/>
      <c r="BH467" s="670"/>
      <c r="BI467" s="670"/>
      <c r="BJ467" s="670"/>
      <c r="BK467" s="672"/>
      <c r="BL467" s="670"/>
      <c r="BM467" s="459"/>
      <c r="CB467" s="60"/>
    </row>
    <row r="468" spans="2:80" x14ac:dyDescent="0.25">
      <c r="B468" s="6">
        <v>18.2</v>
      </c>
      <c r="C468" s="6">
        <v>88</v>
      </c>
      <c r="D468" s="6">
        <v>17</v>
      </c>
      <c r="E468" s="6">
        <v>18.100000000000001</v>
      </c>
      <c r="F468" s="6">
        <v>1.4</v>
      </c>
      <c r="G468" s="6">
        <v>1.8</v>
      </c>
      <c r="H468" s="6">
        <v>1014.2</v>
      </c>
      <c r="I468" s="6" t="s">
        <v>229</v>
      </c>
      <c r="J468" s="6" t="s">
        <v>229</v>
      </c>
      <c r="K468" s="6">
        <v>0</v>
      </c>
      <c r="L468" s="6">
        <v>0</v>
      </c>
      <c r="M468" s="6">
        <v>0.5</v>
      </c>
      <c r="N468">
        <v>15.7</v>
      </c>
      <c r="O468">
        <v>669.8</v>
      </c>
      <c r="P468">
        <v>17.100000000000001</v>
      </c>
      <c r="Q468">
        <v>17.2</v>
      </c>
      <c r="R468" s="60">
        <v>0.31874999999999998</v>
      </c>
      <c r="T468" s="124">
        <f t="shared" si="21"/>
        <v>46.3</v>
      </c>
      <c r="U468" s="128">
        <f t="shared" si="19"/>
        <v>11.099999999999998</v>
      </c>
      <c r="V468" s="123" t="str">
        <f t="shared" si="18"/>
        <v/>
      </c>
      <c r="W468" s="128">
        <f t="shared" si="20"/>
        <v>1</v>
      </c>
      <c r="X468" s="124"/>
      <c r="Z468" s="6"/>
      <c r="AA468"/>
      <c r="AC468" s="545"/>
      <c r="AR468" s="6"/>
      <c r="AS468" s="6"/>
      <c r="AT468" s="58"/>
      <c r="AU468" s="670"/>
      <c r="AV468" s="671"/>
      <c r="AW468" s="670"/>
      <c r="AX468" s="670"/>
      <c r="AY468" s="670"/>
      <c r="AZ468" s="670"/>
      <c r="BA468" s="670"/>
      <c r="BB468" s="670"/>
      <c r="BC468" s="670"/>
      <c r="BD468" s="671"/>
      <c r="BE468" s="671"/>
      <c r="BF468" s="671"/>
      <c r="BG468" s="671"/>
      <c r="BH468" s="670"/>
      <c r="BI468" s="670"/>
      <c r="BJ468" s="670"/>
      <c r="BK468" s="672"/>
      <c r="BL468" s="670"/>
      <c r="BM468" s="459"/>
      <c r="CB468" s="60"/>
    </row>
    <row r="469" spans="2:80" x14ac:dyDescent="0.25">
      <c r="B469" s="6">
        <v>18.2</v>
      </c>
      <c r="C469" s="6">
        <v>88</v>
      </c>
      <c r="D469" s="6">
        <v>17</v>
      </c>
      <c r="E469" s="6">
        <v>18.100000000000001</v>
      </c>
      <c r="F469" s="6">
        <v>2.9</v>
      </c>
      <c r="G469" s="6">
        <v>3.6</v>
      </c>
      <c r="H469" s="6">
        <v>1014.3</v>
      </c>
      <c r="I469" s="6" t="s">
        <v>229</v>
      </c>
      <c r="J469" s="6" t="s">
        <v>229</v>
      </c>
      <c r="K469" s="6">
        <v>0</v>
      </c>
      <c r="L469" s="6">
        <v>0</v>
      </c>
      <c r="M469" s="6">
        <v>0.5</v>
      </c>
      <c r="N469">
        <v>15.7</v>
      </c>
      <c r="O469">
        <v>669.8</v>
      </c>
      <c r="P469">
        <v>17.100000000000001</v>
      </c>
      <c r="Q469">
        <v>17.2</v>
      </c>
      <c r="R469" s="60">
        <v>0.31944444444444398</v>
      </c>
      <c r="T469" s="124">
        <f t="shared" si="21"/>
        <v>46.4</v>
      </c>
      <c r="U469" s="128">
        <f t="shared" si="19"/>
        <v>11.2</v>
      </c>
      <c r="V469" s="123" t="str">
        <f t="shared" si="18"/>
        <v/>
      </c>
      <c r="W469" s="128">
        <f t="shared" ref="W469:W492" si="22">IF($T469&gt;$B973+4,1,"")</f>
        <v>1</v>
      </c>
      <c r="X469" s="124"/>
      <c r="Z469" s="6"/>
      <c r="AA469"/>
      <c r="AC469" s="545"/>
      <c r="AR469" s="6"/>
      <c r="AS469" s="6"/>
      <c r="AT469" s="58"/>
      <c r="AU469" s="670"/>
      <c r="AV469" s="671"/>
      <c r="AW469" s="670"/>
      <c r="AX469" s="670"/>
      <c r="AY469" s="670"/>
      <c r="AZ469" s="670"/>
      <c r="BA469" s="670"/>
      <c r="BB469" s="670"/>
      <c r="BC469" s="670"/>
      <c r="BD469" s="671"/>
      <c r="BE469" s="671"/>
      <c r="BF469" s="671"/>
      <c r="BG469" s="671"/>
      <c r="BH469" s="670"/>
      <c r="BI469" s="670"/>
      <c r="BJ469" s="670"/>
      <c r="BK469" s="672"/>
      <c r="BL469" s="670"/>
      <c r="BM469" s="459"/>
      <c r="CB469" s="60"/>
    </row>
    <row r="470" spans="2:80" x14ac:dyDescent="0.25">
      <c r="B470" s="6">
        <v>18.2</v>
      </c>
      <c r="C470" s="6">
        <v>88</v>
      </c>
      <c r="D470" s="6">
        <v>17</v>
      </c>
      <c r="E470" s="6">
        <v>18.100000000000001</v>
      </c>
      <c r="F470" s="6">
        <v>4.3</v>
      </c>
      <c r="G470" s="6">
        <v>5.4</v>
      </c>
      <c r="H470" s="6">
        <v>1014.1</v>
      </c>
      <c r="I470" s="6" t="s">
        <v>229</v>
      </c>
      <c r="J470" s="6" t="s">
        <v>229</v>
      </c>
      <c r="K470" s="6">
        <v>0</v>
      </c>
      <c r="L470" s="6">
        <v>0</v>
      </c>
      <c r="M470" s="6">
        <v>0.5</v>
      </c>
      <c r="N470">
        <v>15.7</v>
      </c>
      <c r="O470">
        <v>669.8</v>
      </c>
      <c r="P470">
        <v>17.100000000000001</v>
      </c>
      <c r="Q470">
        <v>17.2</v>
      </c>
      <c r="R470" s="60">
        <v>0.32013888888888897</v>
      </c>
      <c r="T470" s="124">
        <f t="shared" si="21"/>
        <v>46.5</v>
      </c>
      <c r="U470" s="128">
        <f t="shared" si="19"/>
        <v>11.3</v>
      </c>
      <c r="V470" s="123" t="str">
        <f t="shared" si="18"/>
        <v/>
      </c>
      <c r="W470" s="128">
        <f t="shared" si="22"/>
        <v>1</v>
      </c>
      <c r="X470" s="124"/>
      <c r="Z470" s="6"/>
      <c r="AA470"/>
      <c r="AC470" s="545"/>
      <c r="AR470" s="6"/>
      <c r="AS470" s="6"/>
      <c r="AT470" s="58"/>
      <c r="AU470" s="670"/>
      <c r="AV470" s="671"/>
      <c r="AW470" s="670"/>
      <c r="AX470" s="670"/>
      <c r="AY470" s="670"/>
      <c r="AZ470" s="670"/>
      <c r="BA470" s="670"/>
      <c r="BB470" s="670"/>
      <c r="BC470" s="670"/>
      <c r="BD470" s="671"/>
      <c r="BE470" s="671"/>
      <c r="BF470" s="671"/>
      <c r="BG470" s="671"/>
      <c r="BH470" s="670"/>
      <c r="BI470" s="670"/>
      <c r="BJ470" s="670"/>
      <c r="BK470" s="672"/>
      <c r="BL470" s="670"/>
      <c r="BM470" s="459"/>
      <c r="CB470" s="60"/>
    </row>
    <row r="471" spans="2:80" x14ac:dyDescent="0.25">
      <c r="B471" s="6">
        <v>18.2</v>
      </c>
      <c r="C471" s="6">
        <v>88</v>
      </c>
      <c r="D471" s="6">
        <v>17</v>
      </c>
      <c r="E471" s="6">
        <v>18.100000000000001</v>
      </c>
      <c r="F471" s="6">
        <v>0.7</v>
      </c>
      <c r="G471" s="6">
        <v>1.8</v>
      </c>
      <c r="H471" s="6">
        <v>1014.2</v>
      </c>
      <c r="I471" s="6" t="s">
        <v>229</v>
      </c>
      <c r="J471" s="6" t="s">
        <v>229</v>
      </c>
      <c r="K471" s="6">
        <v>0</v>
      </c>
      <c r="L471" s="6">
        <v>0</v>
      </c>
      <c r="M471" s="6">
        <v>0.5</v>
      </c>
      <c r="N471">
        <v>15.7</v>
      </c>
      <c r="O471">
        <v>669.8</v>
      </c>
      <c r="P471">
        <v>17.2</v>
      </c>
      <c r="Q471">
        <v>17.3</v>
      </c>
      <c r="R471" s="60">
        <v>0.32083333333333303</v>
      </c>
      <c r="T471" s="124">
        <f t="shared" ref="T471:T534" si="23">MAX(P975,Q975)</f>
        <v>46.6</v>
      </c>
      <c r="U471" s="128">
        <f t="shared" si="19"/>
        <v>11.400000000000002</v>
      </c>
      <c r="V471" s="123" t="str">
        <f t="shared" si="18"/>
        <v/>
      </c>
      <c r="W471" s="128">
        <f t="shared" si="22"/>
        <v>1</v>
      </c>
      <c r="X471" s="124"/>
      <c r="Z471" s="6"/>
      <c r="AA471"/>
      <c r="AC471" s="545"/>
      <c r="AR471" s="6"/>
      <c r="AS471" s="6"/>
      <c r="AT471" s="58"/>
      <c r="AU471" s="670"/>
      <c r="AV471" s="671"/>
      <c r="AW471" s="670"/>
      <c r="AX471" s="670"/>
      <c r="AY471" s="670"/>
      <c r="AZ471" s="670"/>
      <c r="BA471" s="670"/>
      <c r="BB471" s="670"/>
      <c r="BC471" s="670"/>
      <c r="BD471" s="671"/>
      <c r="BE471" s="671"/>
      <c r="BF471" s="671"/>
      <c r="BG471" s="671"/>
      <c r="BH471" s="670"/>
      <c r="BI471" s="670"/>
      <c r="BJ471" s="670"/>
      <c r="BK471" s="672"/>
      <c r="BL471" s="670"/>
      <c r="BM471" s="459"/>
      <c r="CB471" s="60"/>
    </row>
    <row r="472" spans="2:80" x14ac:dyDescent="0.25">
      <c r="B472" s="6">
        <v>18.2</v>
      </c>
      <c r="C472" s="6">
        <v>88</v>
      </c>
      <c r="D472" s="6">
        <v>17</v>
      </c>
      <c r="E472" s="6">
        <v>18.100000000000001</v>
      </c>
      <c r="F472" s="6">
        <v>3.2</v>
      </c>
      <c r="G472" s="6">
        <v>5.4</v>
      </c>
      <c r="H472" s="6">
        <v>1014.3</v>
      </c>
      <c r="I472" s="6" t="s">
        <v>229</v>
      </c>
      <c r="J472" s="6" t="s">
        <v>229</v>
      </c>
      <c r="K472" s="6">
        <v>0</v>
      </c>
      <c r="L472" s="6">
        <v>0</v>
      </c>
      <c r="M472" s="6">
        <v>0.5</v>
      </c>
      <c r="N472">
        <v>15.7</v>
      </c>
      <c r="O472">
        <v>669.8</v>
      </c>
      <c r="P472">
        <v>17.2</v>
      </c>
      <c r="Q472">
        <v>17.3</v>
      </c>
      <c r="R472" s="60">
        <v>0.32152777777777802</v>
      </c>
      <c r="T472" s="124">
        <f t="shared" si="23"/>
        <v>46.5</v>
      </c>
      <c r="U472" s="128">
        <f t="shared" si="19"/>
        <v>11.399999999999999</v>
      </c>
      <c r="V472" s="123" t="str">
        <f t="shared" si="18"/>
        <v/>
      </c>
      <c r="W472" s="128">
        <f t="shared" si="22"/>
        <v>1</v>
      </c>
      <c r="X472" s="124"/>
      <c r="Z472" s="6"/>
      <c r="AA472"/>
      <c r="AC472" s="545"/>
      <c r="AR472" s="6"/>
      <c r="AS472" s="6"/>
      <c r="AT472" s="58"/>
      <c r="AU472" s="670"/>
      <c r="AV472" s="671"/>
      <c r="AW472" s="670"/>
      <c r="AX472" s="670"/>
      <c r="AY472" s="670"/>
      <c r="AZ472" s="670"/>
      <c r="BA472" s="670"/>
      <c r="BB472" s="670"/>
      <c r="BC472" s="670"/>
      <c r="BD472" s="671"/>
      <c r="BE472" s="671"/>
      <c r="BF472" s="671"/>
      <c r="BG472" s="671"/>
      <c r="BH472" s="670"/>
      <c r="BI472" s="670"/>
      <c r="BJ472" s="670"/>
      <c r="BK472" s="672"/>
      <c r="BL472" s="670"/>
      <c r="CB472" s="60"/>
    </row>
    <row r="473" spans="2:80" x14ac:dyDescent="0.25">
      <c r="B473" s="6">
        <v>18.2</v>
      </c>
      <c r="C473" s="6">
        <v>88</v>
      </c>
      <c r="D473" s="6">
        <v>17</v>
      </c>
      <c r="E473" s="6">
        <v>18.100000000000001</v>
      </c>
      <c r="F473" s="6">
        <v>3.6</v>
      </c>
      <c r="G473" s="6">
        <v>5.4</v>
      </c>
      <c r="H473" s="6">
        <v>1014.3</v>
      </c>
      <c r="I473" s="6" t="s">
        <v>229</v>
      </c>
      <c r="J473" s="6" t="s">
        <v>229</v>
      </c>
      <c r="K473" s="6">
        <v>0</v>
      </c>
      <c r="L473" s="6">
        <v>0</v>
      </c>
      <c r="M473" s="6">
        <v>0.5</v>
      </c>
      <c r="N473">
        <v>15.7</v>
      </c>
      <c r="O473">
        <v>669.8</v>
      </c>
      <c r="P473">
        <v>17.2</v>
      </c>
      <c r="Q473">
        <v>17.3</v>
      </c>
      <c r="R473" s="60">
        <v>0.32222222222222202</v>
      </c>
      <c r="T473" s="124">
        <f t="shared" si="23"/>
        <v>46.2</v>
      </c>
      <c r="U473" s="128">
        <f t="shared" si="19"/>
        <v>11.100000000000001</v>
      </c>
      <c r="V473" s="123" t="str">
        <f t="shared" si="18"/>
        <v/>
      </c>
      <c r="W473" s="128">
        <f t="shared" si="22"/>
        <v>1</v>
      </c>
      <c r="X473" s="124"/>
      <c r="Z473" s="6"/>
      <c r="AA473"/>
      <c r="AC473" s="545"/>
      <c r="AR473" s="6"/>
      <c r="AS473" s="6"/>
      <c r="AT473" s="58"/>
      <c r="AU473" s="670"/>
      <c r="AV473" s="671"/>
      <c r="AW473" s="670"/>
      <c r="AX473" s="670"/>
      <c r="AY473" s="671"/>
      <c r="AZ473" s="671"/>
      <c r="BA473" s="671"/>
      <c r="BB473" s="670"/>
      <c r="BC473" s="670"/>
      <c r="BD473" s="671"/>
      <c r="BE473" s="671"/>
      <c r="BF473" s="671"/>
      <c r="BG473" s="671"/>
      <c r="BH473" s="670"/>
      <c r="BI473" s="670"/>
      <c r="BJ473" s="670"/>
      <c r="BK473" s="672"/>
      <c r="BL473" s="670"/>
      <c r="CB473" s="60"/>
    </row>
    <row r="474" spans="2:80" x14ac:dyDescent="0.25">
      <c r="B474" s="6">
        <v>18.2</v>
      </c>
      <c r="C474" s="6">
        <v>88</v>
      </c>
      <c r="D474" s="6">
        <v>17</v>
      </c>
      <c r="E474" s="6">
        <v>18.100000000000001</v>
      </c>
      <c r="F474" s="6">
        <v>0</v>
      </c>
      <c r="G474" s="6">
        <v>0</v>
      </c>
      <c r="H474" s="6">
        <v>1014.2</v>
      </c>
      <c r="I474" s="6" t="s">
        <v>229</v>
      </c>
      <c r="J474" s="6" t="s">
        <v>229</v>
      </c>
      <c r="K474" s="6">
        <v>0</v>
      </c>
      <c r="L474" s="6">
        <v>0</v>
      </c>
      <c r="M474" s="6">
        <v>0.5</v>
      </c>
      <c r="N474">
        <v>15.7</v>
      </c>
      <c r="O474">
        <v>669.8</v>
      </c>
      <c r="P474">
        <v>17.2</v>
      </c>
      <c r="Q474">
        <v>17.3</v>
      </c>
      <c r="R474" s="60">
        <v>0.32291666666666702</v>
      </c>
      <c r="T474" s="124">
        <f t="shared" si="23"/>
        <v>45.9</v>
      </c>
      <c r="U474" s="128">
        <f t="shared" si="19"/>
        <v>10.799999999999997</v>
      </c>
      <c r="V474" s="123" t="str">
        <f t="shared" si="18"/>
        <v/>
      </c>
      <c r="W474" s="128">
        <f t="shared" si="22"/>
        <v>1</v>
      </c>
      <c r="X474" s="124"/>
      <c r="Z474" s="6"/>
      <c r="AA474"/>
      <c r="AC474" s="545"/>
      <c r="AR474" s="6"/>
      <c r="AS474" s="6"/>
      <c r="AT474" s="58"/>
      <c r="AU474" s="670"/>
      <c r="AV474" s="671"/>
      <c r="AW474" s="670"/>
      <c r="AX474" s="670"/>
      <c r="AY474" s="671"/>
      <c r="AZ474" s="671"/>
      <c r="BA474" s="671"/>
      <c r="BB474" s="670"/>
      <c r="BC474" s="670"/>
      <c r="BD474" s="671"/>
      <c r="BE474" s="671"/>
      <c r="BF474" s="671"/>
      <c r="BG474" s="671"/>
      <c r="BH474" s="670"/>
      <c r="BI474" s="670"/>
      <c r="BJ474" s="670"/>
      <c r="BK474" s="672"/>
      <c r="BL474" s="670"/>
      <c r="CB474" s="60"/>
    </row>
    <row r="475" spans="2:80" x14ac:dyDescent="0.25">
      <c r="B475" s="6">
        <v>18.2</v>
      </c>
      <c r="C475" s="6">
        <v>88</v>
      </c>
      <c r="D475" s="6">
        <v>17</v>
      </c>
      <c r="E475" s="6">
        <v>18.100000000000001</v>
      </c>
      <c r="F475" s="6">
        <v>1.1000000000000001</v>
      </c>
      <c r="G475" s="6">
        <v>1.8</v>
      </c>
      <c r="H475" s="6">
        <v>1014.4</v>
      </c>
      <c r="I475" s="6" t="s">
        <v>229</v>
      </c>
      <c r="J475" s="6" t="s">
        <v>229</v>
      </c>
      <c r="K475" s="6">
        <v>0</v>
      </c>
      <c r="L475" s="6">
        <v>0</v>
      </c>
      <c r="M475" s="6">
        <v>0.5</v>
      </c>
      <c r="N475">
        <v>15.7</v>
      </c>
      <c r="O475">
        <v>669.8</v>
      </c>
      <c r="P475">
        <v>17.2</v>
      </c>
      <c r="Q475">
        <v>17.3</v>
      </c>
      <c r="R475" s="60">
        <v>0.32361111111111102</v>
      </c>
      <c r="T475" s="124">
        <f t="shared" si="23"/>
        <v>45.4</v>
      </c>
      <c r="U475" s="128">
        <f t="shared" si="19"/>
        <v>10.399999999999999</v>
      </c>
      <c r="V475" s="123" t="str">
        <f t="shared" si="18"/>
        <v/>
      </c>
      <c r="W475" s="128">
        <f t="shared" si="22"/>
        <v>1</v>
      </c>
      <c r="X475" s="124"/>
      <c r="Z475" s="6"/>
      <c r="AA475"/>
      <c r="AC475" s="545"/>
      <c r="AR475" s="6"/>
      <c r="AS475" s="6"/>
      <c r="AT475" s="58"/>
      <c r="AU475" s="670"/>
      <c r="AV475" s="671"/>
      <c r="AW475" s="670"/>
      <c r="AX475" s="670"/>
      <c r="AY475" s="671"/>
      <c r="AZ475" s="671"/>
      <c r="BA475" s="670"/>
      <c r="BB475" s="670"/>
      <c r="BC475" s="670"/>
      <c r="BD475" s="671"/>
      <c r="BE475" s="671"/>
      <c r="BF475" s="671"/>
      <c r="BG475" s="671"/>
      <c r="BH475" s="670"/>
      <c r="BI475" s="670"/>
      <c r="BJ475" s="670"/>
      <c r="BK475" s="672"/>
      <c r="BL475" s="670"/>
      <c r="CB475" s="60"/>
    </row>
    <row r="476" spans="2:80" x14ac:dyDescent="0.25">
      <c r="B476" s="6">
        <v>18.2</v>
      </c>
      <c r="C476" s="6">
        <v>88</v>
      </c>
      <c r="D476" s="6">
        <v>17</v>
      </c>
      <c r="E476" s="6">
        <v>18.100000000000001</v>
      </c>
      <c r="F476" s="6">
        <v>3.2</v>
      </c>
      <c r="G476" s="6">
        <v>5.4</v>
      </c>
      <c r="H476" s="6">
        <v>1014.3</v>
      </c>
      <c r="I476" s="6" t="s">
        <v>229</v>
      </c>
      <c r="J476" s="6" t="s">
        <v>229</v>
      </c>
      <c r="K476" s="6">
        <v>0</v>
      </c>
      <c r="L476" s="6">
        <v>0</v>
      </c>
      <c r="M476" s="6">
        <v>0.5</v>
      </c>
      <c r="N476">
        <v>15.7</v>
      </c>
      <c r="O476">
        <v>669.8</v>
      </c>
      <c r="P476">
        <v>17.2</v>
      </c>
      <c r="Q476">
        <v>17.3</v>
      </c>
      <c r="R476" s="60">
        <v>0.32430555555555601</v>
      </c>
      <c r="T476" s="124">
        <f t="shared" si="23"/>
        <v>45.4</v>
      </c>
      <c r="U476" s="128">
        <f t="shared" si="19"/>
        <v>10.399999999999999</v>
      </c>
      <c r="V476" s="123" t="str">
        <f t="shared" si="18"/>
        <v/>
      </c>
      <c r="W476" s="128">
        <f t="shared" si="22"/>
        <v>1</v>
      </c>
      <c r="X476" s="124"/>
      <c r="Z476" s="6"/>
      <c r="AA476"/>
      <c r="AC476" s="545"/>
      <c r="AR476" s="6"/>
      <c r="AS476" s="6"/>
      <c r="AT476" s="58"/>
      <c r="AU476" s="670"/>
      <c r="AV476" s="671"/>
      <c r="AW476" s="670"/>
      <c r="AX476" s="670"/>
      <c r="AY476" s="671"/>
      <c r="AZ476" s="671"/>
      <c r="BA476" s="671"/>
      <c r="BB476" s="670"/>
      <c r="BC476" s="670"/>
      <c r="BD476" s="671"/>
      <c r="BE476" s="671"/>
      <c r="BF476" s="671"/>
      <c r="BG476" s="671"/>
      <c r="BH476" s="670"/>
      <c r="BI476" s="670"/>
      <c r="BJ476" s="670"/>
      <c r="BK476" s="672"/>
      <c r="BL476" s="670"/>
      <c r="CB476" s="60"/>
    </row>
    <row r="477" spans="2:80" x14ac:dyDescent="0.25">
      <c r="B477" s="6">
        <v>18.2</v>
      </c>
      <c r="C477" s="6">
        <v>88</v>
      </c>
      <c r="D477" s="6">
        <v>17</v>
      </c>
      <c r="E477" s="6">
        <v>18.100000000000001</v>
      </c>
      <c r="F477" s="6">
        <v>1.4</v>
      </c>
      <c r="G477" s="6">
        <v>1.8</v>
      </c>
      <c r="H477" s="6">
        <v>1014.1</v>
      </c>
      <c r="I477" s="6" t="s">
        <v>229</v>
      </c>
      <c r="J477" s="6" t="s">
        <v>229</v>
      </c>
      <c r="K477" s="6">
        <v>0</v>
      </c>
      <c r="L477" s="6">
        <v>0</v>
      </c>
      <c r="M477" s="6">
        <v>0.5</v>
      </c>
      <c r="N477">
        <v>15.7</v>
      </c>
      <c r="O477">
        <v>669.8</v>
      </c>
      <c r="P477">
        <v>17.3</v>
      </c>
      <c r="Q477">
        <v>17.399999999999999</v>
      </c>
      <c r="R477" s="60">
        <v>0.32500000000000001</v>
      </c>
      <c r="T477" s="124">
        <f t="shared" si="23"/>
        <v>45</v>
      </c>
      <c r="U477" s="128">
        <f t="shared" si="19"/>
        <v>10.100000000000001</v>
      </c>
      <c r="V477" s="123" t="str">
        <f t="shared" si="18"/>
        <v/>
      </c>
      <c r="W477" s="128">
        <f t="shared" si="22"/>
        <v>1</v>
      </c>
      <c r="X477" s="124"/>
      <c r="Z477" s="6"/>
      <c r="AA477"/>
      <c r="AC477" s="545"/>
      <c r="AR477" s="6"/>
      <c r="AS477" s="6"/>
      <c r="AT477" s="58"/>
      <c r="AU477" s="670"/>
      <c r="AV477" s="671"/>
      <c r="AW477" s="670"/>
      <c r="AX477" s="670"/>
      <c r="AY477" s="671"/>
      <c r="AZ477" s="671"/>
      <c r="BA477" s="670"/>
      <c r="BB477" s="670"/>
      <c r="BC477" s="670"/>
      <c r="BD477" s="671"/>
      <c r="BE477" s="671"/>
      <c r="BF477" s="671"/>
      <c r="BG477" s="671"/>
      <c r="BH477" s="670"/>
      <c r="BI477" s="670"/>
      <c r="BJ477" s="670"/>
      <c r="BK477" s="672"/>
      <c r="BL477" s="670"/>
      <c r="CB477" s="60"/>
    </row>
    <row r="478" spans="2:80" x14ac:dyDescent="0.25">
      <c r="B478" s="6">
        <v>18.2</v>
      </c>
      <c r="C478" s="6">
        <v>88</v>
      </c>
      <c r="D478" s="6">
        <v>17</v>
      </c>
      <c r="E478" s="6">
        <v>18.100000000000001</v>
      </c>
      <c r="F478" s="6">
        <v>1.4</v>
      </c>
      <c r="G478" s="6">
        <v>5.4</v>
      </c>
      <c r="H478" s="6">
        <v>1014.2</v>
      </c>
      <c r="I478" s="6" t="s">
        <v>229</v>
      </c>
      <c r="J478" s="6" t="s">
        <v>229</v>
      </c>
      <c r="K478" s="6">
        <v>0</v>
      </c>
      <c r="L478" s="6">
        <v>0</v>
      </c>
      <c r="M478" s="6">
        <v>0.5</v>
      </c>
      <c r="N478">
        <v>15.7</v>
      </c>
      <c r="O478">
        <v>669.8</v>
      </c>
      <c r="P478">
        <v>17.3</v>
      </c>
      <c r="Q478">
        <v>17.399999999999999</v>
      </c>
      <c r="R478" s="60">
        <v>0.32569444444444401</v>
      </c>
      <c r="T478" s="124">
        <f t="shared" si="23"/>
        <v>44.5</v>
      </c>
      <c r="U478" s="128">
        <f t="shared" si="19"/>
        <v>9.6999999999999993</v>
      </c>
      <c r="V478" s="123" t="str">
        <f t="shared" si="18"/>
        <v/>
      </c>
      <c r="W478" s="128">
        <f t="shared" si="22"/>
        <v>1</v>
      </c>
      <c r="X478" s="124"/>
      <c r="Z478" s="6"/>
      <c r="AA478"/>
      <c r="AC478" s="545"/>
      <c r="AR478" s="6"/>
      <c r="AS478" s="6"/>
      <c r="AT478" s="58"/>
      <c r="AU478" s="670"/>
      <c r="AV478" s="671"/>
      <c r="AW478" s="670"/>
      <c r="AX478" s="670"/>
      <c r="AY478" s="670"/>
      <c r="AZ478" s="670"/>
      <c r="BA478" s="670"/>
      <c r="BB478" s="670"/>
      <c r="BC478" s="670"/>
      <c r="BD478" s="671"/>
      <c r="BE478" s="671"/>
      <c r="BF478" s="671"/>
      <c r="BG478" s="671"/>
      <c r="BH478" s="670"/>
      <c r="BI478" s="670"/>
      <c r="BJ478" s="670"/>
      <c r="BK478" s="672"/>
      <c r="BL478" s="670"/>
      <c r="CB478" s="60"/>
    </row>
    <row r="479" spans="2:80" x14ac:dyDescent="0.25">
      <c r="B479" s="6">
        <v>18.2</v>
      </c>
      <c r="C479" s="6">
        <v>88</v>
      </c>
      <c r="D479" s="6">
        <v>17</v>
      </c>
      <c r="E479" s="6">
        <v>18.100000000000001</v>
      </c>
      <c r="F479" s="6">
        <v>1.4</v>
      </c>
      <c r="G479" s="6">
        <v>1.8</v>
      </c>
      <c r="H479" s="6">
        <v>1014.2</v>
      </c>
      <c r="I479" s="6" t="s">
        <v>229</v>
      </c>
      <c r="J479" s="6" t="s">
        <v>229</v>
      </c>
      <c r="K479" s="6">
        <v>0</v>
      </c>
      <c r="L479" s="6">
        <v>0</v>
      </c>
      <c r="M479" s="6">
        <v>0.5</v>
      </c>
      <c r="N479">
        <v>15.7</v>
      </c>
      <c r="O479">
        <v>669.8</v>
      </c>
      <c r="P479">
        <v>17.3</v>
      </c>
      <c r="Q479">
        <v>17.399999999999999</v>
      </c>
      <c r="R479" s="60">
        <v>0.32638888888888901</v>
      </c>
      <c r="T479" s="124">
        <f t="shared" si="23"/>
        <v>44.2</v>
      </c>
      <c r="U479" s="128">
        <f t="shared" si="19"/>
        <v>9.4000000000000021</v>
      </c>
      <c r="V479" s="123" t="str">
        <f t="shared" si="18"/>
        <v/>
      </c>
      <c r="W479" s="128">
        <f t="shared" si="22"/>
        <v>1</v>
      </c>
      <c r="X479" s="124"/>
      <c r="Z479" s="6"/>
      <c r="AA479"/>
      <c r="AC479" s="545"/>
      <c r="AR479" s="6"/>
      <c r="AS479" s="6"/>
      <c r="AT479" s="58"/>
      <c r="AU479" s="670"/>
      <c r="AV479" s="671"/>
      <c r="AW479" s="670"/>
      <c r="AX479" s="670"/>
      <c r="AY479" s="671"/>
      <c r="AZ479" s="671"/>
      <c r="BA479" s="670"/>
      <c r="BB479" s="670"/>
      <c r="BC479" s="670"/>
      <c r="BD479" s="671"/>
      <c r="BE479" s="671"/>
      <c r="BF479" s="671"/>
      <c r="BG479" s="671"/>
      <c r="BH479" s="670"/>
      <c r="BI479" s="670"/>
      <c r="BJ479" s="670"/>
      <c r="BK479" s="672"/>
      <c r="BL479" s="670"/>
      <c r="CB479" s="60"/>
    </row>
    <row r="480" spans="2:80" x14ac:dyDescent="0.25">
      <c r="B480" s="6">
        <v>18.2</v>
      </c>
      <c r="C480" s="6">
        <v>88</v>
      </c>
      <c r="D480" s="6">
        <v>17</v>
      </c>
      <c r="E480" s="6">
        <v>18.100000000000001</v>
      </c>
      <c r="F480" s="6">
        <v>2.2000000000000002</v>
      </c>
      <c r="G480" s="6">
        <v>3.6</v>
      </c>
      <c r="H480" s="6">
        <v>1014.1</v>
      </c>
      <c r="I480" s="6" t="s">
        <v>229</v>
      </c>
      <c r="J480" s="6" t="s">
        <v>229</v>
      </c>
      <c r="K480" s="6">
        <v>0</v>
      </c>
      <c r="L480" s="6">
        <v>0</v>
      </c>
      <c r="M480" s="6">
        <v>0.5</v>
      </c>
      <c r="N480">
        <v>15.7</v>
      </c>
      <c r="O480">
        <v>669.8</v>
      </c>
      <c r="P480">
        <v>17.3</v>
      </c>
      <c r="Q480">
        <v>17.399999999999999</v>
      </c>
      <c r="R480" s="60">
        <v>0.327083333333333</v>
      </c>
      <c r="T480" s="124">
        <f t="shared" si="23"/>
        <v>43.9</v>
      </c>
      <c r="U480" s="128">
        <f t="shared" si="19"/>
        <v>9.1999999999999993</v>
      </c>
      <c r="V480" s="123" t="str">
        <f t="shared" si="18"/>
        <v/>
      </c>
      <c r="W480" s="128">
        <f t="shared" si="22"/>
        <v>1</v>
      </c>
      <c r="X480" s="124"/>
      <c r="Z480" s="6"/>
      <c r="AA480"/>
      <c r="AC480" s="545"/>
      <c r="AR480" s="6"/>
      <c r="AS480" s="6"/>
      <c r="AT480" s="58"/>
      <c r="AU480" s="670"/>
      <c r="AV480" s="671"/>
      <c r="AW480" s="670"/>
      <c r="AX480" s="670"/>
      <c r="AY480" s="671"/>
      <c r="AZ480" s="671"/>
      <c r="BA480" s="670"/>
      <c r="BB480" s="670"/>
      <c r="BC480" s="670"/>
      <c r="BD480" s="671"/>
      <c r="BE480" s="671"/>
      <c r="BF480" s="671"/>
      <c r="BG480" s="671"/>
      <c r="BH480" s="670"/>
      <c r="BI480" s="670"/>
      <c r="BJ480" s="670"/>
      <c r="BK480" s="672"/>
      <c r="BL480" s="670"/>
      <c r="CB480" s="60"/>
    </row>
    <row r="481" spans="2:80" x14ac:dyDescent="0.25">
      <c r="B481" s="6">
        <v>18.2</v>
      </c>
      <c r="C481" s="6">
        <v>88</v>
      </c>
      <c r="D481" s="6">
        <v>17</v>
      </c>
      <c r="E481" s="6">
        <v>18.100000000000001</v>
      </c>
      <c r="F481" s="6">
        <v>0</v>
      </c>
      <c r="G481" s="6">
        <v>0</v>
      </c>
      <c r="H481" s="6">
        <v>1014.3</v>
      </c>
      <c r="I481" s="6" t="s">
        <v>229</v>
      </c>
      <c r="J481" s="6" t="s">
        <v>229</v>
      </c>
      <c r="K481" s="6">
        <v>0</v>
      </c>
      <c r="L481" s="6">
        <v>0</v>
      </c>
      <c r="M481" s="6">
        <v>0.5</v>
      </c>
      <c r="N481">
        <v>15.7</v>
      </c>
      <c r="O481">
        <v>669.8</v>
      </c>
      <c r="P481">
        <v>17.3</v>
      </c>
      <c r="Q481">
        <v>17.399999999999999</v>
      </c>
      <c r="R481" s="60">
        <v>0.327777777777778</v>
      </c>
      <c r="T481" s="124">
        <f t="shared" si="23"/>
        <v>43.5</v>
      </c>
      <c r="U481" s="128">
        <f t="shared" si="19"/>
        <v>8.8000000000000007</v>
      </c>
      <c r="V481" s="123" t="str">
        <f t="shared" si="18"/>
        <v/>
      </c>
      <c r="W481" s="128">
        <f t="shared" si="22"/>
        <v>1</v>
      </c>
      <c r="X481" s="124"/>
      <c r="Z481" s="6"/>
      <c r="AA481"/>
      <c r="AC481" s="545"/>
      <c r="AR481" s="6"/>
      <c r="AS481" s="6"/>
      <c r="AT481" s="58"/>
      <c r="AU481" s="670"/>
      <c r="AV481" s="671"/>
      <c r="AW481" s="670"/>
      <c r="AX481" s="670"/>
      <c r="AY481" s="671"/>
      <c r="AZ481" s="671"/>
      <c r="BA481" s="670"/>
      <c r="BB481" s="670"/>
      <c r="BC481" s="670"/>
      <c r="BD481" s="671"/>
      <c r="BE481" s="671"/>
      <c r="BF481" s="671"/>
      <c r="BG481" s="671"/>
      <c r="BH481" s="670"/>
      <c r="BI481" s="670"/>
      <c r="BJ481" s="670"/>
      <c r="BK481" s="672"/>
      <c r="BL481" s="670"/>
      <c r="CB481" s="60"/>
    </row>
    <row r="482" spans="2:80" x14ac:dyDescent="0.25">
      <c r="B482" s="6">
        <v>18.2</v>
      </c>
      <c r="C482" s="6">
        <v>88</v>
      </c>
      <c r="D482" s="6">
        <v>17</v>
      </c>
      <c r="E482" s="6">
        <v>18.100000000000001</v>
      </c>
      <c r="F482" s="6">
        <v>1.1000000000000001</v>
      </c>
      <c r="G482" s="6">
        <v>1.8</v>
      </c>
      <c r="H482" s="6">
        <v>1014.2</v>
      </c>
      <c r="I482" s="6" t="s">
        <v>229</v>
      </c>
      <c r="J482" s="6" t="s">
        <v>229</v>
      </c>
      <c r="K482" s="6">
        <v>0</v>
      </c>
      <c r="L482" s="6">
        <v>0</v>
      </c>
      <c r="M482" s="6">
        <v>0.5</v>
      </c>
      <c r="N482">
        <v>15.7</v>
      </c>
      <c r="O482">
        <v>669.8</v>
      </c>
      <c r="P482">
        <v>17.3</v>
      </c>
      <c r="Q482">
        <v>17.5</v>
      </c>
      <c r="R482" s="60">
        <v>0.328472222222222</v>
      </c>
      <c r="T482" s="124">
        <f t="shared" si="23"/>
        <v>43.1</v>
      </c>
      <c r="U482" s="128">
        <f t="shared" si="19"/>
        <v>8.4000000000000021</v>
      </c>
      <c r="V482" s="123" t="str">
        <f t="shared" si="18"/>
        <v/>
      </c>
      <c r="W482" s="128">
        <f t="shared" si="22"/>
        <v>1</v>
      </c>
      <c r="X482" s="124"/>
      <c r="Z482" s="6"/>
      <c r="AA482"/>
      <c r="AC482" s="545"/>
      <c r="AR482" s="6"/>
      <c r="AS482" s="6"/>
      <c r="AT482" s="58"/>
      <c r="AU482" s="670"/>
      <c r="AV482" s="671"/>
      <c r="AW482" s="670"/>
      <c r="AX482" s="670"/>
      <c r="AY482" s="671"/>
      <c r="AZ482" s="671"/>
      <c r="BA482" s="670"/>
      <c r="BB482" s="670"/>
      <c r="BC482" s="670"/>
      <c r="BD482" s="671"/>
      <c r="BE482" s="671"/>
      <c r="BF482" s="671"/>
      <c r="BG482" s="671"/>
      <c r="BH482" s="670"/>
      <c r="BI482" s="670"/>
      <c r="BJ482" s="670"/>
      <c r="BK482" s="672"/>
      <c r="BL482" s="670"/>
      <c r="CB482" s="60"/>
    </row>
    <row r="483" spans="2:80" x14ac:dyDescent="0.25">
      <c r="B483" s="6">
        <v>18.2</v>
      </c>
      <c r="C483" s="6">
        <v>88</v>
      </c>
      <c r="D483" s="6">
        <v>17</v>
      </c>
      <c r="E483" s="6">
        <v>18.100000000000001</v>
      </c>
      <c r="F483" s="6">
        <v>1.8</v>
      </c>
      <c r="G483" s="6">
        <v>3.6</v>
      </c>
      <c r="H483" s="6">
        <v>1014.3</v>
      </c>
      <c r="I483" s="6" t="s">
        <v>229</v>
      </c>
      <c r="J483" s="6" t="s">
        <v>229</v>
      </c>
      <c r="K483" s="6">
        <v>0</v>
      </c>
      <c r="L483" s="6">
        <v>0</v>
      </c>
      <c r="M483" s="6">
        <v>0.5</v>
      </c>
      <c r="N483">
        <v>15.7</v>
      </c>
      <c r="O483">
        <v>669.8</v>
      </c>
      <c r="P483">
        <v>17.399999999999999</v>
      </c>
      <c r="Q483">
        <v>17.5</v>
      </c>
      <c r="R483" s="60">
        <v>0.329166666666667</v>
      </c>
      <c r="T483" s="124">
        <f t="shared" si="23"/>
        <v>42.9</v>
      </c>
      <c r="U483" s="128">
        <f t="shared" si="19"/>
        <v>8.1999999999999993</v>
      </c>
      <c r="V483" s="123" t="str">
        <f t="shared" si="18"/>
        <v/>
      </c>
      <c r="W483" s="128">
        <f t="shared" si="22"/>
        <v>1</v>
      </c>
      <c r="X483" s="124"/>
      <c r="Z483" s="6"/>
      <c r="AA483"/>
      <c r="AC483" s="545"/>
      <c r="AR483" s="6"/>
      <c r="AS483" s="6"/>
      <c r="AT483" s="58"/>
      <c r="AU483" s="670"/>
      <c r="AV483" s="671"/>
      <c r="AW483" s="670"/>
      <c r="AX483" s="670"/>
      <c r="AY483" s="670"/>
      <c r="AZ483" s="670"/>
      <c r="BA483" s="670"/>
      <c r="BB483" s="670"/>
      <c r="BC483" s="670"/>
      <c r="BD483" s="671"/>
      <c r="BE483" s="671"/>
      <c r="BF483" s="671"/>
      <c r="BG483" s="671"/>
      <c r="BH483" s="670"/>
      <c r="BI483" s="670"/>
      <c r="BJ483" s="670"/>
      <c r="BK483" s="672"/>
      <c r="BL483" s="670"/>
      <c r="CB483" s="60"/>
    </row>
    <row r="484" spans="2:80" x14ac:dyDescent="0.25">
      <c r="B484" s="6">
        <v>18.2</v>
      </c>
      <c r="C484" s="6">
        <v>88</v>
      </c>
      <c r="D484" s="6">
        <v>17</v>
      </c>
      <c r="E484" s="6">
        <v>18.100000000000001</v>
      </c>
      <c r="F484" s="6">
        <v>3.6</v>
      </c>
      <c r="G484" s="6">
        <v>5.4</v>
      </c>
      <c r="H484" s="6">
        <v>1014.1</v>
      </c>
      <c r="I484" s="6" t="s">
        <v>229</v>
      </c>
      <c r="J484" s="6" t="s">
        <v>229</v>
      </c>
      <c r="K484" s="6">
        <v>0</v>
      </c>
      <c r="L484" s="6">
        <v>0</v>
      </c>
      <c r="M484" s="6">
        <v>0.5</v>
      </c>
      <c r="N484">
        <v>15.7</v>
      </c>
      <c r="O484">
        <v>669.8</v>
      </c>
      <c r="P484">
        <v>17.399999999999999</v>
      </c>
      <c r="Q484">
        <v>17.5</v>
      </c>
      <c r="R484" s="60">
        <v>0.32986111111111099</v>
      </c>
      <c r="T484" s="124">
        <f t="shared" si="23"/>
        <v>42.6</v>
      </c>
      <c r="U484" s="128">
        <f t="shared" si="19"/>
        <v>8</v>
      </c>
      <c r="V484" s="123" t="str">
        <f t="shared" si="18"/>
        <v/>
      </c>
      <c r="W484" s="128">
        <f t="shared" si="22"/>
        <v>1</v>
      </c>
      <c r="X484" s="124"/>
      <c r="Z484" s="6"/>
      <c r="AA484"/>
      <c r="AC484" s="545"/>
      <c r="AR484" s="6"/>
      <c r="AS484" s="6"/>
      <c r="AT484" s="58"/>
      <c r="AU484" s="670"/>
      <c r="AV484" s="671"/>
      <c r="AW484" s="670"/>
      <c r="AX484" s="670"/>
      <c r="AY484" s="671"/>
      <c r="AZ484" s="671"/>
      <c r="BA484" s="670"/>
      <c r="BB484" s="670"/>
      <c r="BC484" s="670"/>
      <c r="BD484" s="671"/>
      <c r="BE484" s="671"/>
      <c r="BF484" s="671"/>
      <c r="BG484" s="671"/>
      <c r="BH484" s="670"/>
      <c r="BI484" s="670"/>
      <c r="BJ484" s="670"/>
      <c r="BK484" s="672"/>
      <c r="BL484" s="670"/>
      <c r="CB484" s="60"/>
    </row>
    <row r="485" spans="2:80" x14ac:dyDescent="0.25">
      <c r="B485" s="6">
        <v>18.2</v>
      </c>
      <c r="C485" s="6">
        <v>88</v>
      </c>
      <c r="D485" s="6">
        <v>17</v>
      </c>
      <c r="E485" s="6">
        <v>18.100000000000001</v>
      </c>
      <c r="F485" s="6">
        <v>2.2000000000000002</v>
      </c>
      <c r="G485" s="6">
        <v>3.6</v>
      </c>
      <c r="H485" s="6">
        <v>1014</v>
      </c>
      <c r="I485" s="6" t="s">
        <v>229</v>
      </c>
      <c r="J485" s="6" t="s">
        <v>229</v>
      </c>
      <c r="K485" s="6">
        <v>0</v>
      </c>
      <c r="L485" s="6">
        <v>0</v>
      </c>
      <c r="M485" s="6">
        <v>0.5</v>
      </c>
      <c r="N485">
        <v>15.7</v>
      </c>
      <c r="O485">
        <v>669.8</v>
      </c>
      <c r="P485">
        <v>17.399999999999999</v>
      </c>
      <c r="Q485">
        <v>17.5</v>
      </c>
      <c r="R485" s="60">
        <v>0.33055555555555599</v>
      </c>
      <c r="T485" s="124">
        <f t="shared" si="23"/>
        <v>42.5</v>
      </c>
      <c r="U485" s="128">
        <f t="shared" si="19"/>
        <v>7.8999999999999986</v>
      </c>
      <c r="V485" s="123" t="str">
        <f t="shared" si="18"/>
        <v/>
      </c>
      <c r="W485" s="128">
        <f t="shared" si="22"/>
        <v>1</v>
      </c>
      <c r="X485" s="124"/>
      <c r="Z485" s="6"/>
      <c r="AA485"/>
      <c r="AC485" s="545"/>
      <c r="AR485" s="6"/>
      <c r="AS485" s="6"/>
      <c r="AT485" s="58"/>
      <c r="AU485" s="670"/>
      <c r="AV485" s="671"/>
      <c r="AW485" s="670"/>
      <c r="AX485" s="670"/>
      <c r="AY485" s="671"/>
      <c r="AZ485" s="671"/>
      <c r="BA485" s="670"/>
      <c r="BB485" s="670"/>
      <c r="BC485" s="670"/>
      <c r="BD485" s="671"/>
      <c r="BE485" s="671"/>
      <c r="BF485" s="671"/>
      <c r="BG485" s="671"/>
      <c r="BH485" s="670"/>
      <c r="BI485" s="670"/>
      <c r="BJ485" s="670"/>
      <c r="BK485" s="672"/>
      <c r="BL485" s="670"/>
      <c r="CB485" s="60"/>
    </row>
    <row r="486" spans="2:80" x14ac:dyDescent="0.25">
      <c r="B486" s="6">
        <v>18.2</v>
      </c>
      <c r="C486" s="6">
        <v>88</v>
      </c>
      <c r="D486" s="6">
        <v>17</v>
      </c>
      <c r="E486" s="6">
        <v>18.100000000000001</v>
      </c>
      <c r="F486" s="6">
        <v>4</v>
      </c>
      <c r="G486" s="6">
        <v>5.4</v>
      </c>
      <c r="H486" s="6">
        <v>1014.2</v>
      </c>
      <c r="I486" s="6" t="s">
        <v>229</v>
      </c>
      <c r="J486" s="6" t="s">
        <v>229</v>
      </c>
      <c r="K486" s="6">
        <v>0</v>
      </c>
      <c r="L486" s="6">
        <v>0</v>
      </c>
      <c r="M486" s="6">
        <v>0.5</v>
      </c>
      <c r="N486">
        <v>15.7</v>
      </c>
      <c r="O486">
        <v>669.8</v>
      </c>
      <c r="P486">
        <v>17.399999999999999</v>
      </c>
      <c r="Q486">
        <v>17.5</v>
      </c>
      <c r="R486" s="60">
        <v>0.33124999999999999</v>
      </c>
      <c r="T486" s="124">
        <f t="shared" si="23"/>
        <v>42.3</v>
      </c>
      <c r="U486" s="128">
        <f t="shared" si="19"/>
        <v>7.6999999999999957</v>
      </c>
      <c r="V486" s="123" t="str">
        <f t="shared" si="18"/>
        <v/>
      </c>
      <c r="W486" s="128">
        <f t="shared" si="22"/>
        <v>1</v>
      </c>
      <c r="X486" s="124"/>
      <c r="Z486" s="6"/>
      <c r="AA486"/>
      <c r="AC486" s="545"/>
      <c r="AR486" s="6"/>
      <c r="AS486" s="6"/>
      <c r="AT486" s="58"/>
      <c r="AU486" s="670"/>
      <c r="AV486" s="671"/>
      <c r="AW486" s="670"/>
      <c r="AX486" s="670"/>
      <c r="AY486" s="670"/>
      <c r="AZ486" s="670"/>
      <c r="BA486" s="671"/>
      <c r="BB486" s="670"/>
      <c r="BC486" s="670"/>
      <c r="BD486" s="671"/>
      <c r="BE486" s="671"/>
      <c r="BF486" s="671"/>
      <c r="BG486" s="671"/>
      <c r="BH486" s="670"/>
      <c r="BI486" s="670"/>
      <c r="BJ486" s="670"/>
      <c r="BK486" s="672"/>
      <c r="BL486" s="670"/>
      <c r="CB486" s="60"/>
    </row>
    <row r="487" spans="2:80" x14ac:dyDescent="0.25">
      <c r="B487" s="6">
        <v>18.2</v>
      </c>
      <c r="C487" s="6">
        <v>88</v>
      </c>
      <c r="D487" s="6">
        <v>17.100000000000001</v>
      </c>
      <c r="E487" s="6">
        <v>18.2</v>
      </c>
      <c r="F487" s="6">
        <v>3.6</v>
      </c>
      <c r="G487" s="6">
        <v>5.4</v>
      </c>
      <c r="H487" s="6">
        <v>1014.3</v>
      </c>
      <c r="I487" s="6" t="s">
        <v>229</v>
      </c>
      <c r="J487" s="6" t="s">
        <v>229</v>
      </c>
      <c r="K487" s="6">
        <v>0</v>
      </c>
      <c r="L487" s="6">
        <v>0</v>
      </c>
      <c r="M487" s="6">
        <v>0.5</v>
      </c>
      <c r="N487">
        <v>15.7</v>
      </c>
      <c r="O487">
        <v>669.8</v>
      </c>
      <c r="P487">
        <v>17.399999999999999</v>
      </c>
      <c r="Q487">
        <v>17.5</v>
      </c>
      <c r="R487" s="60">
        <v>0.33194444444444399</v>
      </c>
      <c r="T487" s="124">
        <f t="shared" si="23"/>
        <v>42.2</v>
      </c>
      <c r="U487" s="128">
        <f t="shared" si="19"/>
        <v>7.6000000000000014</v>
      </c>
      <c r="V487" s="123" t="str">
        <f t="shared" si="18"/>
        <v/>
      </c>
      <c r="W487" s="128">
        <f t="shared" si="22"/>
        <v>1</v>
      </c>
      <c r="X487" s="124"/>
      <c r="Z487" s="6"/>
      <c r="AA487"/>
      <c r="AC487" s="545"/>
      <c r="AR487" s="6"/>
      <c r="AS487" s="6"/>
      <c r="AT487" s="58"/>
      <c r="AU487" s="670"/>
      <c r="AV487" s="671"/>
      <c r="AW487" s="670"/>
      <c r="AX487" s="670"/>
      <c r="AY487" s="671"/>
      <c r="AZ487" s="671"/>
      <c r="BA487" s="670"/>
      <c r="BB487" s="670"/>
      <c r="BC487" s="670"/>
      <c r="BD487" s="671"/>
      <c r="BE487" s="671"/>
      <c r="BF487" s="671"/>
      <c r="BG487" s="671"/>
      <c r="BH487" s="670"/>
      <c r="BI487" s="670"/>
      <c r="BJ487" s="670"/>
      <c r="BK487" s="672"/>
      <c r="BL487" s="670"/>
      <c r="CB487" s="60"/>
    </row>
    <row r="488" spans="2:80" x14ac:dyDescent="0.25">
      <c r="B488" s="6">
        <v>18.2</v>
      </c>
      <c r="C488" s="6">
        <v>88</v>
      </c>
      <c r="D488" s="6">
        <v>17.100000000000001</v>
      </c>
      <c r="E488" s="6">
        <v>18.2</v>
      </c>
      <c r="F488" s="6">
        <v>2.9</v>
      </c>
      <c r="G488" s="6">
        <v>3.6</v>
      </c>
      <c r="H488" s="6">
        <v>1014.1</v>
      </c>
      <c r="I488" s="6" t="s">
        <v>229</v>
      </c>
      <c r="J488" s="6" t="s">
        <v>229</v>
      </c>
      <c r="K488" s="6">
        <v>0</v>
      </c>
      <c r="L488" s="6">
        <v>0</v>
      </c>
      <c r="M488" s="6">
        <v>0.5</v>
      </c>
      <c r="N488">
        <v>15.7</v>
      </c>
      <c r="O488">
        <v>669.8</v>
      </c>
      <c r="P488">
        <v>17.399999999999999</v>
      </c>
      <c r="Q488">
        <v>17.5</v>
      </c>
      <c r="R488" s="60">
        <v>0.33263888888888898</v>
      </c>
      <c r="T488" s="124">
        <f t="shared" si="23"/>
        <v>41.9</v>
      </c>
      <c r="U488" s="128">
        <f t="shared" si="19"/>
        <v>7.2999999999999972</v>
      </c>
      <c r="V488" s="123" t="str">
        <f t="shared" si="18"/>
        <v/>
      </c>
      <c r="W488" s="128">
        <f t="shared" si="22"/>
        <v>1</v>
      </c>
      <c r="X488" s="124"/>
      <c r="Z488" s="6"/>
      <c r="AA488"/>
      <c r="AC488" s="545"/>
      <c r="AR488" s="6"/>
      <c r="AS488" s="6"/>
      <c r="AT488" s="58"/>
      <c r="AU488" s="670"/>
      <c r="AV488" s="671"/>
      <c r="AW488" s="670"/>
      <c r="AX488" s="670"/>
      <c r="AY488" s="670"/>
      <c r="AZ488" s="670"/>
      <c r="BA488" s="670"/>
      <c r="BB488" s="670"/>
      <c r="BC488" s="670"/>
      <c r="BD488" s="671"/>
      <c r="BE488" s="671"/>
      <c r="BF488" s="671"/>
      <c r="BG488" s="671"/>
      <c r="BH488" s="670"/>
      <c r="BI488" s="670"/>
      <c r="BJ488" s="670"/>
      <c r="BK488" s="672"/>
      <c r="BL488" s="670"/>
      <c r="CB488" s="60"/>
    </row>
    <row r="489" spans="2:80" x14ac:dyDescent="0.25">
      <c r="B489" s="6">
        <v>18.2</v>
      </c>
      <c r="C489" s="6">
        <v>88</v>
      </c>
      <c r="D489" s="6">
        <v>17.100000000000001</v>
      </c>
      <c r="E489" s="6">
        <v>18.2</v>
      </c>
      <c r="F489" s="6">
        <v>1.4</v>
      </c>
      <c r="G489" s="6">
        <v>3.6</v>
      </c>
      <c r="H489" s="6">
        <v>1014.1</v>
      </c>
      <c r="I489" s="6" t="s">
        <v>229</v>
      </c>
      <c r="J489" s="6" t="s">
        <v>229</v>
      </c>
      <c r="K489" s="6">
        <v>0</v>
      </c>
      <c r="L489" s="6">
        <v>0</v>
      </c>
      <c r="M489" s="6">
        <v>0.5</v>
      </c>
      <c r="N489">
        <v>15.7</v>
      </c>
      <c r="O489">
        <v>669.8</v>
      </c>
      <c r="P489">
        <v>17.5</v>
      </c>
      <c r="Q489">
        <v>17.5</v>
      </c>
      <c r="R489" s="60">
        <v>0.33333333333333298</v>
      </c>
      <c r="T489" s="124">
        <f t="shared" si="23"/>
        <v>41.7</v>
      </c>
      <c r="U489" s="128">
        <f t="shared" si="19"/>
        <v>7.2000000000000028</v>
      </c>
      <c r="V489" s="123" t="str">
        <f t="shared" si="18"/>
        <v/>
      </c>
      <c r="W489" s="128">
        <f t="shared" si="22"/>
        <v>1</v>
      </c>
      <c r="X489" s="124"/>
      <c r="Z489" s="6"/>
      <c r="AA489"/>
      <c r="AC489" s="545"/>
      <c r="AR489" s="6"/>
      <c r="AS489" s="6"/>
      <c r="AT489" s="58"/>
      <c r="AU489" s="670"/>
      <c r="AV489" s="671"/>
      <c r="AW489" s="670"/>
      <c r="AX489" s="670"/>
      <c r="AY489" s="671"/>
      <c r="AZ489" s="671"/>
      <c r="BA489" s="671"/>
      <c r="BB489" s="670"/>
      <c r="BC489" s="670"/>
      <c r="BD489" s="671"/>
      <c r="BE489" s="671"/>
      <c r="BF489" s="671"/>
      <c r="BG489" s="671"/>
      <c r="BH489" s="670"/>
      <c r="BI489" s="670"/>
      <c r="BJ489" s="670"/>
      <c r="BK489" s="672"/>
      <c r="BL489" s="670"/>
      <c r="CB489" s="60"/>
    </row>
    <row r="490" spans="2:80" x14ac:dyDescent="0.25">
      <c r="B490" s="6">
        <v>18.2</v>
      </c>
      <c r="C490" s="6">
        <v>88</v>
      </c>
      <c r="D490" s="6">
        <v>17.100000000000001</v>
      </c>
      <c r="E490" s="6">
        <v>18.2</v>
      </c>
      <c r="F490" s="6">
        <v>1.4</v>
      </c>
      <c r="G490" s="6">
        <v>5.4</v>
      </c>
      <c r="H490" s="6">
        <v>1014.3</v>
      </c>
      <c r="I490" s="6" t="s">
        <v>229</v>
      </c>
      <c r="J490" s="6" t="s">
        <v>229</v>
      </c>
      <c r="K490" s="6">
        <v>0</v>
      </c>
      <c r="L490" s="6">
        <v>0</v>
      </c>
      <c r="M490" s="6">
        <v>0.5</v>
      </c>
      <c r="N490">
        <v>15.7</v>
      </c>
      <c r="O490">
        <v>669.8</v>
      </c>
      <c r="P490">
        <v>17.5</v>
      </c>
      <c r="Q490">
        <v>17.600000000000001</v>
      </c>
      <c r="R490" s="60">
        <v>0.33402777777777798</v>
      </c>
      <c r="T490" s="124">
        <f t="shared" si="23"/>
        <v>41.4</v>
      </c>
      <c r="U490" s="128">
        <f t="shared" si="19"/>
        <v>6.8999999999999986</v>
      </c>
      <c r="V490" s="123" t="str">
        <f t="shared" si="18"/>
        <v/>
      </c>
      <c r="W490" s="128">
        <f t="shared" si="22"/>
        <v>1</v>
      </c>
      <c r="X490" s="124"/>
      <c r="Z490" s="6"/>
      <c r="AA490"/>
      <c r="AC490" s="545"/>
      <c r="AR490" s="6"/>
      <c r="AS490" s="6"/>
      <c r="AT490" s="58"/>
      <c r="AU490" s="670"/>
      <c r="AV490" s="671"/>
      <c r="AW490" s="670"/>
      <c r="AX490" s="670"/>
      <c r="AY490" s="671"/>
      <c r="AZ490" s="671"/>
      <c r="BA490" s="670"/>
      <c r="BB490" s="670"/>
      <c r="BC490" s="670"/>
      <c r="BD490" s="671"/>
      <c r="BE490" s="671"/>
      <c r="BF490" s="671"/>
      <c r="BG490" s="671"/>
      <c r="BH490" s="670"/>
      <c r="BI490" s="670"/>
      <c r="BJ490" s="670"/>
      <c r="BK490" s="672"/>
      <c r="BL490" s="670"/>
      <c r="CB490" s="60"/>
    </row>
    <row r="491" spans="2:80" x14ac:dyDescent="0.25">
      <c r="B491" s="6">
        <v>18.2</v>
      </c>
      <c r="C491" s="6">
        <v>88</v>
      </c>
      <c r="D491" s="6">
        <v>17.100000000000001</v>
      </c>
      <c r="E491" s="6">
        <v>18.2</v>
      </c>
      <c r="F491" s="6">
        <v>0.7</v>
      </c>
      <c r="G491" s="6">
        <v>1.8</v>
      </c>
      <c r="H491" s="6">
        <v>1014.1</v>
      </c>
      <c r="I491" s="6" t="s">
        <v>229</v>
      </c>
      <c r="J491" s="6" t="s">
        <v>229</v>
      </c>
      <c r="K491" s="6">
        <v>0</v>
      </c>
      <c r="L491" s="6">
        <v>0</v>
      </c>
      <c r="M491" s="6">
        <v>0.5</v>
      </c>
      <c r="N491">
        <v>15.7</v>
      </c>
      <c r="O491">
        <v>669.8</v>
      </c>
      <c r="P491">
        <v>17.5</v>
      </c>
      <c r="Q491">
        <v>17.600000000000001</v>
      </c>
      <c r="R491" s="60">
        <v>0.33472222222222198</v>
      </c>
      <c r="T491" s="124">
        <f t="shared" si="23"/>
        <v>41.2</v>
      </c>
      <c r="U491" s="128">
        <f t="shared" si="19"/>
        <v>6.7000000000000028</v>
      </c>
      <c r="V491" s="123" t="str">
        <f t="shared" si="18"/>
        <v/>
      </c>
      <c r="W491" s="128">
        <f t="shared" si="22"/>
        <v>1</v>
      </c>
      <c r="X491" s="124"/>
      <c r="Z491" s="6"/>
      <c r="AA491"/>
      <c r="AC491" s="545"/>
      <c r="AR491" s="6"/>
      <c r="AS491" s="6"/>
      <c r="AT491" s="58"/>
      <c r="AU491" s="670"/>
      <c r="AV491" s="671"/>
      <c r="AW491" s="670"/>
      <c r="AX491" s="670"/>
      <c r="AY491" s="671"/>
      <c r="AZ491" s="671"/>
      <c r="BA491" s="671"/>
      <c r="BB491" s="670"/>
      <c r="BC491" s="670"/>
      <c r="BD491" s="671"/>
      <c r="BE491" s="671"/>
      <c r="BF491" s="671"/>
      <c r="BG491" s="671"/>
      <c r="BH491" s="670"/>
      <c r="BI491" s="670"/>
      <c r="BJ491" s="670"/>
      <c r="BK491" s="672"/>
      <c r="BL491" s="670"/>
      <c r="CB491" s="60"/>
    </row>
    <row r="492" spans="2:80" x14ac:dyDescent="0.25">
      <c r="B492" s="6">
        <v>18.2</v>
      </c>
      <c r="C492" s="6">
        <v>88</v>
      </c>
      <c r="D492" s="6">
        <v>17.100000000000001</v>
      </c>
      <c r="E492" s="6">
        <v>18.2</v>
      </c>
      <c r="F492" s="6">
        <v>2.9</v>
      </c>
      <c r="G492" s="6">
        <v>3.6</v>
      </c>
      <c r="H492" s="6">
        <v>1014.1</v>
      </c>
      <c r="I492" s="6" t="s">
        <v>229</v>
      </c>
      <c r="J492" s="6" t="s">
        <v>229</v>
      </c>
      <c r="K492" s="6">
        <v>0</v>
      </c>
      <c r="L492" s="6">
        <v>0</v>
      </c>
      <c r="M492" s="6">
        <v>0.5</v>
      </c>
      <c r="N492">
        <v>15.7</v>
      </c>
      <c r="O492">
        <v>669.8</v>
      </c>
      <c r="P492">
        <v>17.5</v>
      </c>
      <c r="Q492">
        <v>17.600000000000001</v>
      </c>
      <c r="R492" s="60">
        <v>0.33541666666666697</v>
      </c>
      <c r="T492" s="124">
        <f t="shared" si="23"/>
        <v>41.1</v>
      </c>
      <c r="U492" s="128">
        <f t="shared" si="19"/>
        <v>6.5</v>
      </c>
      <c r="V492" s="123" t="str">
        <f t="shared" si="18"/>
        <v/>
      </c>
      <c r="W492" s="128">
        <f t="shared" si="22"/>
        <v>1</v>
      </c>
      <c r="X492" s="124"/>
      <c r="Z492" s="6"/>
      <c r="AA492"/>
      <c r="AC492" s="545"/>
      <c r="AR492" s="6"/>
      <c r="AS492" s="6"/>
      <c r="AT492" s="58"/>
      <c r="AU492" s="670"/>
      <c r="AV492" s="671"/>
      <c r="AW492" s="670"/>
      <c r="AX492" s="670"/>
      <c r="AY492" s="671"/>
      <c r="AZ492" s="671"/>
      <c r="BA492" s="670"/>
      <c r="BB492" s="670"/>
      <c r="BC492" s="670"/>
      <c r="BD492" s="671"/>
      <c r="BE492" s="671"/>
      <c r="BF492" s="671"/>
      <c r="BG492" s="671"/>
      <c r="BH492" s="670"/>
      <c r="BI492" s="670"/>
      <c r="BJ492" s="670"/>
      <c r="BK492" s="672"/>
      <c r="BL492" s="670"/>
      <c r="CB492" s="60"/>
    </row>
    <row r="493" spans="2:80" x14ac:dyDescent="0.25">
      <c r="B493" s="6">
        <v>18.2</v>
      </c>
      <c r="C493" s="6">
        <v>88</v>
      </c>
      <c r="D493" s="6">
        <v>17.100000000000001</v>
      </c>
      <c r="E493" s="6">
        <v>18.2</v>
      </c>
      <c r="F493" s="6">
        <v>2.2000000000000002</v>
      </c>
      <c r="G493" s="6">
        <v>3.6</v>
      </c>
      <c r="H493" s="6">
        <v>1014.2</v>
      </c>
      <c r="I493" s="6" t="s">
        <v>229</v>
      </c>
      <c r="J493" s="6" t="s">
        <v>229</v>
      </c>
      <c r="K493" s="6">
        <v>0</v>
      </c>
      <c r="L493" s="6">
        <v>0</v>
      </c>
      <c r="M493" s="6">
        <v>0.5</v>
      </c>
      <c r="N493">
        <v>15.7</v>
      </c>
      <c r="O493">
        <v>669.8</v>
      </c>
      <c r="P493">
        <v>17.5</v>
      </c>
      <c r="Q493">
        <v>17.600000000000001</v>
      </c>
      <c r="R493" s="60">
        <v>0.33611111111111103</v>
      </c>
      <c r="T493" s="124">
        <f t="shared" si="23"/>
        <v>41.2</v>
      </c>
      <c r="U493" s="128">
        <f t="shared" ref="U493:U524" si="24">(T493-B997)-4</f>
        <v>6.6000000000000014</v>
      </c>
      <c r="V493" s="123" t="str">
        <f t="shared" si="18"/>
        <v/>
      </c>
      <c r="W493" s="128">
        <f t="shared" ref="W493:W524" si="25">IF($T493&gt;$B997+3,1,"")</f>
        <v>1</v>
      </c>
      <c r="X493" s="124"/>
      <c r="Z493" s="6"/>
      <c r="AA493"/>
      <c r="AC493" s="545"/>
      <c r="AR493" s="6"/>
      <c r="AS493" s="6"/>
      <c r="AT493" s="58"/>
      <c r="AU493" s="670"/>
      <c r="AV493" s="671"/>
      <c r="AW493" s="670"/>
      <c r="AX493" s="670"/>
      <c r="AY493" s="671"/>
      <c r="AZ493" s="671"/>
      <c r="BA493" s="671"/>
      <c r="BB493" s="670"/>
      <c r="BC493" s="670"/>
      <c r="BD493" s="671"/>
      <c r="BE493" s="671"/>
      <c r="BF493" s="671"/>
      <c r="BG493" s="671"/>
      <c r="BH493" s="670"/>
      <c r="BI493" s="670"/>
      <c r="BJ493" s="670"/>
      <c r="BK493" s="672"/>
      <c r="BL493" s="670"/>
      <c r="CB493" s="60"/>
    </row>
    <row r="494" spans="2:80" x14ac:dyDescent="0.25">
      <c r="B494" s="6">
        <v>18.2</v>
      </c>
      <c r="C494" s="6">
        <v>88</v>
      </c>
      <c r="D494" s="6">
        <v>17.100000000000001</v>
      </c>
      <c r="E494" s="6">
        <v>18.2</v>
      </c>
      <c r="F494" s="6">
        <v>1.1000000000000001</v>
      </c>
      <c r="G494" s="6">
        <v>1.8</v>
      </c>
      <c r="H494" s="6">
        <v>1014.2</v>
      </c>
      <c r="I494" s="6" t="s">
        <v>229</v>
      </c>
      <c r="J494" s="6" t="s">
        <v>229</v>
      </c>
      <c r="K494" s="6">
        <v>0</v>
      </c>
      <c r="L494" s="6">
        <v>0</v>
      </c>
      <c r="M494" s="6">
        <v>0.5</v>
      </c>
      <c r="N494">
        <v>15.7</v>
      </c>
      <c r="O494">
        <v>669.8</v>
      </c>
      <c r="P494">
        <v>17.5</v>
      </c>
      <c r="Q494">
        <v>17.600000000000001</v>
      </c>
      <c r="R494" s="60">
        <v>0.33680555555555602</v>
      </c>
      <c r="T494" s="124">
        <f t="shared" si="23"/>
        <v>41.3</v>
      </c>
      <c r="U494" s="128">
        <f t="shared" si="24"/>
        <v>6.5999999999999979</v>
      </c>
      <c r="V494" s="123" t="str">
        <f t="shared" si="18"/>
        <v/>
      </c>
      <c r="W494" s="128">
        <f t="shared" si="25"/>
        <v>1</v>
      </c>
      <c r="X494" s="124"/>
      <c r="Z494" s="6"/>
      <c r="AA494"/>
      <c r="AC494" s="545"/>
      <c r="AR494" s="6"/>
      <c r="AS494" s="6"/>
      <c r="AT494" s="58"/>
      <c r="AU494" s="670"/>
      <c r="AV494" s="671"/>
      <c r="AW494" s="670"/>
      <c r="AX494" s="670"/>
      <c r="AY494" s="670"/>
      <c r="AZ494" s="670"/>
      <c r="BA494" s="671"/>
      <c r="BB494" s="670"/>
      <c r="BC494" s="670"/>
      <c r="BD494" s="671"/>
      <c r="BE494" s="671"/>
      <c r="BF494" s="671"/>
      <c r="BG494" s="671"/>
      <c r="BH494" s="670"/>
      <c r="BI494" s="670"/>
      <c r="BJ494" s="670"/>
      <c r="BK494" s="672"/>
      <c r="BL494" s="670"/>
      <c r="CB494" s="60"/>
    </row>
    <row r="495" spans="2:80" x14ac:dyDescent="0.25">
      <c r="B495" s="6">
        <v>18.2</v>
      </c>
      <c r="C495" s="6">
        <v>88</v>
      </c>
      <c r="D495" s="6">
        <v>17.100000000000001</v>
      </c>
      <c r="E495" s="6">
        <v>18.2</v>
      </c>
      <c r="F495" s="6">
        <v>0.4</v>
      </c>
      <c r="G495" s="6">
        <v>1.8</v>
      </c>
      <c r="H495" s="6">
        <v>1014.2</v>
      </c>
      <c r="I495" s="6" t="s">
        <v>229</v>
      </c>
      <c r="J495" s="6" t="s">
        <v>229</v>
      </c>
      <c r="K495" s="6">
        <v>0</v>
      </c>
      <c r="L495" s="6">
        <v>0</v>
      </c>
      <c r="M495" s="6">
        <v>0.5</v>
      </c>
      <c r="N495">
        <v>15.7</v>
      </c>
      <c r="O495">
        <v>669.8</v>
      </c>
      <c r="P495">
        <v>17.5</v>
      </c>
      <c r="Q495">
        <v>17.600000000000001</v>
      </c>
      <c r="R495" s="60">
        <v>0.33750000000000002</v>
      </c>
      <c r="T495" s="124">
        <f t="shared" si="23"/>
        <v>41.5</v>
      </c>
      <c r="U495" s="128">
        <f t="shared" si="24"/>
        <v>6.8000000000000007</v>
      </c>
      <c r="V495" s="123" t="str">
        <f t="shared" si="18"/>
        <v/>
      </c>
      <c r="W495" s="128">
        <f t="shared" si="25"/>
        <v>1</v>
      </c>
      <c r="X495" s="124"/>
      <c r="Z495" s="6"/>
      <c r="AA495"/>
      <c r="AC495" s="545"/>
      <c r="AR495" s="6"/>
      <c r="AS495" s="6"/>
      <c r="AT495" s="58"/>
      <c r="AU495" s="670"/>
      <c r="AV495" s="671"/>
      <c r="AW495" s="670"/>
      <c r="AX495" s="670"/>
      <c r="AY495" s="670"/>
      <c r="AZ495" s="670"/>
      <c r="BA495" s="671"/>
      <c r="BB495" s="670"/>
      <c r="BC495" s="670"/>
      <c r="BD495" s="671"/>
      <c r="BE495" s="671"/>
      <c r="BF495" s="671"/>
      <c r="BG495" s="671"/>
      <c r="BH495" s="670"/>
      <c r="BI495" s="670"/>
      <c r="BJ495" s="670"/>
      <c r="BK495" s="672"/>
      <c r="BL495" s="670"/>
      <c r="CB495" s="60"/>
    </row>
    <row r="496" spans="2:80" x14ac:dyDescent="0.25">
      <c r="B496" s="6">
        <v>18.2</v>
      </c>
      <c r="C496" s="6">
        <v>88</v>
      </c>
      <c r="D496" s="6">
        <v>17.100000000000001</v>
      </c>
      <c r="E496" s="6">
        <v>18.2</v>
      </c>
      <c r="F496" s="6">
        <v>1.4</v>
      </c>
      <c r="G496" s="6">
        <v>1.8</v>
      </c>
      <c r="H496" s="6">
        <v>1014.2</v>
      </c>
      <c r="I496" s="6" t="s">
        <v>229</v>
      </c>
      <c r="J496" s="6" t="s">
        <v>229</v>
      </c>
      <c r="K496" s="6">
        <v>0</v>
      </c>
      <c r="L496" s="6">
        <v>0</v>
      </c>
      <c r="M496" s="6">
        <v>0.5</v>
      </c>
      <c r="N496">
        <v>15.7</v>
      </c>
      <c r="O496">
        <v>669.8</v>
      </c>
      <c r="P496">
        <v>17.5</v>
      </c>
      <c r="Q496">
        <v>17.600000000000001</v>
      </c>
      <c r="R496" s="60">
        <v>0.33819444444444402</v>
      </c>
      <c r="T496" s="124">
        <f t="shared" si="23"/>
        <v>41.8</v>
      </c>
      <c r="U496" s="128">
        <f t="shared" si="24"/>
        <v>6.9999999999999964</v>
      </c>
      <c r="V496" s="123" t="str">
        <f t="shared" si="18"/>
        <v/>
      </c>
      <c r="W496" s="128">
        <f t="shared" si="25"/>
        <v>1</v>
      </c>
      <c r="X496" s="124"/>
      <c r="Z496" s="6"/>
      <c r="AA496"/>
      <c r="AC496" s="545"/>
      <c r="AR496" s="6"/>
      <c r="AS496" s="6"/>
      <c r="AT496" s="58"/>
      <c r="AU496" s="670"/>
      <c r="AV496" s="671"/>
      <c r="AW496" s="670"/>
      <c r="AX496" s="670"/>
      <c r="AY496" s="670"/>
      <c r="AZ496" s="670"/>
      <c r="BA496" s="671"/>
      <c r="BB496" s="670"/>
      <c r="BC496" s="670"/>
      <c r="BD496" s="671"/>
      <c r="BE496" s="671"/>
      <c r="BF496" s="671"/>
      <c r="BG496" s="671"/>
      <c r="BH496" s="670"/>
      <c r="BI496" s="670"/>
      <c r="BJ496" s="670"/>
      <c r="BK496" s="672"/>
      <c r="BL496" s="670"/>
      <c r="CB496" s="60"/>
    </row>
    <row r="497" spans="2:83" x14ac:dyDescent="0.25">
      <c r="B497" s="6">
        <v>18.2</v>
      </c>
      <c r="C497" s="6">
        <v>88</v>
      </c>
      <c r="D497" s="6">
        <v>17.100000000000001</v>
      </c>
      <c r="E497" s="6">
        <v>18.2</v>
      </c>
      <c r="F497" s="6">
        <v>1.1000000000000001</v>
      </c>
      <c r="G497" s="6">
        <v>1.8</v>
      </c>
      <c r="H497" s="6">
        <v>1014.2</v>
      </c>
      <c r="I497" s="6" t="s">
        <v>229</v>
      </c>
      <c r="J497" s="6" t="s">
        <v>229</v>
      </c>
      <c r="K497" s="6">
        <v>0</v>
      </c>
      <c r="L497" s="6">
        <v>0</v>
      </c>
      <c r="M497" s="6">
        <v>0.5</v>
      </c>
      <c r="N497">
        <v>15.7</v>
      </c>
      <c r="O497">
        <v>669.8</v>
      </c>
      <c r="P497">
        <v>17.600000000000001</v>
      </c>
      <c r="Q497">
        <v>17.600000000000001</v>
      </c>
      <c r="R497" s="60">
        <v>0.33888888888888902</v>
      </c>
      <c r="T497" s="124">
        <f t="shared" si="23"/>
        <v>42.2</v>
      </c>
      <c r="U497" s="128">
        <f t="shared" si="24"/>
        <v>7.4000000000000021</v>
      </c>
      <c r="V497" s="123" t="str">
        <f t="shared" si="18"/>
        <v/>
      </c>
      <c r="W497" s="128">
        <f t="shared" si="25"/>
        <v>1</v>
      </c>
      <c r="X497" s="124"/>
      <c r="Z497" s="6"/>
      <c r="AA497"/>
      <c r="AC497" s="545"/>
      <c r="AR497" s="6"/>
      <c r="AS497" s="6"/>
      <c r="AT497" s="58"/>
      <c r="AU497" s="670"/>
      <c r="AV497" s="671"/>
      <c r="AW497" s="670"/>
      <c r="AX497" s="670"/>
      <c r="AY497" s="671"/>
      <c r="AZ497" s="671"/>
      <c r="BA497" s="670"/>
      <c r="BB497" s="670"/>
      <c r="BC497" s="670"/>
      <c r="BD497" s="671"/>
      <c r="BE497" s="671"/>
      <c r="BF497" s="671"/>
      <c r="BG497" s="671"/>
      <c r="BH497" s="670"/>
      <c r="BI497" s="670"/>
      <c r="BJ497" s="670"/>
      <c r="BK497" s="672"/>
      <c r="BL497" s="670"/>
      <c r="CB497" s="60"/>
    </row>
    <row r="498" spans="2:83" x14ac:dyDescent="0.25">
      <c r="B498" s="6">
        <v>18.2</v>
      </c>
      <c r="C498" s="6">
        <v>88</v>
      </c>
      <c r="D498" s="6">
        <v>17.100000000000001</v>
      </c>
      <c r="E498" s="6">
        <v>18.2</v>
      </c>
      <c r="F498" s="6">
        <v>0.7</v>
      </c>
      <c r="G498" s="6">
        <v>1.8</v>
      </c>
      <c r="H498" s="6">
        <v>1014.2</v>
      </c>
      <c r="I498" s="6" t="s">
        <v>229</v>
      </c>
      <c r="J498" s="6" t="s">
        <v>229</v>
      </c>
      <c r="K498" s="6">
        <v>0</v>
      </c>
      <c r="L498" s="6">
        <v>0</v>
      </c>
      <c r="M498" s="6">
        <v>0.5</v>
      </c>
      <c r="N498">
        <v>15.7</v>
      </c>
      <c r="O498">
        <v>669.8</v>
      </c>
      <c r="P498">
        <v>17.600000000000001</v>
      </c>
      <c r="Q498">
        <v>17.600000000000001</v>
      </c>
      <c r="R498" s="60">
        <v>0.33958333333333302</v>
      </c>
      <c r="T498" s="124">
        <f t="shared" si="23"/>
        <v>42.5</v>
      </c>
      <c r="U498" s="128">
        <f t="shared" si="24"/>
        <v>7.6000000000000014</v>
      </c>
      <c r="V498" s="123" t="str">
        <f t="shared" si="18"/>
        <v/>
      </c>
      <c r="W498" s="128">
        <f t="shared" si="25"/>
        <v>1</v>
      </c>
      <c r="X498" s="124"/>
      <c r="Z498" s="6"/>
      <c r="AA498"/>
      <c r="AC498" s="545"/>
      <c r="AR498" s="6"/>
      <c r="AS498" s="6"/>
      <c r="AT498" s="58"/>
      <c r="AU498" s="670"/>
      <c r="AV498" s="671"/>
      <c r="AW498" s="670"/>
      <c r="AX498" s="670"/>
      <c r="AY498" s="670"/>
      <c r="AZ498" s="670"/>
      <c r="BA498" s="670"/>
      <c r="BB498" s="670"/>
      <c r="BC498" s="670"/>
      <c r="BD498" s="671"/>
      <c r="BE498" s="671"/>
      <c r="BF498" s="671"/>
      <c r="BG498" s="671"/>
      <c r="BH498" s="670"/>
      <c r="BI498" s="670"/>
      <c r="BJ498" s="670"/>
      <c r="BK498" s="672"/>
      <c r="BL498" s="670"/>
      <c r="CB498" s="60"/>
    </row>
    <row r="499" spans="2:83" x14ac:dyDescent="0.25">
      <c r="B499" s="6">
        <v>18.2</v>
      </c>
      <c r="C499" s="6">
        <v>88</v>
      </c>
      <c r="D499" s="6">
        <v>17.100000000000001</v>
      </c>
      <c r="E499" s="6">
        <v>18.2</v>
      </c>
      <c r="F499" s="6">
        <v>1.8</v>
      </c>
      <c r="G499" s="6">
        <v>3.6</v>
      </c>
      <c r="H499" s="6">
        <v>1014.3</v>
      </c>
      <c r="I499" s="6" t="s">
        <v>229</v>
      </c>
      <c r="J499" s="6" t="s">
        <v>229</v>
      </c>
      <c r="K499" s="6">
        <v>0</v>
      </c>
      <c r="L499" s="6">
        <v>0</v>
      </c>
      <c r="M499" s="6">
        <v>0.5</v>
      </c>
      <c r="N499">
        <v>15.7</v>
      </c>
      <c r="O499">
        <v>669.8</v>
      </c>
      <c r="P499">
        <v>17.600000000000001</v>
      </c>
      <c r="Q499">
        <v>17.600000000000001</v>
      </c>
      <c r="R499" s="60">
        <v>0.34027777777777801</v>
      </c>
      <c r="T499" s="124">
        <f t="shared" si="23"/>
        <v>42.8</v>
      </c>
      <c r="U499" s="128">
        <f t="shared" si="24"/>
        <v>7.7999999999999972</v>
      </c>
      <c r="V499" s="123" t="str">
        <f t="shared" si="18"/>
        <v/>
      </c>
      <c r="W499" s="128">
        <f t="shared" si="25"/>
        <v>1</v>
      </c>
      <c r="X499" s="124"/>
      <c r="Z499" s="6"/>
      <c r="AA499"/>
      <c r="AC499" s="545"/>
      <c r="AR499" s="6"/>
      <c r="AS499" s="6"/>
      <c r="AT499" s="58"/>
      <c r="AU499" s="670"/>
      <c r="AV499" s="671"/>
      <c r="AW499" s="670"/>
      <c r="AX499" s="670"/>
      <c r="AY499" s="671"/>
      <c r="AZ499" s="671"/>
      <c r="BA499" s="670"/>
      <c r="BB499" s="670"/>
      <c r="BC499" s="670"/>
      <c r="BD499" s="671"/>
      <c r="BE499" s="671"/>
      <c r="BF499" s="671"/>
      <c r="BG499" s="671"/>
      <c r="BH499" s="670"/>
      <c r="BI499" s="670"/>
      <c r="BJ499" s="670"/>
      <c r="BK499" s="672"/>
      <c r="BL499" s="670"/>
      <c r="CB499" s="60"/>
    </row>
    <row r="500" spans="2:83" x14ac:dyDescent="0.25">
      <c r="B500" s="6">
        <v>18.2</v>
      </c>
      <c r="C500" s="6">
        <v>88</v>
      </c>
      <c r="D500" s="6">
        <v>17.100000000000001</v>
      </c>
      <c r="E500" s="6">
        <v>18.2</v>
      </c>
      <c r="F500" s="6">
        <v>2.5</v>
      </c>
      <c r="G500" s="6">
        <v>3.6</v>
      </c>
      <c r="H500" s="6">
        <v>1014.2</v>
      </c>
      <c r="I500" s="6" t="s">
        <v>229</v>
      </c>
      <c r="J500" s="6" t="s">
        <v>229</v>
      </c>
      <c r="K500" s="6">
        <v>0</v>
      </c>
      <c r="L500" s="6">
        <v>0</v>
      </c>
      <c r="M500" s="6">
        <v>0.5</v>
      </c>
      <c r="N500">
        <v>15.7</v>
      </c>
      <c r="O500">
        <v>669.8</v>
      </c>
      <c r="P500">
        <v>17.600000000000001</v>
      </c>
      <c r="Q500">
        <v>17.600000000000001</v>
      </c>
      <c r="R500" s="60">
        <v>0.34097222222222201</v>
      </c>
      <c r="T500" s="124">
        <f t="shared" si="23"/>
        <v>43.1</v>
      </c>
      <c r="U500" s="128">
        <f t="shared" si="24"/>
        <v>8.1000000000000014</v>
      </c>
      <c r="V500" s="123" t="str">
        <f t="shared" si="18"/>
        <v/>
      </c>
      <c r="W500" s="128">
        <f t="shared" si="25"/>
        <v>1</v>
      </c>
      <c r="X500" s="124"/>
      <c r="Z500" s="6"/>
      <c r="AA500"/>
      <c r="AC500" s="545"/>
      <c r="AR500" s="6"/>
      <c r="AS500" s="6"/>
      <c r="AT500" s="58"/>
      <c r="AU500" s="670"/>
      <c r="AV500" s="671"/>
      <c r="AW500" s="670"/>
      <c r="AX500" s="670"/>
      <c r="AY500" s="671"/>
      <c r="AZ500" s="671"/>
      <c r="BA500" s="671"/>
      <c r="BB500" s="670"/>
      <c r="BC500" s="670"/>
      <c r="BD500" s="671"/>
      <c r="BE500" s="671"/>
      <c r="BF500" s="671"/>
      <c r="BG500" s="671"/>
      <c r="BH500" s="670"/>
      <c r="BI500" s="670"/>
      <c r="BJ500" s="670"/>
      <c r="BK500" s="672"/>
      <c r="BL500" s="670"/>
      <c r="CB500" s="60"/>
    </row>
    <row r="501" spans="2:83" x14ac:dyDescent="0.25">
      <c r="B501" s="6">
        <v>18.3</v>
      </c>
      <c r="C501" s="6">
        <v>88</v>
      </c>
      <c r="D501" s="6">
        <v>17.100000000000001</v>
      </c>
      <c r="E501" s="6">
        <v>18.2</v>
      </c>
      <c r="F501" s="6">
        <v>4.7</v>
      </c>
      <c r="G501" s="6">
        <v>7.2</v>
      </c>
      <c r="H501" s="6">
        <v>1014.3</v>
      </c>
      <c r="I501" s="6" t="s">
        <v>229</v>
      </c>
      <c r="J501" s="6" t="s">
        <v>229</v>
      </c>
      <c r="K501" s="6">
        <v>0</v>
      </c>
      <c r="L501" s="6">
        <v>0</v>
      </c>
      <c r="M501" s="6">
        <v>0.5</v>
      </c>
      <c r="N501">
        <v>15.7</v>
      </c>
      <c r="O501">
        <v>669.8</v>
      </c>
      <c r="P501">
        <v>17.600000000000001</v>
      </c>
      <c r="Q501">
        <v>17.600000000000001</v>
      </c>
      <c r="R501" s="60">
        <v>0.34166666666666701</v>
      </c>
      <c r="T501" s="124">
        <f t="shared" si="23"/>
        <v>43.3</v>
      </c>
      <c r="U501" s="128">
        <f t="shared" si="24"/>
        <v>8.2999999999999972</v>
      </c>
      <c r="V501" s="123" t="str">
        <f t="shared" si="18"/>
        <v/>
      </c>
      <c r="W501" s="128">
        <f t="shared" si="25"/>
        <v>1</v>
      </c>
      <c r="X501" s="124"/>
      <c r="Z501" s="6"/>
      <c r="AA501"/>
      <c r="AC501" s="545"/>
      <c r="AR501" s="6"/>
      <c r="AS501" s="6"/>
      <c r="AT501" s="58"/>
      <c r="AU501" s="670"/>
      <c r="AV501" s="671"/>
      <c r="AW501" s="670"/>
      <c r="AX501" s="670"/>
      <c r="AY501" s="671"/>
      <c r="AZ501" s="671"/>
      <c r="BA501" s="670"/>
      <c r="BB501" s="670"/>
      <c r="BC501" s="670"/>
      <c r="BD501" s="671"/>
      <c r="BE501" s="671"/>
      <c r="BF501" s="671"/>
      <c r="BG501" s="671"/>
      <c r="BH501" s="670"/>
      <c r="BI501" s="670"/>
      <c r="BJ501" s="670"/>
      <c r="BK501" s="672"/>
      <c r="BL501" s="670"/>
      <c r="CB501" s="60"/>
    </row>
    <row r="502" spans="2:83" x14ac:dyDescent="0.25">
      <c r="B502" s="6">
        <v>18.2</v>
      </c>
      <c r="C502" s="6">
        <v>88</v>
      </c>
      <c r="D502" s="6">
        <v>17.100000000000001</v>
      </c>
      <c r="E502" s="6">
        <v>18.2</v>
      </c>
      <c r="F502" s="6">
        <v>1.1000000000000001</v>
      </c>
      <c r="G502" s="6">
        <v>1.8</v>
      </c>
      <c r="H502" s="6">
        <v>1014.4</v>
      </c>
      <c r="I502" s="6" t="s">
        <v>229</v>
      </c>
      <c r="J502" s="6" t="s">
        <v>229</v>
      </c>
      <c r="K502" s="6">
        <v>0</v>
      </c>
      <c r="L502" s="6">
        <v>0</v>
      </c>
      <c r="M502" s="6">
        <v>0.5</v>
      </c>
      <c r="N502">
        <v>15.7</v>
      </c>
      <c r="O502">
        <v>669.8</v>
      </c>
      <c r="P502">
        <v>17.600000000000001</v>
      </c>
      <c r="Q502">
        <v>17.600000000000001</v>
      </c>
      <c r="R502" s="60">
        <v>0.34236111111111101</v>
      </c>
      <c r="T502" s="124">
        <f t="shared" si="23"/>
        <v>43.6</v>
      </c>
      <c r="U502" s="128">
        <f t="shared" si="24"/>
        <v>8.6000000000000014</v>
      </c>
      <c r="V502" s="123" t="str">
        <f t="shared" si="18"/>
        <v/>
      </c>
      <c r="W502" s="128">
        <f t="shared" si="25"/>
        <v>1</v>
      </c>
      <c r="X502" s="124"/>
      <c r="Z502" s="6"/>
      <c r="AA502"/>
      <c r="AC502" s="545"/>
      <c r="AR502" s="6"/>
      <c r="AS502" s="6"/>
      <c r="AT502" s="58"/>
      <c r="AU502" s="670"/>
      <c r="AV502" s="671"/>
      <c r="AW502" s="670"/>
      <c r="AX502" s="670"/>
      <c r="AY502" s="670"/>
      <c r="AZ502" s="670"/>
      <c r="BA502" s="671"/>
      <c r="BB502" s="670"/>
      <c r="BC502" s="670"/>
      <c r="BD502" s="671"/>
      <c r="BE502" s="671"/>
      <c r="BF502" s="671"/>
      <c r="BG502" s="671"/>
      <c r="BH502" s="670"/>
      <c r="BI502" s="670"/>
      <c r="BJ502" s="670"/>
      <c r="BK502" s="672"/>
      <c r="BL502" s="670"/>
      <c r="CB502" s="60"/>
    </row>
    <row r="503" spans="2:83" x14ac:dyDescent="0.25">
      <c r="B503" s="6">
        <v>18.3</v>
      </c>
      <c r="C503" s="6">
        <v>88</v>
      </c>
      <c r="D503" s="6">
        <v>17.2</v>
      </c>
      <c r="E503" s="6">
        <v>18.3</v>
      </c>
      <c r="F503" s="6">
        <v>4</v>
      </c>
      <c r="G503" s="6">
        <v>5.4</v>
      </c>
      <c r="H503" s="6">
        <v>1014.3</v>
      </c>
      <c r="I503" s="6" t="s">
        <v>229</v>
      </c>
      <c r="J503" s="6" t="s">
        <v>229</v>
      </c>
      <c r="K503" s="6">
        <v>0</v>
      </c>
      <c r="L503" s="6">
        <v>0</v>
      </c>
      <c r="M503" s="6">
        <v>0.5</v>
      </c>
      <c r="N503">
        <v>15.7</v>
      </c>
      <c r="O503">
        <v>669.8</v>
      </c>
      <c r="P503">
        <v>17.600000000000001</v>
      </c>
      <c r="Q503">
        <v>17.7</v>
      </c>
      <c r="R503" s="60">
        <v>0.343055555555556</v>
      </c>
      <c r="T503" s="124">
        <f t="shared" si="23"/>
        <v>44.1</v>
      </c>
      <c r="U503" s="128">
        <f t="shared" si="24"/>
        <v>9</v>
      </c>
      <c r="V503" s="123" t="str">
        <f t="shared" si="18"/>
        <v/>
      </c>
      <c r="W503" s="128">
        <f t="shared" si="25"/>
        <v>1</v>
      </c>
      <c r="X503" s="124"/>
      <c r="Z503" s="6"/>
      <c r="AA503"/>
      <c r="AC503" s="545"/>
      <c r="AR503" s="6"/>
      <c r="AS503" s="6"/>
      <c r="AT503" s="58"/>
      <c r="AU503" s="670"/>
      <c r="AV503" s="671"/>
      <c r="AW503" s="670"/>
      <c r="AX503" s="670"/>
      <c r="AY503" s="671"/>
      <c r="AZ503" s="671"/>
      <c r="BA503" s="670"/>
      <c r="BB503" s="670"/>
      <c r="BC503" s="670"/>
      <c r="BD503" s="671"/>
      <c r="BE503" s="671"/>
      <c r="BF503" s="671"/>
      <c r="BG503" s="671"/>
      <c r="BH503" s="670"/>
      <c r="BI503" s="670"/>
      <c r="BJ503" s="670"/>
      <c r="BK503" s="672"/>
      <c r="BL503" s="670"/>
      <c r="CB503" s="60"/>
    </row>
    <row r="504" spans="2:83" x14ac:dyDescent="0.25">
      <c r="B504" s="6">
        <v>18.3</v>
      </c>
      <c r="C504" s="6">
        <v>88</v>
      </c>
      <c r="D504" s="6">
        <v>17.2</v>
      </c>
      <c r="E504" s="6">
        <v>18.3</v>
      </c>
      <c r="F504" s="6">
        <v>1.4</v>
      </c>
      <c r="G504" s="6">
        <v>1.8</v>
      </c>
      <c r="H504" s="6">
        <v>1014.3</v>
      </c>
      <c r="I504" s="6" t="s">
        <v>229</v>
      </c>
      <c r="J504" s="6" t="s">
        <v>229</v>
      </c>
      <c r="K504" s="6">
        <v>0</v>
      </c>
      <c r="L504" s="6">
        <v>0</v>
      </c>
      <c r="M504" s="6">
        <v>0.5</v>
      </c>
      <c r="N504">
        <v>15.7</v>
      </c>
      <c r="O504">
        <v>669.8</v>
      </c>
      <c r="P504">
        <v>17.600000000000001</v>
      </c>
      <c r="Q504">
        <v>17.7</v>
      </c>
      <c r="R504" s="60">
        <v>0.34375</v>
      </c>
      <c r="T504" s="124">
        <f t="shared" si="23"/>
        <v>44.5</v>
      </c>
      <c r="U504" s="128">
        <f t="shared" si="24"/>
        <v>9.3999999999999986</v>
      </c>
      <c r="V504" s="123" t="str">
        <f t="shared" si="18"/>
        <v/>
      </c>
      <c r="W504" s="128">
        <f t="shared" si="25"/>
        <v>1</v>
      </c>
      <c r="X504" s="124"/>
      <c r="Z504" s="6"/>
      <c r="AA504"/>
      <c r="AC504" s="545"/>
      <c r="AR504" s="6"/>
      <c r="AS504" s="6"/>
      <c r="AT504" s="58"/>
      <c r="AU504" s="670"/>
      <c r="AV504" s="671"/>
      <c r="AW504" s="670"/>
      <c r="AX504" s="670"/>
      <c r="AY504" s="671"/>
      <c r="AZ504" s="671"/>
      <c r="BA504" s="670"/>
      <c r="BB504" s="670"/>
      <c r="BC504" s="670"/>
      <c r="BD504" s="671"/>
      <c r="BE504" s="671"/>
      <c r="BF504" s="671"/>
      <c r="BG504" s="671"/>
      <c r="BH504" s="670"/>
      <c r="BI504" s="670"/>
      <c r="BJ504" s="670"/>
      <c r="BK504" s="672"/>
      <c r="BL504" s="670"/>
      <c r="CB504" s="60"/>
    </row>
    <row r="505" spans="2:83" x14ac:dyDescent="0.25">
      <c r="B505" s="6">
        <v>18.3</v>
      </c>
      <c r="C505" s="6">
        <v>88</v>
      </c>
      <c r="D505" s="6">
        <v>17.2</v>
      </c>
      <c r="E505" s="6">
        <v>18.3</v>
      </c>
      <c r="F505" s="6">
        <v>1.1000000000000001</v>
      </c>
      <c r="G505" s="6">
        <v>1.8</v>
      </c>
      <c r="H505" s="6">
        <v>1014.3</v>
      </c>
      <c r="I505" s="6" t="s">
        <v>229</v>
      </c>
      <c r="J505" s="6" t="s">
        <v>229</v>
      </c>
      <c r="K505" s="6">
        <v>0</v>
      </c>
      <c r="L505" s="6">
        <v>0</v>
      </c>
      <c r="M505" s="6">
        <v>0.5</v>
      </c>
      <c r="N505">
        <v>15.7</v>
      </c>
      <c r="O505">
        <v>669.8</v>
      </c>
      <c r="P505">
        <v>17.600000000000001</v>
      </c>
      <c r="Q505">
        <v>17.600000000000001</v>
      </c>
      <c r="R505" s="60">
        <v>0.344444444444444</v>
      </c>
      <c r="T505" s="124">
        <f t="shared" si="23"/>
        <v>44.8</v>
      </c>
      <c r="U505" s="128">
        <f t="shared" si="24"/>
        <v>9.6999999999999957</v>
      </c>
      <c r="V505" s="123" t="str">
        <f t="shared" si="18"/>
        <v/>
      </c>
      <c r="W505" s="128">
        <f t="shared" si="25"/>
        <v>1</v>
      </c>
      <c r="X505" s="124"/>
      <c r="Z505" s="6"/>
      <c r="AA505"/>
      <c r="AC505" s="545"/>
      <c r="AR505" s="6"/>
      <c r="AS505" s="6"/>
      <c r="AT505" s="58"/>
      <c r="AU505" s="670"/>
      <c r="AV505" s="671"/>
      <c r="AW505" s="670"/>
      <c r="AX505" s="670"/>
      <c r="AY505" s="670"/>
      <c r="AZ505" s="670"/>
      <c r="BA505" s="670"/>
      <c r="BB505" s="670"/>
      <c r="BC505" s="670"/>
      <c r="BD505" s="671"/>
      <c r="BE505" s="671"/>
      <c r="BF505" s="671"/>
      <c r="BG505" s="671"/>
      <c r="BH505" s="670"/>
      <c r="BI505" s="670"/>
      <c r="BJ505" s="670"/>
      <c r="BK505" s="672"/>
      <c r="BL505" s="670"/>
      <c r="CB505" s="60"/>
    </row>
    <row r="506" spans="2:83" x14ac:dyDescent="0.25">
      <c r="B506" s="6">
        <v>18.2</v>
      </c>
      <c r="C506" s="6">
        <v>88</v>
      </c>
      <c r="D506" s="6">
        <v>17.2</v>
      </c>
      <c r="E506" s="6">
        <v>18.3</v>
      </c>
      <c r="F506" s="6">
        <v>2.2000000000000002</v>
      </c>
      <c r="G506" s="6">
        <v>3.6</v>
      </c>
      <c r="H506" s="6">
        <v>1014.2</v>
      </c>
      <c r="I506" s="6" t="s">
        <v>229</v>
      </c>
      <c r="J506" s="6" t="s">
        <v>229</v>
      </c>
      <c r="K506" s="6">
        <v>0</v>
      </c>
      <c r="L506" s="6">
        <v>0</v>
      </c>
      <c r="M506" s="6">
        <v>0.5</v>
      </c>
      <c r="N506">
        <v>15.7</v>
      </c>
      <c r="O506">
        <v>669.8</v>
      </c>
      <c r="P506">
        <v>17.600000000000001</v>
      </c>
      <c r="Q506">
        <v>17.7</v>
      </c>
      <c r="R506" s="60">
        <v>0.34513888888888899</v>
      </c>
      <c r="T506" s="124">
        <f t="shared" si="23"/>
        <v>45</v>
      </c>
      <c r="U506" s="128">
        <f t="shared" si="24"/>
        <v>9.8000000000000007</v>
      </c>
      <c r="V506" s="123" t="str">
        <f t="shared" si="18"/>
        <v/>
      </c>
      <c r="W506" s="128">
        <f t="shared" si="25"/>
        <v>1</v>
      </c>
      <c r="X506" s="124"/>
      <c r="Z506" s="6"/>
      <c r="AA506"/>
      <c r="AC506" s="545"/>
      <c r="AR506" s="6"/>
      <c r="AS506" s="6"/>
      <c r="AT506" s="58"/>
      <c r="AU506" s="670"/>
      <c r="AV506" s="671"/>
      <c r="AW506" s="670"/>
      <c r="AX506" s="670"/>
      <c r="AY506" s="670"/>
      <c r="AZ506" s="670"/>
      <c r="BA506" s="670"/>
      <c r="BB506" s="670"/>
      <c r="BC506" s="670"/>
      <c r="BD506" s="671"/>
      <c r="BE506" s="671"/>
      <c r="BF506" s="671"/>
      <c r="BG506" s="671"/>
      <c r="BH506" s="670"/>
      <c r="BI506" s="670"/>
      <c r="BJ506" s="670"/>
      <c r="BK506" s="672"/>
      <c r="BL506" s="670"/>
      <c r="CB506" s="60"/>
    </row>
    <row r="507" spans="2:83" x14ac:dyDescent="0.25">
      <c r="B507" s="6">
        <v>18.3</v>
      </c>
      <c r="C507" s="6">
        <v>88</v>
      </c>
      <c r="D507" s="6">
        <v>17.2</v>
      </c>
      <c r="E507" s="6">
        <v>18.3</v>
      </c>
      <c r="F507" s="6">
        <v>1.8</v>
      </c>
      <c r="G507" s="6">
        <v>3.6</v>
      </c>
      <c r="H507" s="6">
        <v>1014.4</v>
      </c>
      <c r="I507" s="6" t="s">
        <v>229</v>
      </c>
      <c r="J507" s="6" t="s">
        <v>229</v>
      </c>
      <c r="K507" s="6">
        <v>0</v>
      </c>
      <c r="L507" s="6">
        <v>0</v>
      </c>
      <c r="M507" s="6">
        <v>0.5</v>
      </c>
      <c r="N507">
        <v>15.7</v>
      </c>
      <c r="O507">
        <v>669.8</v>
      </c>
      <c r="P507">
        <v>17.600000000000001</v>
      </c>
      <c r="Q507">
        <v>17.7</v>
      </c>
      <c r="R507" s="60">
        <v>0.34583333333333299</v>
      </c>
      <c r="T507" s="124">
        <f t="shared" si="23"/>
        <v>45.1</v>
      </c>
      <c r="U507" s="128">
        <f t="shared" si="24"/>
        <v>9.9000000000000021</v>
      </c>
      <c r="V507" s="123" t="str">
        <f t="shared" si="18"/>
        <v/>
      </c>
      <c r="W507" s="128">
        <f t="shared" si="25"/>
        <v>1</v>
      </c>
      <c r="X507" s="124"/>
      <c r="Z507" s="6"/>
      <c r="AA507"/>
      <c r="AC507" s="545"/>
      <c r="AR507" s="6"/>
      <c r="AS507" s="6"/>
      <c r="AT507" s="58"/>
      <c r="AU507" s="670"/>
      <c r="AV507" s="671"/>
      <c r="AW507" s="670"/>
      <c r="AX507" s="670"/>
      <c r="AY507" s="671"/>
      <c r="AZ507" s="671"/>
      <c r="BA507" s="670"/>
      <c r="BB507" s="670"/>
      <c r="BC507" s="670"/>
      <c r="BD507" s="671"/>
      <c r="BE507" s="671"/>
      <c r="BF507" s="671"/>
      <c r="BG507" s="671"/>
      <c r="BH507" s="670"/>
      <c r="BI507" s="670"/>
      <c r="BJ507" s="670"/>
      <c r="BK507" s="672"/>
      <c r="BL507" s="670"/>
      <c r="CB507" s="60"/>
    </row>
    <row r="508" spans="2:83" x14ac:dyDescent="0.25">
      <c r="B508" s="6">
        <v>18.3</v>
      </c>
      <c r="C508" s="6">
        <v>88</v>
      </c>
      <c r="D508" s="6">
        <v>17.2</v>
      </c>
      <c r="E508" s="6">
        <v>18.3</v>
      </c>
      <c r="F508" s="6">
        <v>1.4</v>
      </c>
      <c r="G508" s="6">
        <v>1.8</v>
      </c>
      <c r="H508" s="6">
        <v>1014.5</v>
      </c>
      <c r="I508" s="6" t="s">
        <v>229</v>
      </c>
      <c r="J508" s="6" t="s">
        <v>229</v>
      </c>
      <c r="K508" s="6">
        <v>0</v>
      </c>
      <c r="L508" s="6">
        <v>0</v>
      </c>
      <c r="M508" s="6">
        <v>0.5</v>
      </c>
      <c r="N508">
        <v>15.7</v>
      </c>
      <c r="O508">
        <v>669.8</v>
      </c>
      <c r="P508">
        <v>17.600000000000001</v>
      </c>
      <c r="Q508">
        <v>17.7</v>
      </c>
      <c r="R508" s="60">
        <v>0.34652777777777799</v>
      </c>
      <c r="T508" s="124">
        <f t="shared" si="23"/>
        <v>45.1</v>
      </c>
      <c r="U508" s="128">
        <f t="shared" si="24"/>
        <v>9.9000000000000021</v>
      </c>
      <c r="V508" s="123" t="str">
        <f t="shared" si="18"/>
        <v/>
      </c>
      <c r="W508" s="128">
        <f t="shared" si="25"/>
        <v>1</v>
      </c>
      <c r="X508" s="124"/>
      <c r="Z508" s="6"/>
      <c r="AA508"/>
      <c r="AC508" s="545"/>
      <c r="AR508" s="6"/>
      <c r="AS508" s="6"/>
      <c r="AT508" s="58"/>
      <c r="AU508" s="670"/>
      <c r="AV508" s="671"/>
      <c r="AW508" s="670"/>
      <c r="AX508" s="670"/>
      <c r="AY508" s="670"/>
      <c r="AZ508" s="670"/>
      <c r="BA508" s="670"/>
      <c r="BB508" s="670"/>
      <c r="BC508" s="670"/>
      <c r="BD508" s="671"/>
      <c r="BE508" s="671"/>
      <c r="BF508" s="671"/>
      <c r="BG508" s="671"/>
      <c r="BH508" s="670"/>
      <c r="BI508" s="670"/>
      <c r="BJ508" s="670"/>
      <c r="BK508" s="672"/>
      <c r="BL508" s="670"/>
      <c r="CB508" s="60"/>
    </row>
    <row r="509" spans="2:83" x14ac:dyDescent="0.25">
      <c r="B509" s="6">
        <v>18.3</v>
      </c>
      <c r="C509" s="6">
        <v>88</v>
      </c>
      <c r="D509" s="6">
        <v>17.2</v>
      </c>
      <c r="E509" s="6">
        <v>18.3</v>
      </c>
      <c r="F509" s="6">
        <v>2.5</v>
      </c>
      <c r="G509" s="6">
        <v>3.6</v>
      </c>
      <c r="H509" s="6">
        <v>1014.3</v>
      </c>
      <c r="I509" s="6" t="s">
        <v>229</v>
      </c>
      <c r="J509" s="6" t="s">
        <v>229</v>
      </c>
      <c r="K509" s="6">
        <v>0</v>
      </c>
      <c r="L509" s="6">
        <v>0</v>
      </c>
      <c r="M509" s="6">
        <v>0.5</v>
      </c>
      <c r="N509">
        <v>15.7</v>
      </c>
      <c r="O509">
        <v>669.8</v>
      </c>
      <c r="P509">
        <v>17.600000000000001</v>
      </c>
      <c r="Q509">
        <v>17.7</v>
      </c>
      <c r="R509" s="60">
        <v>0.34722222222222199</v>
      </c>
      <c r="T509" s="124">
        <f t="shared" si="23"/>
        <v>45.2</v>
      </c>
      <c r="U509" s="128">
        <f t="shared" si="24"/>
        <v>10.000000000000004</v>
      </c>
      <c r="V509" s="123" t="str">
        <f t="shared" si="18"/>
        <v/>
      </c>
      <c r="W509" s="128">
        <f t="shared" si="25"/>
        <v>1</v>
      </c>
      <c r="X509" s="124"/>
      <c r="Z509" s="6"/>
      <c r="AA509"/>
      <c r="AC509" s="545"/>
      <c r="AR509" s="6"/>
      <c r="AS509" s="6"/>
      <c r="AT509" s="58"/>
      <c r="AU509" s="670"/>
      <c r="AV509" s="671"/>
      <c r="AW509" s="670"/>
      <c r="AX509" s="670"/>
      <c r="AY509" s="671"/>
      <c r="AZ509" s="671"/>
      <c r="BA509" s="670"/>
      <c r="BB509" s="670"/>
      <c r="BC509" s="670"/>
      <c r="BD509" s="671"/>
      <c r="BE509" s="671"/>
      <c r="BF509" s="671"/>
      <c r="BG509" s="671"/>
      <c r="BH509" s="670"/>
      <c r="BI509" s="670"/>
      <c r="BJ509" s="670"/>
      <c r="BK509" s="672"/>
      <c r="BL509" s="670"/>
      <c r="CB509" s="60"/>
    </row>
    <row r="510" spans="2:83" x14ac:dyDescent="0.25">
      <c r="B510" s="6">
        <v>18.3</v>
      </c>
      <c r="C510" s="6">
        <v>88</v>
      </c>
      <c r="D510" s="6">
        <v>17.2</v>
      </c>
      <c r="E510" s="6">
        <v>18.3</v>
      </c>
      <c r="F510" s="6">
        <v>4</v>
      </c>
      <c r="G510" s="6">
        <v>5.4</v>
      </c>
      <c r="H510" s="6">
        <v>1014.5</v>
      </c>
      <c r="I510" s="6" t="s">
        <v>229</v>
      </c>
      <c r="J510" s="6" t="s">
        <v>229</v>
      </c>
      <c r="K510" s="6">
        <v>0</v>
      </c>
      <c r="L510" s="6">
        <v>0</v>
      </c>
      <c r="M510" s="6">
        <v>0.5</v>
      </c>
      <c r="N510">
        <v>15.7</v>
      </c>
      <c r="O510">
        <v>669.8</v>
      </c>
      <c r="P510">
        <v>17.600000000000001</v>
      </c>
      <c r="Q510">
        <v>17.7</v>
      </c>
      <c r="R510" s="60">
        <v>0.34791666666666698</v>
      </c>
      <c r="T510" s="124">
        <f t="shared" si="23"/>
        <v>45.2</v>
      </c>
      <c r="U510" s="128">
        <f t="shared" si="24"/>
        <v>10.000000000000004</v>
      </c>
      <c r="V510" s="123" t="str">
        <f t="shared" si="18"/>
        <v/>
      </c>
      <c r="W510" s="128">
        <f t="shared" si="25"/>
        <v>1</v>
      </c>
      <c r="X510" s="124"/>
      <c r="Z510" s="6"/>
      <c r="AA510"/>
      <c r="AC510" s="545"/>
      <c r="AR510" s="6"/>
      <c r="AS510" s="6"/>
      <c r="AT510" s="58"/>
      <c r="AU510" s="670"/>
      <c r="AV510" s="671"/>
      <c r="AW510" s="670"/>
      <c r="AX510" s="670"/>
      <c r="AY510" s="671"/>
      <c r="AZ510" s="671"/>
      <c r="BA510" s="670"/>
      <c r="BB510" s="670"/>
      <c r="BC510" s="670"/>
      <c r="BD510" s="671"/>
      <c r="BE510" s="671"/>
      <c r="BF510" s="671"/>
      <c r="BG510" s="671"/>
      <c r="BH510" s="670"/>
      <c r="BI510" s="670"/>
      <c r="BJ510" s="670"/>
      <c r="BK510" s="672"/>
      <c r="BL510" s="670"/>
      <c r="CB510" s="60"/>
    </row>
    <row r="511" spans="2:83" x14ac:dyDescent="0.25">
      <c r="B511" s="6">
        <v>18.3</v>
      </c>
      <c r="C511" s="6">
        <v>88</v>
      </c>
      <c r="D511" s="6">
        <v>17.2</v>
      </c>
      <c r="E511" s="6">
        <v>18.3</v>
      </c>
      <c r="F511" s="6">
        <v>0.7</v>
      </c>
      <c r="G511" s="6">
        <v>1.8</v>
      </c>
      <c r="H511" s="6">
        <v>1014.6</v>
      </c>
      <c r="I511" s="6" t="s">
        <v>229</v>
      </c>
      <c r="J511" s="6" t="s">
        <v>229</v>
      </c>
      <c r="K511" s="6">
        <v>0</v>
      </c>
      <c r="L511" s="6">
        <v>0</v>
      </c>
      <c r="M511" s="6">
        <v>0.5</v>
      </c>
      <c r="N511">
        <v>15.7</v>
      </c>
      <c r="O511">
        <v>669.8</v>
      </c>
      <c r="P511">
        <v>17.600000000000001</v>
      </c>
      <c r="Q511">
        <v>17.7</v>
      </c>
      <c r="R511" s="60">
        <v>0.34861111111111098</v>
      </c>
      <c r="T511" s="124">
        <f t="shared" si="23"/>
        <v>45.2</v>
      </c>
      <c r="U511" s="128">
        <f t="shared" si="24"/>
        <v>10.000000000000004</v>
      </c>
      <c r="V511" s="123" t="str">
        <f t="shared" si="18"/>
        <v/>
      </c>
      <c r="W511" s="128">
        <f t="shared" si="25"/>
        <v>1</v>
      </c>
      <c r="X511" s="124"/>
      <c r="Z511" s="6"/>
      <c r="AA511"/>
      <c r="AC511" s="545"/>
      <c r="AR511" s="6"/>
      <c r="AS511" s="6"/>
      <c r="AT511" s="58"/>
      <c r="AU511" s="670"/>
      <c r="AV511" s="671"/>
      <c r="AW511" s="670"/>
      <c r="AX511" s="670"/>
      <c r="AY511" s="670"/>
      <c r="AZ511" s="670"/>
      <c r="BA511" s="670"/>
      <c r="BB511" s="670"/>
      <c r="BC511" s="670"/>
      <c r="BD511" s="671"/>
      <c r="BE511" s="671"/>
      <c r="BF511" s="671"/>
      <c r="BG511" s="671"/>
      <c r="BH511" s="670"/>
      <c r="BI511" s="670"/>
      <c r="BJ511" s="670"/>
      <c r="BK511" s="672"/>
      <c r="BL511" s="670"/>
      <c r="CB511" s="60"/>
    </row>
    <row r="512" spans="2:83" x14ac:dyDescent="0.25">
      <c r="B512" s="6">
        <v>18.3</v>
      </c>
      <c r="C512" s="6">
        <v>88</v>
      </c>
      <c r="D512" s="6">
        <v>17.2</v>
      </c>
      <c r="E512" s="6">
        <v>18.3</v>
      </c>
      <c r="F512" s="6">
        <v>1.1000000000000001</v>
      </c>
      <c r="G512" s="6">
        <v>1.8</v>
      </c>
      <c r="H512" s="6">
        <v>1014.4</v>
      </c>
      <c r="I512" s="6" t="s">
        <v>229</v>
      </c>
      <c r="J512" s="6" t="s">
        <v>229</v>
      </c>
      <c r="K512" s="6">
        <v>0</v>
      </c>
      <c r="L512" s="6">
        <v>0</v>
      </c>
      <c r="M512" s="6">
        <v>0.5</v>
      </c>
      <c r="N512">
        <v>15.7</v>
      </c>
      <c r="O512">
        <v>669.8</v>
      </c>
      <c r="P512">
        <v>17.600000000000001</v>
      </c>
      <c r="Q512">
        <v>17.7</v>
      </c>
      <c r="R512" s="60">
        <v>0.34930555555555598</v>
      </c>
      <c r="T512" s="124">
        <f t="shared" si="23"/>
        <v>45.3</v>
      </c>
      <c r="U512" s="128">
        <f t="shared" si="24"/>
        <v>10.099999999999998</v>
      </c>
      <c r="V512" s="123" t="str">
        <f t="shared" si="18"/>
        <v/>
      </c>
      <c r="W512" s="128">
        <f t="shared" si="25"/>
        <v>1</v>
      </c>
      <c r="X512" s="124"/>
      <c r="Z512" s="6"/>
      <c r="AA512"/>
      <c r="AC512" s="545"/>
      <c r="AR512" s="6"/>
      <c r="AS512" s="6"/>
      <c r="AT512" s="58"/>
      <c r="AU512" s="670"/>
      <c r="AV512" s="671"/>
      <c r="AW512" s="670"/>
      <c r="AX512" s="670"/>
      <c r="AY512" s="671"/>
      <c r="AZ512" s="671"/>
      <c r="BA512" s="670"/>
      <c r="BB512" s="670"/>
      <c r="BC512" s="670"/>
      <c r="BD512" s="671"/>
      <c r="BE512" s="671"/>
      <c r="BF512" s="671"/>
      <c r="BG512" s="671"/>
      <c r="BH512" s="670"/>
      <c r="BI512" s="670"/>
      <c r="BJ512" s="670"/>
      <c r="BK512" s="672"/>
      <c r="BL512" s="670"/>
      <c r="BT512" s="6"/>
      <c r="BU512" s="6"/>
      <c r="BV512" s="6"/>
      <c r="BW512" s="6"/>
      <c r="BX512" s="6"/>
      <c r="BY512" s="6"/>
      <c r="BZ512" s="6"/>
      <c r="CA512" s="6"/>
      <c r="CB512" s="60"/>
      <c r="CC512" s="6"/>
      <c r="CD512" s="6"/>
      <c r="CE512" s="6"/>
    </row>
    <row r="513" spans="2:83" x14ac:dyDescent="0.25">
      <c r="B513" s="6">
        <v>18.3</v>
      </c>
      <c r="C513" s="6">
        <v>88</v>
      </c>
      <c r="D513" s="6">
        <v>17.2</v>
      </c>
      <c r="E513" s="6">
        <v>18.3</v>
      </c>
      <c r="F513" s="6">
        <v>2.2000000000000002</v>
      </c>
      <c r="G513" s="6">
        <v>3.6</v>
      </c>
      <c r="H513" s="6">
        <v>1014.2</v>
      </c>
      <c r="I513" s="6" t="s">
        <v>229</v>
      </c>
      <c r="J513" s="6" t="s">
        <v>229</v>
      </c>
      <c r="K513" s="6">
        <v>0</v>
      </c>
      <c r="L513" s="6">
        <v>0</v>
      </c>
      <c r="M513" s="6">
        <v>0.5</v>
      </c>
      <c r="N513">
        <v>15.7</v>
      </c>
      <c r="O513">
        <v>669.8</v>
      </c>
      <c r="P513">
        <v>17.7</v>
      </c>
      <c r="Q513">
        <v>17.8</v>
      </c>
      <c r="R513" s="60">
        <v>0.35</v>
      </c>
      <c r="T513" s="124">
        <f t="shared" si="23"/>
        <v>45.3</v>
      </c>
      <c r="U513" s="128">
        <f t="shared" si="24"/>
        <v>10.099999999999998</v>
      </c>
      <c r="V513" s="123" t="str">
        <f t="shared" si="18"/>
        <v/>
      </c>
      <c r="W513" s="128">
        <f t="shared" si="25"/>
        <v>1</v>
      </c>
      <c r="X513" s="124"/>
      <c r="Z513" s="6"/>
      <c r="AA513"/>
      <c r="AC513" s="545"/>
      <c r="AR513" s="6"/>
      <c r="AS513" s="6"/>
      <c r="AT513" s="58"/>
      <c r="AU513" s="670"/>
      <c r="AV513" s="671"/>
      <c r="AW513" s="670"/>
      <c r="AX513" s="670"/>
      <c r="AY513" s="670"/>
      <c r="AZ513" s="670"/>
      <c r="BA513" s="670"/>
      <c r="BB513" s="670"/>
      <c r="BC513" s="670"/>
      <c r="BD513" s="671"/>
      <c r="BE513" s="671"/>
      <c r="BF513" s="671"/>
      <c r="BG513" s="671"/>
      <c r="BH513" s="670"/>
      <c r="BI513" s="670"/>
      <c r="BJ513" s="670"/>
      <c r="BK513" s="672"/>
      <c r="BL513" s="670"/>
      <c r="BT513" s="6"/>
      <c r="BU513" s="6"/>
      <c r="BV513" s="6"/>
      <c r="BW513" s="6"/>
      <c r="BX513" s="6"/>
      <c r="BY513" s="6"/>
      <c r="BZ513" s="6"/>
      <c r="CA513" s="6"/>
      <c r="CB513" s="60"/>
      <c r="CC513" s="6"/>
      <c r="CD513" s="6"/>
      <c r="CE513" s="6"/>
    </row>
    <row r="514" spans="2:83" x14ac:dyDescent="0.25">
      <c r="B514" s="6">
        <v>18.3</v>
      </c>
      <c r="C514" s="6">
        <v>89</v>
      </c>
      <c r="D514" s="6">
        <v>17.2</v>
      </c>
      <c r="E514" s="6">
        <v>18.3</v>
      </c>
      <c r="F514" s="6">
        <v>4.3</v>
      </c>
      <c r="G514" s="6">
        <v>5.4</v>
      </c>
      <c r="H514" s="6">
        <v>1014.4</v>
      </c>
      <c r="I514" s="6" t="s">
        <v>229</v>
      </c>
      <c r="J514" s="6" t="s">
        <v>229</v>
      </c>
      <c r="K514" s="6">
        <v>0</v>
      </c>
      <c r="L514" s="6">
        <v>0</v>
      </c>
      <c r="M514" s="6">
        <v>0.5</v>
      </c>
      <c r="N514">
        <v>15.7</v>
      </c>
      <c r="O514">
        <v>669.8</v>
      </c>
      <c r="P514">
        <v>17.7</v>
      </c>
      <c r="Q514">
        <v>17.8</v>
      </c>
      <c r="R514" s="60">
        <v>0.35069444444444398</v>
      </c>
      <c r="T514" s="124">
        <f t="shared" si="23"/>
        <v>45.3</v>
      </c>
      <c r="U514" s="128">
        <f t="shared" si="24"/>
        <v>10.099999999999998</v>
      </c>
      <c r="V514" s="123" t="str">
        <f t="shared" si="18"/>
        <v/>
      </c>
      <c r="W514" s="128">
        <f t="shared" si="25"/>
        <v>1</v>
      </c>
      <c r="X514" s="124"/>
      <c r="Z514" s="6"/>
      <c r="AA514"/>
      <c r="AC514" s="545"/>
      <c r="AR514" s="6"/>
      <c r="AS514" s="6"/>
      <c r="AT514" s="58"/>
      <c r="AU514" s="670"/>
      <c r="AV514" s="671"/>
      <c r="AW514" s="670"/>
      <c r="AX514" s="670"/>
      <c r="AY514" s="671"/>
      <c r="AZ514" s="671"/>
      <c r="BA514" s="670"/>
      <c r="BB514" s="670"/>
      <c r="BC514" s="670"/>
      <c r="BD514" s="671"/>
      <c r="BE514" s="671"/>
      <c r="BF514" s="671"/>
      <c r="BG514" s="671"/>
      <c r="BH514" s="670"/>
      <c r="BI514" s="670"/>
      <c r="BJ514" s="670"/>
      <c r="BK514" s="672"/>
      <c r="BL514" s="670"/>
      <c r="BT514" s="6"/>
      <c r="BU514" s="6"/>
      <c r="BV514" s="6"/>
      <c r="BW514" s="6"/>
      <c r="BX514" s="6"/>
      <c r="BY514" s="6"/>
      <c r="BZ514" s="6"/>
      <c r="CA514" s="6"/>
      <c r="CB514" s="60"/>
      <c r="CC514" s="6"/>
      <c r="CD514" s="6"/>
      <c r="CE514" s="6"/>
    </row>
    <row r="515" spans="2:83" x14ac:dyDescent="0.25">
      <c r="B515" s="6">
        <v>18.3</v>
      </c>
      <c r="C515" s="6">
        <v>89</v>
      </c>
      <c r="D515" s="6">
        <v>17.2</v>
      </c>
      <c r="E515" s="6">
        <v>18.3</v>
      </c>
      <c r="F515" s="6">
        <v>2.2000000000000002</v>
      </c>
      <c r="G515" s="6">
        <v>3.6</v>
      </c>
      <c r="H515" s="6">
        <v>1014.3</v>
      </c>
      <c r="I515" s="6" t="s">
        <v>229</v>
      </c>
      <c r="J515" s="6" t="s">
        <v>229</v>
      </c>
      <c r="K515" s="6">
        <v>0</v>
      </c>
      <c r="L515" s="6">
        <v>0</v>
      </c>
      <c r="M515" s="6">
        <v>0.5</v>
      </c>
      <c r="N515">
        <v>15.7</v>
      </c>
      <c r="O515">
        <v>669.8</v>
      </c>
      <c r="P515">
        <v>17.7</v>
      </c>
      <c r="Q515">
        <v>17.8</v>
      </c>
      <c r="R515" s="60">
        <v>0.35138888888888897</v>
      </c>
      <c r="T515" s="124">
        <f t="shared" si="23"/>
        <v>45.4</v>
      </c>
      <c r="U515" s="128">
        <f t="shared" si="24"/>
        <v>10.099999999999998</v>
      </c>
      <c r="V515" s="123" t="str">
        <f t="shared" si="18"/>
        <v/>
      </c>
      <c r="W515" s="128">
        <f t="shared" si="25"/>
        <v>1</v>
      </c>
      <c r="X515" s="124"/>
      <c r="Z515" s="6"/>
      <c r="AA515"/>
      <c r="AC515" s="545"/>
      <c r="AR515" s="6"/>
      <c r="AS515" s="6"/>
      <c r="AT515" s="58"/>
      <c r="AU515" s="670"/>
      <c r="AV515" s="671"/>
      <c r="AW515" s="670"/>
      <c r="AX515" s="670"/>
      <c r="AY515" s="670"/>
      <c r="AZ515" s="670"/>
      <c r="BA515" s="670"/>
      <c r="BB515" s="670"/>
      <c r="BC515" s="670"/>
      <c r="BD515" s="671"/>
      <c r="BE515" s="671"/>
      <c r="BF515" s="671"/>
      <c r="BG515" s="671"/>
      <c r="BH515" s="670"/>
      <c r="BI515" s="670"/>
      <c r="BJ515" s="670"/>
      <c r="BK515" s="672"/>
      <c r="BL515" s="670"/>
      <c r="BT515" s="6"/>
      <c r="BU515" s="6"/>
      <c r="BV515" s="6"/>
      <c r="BW515" s="6"/>
      <c r="BX515" s="6"/>
      <c r="BY515" s="6"/>
      <c r="BZ515" s="6"/>
      <c r="CA515" s="6"/>
      <c r="CB515" s="60"/>
      <c r="CC515" s="6"/>
      <c r="CD515" s="6"/>
      <c r="CE515" s="6"/>
    </row>
    <row r="516" spans="2:83" x14ac:dyDescent="0.25">
      <c r="B516" s="6">
        <v>18.3</v>
      </c>
      <c r="C516" s="6">
        <v>89</v>
      </c>
      <c r="D516" s="6">
        <v>17.2</v>
      </c>
      <c r="E516" s="6">
        <v>18.3</v>
      </c>
      <c r="F516" s="6">
        <v>6.5</v>
      </c>
      <c r="G516" s="6">
        <v>9.4</v>
      </c>
      <c r="H516" s="6">
        <v>1014.5</v>
      </c>
      <c r="I516" s="6" t="s">
        <v>229</v>
      </c>
      <c r="J516" s="6" t="s">
        <v>229</v>
      </c>
      <c r="K516" s="6">
        <v>0</v>
      </c>
      <c r="L516" s="6">
        <v>0</v>
      </c>
      <c r="M516" s="6">
        <v>0.5</v>
      </c>
      <c r="N516">
        <v>15.7</v>
      </c>
      <c r="O516">
        <v>669.8</v>
      </c>
      <c r="P516">
        <v>17.8</v>
      </c>
      <c r="Q516">
        <v>17.8</v>
      </c>
      <c r="R516" s="60">
        <v>0.35208333333333303</v>
      </c>
      <c r="T516" s="124">
        <f t="shared" si="23"/>
        <v>45.5</v>
      </c>
      <c r="U516" s="128">
        <f t="shared" si="24"/>
        <v>10.199999999999999</v>
      </c>
      <c r="V516" s="123" t="str">
        <f t="shared" si="18"/>
        <v/>
      </c>
      <c r="W516" s="128">
        <f t="shared" si="25"/>
        <v>1</v>
      </c>
      <c r="X516" s="124"/>
      <c r="Z516" s="6"/>
      <c r="AA516"/>
      <c r="AC516" s="545"/>
      <c r="AR516" s="6"/>
      <c r="AS516" s="6"/>
      <c r="AT516" s="58"/>
      <c r="AU516" s="670"/>
      <c r="AV516" s="671"/>
      <c r="AW516" s="670"/>
      <c r="AX516" s="670"/>
      <c r="AY516" s="670"/>
      <c r="AZ516" s="670"/>
      <c r="BA516" s="670"/>
      <c r="BB516" s="670"/>
      <c r="BC516" s="670"/>
      <c r="BD516" s="671"/>
      <c r="BE516" s="671"/>
      <c r="BF516" s="671"/>
      <c r="BG516" s="671"/>
      <c r="BH516" s="670"/>
      <c r="BI516" s="670"/>
      <c r="BJ516" s="670"/>
      <c r="BK516" s="672"/>
      <c r="BL516" s="670"/>
      <c r="BT516" s="6"/>
      <c r="BU516" s="6"/>
      <c r="BV516" s="6"/>
      <c r="BW516" s="6"/>
      <c r="BX516" s="6"/>
      <c r="BY516" s="6"/>
      <c r="BZ516" s="6"/>
      <c r="CA516" s="6"/>
      <c r="CB516" s="60"/>
      <c r="CC516" s="6"/>
      <c r="CD516" s="6"/>
      <c r="CE516" s="6"/>
    </row>
    <row r="517" spans="2:83" x14ac:dyDescent="0.25">
      <c r="B517" s="6">
        <v>18.3</v>
      </c>
      <c r="C517" s="6">
        <v>89</v>
      </c>
      <c r="D517" s="6">
        <v>17.2</v>
      </c>
      <c r="E517" s="6">
        <v>18.3</v>
      </c>
      <c r="F517" s="6">
        <v>1.4</v>
      </c>
      <c r="G517" s="6">
        <v>7.2</v>
      </c>
      <c r="H517" s="6">
        <v>1014.4</v>
      </c>
      <c r="I517" s="6" t="s">
        <v>229</v>
      </c>
      <c r="J517" s="6" t="s">
        <v>229</v>
      </c>
      <c r="K517" s="6">
        <v>0</v>
      </c>
      <c r="L517" s="6">
        <v>0</v>
      </c>
      <c r="M517" s="6">
        <v>0.5</v>
      </c>
      <c r="N517">
        <v>15.7</v>
      </c>
      <c r="O517">
        <v>669.8</v>
      </c>
      <c r="P517">
        <v>17.8</v>
      </c>
      <c r="Q517">
        <v>17.8</v>
      </c>
      <c r="R517" s="60">
        <v>0.35277777777777802</v>
      </c>
      <c r="T517" s="124">
        <f t="shared" si="23"/>
        <v>45.6</v>
      </c>
      <c r="U517" s="128">
        <f t="shared" si="24"/>
        <v>10.3</v>
      </c>
      <c r="V517" s="123" t="str">
        <f t="shared" si="18"/>
        <v/>
      </c>
      <c r="W517" s="128">
        <f t="shared" si="25"/>
        <v>1</v>
      </c>
      <c r="X517" s="124"/>
      <c r="Z517" s="6"/>
      <c r="AA517"/>
      <c r="AC517" s="545"/>
      <c r="AR517" s="6"/>
      <c r="AS517" s="6"/>
      <c r="AT517" s="58"/>
      <c r="AU517" s="670"/>
      <c r="AV517" s="671"/>
      <c r="AW517" s="670"/>
      <c r="AX517" s="670"/>
      <c r="AY517" s="671"/>
      <c r="AZ517" s="671"/>
      <c r="BA517" s="670"/>
      <c r="BB517" s="670"/>
      <c r="BC517" s="670"/>
      <c r="BD517" s="671"/>
      <c r="BE517" s="671"/>
      <c r="BF517" s="671"/>
      <c r="BG517" s="671"/>
      <c r="BH517" s="670"/>
      <c r="BI517" s="670"/>
      <c r="BJ517" s="670"/>
      <c r="BK517" s="672"/>
      <c r="BL517" s="670"/>
      <c r="BT517" s="6"/>
      <c r="BU517" s="6"/>
      <c r="BV517" s="6"/>
      <c r="BW517" s="6"/>
      <c r="BX517" s="6"/>
      <c r="BY517" s="6"/>
      <c r="BZ517" s="6"/>
      <c r="CA517" s="6"/>
      <c r="CB517" s="60"/>
      <c r="CC517" s="6"/>
      <c r="CD517" s="6"/>
      <c r="CE517" s="6"/>
    </row>
    <row r="518" spans="2:83" x14ac:dyDescent="0.25">
      <c r="B518" s="6">
        <v>18.3</v>
      </c>
      <c r="C518" s="6">
        <v>89</v>
      </c>
      <c r="D518" s="6">
        <v>17.2</v>
      </c>
      <c r="E518" s="6">
        <v>18.3</v>
      </c>
      <c r="F518" s="6">
        <v>3.2</v>
      </c>
      <c r="G518" s="6">
        <v>5.4</v>
      </c>
      <c r="H518" s="6">
        <v>1014.4</v>
      </c>
      <c r="I518" s="6" t="s">
        <v>229</v>
      </c>
      <c r="J518" s="6" t="s">
        <v>229</v>
      </c>
      <c r="K518" s="6">
        <v>0</v>
      </c>
      <c r="L518" s="6">
        <v>0</v>
      </c>
      <c r="M518" s="6">
        <v>0.5</v>
      </c>
      <c r="N518">
        <v>15.7</v>
      </c>
      <c r="O518">
        <v>669.8</v>
      </c>
      <c r="P518">
        <v>17.8</v>
      </c>
      <c r="Q518">
        <v>17.8</v>
      </c>
      <c r="R518" s="60">
        <v>0.35347222222222202</v>
      </c>
      <c r="T518" s="124">
        <f t="shared" si="23"/>
        <v>45.7</v>
      </c>
      <c r="U518" s="128">
        <f t="shared" si="24"/>
        <v>10.300000000000004</v>
      </c>
      <c r="V518" s="123" t="str">
        <f t="shared" si="18"/>
        <v/>
      </c>
      <c r="W518" s="128">
        <f t="shared" si="25"/>
        <v>1</v>
      </c>
      <c r="X518" s="124"/>
      <c r="Z518" s="6"/>
      <c r="AA518"/>
      <c r="AC518" s="545"/>
      <c r="AR518" s="6"/>
      <c r="AS518" s="6"/>
      <c r="AT518" s="58"/>
      <c r="AU518" s="670"/>
      <c r="AV518" s="671"/>
      <c r="AW518" s="670"/>
      <c r="AX518" s="670"/>
      <c r="AY518" s="670"/>
      <c r="AZ518" s="670"/>
      <c r="BA518" s="670"/>
      <c r="BB518" s="670"/>
      <c r="BC518" s="670"/>
      <c r="BD518" s="671"/>
      <c r="BE518" s="671"/>
      <c r="BF518" s="671"/>
      <c r="BG518" s="671"/>
      <c r="BH518" s="670"/>
      <c r="BI518" s="670"/>
      <c r="BJ518" s="670"/>
      <c r="BK518" s="672"/>
      <c r="BL518" s="670"/>
      <c r="BT518" s="6"/>
      <c r="BU518" s="6"/>
      <c r="BV518" s="6"/>
      <c r="BW518" s="6"/>
      <c r="BX518" s="6"/>
      <c r="BY518" s="6"/>
      <c r="BZ518" s="6"/>
      <c r="CA518" s="6"/>
      <c r="CB518" s="60"/>
      <c r="CC518" s="6"/>
      <c r="CD518" s="6"/>
      <c r="CE518" s="6"/>
    </row>
    <row r="519" spans="2:83" x14ac:dyDescent="0.25">
      <c r="B519" s="6">
        <v>18.3</v>
      </c>
      <c r="C519" s="6">
        <v>89</v>
      </c>
      <c r="D519" s="6">
        <v>17.2</v>
      </c>
      <c r="E519" s="6">
        <v>18.3</v>
      </c>
      <c r="F519" s="6">
        <v>1.8</v>
      </c>
      <c r="G519" s="6">
        <v>1.8</v>
      </c>
      <c r="H519" s="6">
        <v>1014.2</v>
      </c>
      <c r="I519" s="6" t="s">
        <v>229</v>
      </c>
      <c r="J519" s="6" t="s">
        <v>229</v>
      </c>
      <c r="K519" s="6">
        <v>0</v>
      </c>
      <c r="L519" s="6">
        <v>0</v>
      </c>
      <c r="M519" s="6">
        <v>0.5</v>
      </c>
      <c r="N519">
        <v>15.7</v>
      </c>
      <c r="O519">
        <v>669.8</v>
      </c>
      <c r="P519">
        <v>17.8</v>
      </c>
      <c r="Q519">
        <v>17.899999999999999</v>
      </c>
      <c r="R519" s="60">
        <v>0.35416666666666702</v>
      </c>
      <c r="T519" s="124">
        <f t="shared" si="23"/>
        <v>45.8</v>
      </c>
      <c r="U519" s="128">
        <f t="shared" si="24"/>
        <v>10.399999999999999</v>
      </c>
      <c r="V519" s="123" t="str">
        <f t="shared" si="18"/>
        <v/>
      </c>
      <c r="W519" s="128">
        <f t="shared" si="25"/>
        <v>1</v>
      </c>
      <c r="X519" s="124"/>
      <c r="Z519" s="6"/>
      <c r="AA519"/>
      <c r="AC519" s="545"/>
      <c r="AR519" s="6"/>
      <c r="AS519" s="6"/>
      <c r="AT519" s="58"/>
      <c r="AU519" s="670"/>
      <c r="AV519" s="671"/>
      <c r="AW519" s="670"/>
      <c r="AX519" s="670"/>
      <c r="AY519" s="670"/>
      <c r="AZ519" s="670"/>
      <c r="BA519" s="670"/>
      <c r="BB519" s="670"/>
      <c r="BC519" s="670"/>
      <c r="BD519" s="671"/>
      <c r="BE519" s="671"/>
      <c r="BF519" s="671"/>
      <c r="BG519" s="671"/>
      <c r="BH519" s="670"/>
      <c r="BI519" s="670"/>
      <c r="BJ519" s="670"/>
      <c r="BK519" s="672"/>
      <c r="BL519" s="670"/>
      <c r="BT519" s="6"/>
      <c r="BU519" s="6"/>
      <c r="BV519" s="6"/>
      <c r="BW519" s="6"/>
      <c r="BX519" s="6"/>
      <c r="BY519" s="6"/>
      <c r="BZ519" s="6"/>
      <c r="CA519" s="6"/>
      <c r="CB519" s="60"/>
      <c r="CC519" s="6"/>
      <c r="CD519" s="6"/>
      <c r="CE519" s="6"/>
    </row>
    <row r="520" spans="2:83" x14ac:dyDescent="0.25">
      <c r="B520" s="6">
        <v>18.3</v>
      </c>
      <c r="C520" s="6">
        <v>89</v>
      </c>
      <c r="D520" s="6">
        <v>17.3</v>
      </c>
      <c r="E520" s="6">
        <v>18.399999999999999</v>
      </c>
      <c r="F520" s="6">
        <v>0</v>
      </c>
      <c r="G520" s="6">
        <v>0</v>
      </c>
      <c r="H520" s="6">
        <v>1014.2</v>
      </c>
      <c r="I520" s="6" t="s">
        <v>229</v>
      </c>
      <c r="J520" s="6" t="s">
        <v>229</v>
      </c>
      <c r="K520" s="6">
        <v>0</v>
      </c>
      <c r="L520" s="6">
        <v>0</v>
      </c>
      <c r="M520" s="6">
        <v>0.5</v>
      </c>
      <c r="N520">
        <v>15.7</v>
      </c>
      <c r="O520">
        <v>669.8</v>
      </c>
      <c r="P520">
        <v>17.899999999999999</v>
      </c>
      <c r="Q520">
        <v>17.899999999999999</v>
      </c>
      <c r="R520" s="60">
        <v>0.35486111111111102</v>
      </c>
      <c r="T520" s="124">
        <f t="shared" si="23"/>
        <v>45.8</v>
      </c>
      <c r="U520" s="128">
        <f t="shared" si="24"/>
        <v>10.299999999999997</v>
      </c>
      <c r="V520" s="123" t="str">
        <f t="shared" si="18"/>
        <v/>
      </c>
      <c r="W520" s="128">
        <f t="shared" si="25"/>
        <v>1</v>
      </c>
      <c r="X520" s="124"/>
      <c r="Z520" s="6"/>
      <c r="AA520"/>
      <c r="AC520" s="545"/>
      <c r="AR520" s="6"/>
      <c r="AS520" s="6"/>
      <c r="AT520" s="58"/>
      <c r="AU520" s="670"/>
      <c r="AV520" s="671"/>
      <c r="AW520" s="670"/>
      <c r="AX520" s="670"/>
      <c r="AY520" s="671"/>
      <c r="AZ520" s="670"/>
      <c r="BA520" s="670"/>
      <c r="BB520" s="670"/>
      <c r="BC520" s="670"/>
      <c r="BD520" s="671"/>
      <c r="BE520" s="671"/>
      <c r="BF520" s="671"/>
      <c r="BG520" s="671"/>
      <c r="BH520" s="670"/>
      <c r="BI520" s="670"/>
      <c r="BJ520" s="670"/>
      <c r="BK520" s="672"/>
      <c r="BL520" s="670"/>
      <c r="BT520" s="6"/>
      <c r="BU520" s="6"/>
      <c r="BV520" s="6"/>
      <c r="BW520" s="6"/>
      <c r="BX520" s="6"/>
      <c r="BY520" s="6"/>
      <c r="BZ520" s="6"/>
      <c r="CA520" s="6"/>
      <c r="CB520" s="60"/>
      <c r="CC520" s="6"/>
      <c r="CD520" s="6"/>
      <c r="CE520" s="6"/>
    </row>
    <row r="521" spans="2:83" x14ac:dyDescent="0.25">
      <c r="B521" s="6">
        <v>18.3</v>
      </c>
      <c r="C521" s="6">
        <v>89</v>
      </c>
      <c r="D521" s="6">
        <v>17.3</v>
      </c>
      <c r="E521" s="6">
        <v>18.399999999999999</v>
      </c>
      <c r="F521" s="6">
        <v>2.2000000000000002</v>
      </c>
      <c r="G521" s="6">
        <v>3.6</v>
      </c>
      <c r="H521" s="6">
        <v>1014.4</v>
      </c>
      <c r="I521" s="6" t="s">
        <v>229</v>
      </c>
      <c r="J521" s="6" t="s">
        <v>229</v>
      </c>
      <c r="K521" s="6">
        <v>0</v>
      </c>
      <c r="L521" s="6">
        <v>0</v>
      </c>
      <c r="M521" s="6">
        <v>0.5</v>
      </c>
      <c r="N521">
        <v>15.7</v>
      </c>
      <c r="O521">
        <v>669.8</v>
      </c>
      <c r="P521">
        <v>17.899999999999999</v>
      </c>
      <c r="Q521">
        <v>17.899999999999999</v>
      </c>
      <c r="R521" s="60">
        <v>0.35555555555555601</v>
      </c>
      <c r="T521" s="124">
        <f t="shared" si="23"/>
        <v>45.9</v>
      </c>
      <c r="U521" s="128">
        <f t="shared" si="24"/>
        <v>10.399999999999999</v>
      </c>
      <c r="V521" s="123" t="str">
        <f t="shared" si="18"/>
        <v/>
      </c>
      <c r="W521" s="128">
        <f t="shared" si="25"/>
        <v>1</v>
      </c>
      <c r="X521" s="124"/>
      <c r="Z521" s="6"/>
      <c r="AA521"/>
      <c r="AC521" s="545"/>
      <c r="AR521" s="6"/>
      <c r="AS521" s="6"/>
      <c r="AT521" s="58"/>
      <c r="AU521" s="670"/>
      <c r="AV521" s="671"/>
      <c r="AW521" s="670"/>
      <c r="AX521" s="670"/>
      <c r="AY521" s="671"/>
      <c r="AZ521" s="671"/>
      <c r="BA521" s="670"/>
      <c r="BB521" s="670"/>
      <c r="BC521" s="670"/>
      <c r="BD521" s="671"/>
      <c r="BE521" s="671"/>
      <c r="BF521" s="671"/>
      <c r="BG521" s="671"/>
      <c r="BH521" s="670"/>
      <c r="BI521" s="670"/>
      <c r="BJ521" s="670"/>
      <c r="BK521" s="672"/>
      <c r="BL521" s="670"/>
      <c r="BT521" s="6"/>
      <c r="BU521" s="6"/>
      <c r="BV521" s="6"/>
      <c r="BW521" s="6"/>
      <c r="BX521" s="6"/>
      <c r="BY521" s="6"/>
      <c r="BZ521" s="6"/>
      <c r="CA521" s="6"/>
      <c r="CB521" s="60"/>
      <c r="CC521" s="6"/>
      <c r="CD521" s="6"/>
      <c r="CE521" s="6"/>
    </row>
    <row r="522" spans="2:83" x14ac:dyDescent="0.25">
      <c r="B522" s="6">
        <v>18.3</v>
      </c>
      <c r="C522" s="6">
        <v>89</v>
      </c>
      <c r="D522" s="6">
        <v>17.3</v>
      </c>
      <c r="E522" s="6">
        <v>18.399999999999999</v>
      </c>
      <c r="F522" s="6">
        <v>2.9</v>
      </c>
      <c r="G522" s="6">
        <v>5.4</v>
      </c>
      <c r="H522" s="6">
        <v>1014.3</v>
      </c>
      <c r="I522" s="6" t="s">
        <v>229</v>
      </c>
      <c r="J522" s="6" t="s">
        <v>229</v>
      </c>
      <c r="K522" s="6">
        <v>0</v>
      </c>
      <c r="L522" s="6">
        <v>0</v>
      </c>
      <c r="M522" s="6">
        <v>0.5</v>
      </c>
      <c r="N522">
        <v>15.7</v>
      </c>
      <c r="O522">
        <v>669.8</v>
      </c>
      <c r="P522">
        <v>17.899999999999999</v>
      </c>
      <c r="Q522">
        <v>18</v>
      </c>
      <c r="R522" s="60">
        <v>0.35625000000000001</v>
      </c>
      <c r="T522" s="124">
        <f t="shared" si="23"/>
        <v>46</v>
      </c>
      <c r="U522" s="128">
        <f t="shared" si="24"/>
        <v>10.5</v>
      </c>
      <c r="V522" s="123" t="str">
        <f t="shared" si="18"/>
        <v/>
      </c>
      <c r="W522" s="128">
        <f t="shared" si="25"/>
        <v>1</v>
      </c>
      <c r="X522" s="124"/>
      <c r="Z522" s="6"/>
      <c r="AA522"/>
      <c r="AC522" s="545"/>
      <c r="AR522" s="6"/>
      <c r="AS522" s="6"/>
      <c r="AT522" s="58"/>
      <c r="AU522" s="670"/>
      <c r="AV522" s="671"/>
      <c r="AW522" s="670"/>
      <c r="AX522" s="670"/>
      <c r="AY522" s="670"/>
      <c r="AZ522" s="670"/>
      <c r="BA522" s="670"/>
      <c r="BB522" s="670"/>
      <c r="BC522" s="670"/>
      <c r="BD522" s="671"/>
      <c r="BE522" s="671"/>
      <c r="BF522" s="671"/>
      <c r="BG522" s="671"/>
      <c r="BH522" s="670"/>
      <c r="BI522" s="670"/>
      <c r="BJ522" s="670"/>
      <c r="BK522" s="672"/>
      <c r="BL522" s="670"/>
      <c r="BT522" s="6"/>
      <c r="BU522" s="6"/>
      <c r="BV522" s="6"/>
      <c r="BW522" s="6"/>
      <c r="BX522" s="6"/>
      <c r="BY522" s="6"/>
      <c r="BZ522" s="6"/>
      <c r="CA522" s="6"/>
      <c r="CB522" s="60"/>
      <c r="CC522" s="6"/>
      <c r="CD522" s="6"/>
      <c r="CE522" s="6"/>
    </row>
    <row r="523" spans="2:83" x14ac:dyDescent="0.25">
      <c r="B523" s="6">
        <v>18.3</v>
      </c>
      <c r="C523" s="6">
        <v>89</v>
      </c>
      <c r="D523" s="6">
        <v>17.3</v>
      </c>
      <c r="E523" s="6">
        <v>18.399999999999999</v>
      </c>
      <c r="F523" s="6">
        <v>4</v>
      </c>
      <c r="G523" s="6">
        <v>5.4</v>
      </c>
      <c r="H523" s="6">
        <v>1014.3</v>
      </c>
      <c r="I523" s="6" t="s">
        <v>229</v>
      </c>
      <c r="J523" s="6" t="s">
        <v>229</v>
      </c>
      <c r="K523" s="6">
        <v>0</v>
      </c>
      <c r="L523" s="6">
        <v>0</v>
      </c>
      <c r="M523" s="6">
        <v>0.5</v>
      </c>
      <c r="N523">
        <v>15.7</v>
      </c>
      <c r="O523">
        <v>669.8</v>
      </c>
      <c r="P523">
        <v>18</v>
      </c>
      <c r="Q523">
        <v>18</v>
      </c>
      <c r="R523" s="60">
        <v>0.35694444444444401</v>
      </c>
      <c r="T523" s="124">
        <f t="shared" si="23"/>
        <v>46.1</v>
      </c>
      <c r="U523" s="128">
        <f t="shared" si="24"/>
        <v>10.5</v>
      </c>
      <c r="V523" s="123" t="str">
        <f t="shared" si="18"/>
        <v/>
      </c>
      <c r="W523" s="128">
        <f t="shared" si="25"/>
        <v>1</v>
      </c>
      <c r="X523" s="124"/>
      <c r="Z523" s="6"/>
      <c r="AA523"/>
      <c r="AC523" s="545"/>
      <c r="AR523" s="6"/>
      <c r="AS523" s="6"/>
      <c r="AT523" s="58"/>
      <c r="AU523" s="670"/>
      <c r="AV523" s="671"/>
      <c r="AW523" s="670"/>
      <c r="AX523" s="670"/>
      <c r="AY523" s="670"/>
      <c r="AZ523" s="670"/>
      <c r="BA523" s="670"/>
      <c r="BB523" s="670"/>
      <c r="BC523" s="670"/>
      <c r="BD523" s="671"/>
      <c r="BE523" s="671"/>
      <c r="BF523" s="671"/>
      <c r="BG523" s="671"/>
      <c r="BH523" s="670"/>
      <c r="BI523" s="670"/>
      <c r="BJ523" s="670"/>
      <c r="BK523" s="672"/>
      <c r="BL523" s="670"/>
      <c r="BT523" s="6"/>
      <c r="BU523" s="6"/>
      <c r="BV523" s="6"/>
      <c r="BW523" s="6"/>
      <c r="BX523" s="6"/>
      <c r="BY523" s="6"/>
      <c r="BZ523" s="6"/>
      <c r="CA523" s="6"/>
      <c r="CB523" s="60"/>
      <c r="CC523" s="6"/>
      <c r="CD523" s="6"/>
      <c r="CE523" s="6"/>
    </row>
    <row r="524" spans="2:83" x14ac:dyDescent="0.25">
      <c r="B524" s="6">
        <v>18.3</v>
      </c>
      <c r="C524" s="6">
        <v>89</v>
      </c>
      <c r="D524" s="6">
        <v>17.3</v>
      </c>
      <c r="E524" s="6">
        <v>18.399999999999999</v>
      </c>
      <c r="F524" s="6">
        <v>4.7</v>
      </c>
      <c r="G524" s="6">
        <v>7.2</v>
      </c>
      <c r="H524" s="6">
        <v>1014.3</v>
      </c>
      <c r="I524" s="6" t="s">
        <v>229</v>
      </c>
      <c r="J524" s="6" t="s">
        <v>229</v>
      </c>
      <c r="K524" s="6">
        <v>0</v>
      </c>
      <c r="L524" s="6">
        <v>0</v>
      </c>
      <c r="M524" s="6">
        <v>0.5</v>
      </c>
      <c r="N524">
        <v>15.7</v>
      </c>
      <c r="O524">
        <v>669.8</v>
      </c>
      <c r="P524">
        <v>18</v>
      </c>
      <c r="Q524">
        <v>18</v>
      </c>
      <c r="R524" s="60">
        <v>0.35763888888888901</v>
      </c>
      <c r="T524" s="124">
        <f t="shared" si="23"/>
        <v>46.2</v>
      </c>
      <c r="U524" s="128">
        <f t="shared" si="24"/>
        <v>10.600000000000001</v>
      </c>
      <c r="V524" s="123" t="str">
        <f t="shared" ref="V524:V587" si="26">IF($K1028&gt;0,1,"")</f>
        <v/>
      </c>
      <c r="W524" s="128">
        <f t="shared" si="25"/>
        <v>1</v>
      </c>
      <c r="X524" s="124"/>
      <c r="Z524" s="6"/>
      <c r="AA524"/>
      <c r="AC524" s="545"/>
      <c r="AR524" s="6"/>
      <c r="AS524" s="6"/>
      <c r="AT524" s="58"/>
      <c r="AU524" s="670"/>
      <c r="AV524" s="671"/>
      <c r="AW524" s="670"/>
      <c r="AX524" s="670"/>
      <c r="AY524" s="670"/>
      <c r="AZ524" s="670"/>
      <c r="BA524" s="670"/>
      <c r="BB524" s="670"/>
      <c r="BC524" s="670"/>
      <c r="BD524" s="671"/>
      <c r="BE524" s="671"/>
      <c r="BF524" s="671"/>
      <c r="BG524" s="671"/>
      <c r="BH524" s="670"/>
      <c r="BI524" s="670"/>
      <c r="BJ524" s="670"/>
      <c r="BK524" s="672"/>
      <c r="BL524" s="670"/>
      <c r="BT524" s="6"/>
      <c r="BU524" s="6"/>
      <c r="BV524" s="6"/>
      <c r="BW524" s="6"/>
      <c r="BX524" s="6"/>
      <c r="BY524" s="6"/>
      <c r="BZ524" s="6"/>
      <c r="CA524" s="6"/>
      <c r="CB524" s="60"/>
      <c r="CC524" s="6"/>
      <c r="CD524" s="6"/>
      <c r="CE524" s="6"/>
    </row>
    <row r="525" spans="2:83" x14ac:dyDescent="0.25">
      <c r="B525" s="6">
        <v>18.399999999999999</v>
      </c>
      <c r="C525" s="6">
        <v>89</v>
      </c>
      <c r="D525" s="6">
        <v>17.3</v>
      </c>
      <c r="E525" s="6">
        <v>18.399999999999999</v>
      </c>
      <c r="F525" s="6">
        <v>4</v>
      </c>
      <c r="G525" s="6">
        <v>7.2</v>
      </c>
      <c r="H525" s="6">
        <v>1014.2</v>
      </c>
      <c r="I525" s="6" t="s">
        <v>229</v>
      </c>
      <c r="J525" s="6" t="s">
        <v>229</v>
      </c>
      <c r="K525" s="6">
        <v>0</v>
      </c>
      <c r="L525" s="6">
        <v>0</v>
      </c>
      <c r="M525" s="6">
        <v>0.5</v>
      </c>
      <c r="N525">
        <v>15.7</v>
      </c>
      <c r="O525">
        <v>669.8</v>
      </c>
      <c r="P525">
        <v>18</v>
      </c>
      <c r="Q525">
        <v>18</v>
      </c>
      <c r="R525" s="60">
        <v>0.358333333333333</v>
      </c>
      <c r="T525" s="124">
        <f t="shared" si="23"/>
        <v>46.2</v>
      </c>
      <c r="U525" s="128">
        <f t="shared" ref="U525:U556" si="27">(T525-B1029)-4</f>
        <v>10.600000000000001</v>
      </c>
      <c r="V525" s="123" t="str">
        <f t="shared" si="26"/>
        <v/>
      </c>
      <c r="W525" s="128">
        <f t="shared" ref="W525:W556" si="28">IF($T525&gt;$B1029+3,1,"")</f>
        <v>1</v>
      </c>
      <c r="X525" s="124"/>
      <c r="Z525" s="6"/>
      <c r="AA525"/>
      <c r="AC525" s="545"/>
      <c r="AR525" s="6"/>
      <c r="AS525" s="6"/>
      <c r="AT525" s="58"/>
      <c r="AU525" s="670"/>
      <c r="AV525" s="671"/>
      <c r="AW525" s="670"/>
      <c r="AX525" s="670"/>
      <c r="AY525" s="670"/>
      <c r="AZ525" s="670"/>
      <c r="BA525" s="670"/>
      <c r="BB525" s="670"/>
      <c r="BC525" s="670"/>
      <c r="BD525" s="671"/>
      <c r="BE525" s="671"/>
      <c r="BF525" s="671"/>
      <c r="BG525" s="671"/>
      <c r="BH525" s="670"/>
      <c r="BI525" s="670"/>
      <c r="BJ525" s="670"/>
      <c r="BK525" s="672"/>
      <c r="BL525" s="60"/>
      <c r="BT525" s="6"/>
      <c r="BU525" s="6"/>
      <c r="BV525" s="6"/>
      <c r="BW525" s="6"/>
      <c r="BX525" s="6"/>
      <c r="BY525" s="6"/>
      <c r="BZ525" s="6"/>
      <c r="CA525" s="6"/>
      <c r="CB525" s="60"/>
      <c r="CC525" s="6"/>
      <c r="CD525" s="6"/>
      <c r="CE525" s="6"/>
    </row>
    <row r="526" spans="2:83" x14ac:dyDescent="0.25">
      <c r="B526" s="6">
        <v>18.399999999999999</v>
      </c>
      <c r="C526" s="6">
        <v>89</v>
      </c>
      <c r="D526" s="6">
        <v>17.3</v>
      </c>
      <c r="E526" s="6">
        <v>18.399999999999999</v>
      </c>
      <c r="F526" s="6">
        <v>1.8</v>
      </c>
      <c r="G526" s="6">
        <v>1.8</v>
      </c>
      <c r="H526" s="6">
        <v>1014.3</v>
      </c>
      <c r="I526" s="6" t="s">
        <v>229</v>
      </c>
      <c r="J526" s="6" t="s">
        <v>229</v>
      </c>
      <c r="K526" s="6">
        <v>0</v>
      </c>
      <c r="L526" s="6">
        <v>0</v>
      </c>
      <c r="M526" s="6">
        <v>0.5</v>
      </c>
      <c r="N526">
        <v>15.7</v>
      </c>
      <c r="O526">
        <v>669.8</v>
      </c>
      <c r="P526">
        <v>18</v>
      </c>
      <c r="Q526">
        <v>18.100000000000001</v>
      </c>
      <c r="R526" s="60">
        <v>0.359027777777778</v>
      </c>
      <c r="T526" s="124">
        <f t="shared" si="23"/>
        <v>46.1</v>
      </c>
      <c r="U526" s="128">
        <f t="shared" si="27"/>
        <v>10.5</v>
      </c>
      <c r="V526" s="123" t="str">
        <f t="shared" si="26"/>
        <v/>
      </c>
      <c r="W526" s="128">
        <f t="shared" si="28"/>
        <v>1</v>
      </c>
      <c r="X526" s="124"/>
      <c r="Z526" s="6"/>
      <c r="AA526"/>
      <c r="AC526" s="545"/>
      <c r="AR526" s="6"/>
      <c r="AS526" s="6"/>
      <c r="AT526" s="58"/>
      <c r="AU526" s="670"/>
      <c r="AV526" s="671"/>
      <c r="AW526" s="670"/>
      <c r="AX526" s="670"/>
      <c r="AY526" s="670"/>
      <c r="AZ526" s="670"/>
      <c r="BA526" s="670"/>
      <c r="BB526" s="670"/>
      <c r="BC526" s="670"/>
      <c r="BD526" s="671"/>
      <c r="BE526" s="671"/>
      <c r="BF526" s="671"/>
      <c r="BG526" s="671"/>
      <c r="BH526" s="670"/>
      <c r="BI526" s="670"/>
      <c r="BJ526" s="670"/>
      <c r="BK526" s="672"/>
      <c r="BL526" s="60"/>
      <c r="BT526" s="6"/>
      <c r="BU526" s="6"/>
      <c r="BV526" s="6"/>
      <c r="BW526" s="6"/>
      <c r="BX526" s="6"/>
      <c r="BY526" s="6"/>
      <c r="BZ526" s="6"/>
      <c r="CA526" s="6"/>
      <c r="CB526" s="60"/>
      <c r="CC526" s="6"/>
      <c r="CD526" s="6"/>
      <c r="CE526" s="6"/>
    </row>
    <row r="527" spans="2:83" x14ac:dyDescent="0.25">
      <c r="B527" s="6">
        <v>18.399999999999999</v>
      </c>
      <c r="C527" s="6">
        <v>89</v>
      </c>
      <c r="D527" s="6">
        <v>17.399999999999999</v>
      </c>
      <c r="E527" s="6">
        <v>18.5</v>
      </c>
      <c r="F527" s="6">
        <v>2.5</v>
      </c>
      <c r="G527" s="6">
        <v>3.6</v>
      </c>
      <c r="H527" s="6">
        <v>1014.3</v>
      </c>
      <c r="I527" s="6" t="s">
        <v>229</v>
      </c>
      <c r="J527" s="6" t="s">
        <v>229</v>
      </c>
      <c r="K527" s="6">
        <v>0</v>
      </c>
      <c r="L527" s="6">
        <v>0</v>
      </c>
      <c r="M527" s="6">
        <v>0.5</v>
      </c>
      <c r="N527">
        <v>15.7</v>
      </c>
      <c r="O527">
        <v>669.8</v>
      </c>
      <c r="P527">
        <v>18.100000000000001</v>
      </c>
      <c r="Q527">
        <v>18.100000000000001</v>
      </c>
      <c r="R527" s="60">
        <v>0.359722222222222</v>
      </c>
      <c r="T527" s="124">
        <f t="shared" si="23"/>
        <v>45.9</v>
      </c>
      <c r="U527" s="128">
        <f t="shared" si="27"/>
        <v>10.299999999999997</v>
      </c>
      <c r="V527" s="123" t="str">
        <f t="shared" si="26"/>
        <v/>
      </c>
      <c r="W527" s="128">
        <f t="shared" si="28"/>
        <v>1</v>
      </c>
      <c r="X527" s="124"/>
      <c r="Z527" s="6"/>
      <c r="AA527"/>
      <c r="AC527" s="545"/>
      <c r="AR527" s="6"/>
      <c r="AS527" s="6"/>
      <c r="AT527" s="58"/>
      <c r="AU527" s="670"/>
      <c r="AV527" s="671"/>
      <c r="AW527" s="670"/>
      <c r="AX527" s="670"/>
      <c r="AY527" s="671"/>
      <c r="AZ527" s="671"/>
      <c r="BA527" s="670"/>
      <c r="BB527" s="670"/>
      <c r="BC527" s="670"/>
      <c r="BD527" s="671"/>
      <c r="BE527" s="671"/>
      <c r="BF527" s="671"/>
      <c r="BG527" s="671"/>
      <c r="BH527" s="670"/>
      <c r="BI527" s="670"/>
      <c r="BJ527" s="670"/>
      <c r="BK527" s="672"/>
      <c r="BL527" s="60"/>
      <c r="BT527" s="6"/>
      <c r="BU527" s="6"/>
      <c r="BV527" s="6"/>
      <c r="BW527" s="6"/>
      <c r="BX527" s="6"/>
      <c r="BY527" s="6"/>
      <c r="BZ527" s="6"/>
      <c r="CA527" s="6"/>
      <c r="CB527" s="60"/>
      <c r="CC527" s="6"/>
      <c r="CD527" s="6"/>
      <c r="CE527" s="6"/>
    </row>
    <row r="528" spans="2:83" x14ac:dyDescent="0.25">
      <c r="B528" s="6">
        <v>18.399999999999999</v>
      </c>
      <c r="C528" s="6">
        <v>89</v>
      </c>
      <c r="D528" s="6">
        <v>17.399999999999999</v>
      </c>
      <c r="E528" s="6">
        <v>18.5</v>
      </c>
      <c r="F528" s="6">
        <v>3.2</v>
      </c>
      <c r="G528" s="6">
        <v>5.4</v>
      </c>
      <c r="H528" s="6">
        <v>1014.3</v>
      </c>
      <c r="I528" s="6" t="s">
        <v>229</v>
      </c>
      <c r="J528" s="6" t="s">
        <v>229</v>
      </c>
      <c r="K528" s="6">
        <v>0</v>
      </c>
      <c r="L528" s="6">
        <v>0</v>
      </c>
      <c r="M528" s="6">
        <v>0.5</v>
      </c>
      <c r="N528">
        <v>15.7</v>
      </c>
      <c r="O528">
        <v>669.8</v>
      </c>
      <c r="P528">
        <v>18.100000000000001</v>
      </c>
      <c r="Q528">
        <v>18.2</v>
      </c>
      <c r="R528" s="60">
        <v>0.360416666666667</v>
      </c>
      <c r="T528" s="124">
        <f t="shared" si="23"/>
        <v>45.7</v>
      </c>
      <c r="U528" s="128">
        <f t="shared" si="27"/>
        <v>10.200000000000003</v>
      </c>
      <c r="V528" s="123" t="str">
        <f t="shared" si="26"/>
        <v/>
      </c>
      <c r="W528" s="128">
        <f t="shared" si="28"/>
        <v>1</v>
      </c>
      <c r="X528" s="124"/>
      <c r="Z528" s="6"/>
      <c r="AA528"/>
      <c r="AC528" s="545"/>
      <c r="AR528" s="6"/>
      <c r="AS528" s="6"/>
      <c r="AT528" s="58"/>
      <c r="AU528" s="670"/>
      <c r="AV528" s="671"/>
      <c r="AW528" s="670"/>
      <c r="AX528" s="670"/>
      <c r="AY528" s="670"/>
      <c r="AZ528" s="670"/>
      <c r="BA528" s="670"/>
      <c r="BB528" s="670"/>
      <c r="BC528" s="670"/>
      <c r="BD528" s="671"/>
      <c r="BE528" s="671"/>
      <c r="BF528" s="671"/>
      <c r="BG528" s="671"/>
      <c r="BH528" s="670"/>
      <c r="BI528" s="670"/>
      <c r="BJ528" s="670"/>
      <c r="BK528" s="672"/>
      <c r="BL528" s="60"/>
      <c r="BT528" s="6"/>
      <c r="BU528" s="6"/>
      <c r="BV528" s="6"/>
      <c r="BW528" s="6"/>
      <c r="BX528" s="6"/>
      <c r="BY528" s="6"/>
      <c r="BZ528" s="6"/>
      <c r="CA528" s="6"/>
      <c r="CB528" s="60"/>
      <c r="CC528" s="6"/>
      <c r="CD528" s="6"/>
      <c r="CE528" s="6"/>
    </row>
    <row r="529" spans="2:83" x14ac:dyDescent="0.25">
      <c r="B529" s="6">
        <v>18.399999999999999</v>
      </c>
      <c r="C529" s="6">
        <v>89</v>
      </c>
      <c r="D529" s="6">
        <v>17.399999999999999</v>
      </c>
      <c r="E529" s="6">
        <v>18.5</v>
      </c>
      <c r="F529" s="6">
        <v>4</v>
      </c>
      <c r="G529" s="6">
        <v>5.4</v>
      </c>
      <c r="H529" s="6">
        <v>1014.4</v>
      </c>
      <c r="I529" s="6" t="s">
        <v>229</v>
      </c>
      <c r="J529" s="6" t="s">
        <v>229</v>
      </c>
      <c r="K529" s="6">
        <v>0</v>
      </c>
      <c r="L529" s="6">
        <v>0</v>
      </c>
      <c r="M529" s="6">
        <v>0.5</v>
      </c>
      <c r="N529">
        <v>15.7</v>
      </c>
      <c r="O529">
        <v>669.8</v>
      </c>
      <c r="P529">
        <v>18.100000000000001</v>
      </c>
      <c r="Q529">
        <v>18.2</v>
      </c>
      <c r="R529" s="60">
        <v>0.36111111111111099</v>
      </c>
      <c r="T529" s="124">
        <f t="shared" si="23"/>
        <v>45.5</v>
      </c>
      <c r="U529" s="128">
        <f t="shared" si="27"/>
        <v>10</v>
      </c>
      <c r="V529" s="123" t="str">
        <f t="shared" si="26"/>
        <v/>
      </c>
      <c r="W529" s="128">
        <f t="shared" si="28"/>
        <v>1</v>
      </c>
      <c r="X529" s="124"/>
      <c r="Z529" s="6"/>
      <c r="AA529"/>
      <c r="AC529" s="545"/>
      <c r="AR529" s="6"/>
      <c r="AS529" s="6"/>
      <c r="AT529" s="58"/>
      <c r="AU529" s="670"/>
      <c r="AV529" s="671"/>
      <c r="AW529" s="670"/>
      <c r="AX529" s="670"/>
      <c r="AY529" s="671"/>
      <c r="AZ529" s="671"/>
      <c r="BA529" s="670"/>
      <c r="BB529" s="670"/>
      <c r="BC529" s="670"/>
      <c r="BD529" s="671"/>
      <c r="BE529" s="671"/>
      <c r="BF529" s="671"/>
      <c r="BG529" s="671"/>
      <c r="BH529" s="670"/>
      <c r="BI529" s="670"/>
      <c r="BJ529" s="670"/>
      <c r="BK529" s="672"/>
      <c r="BL529" s="60"/>
      <c r="BT529" s="6"/>
      <c r="BU529" s="6"/>
      <c r="BV529" s="6"/>
      <c r="BW529" s="6"/>
      <c r="BX529" s="6"/>
      <c r="BY529" s="6"/>
      <c r="BZ529" s="6"/>
      <c r="CA529" s="6"/>
      <c r="CB529" s="60"/>
      <c r="CC529" s="6"/>
      <c r="CD529" s="6"/>
      <c r="CE529" s="6"/>
    </row>
    <row r="530" spans="2:83" x14ac:dyDescent="0.25">
      <c r="B530" s="6">
        <v>18.399999999999999</v>
      </c>
      <c r="C530" s="6">
        <v>89</v>
      </c>
      <c r="D530" s="6">
        <v>17.399999999999999</v>
      </c>
      <c r="E530" s="6">
        <v>18.5</v>
      </c>
      <c r="F530" s="6">
        <v>2.9</v>
      </c>
      <c r="G530" s="6">
        <v>5.4</v>
      </c>
      <c r="H530" s="6">
        <v>1014.3</v>
      </c>
      <c r="I530" s="6" t="s">
        <v>229</v>
      </c>
      <c r="J530" s="6" t="s">
        <v>229</v>
      </c>
      <c r="K530" s="6">
        <v>0</v>
      </c>
      <c r="L530" s="6">
        <v>0</v>
      </c>
      <c r="M530" s="6">
        <v>0.5</v>
      </c>
      <c r="N530">
        <v>15.7</v>
      </c>
      <c r="O530">
        <v>669.8</v>
      </c>
      <c r="P530">
        <v>18.2</v>
      </c>
      <c r="Q530">
        <v>18.2</v>
      </c>
      <c r="R530" s="60">
        <v>0.36180555555555599</v>
      </c>
      <c r="T530" s="124">
        <f t="shared" si="23"/>
        <v>45.2</v>
      </c>
      <c r="U530" s="128">
        <f t="shared" si="27"/>
        <v>9.7000000000000028</v>
      </c>
      <c r="V530" s="123" t="str">
        <f t="shared" si="26"/>
        <v/>
      </c>
      <c r="W530" s="128">
        <f t="shared" si="28"/>
        <v>1</v>
      </c>
      <c r="X530" s="124"/>
      <c r="Z530" s="6"/>
      <c r="AA530"/>
      <c r="AC530" s="545"/>
      <c r="AR530" s="6"/>
      <c r="AS530" s="6"/>
      <c r="AT530" s="58"/>
      <c r="AU530" s="670"/>
      <c r="AV530" s="671"/>
      <c r="AW530" s="670"/>
      <c r="AX530" s="670"/>
      <c r="AY530" s="671"/>
      <c r="AZ530" s="671"/>
      <c r="BA530" s="670"/>
      <c r="BB530" s="670"/>
      <c r="BC530" s="670"/>
      <c r="BD530" s="671"/>
      <c r="BE530" s="671"/>
      <c r="BF530" s="671"/>
      <c r="BG530" s="671"/>
      <c r="BH530" s="670"/>
      <c r="BI530" s="670"/>
      <c r="BJ530" s="670"/>
      <c r="BK530" s="672"/>
      <c r="BL530" s="60"/>
      <c r="BT530" s="6"/>
      <c r="BU530" s="6"/>
      <c r="BV530" s="6"/>
      <c r="BW530" s="6"/>
      <c r="BX530" s="6"/>
      <c r="BY530" s="6"/>
      <c r="BZ530" s="6"/>
      <c r="CA530" s="6"/>
      <c r="CB530" s="60"/>
      <c r="CC530" s="6"/>
      <c r="CD530" s="6"/>
      <c r="CE530" s="6"/>
    </row>
    <row r="531" spans="2:83" x14ac:dyDescent="0.25">
      <c r="B531" s="6">
        <v>18.399999999999999</v>
      </c>
      <c r="C531" s="6">
        <v>89</v>
      </c>
      <c r="D531" s="6">
        <v>17.399999999999999</v>
      </c>
      <c r="E531" s="6">
        <v>18.5</v>
      </c>
      <c r="F531" s="6">
        <v>1.4</v>
      </c>
      <c r="G531" s="6">
        <v>3.6</v>
      </c>
      <c r="H531" s="6">
        <v>1014.3</v>
      </c>
      <c r="I531" s="6" t="s">
        <v>229</v>
      </c>
      <c r="J531" s="6" t="s">
        <v>229</v>
      </c>
      <c r="K531" s="6">
        <v>0</v>
      </c>
      <c r="L531" s="6">
        <v>0</v>
      </c>
      <c r="M531" s="6">
        <v>0.5</v>
      </c>
      <c r="N531">
        <v>15.7</v>
      </c>
      <c r="O531">
        <v>669.8</v>
      </c>
      <c r="P531">
        <v>18.2</v>
      </c>
      <c r="Q531">
        <v>18.3</v>
      </c>
      <c r="R531" s="60">
        <v>0.36249999999999999</v>
      </c>
      <c r="T531" s="124">
        <f t="shared" si="23"/>
        <v>45</v>
      </c>
      <c r="U531" s="128">
        <f t="shared" si="27"/>
        <v>9.5</v>
      </c>
      <c r="V531" s="123" t="str">
        <f t="shared" si="26"/>
        <v/>
      </c>
      <c r="W531" s="128">
        <f t="shared" si="28"/>
        <v>1</v>
      </c>
      <c r="X531" s="124"/>
      <c r="Z531" s="6"/>
      <c r="AA531"/>
      <c r="AC531" s="545"/>
      <c r="AR531" s="6"/>
      <c r="AS531" s="6"/>
      <c r="AT531" s="58"/>
      <c r="AU531" s="670"/>
      <c r="AV531" s="671"/>
      <c r="AW531" s="670"/>
      <c r="AX531" s="670"/>
      <c r="AY531" s="671"/>
      <c r="AZ531" s="671"/>
      <c r="BA531" s="670"/>
      <c r="BB531" s="670"/>
      <c r="BC531" s="670"/>
      <c r="BD531" s="671"/>
      <c r="BE531" s="671"/>
      <c r="BF531" s="671"/>
      <c r="BG531" s="671"/>
      <c r="BH531" s="670"/>
      <c r="BI531" s="670"/>
      <c r="BJ531" s="670"/>
      <c r="BK531" s="672"/>
      <c r="BL531" s="60"/>
      <c r="BT531" s="6"/>
      <c r="BU531" s="6"/>
      <c r="BV531" s="6"/>
      <c r="BW531" s="6"/>
      <c r="BX531" s="6"/>
      <c r="BY531" s="6"/>
      <c r="BZ531" s="6"/>
      <c r="CA531" s="6"/>
      <c r="CB531" s="60"/>
      <c r="CC531" s="6"/>
      <c r="CD531" s="6"/>
      <c r="CE531" s="6"/>
    </row>
    <row r="532" spans="2:83" x14ac:dyDescent="0.25">
      <c r="B532" s="6">
        <v>18.399999999999999</v>
      </c>
      <c r="C532" s="6">
        <v>89</v>
      </c>
      <c r="D532" s="6">
        <v>17.5</v>
      </c>
      <c r="E532" s="6">
        <v>18.600000000000001</v>
      </c>
      <c r="F532" s="6">
        <v>2.9</v>
      </c>
      <c r="G532" s="6">
        <v>5.4</v>
      </c>
      <c r="H532" s="6">
        <v>1014.1</v>
      </c>
      <c r="I532" s="6" t="s">
        <v>229</v>
      </c>
      <c r="J532" s="6" t="s">
        <v>229</v>
      </c>
      <c r="K532" s="6">
        <v>0</v>
      </c>
      <c r="L532" s="6">
        <v>0</v>
      </c>
      <c r="M532" s="6">
        <v>0.5</v>
      </c>
      <c r="N532">
        <v>15.7</v>
      </c>
      <c r="O532">
        <v>669.8</v>
      </c>
      <c r="P532">
        <v>18.3</v>
      </c>
      <c r="Q532">
        <v>18.3</v>
      </c>
      <c r="R532" s="60">
        <v>0.36319444444444399</v>
      </c>
      <c r="T532" s="124">
        <f t="shared" si="23"/>
        <v>45</v>
      </c>
      <c r="U532" s="128">
        <f t="shared" si="27"/>
        <v>9.6000000000000014</v>
      </c>
      <c r="V532" s="123" t="str">
        <f t="shared" si="26"/>
        <v/>
      </c>
      <c r="W532" s="128">
        <f t="shared" si="28"/>
        <v>1</v>
      </c>
      <c r="X532" s="124"/>
      <c r="Z532" s="6"/>
      <c r="AA532"/>
      <c r="AC532" s="545"/>
      <c r="AR532" s="6"/>
      <c r="AS532" s="6"/>
      <c r="AT532" s="58"/>
      <c r="AU532" s="670"/>
      <c r="AV532" s="671"/>
      <c r="AW532" s="670"/>
      <c r="AX532" s="670"/>
      <c r="AY532" s="670"/>
      <c r="AZ532" s="670"/>
      <c r="BA532" s="670"/>
      <c r="BB532" s="670"/>
      <c r="BC532" s="670"/>
      <c r="BD532" s="671"/>
      <c r="BE532" s="671"/>
      <c r="BF532" s="671"/>
      <c r="BG532" s="671"/>
      <c r="BH532" s="670"/>
      <c r="BI532" s="670"/>
      <c r="BJ532" s="670"/>
      <c r="BK532" s="672"/>
      <c r="BL532" s="60"/>
      <c r="BT532" s="6"/>
      <c r="BU532" s="6"/>
      <c r="BV532" s="6"/>
      <c r="BW532" s="6"/>
      <c r="BX532" s="6"/>
      <c r="BY532" s="6"/>
      <c r="BZ532" s="6"/>
      <c r="CA532" s="6"/>
      <c r="CB532" s="60"/>
      <c r="CC532" s="6"/>
      <c r="CD532" s="6"/>
      <c r="CE532" s="6"/>
    </row>
    <row r="533" spans="2:83" x14ac:dyDescent="0.25">
      <c r="B533" s="6">
        <v>18.399999999999999</v>
      </c>
      <c r="C533" s="6">
        <v>89</v>
      </c>
      <c r="D533" s="6">
        <v>17.5</v>
      </c>
      <c r="E533" s="6">
        <v>18.600000000000001</v>
      </c>
      <c r="F533" s="6">
        <v>1.4</v>
      </c>
      <c r="G533" s="6">
        <v>3.6</v>
      </c>
      <c r="H533" s="6">
        <v>1014.2</v>
      </c>
      <c r="I533" s="6" t="s">
        <v>229</v>
      </c>
      <c r="J533" s="6" t="s">
        <v>229</v>
      </c>
      <c r="K533" s="6">
        <v>0</v>
      </c>
      <c r="L533" s="6">
        <v>0</v>
      </c>
      <c r="M533" s="6">
        <v>0.5</v>
      </c>
      <c r="N533">
        <v>15.7</v>
      </c>
      <c r="O533">
        <v>669.8</v>
      </c>
      <c r="P533">
        <v>18.399999999999999</v>
      </c>
      <c r="Q533">
        <v>18.399999999999999</v>
      </c>
      <c r="R533" s="60">
        <v>0.36388888888888898</v>
      </c>
      <c r="T533" s="124">
        <f t="shared" si="23"/>
        <v>45.1</v>
      </c>
      <c r="U533" s="128">
        <f t="shared" si="27"/>
        <v>9.7000000000000028</v>
      </c>
      <c r="V533" s="123" t="str">
        <f t="shared" si="26"/>
        <v/>
      </c>
      <c r="W533" s="128">
        <f t="shared" si="28"/>
        <v>1</v>
      </c>
      <c r="X533" s="124"/>
      <c r="Z533" s="6"/>
      <c r="AA533"/>
      <c r="AC533" s="545"/>
      <c r="AR533" s="6"/>
      <c r="AS533" s="6"/>
      <c r="AT533" s="58"/>
      <c r="AU533" s="670"/>
      <c r="AV533" s="671"/>
      <c r="AW533" s="670"/>
      <c r="AX533" s="670"/>
      <c r="AY533" s="671"/>
      <c r="AZ533" s="671"/>
      <c r="BA533" s="670"/>
      <c r="BB533" s="670"/>
      <c r="BC533" s="670"/>
      <c r="BD533" s="671"/>
      <c r="BE533" s="671"/>
      <c r="BF533" s="671"/>
      <c r="BG533" s="671"/>
      <c r="BH533" s="670"/>
      <c r="BI533" s="670"/>
      <c r="BJ533" s="670"/>
      <c r="BK533" s="672"/>
      <c r="BL533" s="60"/>
      <c r="BT533" s="6"/>
      <c r="BU533" s="6"/>
      <c r="BV533" s="6"/>
      <c r="BW533" s="6"/>
      <c r="BX533" s="6"/>
      <c r="BY533" s="6"/>
      <c r="BZ533" s="6"/>
      <c r="CA533" s="6"/>
      <c r="CB533" s="60"/>
      <c r="CC533" s="6"/>
      <c r="CD533" s="6"/>
      <c r="CE533" s="6"/>
    </row>
    <row r="534" spans="2:83" x14ac:dyDescent="0.25">
      <c r="B534" s="6">
        <v>18.399999999999999</v>
      </c>
      <c r="C534" s="6">
        <v>89</v>
      </c>
      <c r="D534" s="6">
        <v>17.5</v>
      </c>
      <c r="E534" s="6">
        <v>18.600000000000001</v>
      </c>
      <c r="F534" s="6">
        <v>2.9</v>
      </c>
      <c r="G534" s="6">
        <v>5.4</v>
      </c>
      <c r="H534" s="6">
        <v>1014.2</v>
      </c>
      <c r="I534" s="6" t="s">
        <v>229</v>
      </c>
      <c r="J534" s="6" t="s">
        <v>229</v>
      </c>
      <c r="K534" s="6">
        <v>0</v>
      </c>
      <c r="L534" s="6">
        <v>0</v>
      </c>
      <c r="M534" s="6">
        <v>0.5</v>
      </c>
      <c r="N534">
        <v>15.7</v>
      </c>
      <c r="O534">
        <v>669.8</v>
      </c>
      <c r="P534">
        <v>18.5</v>
      </c>
      <c r="Q534">
        <v>18.5</v>
      </c>
      <c r="R534" s="60">
        <v>0.36458333333333298</v>
      </c>
      <c r="T534" s="124">
        <f t="shared" si="23"/>
        <v>45.2</v>
      </c>
      <c r="U534" s="128">
        <f t="shared" si="27"/>
        <v>9.7000000000000028</v>
      </c>
      <c r="V534" s="123" t="str">
        <f t="shared" si="26"/>
        <v/>
      </c>
      <c r="W534" s="128">
        <f t="shared" si="28"/>
        <v>1</v>
      </c>
      <c r="X534" s="124"/>
      <c r="Z534" s="6"/>
      <c r="AA534"/>
      <c r="AC534" s="545"/>
      <c r="AR534" s="6"/>
      <c r="AS534" s="6"/>
      <c r="AT534" s="58"/>
      <c r="AU534" s="670"/>
      <c r="AV534" s="671"/>
      <c r="AW534" s="670"/>
      <c r="AX534" s="670"/>
      <c r="AY534" s="671"/>
      <c r="AZ534" s="671"/>
      <c r="BA534" s="670"/>
      <c r="BB534" s="670"/>
      <c r="BC534" s="670"/>
      <c r="BD534" s="671"/>
      <c r="BE534" s="671"/>
      <c r="BF534" s="671"/>
      <c r="BG534" s="671"/>
      <c r="BH534" s="670"/>
      <c r="BI534" s="670"/>
      <c r="BJ534" s="670"/>
      <c r="BK534" s="672"/>
      <c r="BL534" s="60"/>
      <c r="BT534" s="6"/>
      <c r="BU534" s="6"/>
      <c r="BV534" s="6"/>
      <c r="BW534" s="6"/>
      <c r="BX534" s="6"/>
      <c r="BY534" s="6"/>
      <c r="BZ534" s="6"/>
      <c r="CA534" s="6"/>
      <c r="CB534" s="60"/>
      <c r="CC534" s="6"/>
      <c r="CD534" s="6"/>
      <c r="CE534" s="6"/>
    </row>
    <row r="535" spans="2:83" x14ac:dyDescent="0.25">
      <c r="B535" s="6">
        <v>18.5</v>
      </c>
      <c r="C535" s="6">
        <v>89</v>
      </c>
      <c r="D535" s="6">
        <v>17.5</v>
      </c>
      <c r="E535" s="6">
        <v>18.600000000000001</v>
      </c>
      <c r="F535" s="6">
        <v>4</v>
      </c>
      <c r="G535" s="6">
        <v>5.4</v>
      </c>
      <c r="H535" s="6">
        <v>1014.2</v>
      </c>
      <c r="I535" s="6" t="s">
        <v>229</v>
      </c>
      <c r="J535" s="6" t="s">
        <v>229</v>
      </c>
      <c r="K535" s="6">
        <v>0</v>
      </c>
      <c r="L535" s="6">
        <v>0</v>
      </c>
      <c r="M535" s="6">
        <v>0.5</v>
      </c>
      <c r="N535">
        <v>15.7</v>
      </c>
      <c r="O535">
        <v>669.8</v>
      </c>
      <c r="P535">
        <v>18.5</v>
      </c>
      <c r="Q535">
        <v>18.600000000000001</v>
      </c>
      <c r="R535" s="60">
        <v>0.36527777777777798</v>
      </c>
      <c r="T535" s="124">
        <f t="shared" ref="T535:T598" si="29">MAX(P1039,Q1039)</f>
        <v>45.3</v>
      </c>
      <c r="U535" s="128">
        <f t="shared" si="27"/>
        <v>9.7999999999999972</v>
      </c>
      <c r="V535" s="123" t="str">
        <f t="shared" si="26"/>
        <v/>
      </c>
      <c r="W535" s="128">
        <f t="shared" si="28"/>
        <v>1</v>
      </c>
      <c r="X535" s="124"/>
      <c r="Z535" s="6"/>
      <c r="AA535"/>
      <c r="AC535" s="545"/>
      <c r="AR535" s="6"/>
      <c r="AS535" s="6"/>
      <c r="AT535" s="58"/>
      <c r="AU535" s="670"/>
      <c r="AV535" s="671"/>
      <c r="AW535" s="670"/>
      <c r="AX535" s="670"/>
      <c r="AY535" s="671"/>
      <c r="AZ535" s="671"/>
      <c r="BA535" s="670"/>
      <c r="BB535" s="670"/>
      <c r="BC535" s="670"/>
      <c r="BD535" s="671"/>
      <c r="BE535" s="671"/>
      <c r="BF535" s="671"/>
      <c r="BG535" s="671"/>
      <c r="BH535" s="670"/>
      <c r="BI535" s="670"/>
      <c r="BJ535" s="670"/>
      <c r="BK535" s="672"/>
      <c r="BL535" s="60"/>
      <c r="BT535" s="6"/>
      <c r="BU535" s="6"/>
      <c r="BV535" s="6"/>
      <c r="BW535" s="6"/>
      <c r="BX535" s="6"/>
      <c r="BY535" s="6"/>
      <c r="BZ535" s="6"/>
      <c r="CA535" s="6"/>
      <c r="CB535" s="60"/>
      <c r="CC535" s="6"/>
      <c r="CD535" s="6"/>
      <c r="CE535" s="6"/>
    </row>
    <row r="536" spans="2:83" x14ac:dyDescent="0.25">
      <c r="B536" s="6">
        <v>18.5</v>
      </c>
      <c r="C536" s="6">
        <v>89</v>
      </c>
      <c r="D536" s="6">
        <v>17.5</v>
      </c>
      <c r="E536" s="6">
        <v>18.600000000000001</v>
      </c>
      <c r="F536" s="6">
        <v>3.6</v>
      </c>
      <c r="G536" s="6">
        <v>5.4</v>
      </c>
      <c r="H536" s="6">
        <v>1014</v>
      </c>
      <c r="I536" s="6" t="s">
        <v>229</v>
      </c>
      <c r="J536" s="6" t="s">
        <v>229</v>
      </c>
      <c r="K536" s="6">
        <v>0</v>
      </c>
      <c r="L536" s="6">
        <v>0</v>
      </c>
      <c r="M536" s="6">
        <v>0.5</v>
      </c>
      <c r="N536">
        <v>15.7</v>
      </c>
      <c r="O536">
        <v>669.8</v>
      </c>
      <c r="P536">
        <v>18.600000000000001</v>
      </c>
      <c r="Q536">
        <v>18.7</v>
      </c>
      <c r="R536" s="60">
        <v>0.36597222222222198</v>
      </c>
      <c r="T536" s="124">
        <f t="shared" si="29"/>
        <v>45.5</v>
      </c>
      <c r="U536" s="128">
        <f t="shared" si="27"/>
        <v>10</v>
      </c>
      <c r="V536" s="123" t="str">
        <f t="shared" si="26"/>
        <v/>
      </c>
      <c r="W536" s="128">
        <f t="shared" si="28"/>
        <v>1</v>
      </c>
      <c r="X536" s="124"/>
      <c r="Z536" s="6"/>
      <c r="AA536"/>
      <c r="AC536" s="545"/>
      <c r="AR536" s="6"/>
      <c r="AS536" s="6"/>
      <c r="AT536" s="58"/>
      <c r="AU536" s="670"/>
      <c r="AV536" s="671"/>
      <c r="AW536" s="670"/>
      <c r="AX536" s="670"/>
      <c r="AY536" s="671"/>
      <c r="AZ536" s="671"/>
      <c r="BA536" s="670"/>
      <c r="BB536" s="670"/>
      <c r="BC536" s="670"/>
      <c r="BD536" s="671"/>
      <c r="BE536" s="671"/>
      <c r="BF536" s="671"/>
      <c r="BG536" s="671"/>
      <c r="BH536" s="670"/>
      <c r="BI536" s="670"/>
      <c r="BJ536" s="670"/>
      <c r="BK536" s="672"/>
      <c r="BL536" s="60"/>
      <c r="BT536" s="6"/>
      <c r="BU536" s="6"/>
      <c r="BV536" s="6"/>
      <c r="BW536" s="6"/>
      <c r="BX536" s="6"/>
      <c r="BY536" s="6"/>
      <c r="BZ536" s="6"/>
      <c r="CA536" s="6"/>
      <c r="CB536" s="60"/>
      <c r="CC536" s="6"/>
      <c r="CD536" s="6"/>
      <c r="CE536" s="6"/>
    </row>
    <row r="537" spans="2:83" x14ac:dyDescent="0.25">
      <c r="B537" s="6">
        <v>18.5</v>
      </c>
      <c r="C537" s="6">
        <v>89</v>
      </c>
      <c r="D537" s="6">
        <v>17.5</v>
      </c>
      <c r="E537" s="6">
        <v>18.600000000000001</v>
      </c>
      <c r="F537" s="6">
        <v>2.5</v>
      </c>
      <c r="G537" s="6">
        <v>3.6</v>
      </c>
      <c r="H537" s="6">
        <v>1014.1</v>
      </c>
      <c r="I537" s="6" t="s">
        <v>229</v>
      </c>
      <c r="J537" s="6" t="s">
        <v>229</v>
      </c>
      <c r="K537" s="6">
        <v>0</v>
      </c>
      <c r="L537" s="6">
        <v>0</v>
      </c>
      <c r="M537" s="6">
        <v>0.5</v>
      </c>
      <c r="N537">
        <v>15.7</v>
      </c>
      <c r="O537">
        <v>669.8</v>
      </c>
      <c r="P537">
        <v>18.7</v>
      </c>
      <c r="Q537">
        <v>18.8</v>
      </c>
      <c r="R537" s="60">
        <v>0.36666666666666697</v>
      </c>
      <c r="T537" s="124">
        <f t="shared" si="29"/>
        <v>45.5</v>
      </c>
      <c r="U537" s="128">
        <f t="shared" si="27"/>
        <v>10</v>
      </c>
      <c r="V537" s="123" t="str">
        <f t="shared" si="26"/>
        <v/>
      </c>
      <c r="W537" s="128">
        <f t="shared" si="28"/>
        <v>1</v>
      </c>
      <c r="X537" s="124"/>
      <c r="Z537" s="6"/>
      <c r="AA537"/>
      <c r="AC537" s="545"/>
      <c r="AR537" s="6"/>
      <c r="AS537" s="6"/>
      <c r="AT537" s="58"/>
      <c r="AU537" s="670"/>
      <c r="AV537" s="671"/>
      <c r="AW537" s="670"/>
      <c r="AX537" s="670"/>
      <c r="AY537" s="671"/>
      <c r="AZ537" s="671"/>
      <c r="BA537" s="671"/>
      <c r="BB537" s="670"/>
      <c r="BC537" s="670"/>
      <c r="BD537" s="671"/>
      <c r="BE537" s="671"/>
      <c r="BF537" s="671"/>
      <c r="BG537" s="671"/>
      <c r="BH537" s="670"/>
      <c r="BI537" s="670"/>
      <c r="BJ537" s="670"/>
      <c r="BK537" s="672"/>
      <c r="BL537" s="60"/>
      <c r="BT537" s="6"/>
      <c r="BU537" s="6"/>
      <c r="BV537" s="6"/>
      <c r="BW537" s="6"/>
      <c r="BX537" s="6"/>
      <c r="BY537" s="6"/>
      <c r="BZ537" s="6"/>
      <c r="CA537" s="6"/>
      <c r="CB537" s="60"/>
      <c r="CC537" s="6"/>
      <c r="CD537" s="6"/>
      <c r="CE537" s="6"/>
    </row>
    <row r="538" spans="2:83" x14ac:dyDescent="0.25">
      <c r="B538" s="6">
        <v>18.5</v>
      </c>
      <c r="C538" s="6">
        <v>89</v>
      </c>
      <c r="D538" s="6">
        <v>17.600000000000001</v>
      </c>
      <c r="E538" s="6">
        <v>18.7</v>
      </c>
      <c r="F538" s="6">
        <v>1.1000000000000001</v>
      </c>
      <c r="G538" s="6">
        <v>1.8</v>
      </c>
      <c r="H538" s="6">
        <v>1013.9</v>
      </c>
      <c r="I538" s="6" t="s">
        <v>229</v>
      </c>
      <c r="J538" s="6" t="s">
        <v>229</v>
      </c>
      <c r="K538" s="6">
        <v>0</v>
      </c>
      <c r="L538" s="6">
        <v>0</v>
      </c>
      <c r="M538" s="6">
        <v>0.5</v>
      </c>
      <c r="N538">
        <v>15.7</v>
      </c>
      <c r="O538">
        <v>669.8</v>
      </c>
      <c r="P538">
        <v>18.8</v>
      </c>
      <c r="Q538">
        <v>18.899999999999999</v>
      </c>
      <c r="R538" s="60">
        <v>0.36736111111111103</v>
      </c>
      <c r="T538" s="124">
        <f t="shared" si="29"/>
        <v>45.4</v>
      </c>
      <c r="U538" s="128">
        <f t="shared" si="27"/>
        <v>9.8999999999999986</v>
      </c>
      <c r="V538" s="123" t="str">
        <f t="shared" si="26"/>
        <v/>
      </c>
      <c r="W538" s="128">
        <f t="shared" si="28"/>
        <v>1</v>
      </c>
      <c r="X538" s="124"/>
      <c r="Z538" s="6"/>
      <c r="AA538"/>
      <c r="AC538" s="545"/>
      <c r="AR538" s="6"/>
      <c r="AS538" s="6"/>
      <c r="AT538" s="58"/>
      <c r="AU538" s="670"/>
      <c r="AV538" s="671"/>
      <c r="AW538" s="670"/>
      <c r="AX538" s="670"/>
      <c r="AY538" s="670"/>
      <c r="AZ538" s="670"/>
      <c r="BA538" s="670"/>
      <c r="BB538" s="670"/>
      <c r="BC538" s="670"/>
      <c r="BD538" s="671"/>
      <c r="BE538" s="671"/>
      <c r="BF538" s="671"/>
      <c r="BG538" s="671"/>
      <c r="BH538" s="670"/>
      <c r="BI538" s="670"/>
      <c r="BJ538" s="670"/>
      <c r="BK538" s="672"/>
      <c r="BL538" s="60"/>
      <c r="BT538" s="6"/>
      <c r="BU538" s="6"/>
      <c r="BV538" s="6"/>
      <c r="BW538" s="6"/>
      <c r="BX538" s="6"/>
      <c r="BY538" s="6"/>
      <c r="BZ538" s="6"/>
      <c r="CA538" s="6"/>
      <c r="CB538" s="60"/>
      <c r="CC538" s="6"/>
      <c r="CD538" s="6"/>
      <c r="CE538" s="6"/>
    </row>
    <row r="539" spans="2:83" x14ac:dyDescent="0.25">
      <c r="B539" s="6">
        <v>18.600000000000001</v>
      </c>
      <c r="C539" s="6">
        <v>89</v>
      </c>
      <c r="D539" s="6">
        <v>17.600000000000001</v>
      </c>
      <c r="E539" s="6">
        <v>18.7</v>
      </c>
      <c r="F539" s="6">
        <v>3.6</v>
      </c>
      <c r="G539" s="6">
        <v>5.4</v>
      </c>
      <c r="H539" s="6">
        <v>1014.2</v>
      </c>
      <c r="I539" s="6" t="s">
        <v>229</v>
      </c>
      <c r="J539" s="6" t="s">
        <v>229</v>
      </c>
      <c r="K539" s="6">
        <v>0</v>
      </c>
      <c r="L539" s="6">
        <v>0</v>
      </c>
      <c r="M539" s="6">
        <v>0.5</v>
      </c>
      <c r="N539">
        <v>15.7</v>
      </c>
      <c r="O539">
        <v>669.8</v>
      </c>
      <c r="P539">
        <v>18.899999999999999</v>
      </c>
      <c r="Q539">
        <v>19</v>
      </c>
      <c r="R539" s="60">
        <v>0.36805555555555602</v>
      </c>
      <c r="T539" s="124">
        <f t="shared" si="29"/>
        <v>45.4</v>
      </c>
      <c r="U539" s="128">
        <f t="shared" si="27"/>
        <v>9.8999999999999986</v>
      </c>
      <c r="V539" s="123" t="str">
        <f t="shared" si="26"/>
        <v/>
      </c>
      <c r="W539" s="128">
        <f t="shared" si="28"/>
        <v>1</v>
      </c>
      <c r="X539" s="124"/>
      <c r="Z539" s="6"/>
      <c r="AA539"/>
      <c r="AC539" s="545"/>
      <c r="AR539" s="6"/>
      <c r="AS539" s="6"/>
      <c r="AT539" s="58"/>
      <c r="AU539" s="670"/>
      <c r="AV539" s="671"/>
      <c r="AW539" s="670"/>
      <c r="AX539" s="670"/>
      <c r="AY539" s="670"/>
      <c r="AZ539" s="670"/>
      <c r="BA539" s="670"/>
      <c r="BB539" s="670"/>
      <c r="BC539" s="670"/>
      <c r="BD539" s="671"/>
      <c r="BE539" s="671"/>
      <c r="BF539" s="671"/>
      <c r="BG539" s="671"/>
      <c r="BH539" s="670"/>
      <c r="BI539" s="670"/>
      <c r="BJ539" s="670"/>
      <c r="BK539" s="672"/>
      <c r="BL539" s="60"/>
      <c r="BT539" s="6"/>
      <c r="BU539" s="6"/>
      <c r="BV539" s="6"/>
      <c r="BW539" s="6"/>
      <c r="BX539" s="6"/>
      <c r="BY539" s="6"/>
      <c r="BZ539" s="6"/>
      <c r="CA539" s="6"/>
      <c r="CB539" s="60"/>
      <c r="CC539" s="6"/>
      <c r="CD539" s="6"/>
      <c r="CE539" s="6"/>
    </row>
    <row r="540" spans="2:83" x14ac:dyDescent="0.25">
      <c r="B540" s="6">
        <v>18.600000000000001</v>
      </c>
      <c r="C540" s="6">
        <v>89</v>
      </c>
      <c r="D540" s="6">
        <v>17.600000000000001</v>
      </c>
      <c r="E540" s="6">
        <v>18.7</v>
      </c>
      <c r="F540" s="6">
        <v>4.7</v>
      </c>
      <c r="G540" s="6">
        <v>5.4</v>
      </c>
      <c r="H540" s="6">
        <v>1014.3</v>
      </c>
      <c r="I540" s="6" t="s">
        <v>229</v>
      </c>
      <c r="J540" s="6" t="s">
        <v>229</v>
      </c>
      <c r="K540" s="6">
        <v>0</v>
      </c>
      <c r="L540" s="6">
        <v>0</v>
      </c>
      <c r="M540" s="6">
        <v>0.5</v>
      </c>
      <c r="N540">
        <v>15.7</v>
      </c>
      <c r="O540">
        <v>669.8</v>
      </c>
      <c r="P540">
        <v>19.100000000000001</v>
      </c>
      <c r="Q540">
        <v>19.100000000000001</v>
      </c>
      <c r="R540" s="60">
        <v>0.36875000000000002</v>
      </c>
      <c r="T540" s="124">
        <f t="shared" si="29"/>
        <v>45.3</v>
      </c>
      <c r="U540" s="128">
        <f t="shared" si="27"/>
        <v>9.7999999999999972</v>
      </c>
      <c r="V540" s="123" t="str">
        <f t="shared" si="26"/>
        <v/>
      </c>
      <c r="W540" s="128">
        <f t="shared" si="28"/>
        <v>1</v>
      </c>
      <c r="X540" s="124"/>
      <c r="Z540" s="6"/>
      <c r="AA540"/>
      <c r="AC540" s="545"/>
      <c r="AR540" s="6"/>
      <c r="AS540" s="6"/>
      <c r="AT540" s="58"/>
      <c r="AU540" s="670"/>
      <c r="AV540" s="671"/>
      <c r="AW540" s="670"/>
      <c r="AX540" s="670"/>
      <c r="AY540" s="670"/>
      <c r="AZ540" s="670"/>
      <c r="BA540" s="670"/>
      <c r="BB540" s="670"/>
      <c r="BC540" s="670"/>
      <c r="BD540" s="671"/>
      <c r="BE540" s="671"/>
      <c r="BF540" s="671"/>
      <c r="BG540" s="671"/>
      <c r="BH540" s="670"/>
      <c r="BI540" s="670"/>
      <c r="BJ540" s="670"/>
      <c r="BK540" s="672"/>
      <c r="BL540" s="60"/>
      <c r="BT540" s="6"/>
      <c r="BU540" s="6"/>
      <c r="BV540" s="6"/>
      <c r="BW540" s="6"/>
      <c r="BX540" s="6"/>
      <c r="BY540" s="6"/>
      <c r="BZ540" s="6"/>
      <c r="CA540" s="6"/>
      <c r="CB540" s="60"/>
      <c r="CC540" s="6"/>
      <c r="CD540" s="6"/>
      <c r="CE540" s="6"/>
    </row>
    <row r="541" spans="2:83" x14ac:dyDescent="0.25">
      <c r="B541" s="6">
        <v>18.600000000000001</v>
      </c>
      <c r="C541" s="6">
        <v>89</v>
      </c>
      <c r="D541" s="6">
        <v>17.7</v>
      </c>
      <c r="E541" s="6">
        <v>18.8</v>
      </c>
      <c r="F541" s="6">
        <v>0.4</v>
      </c>
      <c r="G541" s="6">
        <v>1.8</v>
      </c>
      <c r="H541" s="6">
        <v>1014</v>
      </c>
      <c r="I541" s="6" t="s">
        <v>229</v>
      </c>
      <c r="J541" s="6" t="s">
        <v>229</v>
      </c>
      <c r="K541" s="6">
        <v>0</v>
      </c>
      <c r="L541" s="6">
        <v>0</v>
      </c>
      <c r="M541" s="6">
        <v>0.5</v>
      </c>
      <c r="N541">
        <v>15.7</v>
      </c>
      <c r="O541">
        <v>669.8</v>
      </c>
      <c r="P541">
        <v>19.2</v>
      </c>
      <c r="Q541">
        <v>19.2</v>
      </c>
      <c r="R541" s="60">
        <v>0.36944444444444402</v>
      </c>
      <c r="T541" s="124">
        <f t="shared" si="29"/>
        <v>45.1</v>
      </c>
      <c r="U541" s="128">
        <f t="shared" si="27"/>
        <v>9.6000000000000014</v>
      </c>
      <c r="V541" s="123" t="str">
        <f t="shared" si="26"/>
        <v/>
      </c>
      <c r="W541" s="128">
        <f t="shared" si="28"/>
        <v>1</v>
      </c>
      <c r="X541" s="124"/>
      <c r="Z541" s="6"/>
      <c r="AA541"/>
      <c r="AC541" s="545"/>
      <c r="AR541" s="6"/>
      <c r="AS541" s="6"/>
      <c r="AT541" s="58"/>
      <c r="AU541" s="670"/>
      <c r="AV541" s="671"/>
      <c r="AW541" s="670"/>
      <c r="AX541" s="670"/>
      <c r="AY541" s="671"/>
      <c r="AZ541" s="671"/>
      <c r="BA541" s="670"/>
      <c r="BB541" s="670"/>
      <c r="BC541" s="670"/>
      <c r="BD541" s="671"/>
      <c r="BE541" s="671"/>
      <c r="BF541" s="671"/>
      <c r="BG541" s="671"/>
      <c r="BH541" s="670"/>
      <c r="BI541" s="670"/>
      <c r="BJ541" s="670"/>
      <c r="BK541" s="672"/>
      <c r="BL541" s="60"/>
      <c r="BT541" s="6"/>
      <c r="BU541" s="6"/>
      <c r="BV541" s="6"/>
      <c r="BW541" s="6"/>
      <c r="BX541" s="6"/>
      <c r="BY541" s="6"/>
      <c r="BZ541" s="6"/>
      <c r="CA541" s="6"/>
      <c r="CB541" s="60"/>
      <c r="CC541" s="6"/>
      <c r="CD541" s="6"/>
      <c r="CE541" s="6"/>
    </row>
    <row r="542" spans="2:83" x14ac:dyDescent="0.25">
      <c r="B542" s="6">
        <v>18.600000000000001</v>
      </c>
      <c r="C542" s="6">
        <v>89</v>
      </c>
      <c r="D542" s="6">
        <v>17.7</v>
      </c>
      <c r="E542" s="6">
        <v>18.8</v>
      </c>
      <c r="F542" s="6">
        <v>2.2000000000000002</v>
      </c>
      <c r="G542" s="6">
        <v>3.6</v>
      </c>
      <c r="H542" s="6">
        <v>1014.2</v>
      </c>
      <c r="I542" s="6" t="s">
        <v>229</v>
      </c>
      <c r="J542" s="6" t="s">
        <v>229</v>
      </c>
      <c r="K542" s="6">
        <v>0</v>
      </c>
      <c r="L542" s="6">
        <v>0</v>
      </c>
      <c r="M542" s="6">
        <v>0.5</v>
      </c>
      <c r="N542">
        <v>15.7</v>
      </c>
      <c r="O542">
        <v>669.8</v>
      </c>
      <c r="P542">
        <v>19.3</v>
      </c>
      <c r="Q542">
        <v>19.399999999999999</v>
      </c>
      <c r="R542" s="60">
        <v>0.37013888888888902</v>
      </c>
      <c r="T542" s="124">
        <f t="shared" si="29"/>
        <v>44.9</v>
      </c>
      <c r="U542" s="128">
        <f t="shared" si="27"/>
        <v>9.5</v>
      </c>
      <c r="V542" s="123" t="str">
        <f t="shared" si="26"/>
        <v/>
      </c>
      <c r="W542" s="128">
        <f t="shared" si="28"/>
        <v>1</v>
      </c>
      <c r="X542" s="124"/>
      <c r="Z542" s="6"/>
      <c r="AA542"/>
      <c r="AC542" s="545"/>
      <c r="AR542" s="6"/>
      <c r="AS542" s="6"/>
      <c r="AT542" s="58"/>
      <c r="AU542" s="670"/>
      <c r="AV542" s="671"/>
      <c r="AW542" s="670"/>
      <c r="AX542" s="670"/>
      <c r="AY542" s="671"/>
      <c r="AZ542" s="671"/>
      <c r="BA542" s="670"/>
      <c r="BB542" s="670"/>
      <c r="BC542" s="670"/>
      <c r="BD542" s="671"/>
      <c r="BE542" s="671"/>
      <c r="BF542" s="671"/>
      <c r="BG542" s="671"/>
      <c r="BH542" s="670"/>
      <c r="BI542" s="670"/>
      <c r="BJ542" s="670"/>
      <c r="BK542" s="672"/>
      <c r="BL542" s="60"/>
      <c r="BT542" s="6"/>
      <c r="BU542" s="6"/>
      <c r="BV542" s="6"/>
      <c r="BW542" s="6"/>
      <c r="BX542" s="6"/>
      <c r="BY542" s="6"/>
      <c r="BZ542" s="6"/>
      <c r="CA542" s="6"/>
      <c r="CB542" s="60"/>
      <c r="CC542" s="6"/>
      <c r="CD542" s="6"/>
      <c r="CE542" s="6"/>
    </row>
    <row r="543" spans="2:83" x14ac:dyDescent="0.25">
      <c r="B543" s="6">
        <v>18.7</v>
      </c>
      <c r="C543" s="6">
        <v>89</v>
      </c>
      <c r="D543" s="6">
        <v>17.7</v>
      </c>
      <c r="E543" s="6">
        <v>18.8</v>
      </c>
      <c r="F543" s="6">
        <v>2.9</v>
      </c>
      <c r="G543" s="6">
        <v>3.6</v>
      </c>
      <c r="H543" s="6">
        <v>1014.3</v>
      </c>
      <c r="I543" s="6" t="s">
        <v>229</v>
      </c>
      <c r="J543" s="6" t="s">
        <v>229</v>
      </c>
      <c r="K543" s="6">
        <v>0</v>
      </c>
      <c r="L543" s="6">
        <v>0</v>
      </c>
      <c r="M543" s="6">
        <v>0.5</v>
      </c>
      <c r="N543">
        <v>15.7</v>
      </c>
      <c r="O543">
        <v>669.8</v>
      </c>
      <c r="P543">
        <v>19.5</v>
      </c>
      <c r="Q543">
        <v>19.5</v>
      </c>
      <c r="R543" s="60">
        <v>0.37083333333333302</v>
      </c>
      <c r="T543" s="124">
        <f t="shared" si="29"/>
        <v>44.7</v>
      </c>
      <c r="U543" s="128">
        <f t="shared" si="27"/>
        <v>9.3000000000000043</v>
      </c>
      <c r="V543" s="123" t="str">
        <f t="shared" si="26"/>
        <v/>
      </c>
      <c r="W543" s="128">
        <f t="shared" si="28"/>
        <v>1</v>
      </c>
      <c r="X543" s="124"/>
      <c r="Z543" s="6"/>
      <c r="AA543"/>
      <c r="AC543" s="545"/>
      <c r="AR543" s="6"/>
      <c r="AS543" s="6"/>
      <c r="AT543" s="58"/>
      <c r="AU543" s="670"/>
      <c r="AV543" s="671"/>
      <c r="AW543" s="670"/>
      <c r="AX543" s="670"/>
      <c r="AY543" s="671"/>
      <c r="AZ543" s="671"/>
      <c r="BA543" s="671"/>
      <c r="BB543" s="670"/>
      <c r="BC543" s="670"/>
      <c r="BD543" s="671"/>
      <c r="BE543" s="671"/>
      <c r="BF543" s="671"/>
      <c r="BG543" s="671"/>
      <c r="BH543" s="670"/>
      <c r="BI543" s="670"/>
      <c r="BJ543" s="670"/>
      <c r="BK543" s="672"/>
      <c r="BL543" s="60"/>
      <c r="BT543" s="6"/>
      <c r="BU543" s="6"/>
      <c r="BV543" s="6"/>
      <c r="BW543" s="6"/>
      <c r="BX543" s="6"/>
      <c r="BY543" s="6"/>
      <c r="BZ543" s="6"/>
      <c r="CA543" s="6"/>
      <c r="CB543" s="60"/>
      <c r="CC543" s="6"/>
      <c r="CD543" s="6"/>
      <c r="CE543" s="6"/>
    </row>
    <row r="544" spans="2:83" x14ac:dyDescent="0.25">
      <c r="B544" s="6">
        <v>18.7</v>
      </c>
      <c r="C544" s="6">
        <v>89</v>
      </c>
      <c r="D544" s="6">
        <v>17.7</v>
      </c>
      <c r="E544" s="6">
        <v>18.8</v>
      </c>
      <c r="F544" s="6">
        <v>0.7</v>
      </c>
      <c r="G544" s="6">
        <v>1.8</v>
      </c>
      <c r="H544" s="6">
        <v>1014.1</v>
      </c>
      <c r="I544" s="6" t="s">
        <v>229</v>
      </c>
      <c r="J544" s="6" t="s">
        <v>229</v>
      </c>
      <c r="K544" s="6">
        <v>0</v>
      </c>
      <c r="L544" s="6">
        <v>0</v>
      </c>
      <c r="M544" s="6">
        <v>0.5</v>
      </c>
      <c r="N544">
        <v>15.7</v>
      </c>
      <c r="O544">
        <v>669.8</v>
      </c>
      <c r="P544">
        <v>19.600000000000001</v>
      </c>
      <c r="Q544">
        <v>19.600000000000001</v>
      </c>
      <c r="R544" s="60">
        <v>0.37152777777777801</v>
      </c>
      <c r="T544" s="124">
        <f t="shared" si="29"/>
        <v>44.4</v>
      </c>
      <c r="U544" s="128">
        <f t="shared" si="27"/>
        <v>9</v>
      </c>
      <c r="V544" s="123" t="str">
        <f t="shared" si="26"/>
        <v/>
      </c>
      <c r="W544" s="128">
        <f t="shared" si="28"/>
        <v>1</v>
      </c>
      <c r="X544" s="124"/>
      <c r="Z544" s="6"/>
      <c r="AA544"/>
      <c r="AC544" s="545"/>
      <c r="AR544" s="6"/>
      <c r="AS544" s="6"/>
      <c r="AT544" s="58"/>
      <c r="AU544" s="670"/>
      <c r="AV544" s="671"/>
      <c r="AW544" s="670"/>
      <c r="AX544" s="670"/>
      <c r="AY544" s="670"/>
      <c r="AZ544" s="670"/>
      <c r="BA544" s="670"/>
      <c r="BB544" s="670"/>
      <c r="BC544" s="670"/>
      <c r="BD544" s="671"/>
      <c r="BE544" s="671"/>
      <c r="BF544" s="671"/>
      <c r="BG544" s="671"/>
      <c r="BH544" s="670"/>
      <c r="BI544" s="670"/>
      <c r="BJ544" s="670"/>
      <c r="BK544" s="672"/>
      <c r="BL544" s="60"/>
      <c r="BT544" s="6"/>
      <c r="BU544" s="6"/>
      <c r="BV544" s="6"/>
      <c r="BW544" s="6"/>
      <c r="BX544" s="6"/>
      <c r="BY544" s="6"/>
      <c r="BZ544" s="6"/>
      <c r="CA544" s="6"/>
      <c r="CB544" s="60"/>
      <c r="CC544" s="6"/>
      <c r="CD544" s="6"/>
      <c r="CE544" s="6"/>
    </row>
    <row r="545" spans="2:83" x14ac:dyDescent="0.25">
      <c r="B545" s="6">
        <v>18.7</v>
      </c>
      <c r="C545" s="6">
        <v>89</v>
      </c>
      <c r="D545" s="6">
        <v>17.8</v>
      </c>
      <c r="E545" s="6">
        <v>18.899999999999999</v>
      </c>
      <c r="F545" s="6">
        <v>3.2</v>
      </c>
      <c r="G545" s="6">
        <v>3.6</v>
      </c>
      <c r="H545" s="6">
        <v>1014.1</v>
      </c>
      <c r="I545" s="6" t="s">
        <v>229</v>
      </c>
      <c r="J545" s="6" t="s">
        <v>229</v>
      </c>
      <c r="K545" s="6">
        <v>0</v>
      </c>
      <c r="L545" s="6">
        <v>0</v>
      </c>
      <c r="M545" s="6">
        <v>0.5</v>
      </c>
      <c r="N545">
        <v>15.7</v>
      </c>
      <c r="O545">
        <v>669.8</v>
      </c>
      <c r="P545">
        <v>19.8</v>
      </c>
      <c r="Q545">
        <v>19.8</v>
      </c>
      <c r="R545" s="60">
        <v>0.37222222222222201</v>
      </c>
      <c r="T545" s="124">
        <f t="shared" si="29"/>
        <v>44.2</v>
      </c>
      <c r="U545" s="128">
        <f t="shared" si="27"/>
        <v>8.8000000000000043</v>
      </c>
      <c r="V545" s="123" t="str">
        <f t="shared" si="26"/>
        <v/>
      </c>
      <c r="W545" s="128">
        <f t="shared" si="28"/>
        <v>1</v>
      </c>
      <c r="X545" s="124"/>
      <c r="Z545" s="6"/>
      <c r="AA545"/>
      <c r="AC545" s="545"/>
      <c r="AR545" s="6"/>
      <c r="AS545" s="6"/>
      <c r="AT545" s="58"/>
      <c r="AU545" s="670"/>
      <c r="AV545" s="671"/>
      <c r="AW545" s="670"/>
      <c r="AX545" s="670"/>
      <c r="AY545" s="671"/>
      <c r="AZ545" s="671"/>
      <c r="BA545" s="670"/>
      <c r="BB545" s="670"/>
      <c r="BC545" s="670"/>
      <c r="BD545" s="671"/>
      <c r="BE545" s="671"/>
      <c r="BF545" s="671"/>
      <c r="BG545" s="671"/>
      <c r="BH545" s="670"/>
      <c r="BI545" s="670"/>
      <c r="BJ545" s="670"/>
      <c r="BK545" s="672"/>
      <c r="BL545" s="60"/>
      <c r="BT545" s="6"/>
      <c r="BU545" s="6"/>
      <c r="BV545" s="6"/>
      <c r="BW545" s="6"/>
      <c r="BX545" s="6"/>
      <c r="BY545" s="6"/>
      <c r="BZ545" s="6"/>
      <c r="CA545" s="6"/>
      <c r="CB545" s="60"/>
      <c r="CC545" s="6"/>
      <c r="CD545" s="6"/>
      <c r="CE545" s="6"/>
    </row>
    <row r="546" spans="2:83" x14ac:dyDescent="0.25">
      <c r="B546" s="6">
        <v>18.8</v>
      </c>
      <c r="C546" s="6">
        <v>89</v>
      </c>
      <c r="D546" s="6">
        <v>17.8</v>
      </c>
      <c r="E546" s="6">
        <v>18.899999999999999</v>
      </c>
      <c r="F546" s="6">
        <v>1.1000000000000001</v>
      </c>
      <c r="G546" s="6">
        <v>1.8</v>
      </c>
      <c r="H546" s="6">
        <v>1014</v>
      </c>
      <c r="I546" s="6" t="s">
        <v>229</v>
      </c>
      <c r="J546" s="6" t="s">
        <v>229</v>
      </c>
      <c r="K546" s="6">
        <v>0</v>
      </c>
      <c r="L546" s="6">
        <v>0</v>
      </c>
      <c r="M546" s="6">
        <v>0.5</v>
      </c>
      <c r="N546">
        <v>15.7</v>
      </c>
      <c r="O546">
        <v>669.8</v>
      </c>
      <c r="P546">
        <v>20</v>
      </c>
      <c r="Q546">
        <v>19.8</v>
      </c>
      <c r="R546" s="60">
        <v>0.37291666666666701</v>
      </c>
      <c r="T546" s="124">
        <f t="shared" si="29"/>
        <v>44</v>
      </c>
      <c r="U546" s="128">
        <f t="shared" si="27"/>
        <v>8.6999999999999993</v>
      </c>
      <c r="V546" s="123" t="str">
        <f t="shared" si="26"/>
        <v/>
      </c>
      <c r="W546" s="128">
        <f t="shared" si="28"/>
        <v>1</v>
      </c>
      <c r="X546" s="124"/>
      <c r="Z546" s="6"/>
      <c r="AA546"/>
      <c r="AC546" s="545"/>
      <c r="AR546" s="6"/>
      <c r="AS546" s="6"/>
      <c r="AT546" s="58"/>
      <c r="AU546" s="670"/>
      <c r="AV546" s="671"/>
      <c r="AW546" s="670"/>
      <c r="AX546" s="670"/>
      <c r="AY546" s="670"/>
      <c r="AZ546" s="670"/>
      <c r="BA546" s="670"/>
      <c r="BB546" s="670"/>
      <c r="BC546" s="670"/>
      <c r="BD546" s="671"/>
      <c r="BE546" s="671"/>
      <c r="BF546" s="671"/>
      <c r="BG546" s="671"/>
      <c r="BH546" s="670"/>
      <c r="BI546" s="670"/>
      <c r="BJ546" s="670"/>
      <c r="BK546" s="672"/>
      <c r="BL546" s="60"/>
      <c r="BT546" s="6"/>
      <c r="BU546" s="6"/>
      <c r="BV546" s="6"/>
      <c r="BW546" s="6"/>
      <c r="BX546" s="6"/>
      <c r="BY546" s="6"/>
      <c r="BZ546" s="6"/>
      <c r="CA546" s="6"/>
      <c r="CB546" s="60"/>
      <c r="CC546" s="6"/>
      <c r="CD546" s="6"/>
      <c r="CE546" s="6"/>
    </row>
    <row r="547" spans="2:83" x14ac:dyDescent="0.25">
      <c r="B547" s="6">
        <v>18.8</v>
      </c>
      <c r="C547" s="6">
        <v>89</v>
      </c>
      <c r="D547" s="6">
        <v>17.899999999999999</v>
      </c>
      <c r="E547" s="6">
        <v>19</v>
      </c>
      <c r="F547" s="6">
        <v>2.9</v>
      </c>
      <c r="G547" s="6">
        <v>3.6</v>
      </c>
      <c r="H547" s="6">
        <v>1014.2</v>
      </c>
      <c r="I547" s="6" t="s">
        <v>229</v>
      </c>
      <c r="J547" s="6" t="s">
        <v>229</v>
      </c>
      <c r="K547" s="6">
        <v>0</v>
      </c>
      <c r="L547" s="6">
        <v>0</v>
      </c>
      <c r="M547" s="6">
        <v>0.5</v>
      </c>
      <c r="N547">
        <v>15.7</v>
      </c>
      <c r="O547">
        <v>669.8</v>
      </c>
      <c r="P547">
        <v>20.3</v>
      </c>
      <c r="Q547">
        <v>19.899999999999999</v>
      </c>
      <c r="R547" s="60">
        <v>0.37361111111111101</v>
      </c>
      <c r="T547" s="124">
        <f t="shared" si="29"/>
        <v>43.8</v>
      </c>
      <c r="U547" s="128">
        <f t="shared" si="27"/>
        <v>8.4999999999999964</v>
      </c>
      <c r="V547" s="123" t="str">
        <f t="shared" si="26"/>
        <v/>
      </c>
      <c r="W547" s="128">
        <f t="shared" si="28"/>
        <v>1</v>
      </c>
      <c r="X547" s="124"/>
      <c r="Z547" s="6"/>
      <c r="AA547"/>
      <c r="AC547" s="545"/>
      <c r="AR547" s="6"/>
      <c r="AS547" s="6"/>
      <c r="AT547" s="58"/>
      <c r="AU547" s="670"/>
      <c r="AV547" s="671"/>
      <c r="AW547" s="670"/>
      <c r="AX547" s="670"/>
      <c r="AY547" s="671"/>
      <c r="AZ547" s="671"/>
      <c r="BA547" s="670"/>
      <c r="BB547" s="670"/>
      <c r="BC547" s="670"/>
      <c r="BD547" s="671"/>
      <c r="BE547" s="671"/>
      <c r="BF547" s="671"/>
      <c r="BG547" s="671"/>
      <c r="BH547" s="670"/>
      <c r="BI547" s="670"/>
      <c r="BJ547" s="670"/>
      <c r="BK547" s="672"/>
      <c r="BL547" s="60"/>
      <c r="BT547" s="6"/>
      <c r="BU547" s="6"/>
      <c r="BV547" s="6"/>
      <c r="BW547" s="6"/>
      <c r="BX547" s="6"/>
      <c r="BY547" s="6"/>
      <c r="BZ547" s="6"/>
      <c r="CA547" s="6"/>
      <c r="CB547" s="60"/>
      <c r="CC547" s="6"/>
      <c r="CD547" s="6"/>
      <c r="CE547" s="6"/>
    </row>
    <row r="548" spans="2:83" x14ac:dyDescent="0.25">
      <c r="B548" s="6">
        <v>18.8</v>
      </c>
      <c r="C548" s="6">
        <v>89</v>
      </c>
      <c r="D548" s="6">
        <v>18</v>
      </c>
      <c r="E548" s="6">
        <v>19.100000000000001</v>
      </c>
      <c r="F548" s="6">
        <v>0</v>
      </c>
      <c r="G548" s="6">
        <v>0</v>
      </c>
      <c r="H548" s="6">
        <v>1014</v>
      </c>
      <c r="I548" s="6" t="s">
        <v>229</v>
      </c>
      <c r="J548" s="6" t="s">
        <v>229</v>
      </c>
      <c r="K548" s="6">
        <v>0</v>
      </c>
      <c r="L548" s="6">
        <v>0</v>
      </c>
      <c r="M548" s="6">
        <v>0.5</v>
      </c>
      <c r="N548">
        <v>15.7</v>
      </c>
      <c r="O548">
        <v>669.8</v>
      </c>
      <c r="P548">
        <v>20.7</v>
      </c>
      <c r="Q548">
        <v>20.100000000000001</v>
      </c>
      <c r="R548" s="60">
        <v>0.374305555555556</v>
      </c>
      <c r="T548" s="124">
        <f t="shared" si="29"/>
        <v>43.5</v>
      </c>
      <c r="U548" s="128">
        <f t="shared" si="27"/>
        <v>8.1999999999999993</v>
      </c>
      <c r="V548" s="123" t="str">
        <f t="shared" si="26"/>
        <v/>
      </c>
      <c r="W548" s="128">
        <f t="shared" si="28"/>
        <v>1</v>
      </c>
      <c r="X548" s="124"/>
      <c r="Z548" s="6"/>
      <c r="AA548"/>
      <c r="AC548" s="545"/>
      <c r="AR548" s="6"/>
      <c r="AS548" s="6"/>
      <c r="AT548" s="58"/>
      <c r="AU548" s="670"/>
      <c r="AV548" s="671"/>
      <c r="AW548" s="670"/>
      <c r="AX548" s="670"/>
      <c r="AY548" s="671"/>
      <c r="AZ548" s="671"/>
      <c r="BA548" s="670"/>
      <c r="BB548" s="670"/>
      <c r="BC548" s="670"/>
      <c r="BD548" s="671"/>
      <c r="BE548" s="671"/>
      <c r="BF548" s="671"/>
      <c r="BG548" s="671"/>
      <c r="BH548" s="670"/>
      <c r="BI548" s="670"/>
      <c r="BJ548" s="670"/>
      <c r="BK548" s="672"/>
      <c r="BL548" s="60"/>
      <c r="BT548" s="6"/>
      <c r="BU548" s="6"/>
      <c r="BV548" s="6"/>
      <c r="BW548" s="6"/>
      <c r="BX548" s="6"/>
      <c r="BY548" s="6"/>
      <c r="BZ548" s="6"/>
      <c r="CA548" s="6"/>
      <c r="CB548" s="60"/>
      <c r="CC548" s="6"/>
      <c r="CD548" s="6"/>
      <c r="CE548" s="6"/>
    </row>
    <row r="549" spans="2:83" x14ac:dyDescent="0.25">
      <c r="B549" s="6">
        <v>18.899999999999999</v>
      </c>
      <c r="C549" s="6">
        <v>89</v>
      </c>
      <c r="D549" s="6">
        <v>18</v>
      </c>
      <c r="E549" s="6">
        <v>19.100000000000001</v>
      </c>
      <c r="F549" s="6">
        <v>1.4</v>
      </c>
      <c r="G549" s="6">
        <v>1.8</v>
      </c>
      <c r="H549" s="6">
        <v>1014.1</v>
      </c>
      <c r="I549" s="6" t="s">
        <v>229</v>
      </c>
      <c r="J549" s="6" t="s">
        <v>229</v>
      </c>
      <c r="K549" s="6">
        <v>0</v>
      </c>
      <c r="L549" s="6">
        <v>0</v>
      </c>
      <c r="M549" s="6">
        <v>0.5</v>
      </c>
      <c r="N549">
        <v>15.7</v>
      </c>
      <c r="O549">
        <v>669.8</v>
      </c>
      <c r="P549">
        <v>21.2</v>
      </c>
      <c r="Q549">
        <v>20.3</v>
      </c>
      <c r="R549" s="60">
        <v>0.375</v>
      </c>
      <c r="T549" s="124">
        <f t="shared" si="29"/>
        <v>43.4</v>
      </c>
      <c r="U549" s="128">
        <f t="shared" si="27"/>
        <v>8.0999999999999979</v>
      </c>
      <c r="V549" s="123" t="str">
        <f t="shared" si="26"/>
        <v/>
      </c>
      <c r="W549" s="128">
        <f t="shared" si="28"/>
        <v>1</v>
      </c>
      <c r="X549" s="124"/>
      <c r="Z549" s="6"/>
      <c r="AA549"/>
      <c r="AC549" s="545"/>
      <c r="AR549" s="6"/>
      <c r="AS549" s="6"/>
      <c r="AT549" s="58"/>
      <c r="AU549" s="670"/>
      <c r="AV549" s="671"/>
      <c r="AW549" s="670"/>
      <c r="AX549" s="670"/>
      <c r="AY549" s="671"/>
      <c r="AZ549" s="671"/>
      <c r="BA549" s="671"/>
      <c r="BB549" s="670"/>
      <c r="BC549" s="670"/>
      <c r="BD549" s="671"/>
      <c r="BE549" s="671"/>
      <c r="BF549" s="671"/>
      <c r="BG549" s="671"/>
      <c r="BH549" s="670"/>
      <c r="BI549" s="670"/>
      <c r="BJ549" s="670"/>
      <c r="BK549" s="672"/>
      <c r="BL549" s="60"/>
      <c r="BT549" s="6"/>
      <c r="BU549" s="6"/>
      <c r="BV549" s="6"/>
      <c r="BW549" s="6"/>
      <c r="BX549" s="6"/>
      <c r="BY549" s="6"/>
      <c r="BZ549" s="6"/>
      <c r="CA549" s="6"/>
      <c r="CB549" s="60"/>
      <c r="CC549" s="6"/>
      <c r="CD549" s="6"/>
      <c r="CE549" s="6"/>
    </row>
    <row r="550" spans="2:83" x14ac:dyDescent="0.25">
      <c r="B550" s="6">
        <v>19</v>
      </c>
      <c r="C550" s="6">
        <v>89</v>
      </c>
      <c r="D550" s="6">
        <v>18.100000000000001</v>
      </c>
      <c r="E550" s="6">
        <v>19.2</v>
      </c>
      <c r="F550" s="6">
        <v>4</v>
      </c>
      <c r="G550" s="6">
        <v>5.4</v>
      </c>
      <c r="H550" s="6">
        <v>1013.9</v>
      </c>
      <c r="I550" s="6" t="s">
        <v>229</v>
      </c>
      <c r="J550" s="6" t="s">
        <v>229</v>
      </c>
      <c r="K550" s="6">
        <v>0</v>
      </c>
      <c r="L550" s="6">
        <v>0</v>
      </c>
      <c r="M550" s="6">
        <v>0.5</v>
      </c>
      <c r="N550">
        <v>15.7</v>
      </c>
      <c r="O550">
        <v>669.8</v>
      </c>
      <c r="P550">
        <v>21.8</v>
      </c>
      <c r="Q550">
        <v>20.5</v>
      </c>
      <c r="R550" s="60">
        <v>0.375694444444444</v>
      </c>
      <c r="T550" s="124">
        <f t="shared" si="29"/>
        <v>43.4</v>
      </c>
      <c r="U550" s="128">
        <f t="shared" si="27"/>
        <v>8.0999999999999979</v>
      </c>
      <c r="V550" s="123" t="str">
        <f t="shared" si="26"/>
        <v/>
      </c>
      <c r="W550" s="128">
        <f t="shared" si="28"/>
        <v>1</v>
      </c>
      <c r="X550" s="124"/>
      <c r="Z550" s="6"/>
      <c r="AA550"/>
      <c r="AC550" s="545"/>
      <c r="AR550" s="6"/>
      <c r="AS550" s="6"/>
      <c r="AT550" s="58"/>
      <c r="AU550" s="670"/>
      <c r="AV550" s="671"/>
      <c r="AW550" s="670"/>
      <c r="AX550" s="670"/>
      <c r="AY550" s="670"/>
      <c r="AZ550" s="670"/>
      <c r="BA550" s="670"/>
      <c r="BB550" s="670"/>
      <c r="BC550" s="670"/>
      <c r="BD550" s="671"/>
      <c r="BE550" s="671"/>
      <c r="BF550" s="671"/>
      <c r="BG550" s="671"/>
      <c r="BH550" s="670"/>
      <c r="BI550" s="670"/>
      <c r="BJ550" s="670"/>
      <c r="BK550" s="672"/>
      <c r="BL550" s="60"/>
      <c r="BT550" s="6"/>
      <c r="BU550" s="6"/>
      <c r="BV550" s="6"/>
      <c r="BW550" s="6"/>
      <c r="BX550" s="6"/>
      <c r="BY550" s="6"/>
      <c r="BZ550" s="6"/>
      <c r="CA550" s="6"/>
      <c r="CB550" s="60"/>
      <c r="CC550" s="6"/>
      <c r="CD550" s="6"/>
      <c r="CE550" s="6"/>
    </row>
    <row r="551" spans="2:83" x14ac:dyDescent="0.25">
      <c r="B551" s="6">
        <v>19</v>
      </c>
      <c r="C551" s="6">
        <v>89</v>
      </c>
      <c r="D551" s="6">
        <v>18.100000000000001</v>
      </c>
      <c r="E551" s="6">
        <v>19.2</v>
      </c>
      <c r="F551" s="6">
        <v>2.9</v>
      </c>
      <c r="G551" s="6">
        <v>3.6</v>
      </c>
      <c r="H551" s="6">
        <v>1014</v>
      </c>
      <c r="I551" s="6" t="s">
        <v>229</v>
      </c>
      <c r="J551" s="6" t="s">
        <v>229</v>
      </c>
      <c r="K551" s="6">
        <v>0</v>
      </c>
      <c r="L551" s="6">
        <v>0</v>
      </c>
      <c r="M551" s="6">
        <v>0.5</v>
      </c>
      <c r="N551">
        <v>15.7</v>
      </c>
      <c r="O551">
        <v>669.8</v>
      </c>
      <c r="P551">
        <v>22.4</v>
      </c>
      <c r="Q551">
        <v>20.7</v>
      </c>
      <c r="R551" s="60">
        <v>0.37638888888888899</v>
      </c>
      <c r="T551" s="124">
        <f t="shared" si="29"/>
        <v>43.3</v>
      </c>
      <c r="U551" s="128">
        <f t="shared" si="27"/>
        <v>7.9999999999999964</v>
      </c>
      <c r="V551" s="123" t="str">
        <f t="shared" si="26"/>
        <v/>
      </c>
      <c r="W551" s="128">
        <f t="shared" si="28"/>
        <v>1</v>
      </c>
      <c r="X551" s="124"/>
      <c r="Z551" s="6"/>
      <c r="AA551"/>
      <c r="AC551" s="545"/>
      <c r="AR551" s="6"/>
      <c r="AS551" s="6"/>
      <c r="AT551" s="58"/>
      <c r="AU551" s="670"/>
      <c r="AV551" s="671"/>
      <c r="AW551" s="670"/>
      <c r="AX551" s="670"/>
      <c r="AY551" s="670"/>
      <c r="AZ551" s="670"/>
      <c r="BA551" s="671"/>
      <c r="BB551" s="670"/>
      <c r="BC551" s="670"/>
      <c r="BD551" s="671"/>
      <c r="BE551" s="671"/>
      <c r="BF551" s="671"/>
      <c r="BG551" s="671"/>
      <c r="BH551" s="670"/>
      <c r="BI551" s="670"/>
      <c r="BJ551" s="670"/>
      <c r="BK551" s="672"/>
      <c r="BL551" s="60"/>
      <c r="BT551" s="6"/>
      <c r="BU551" s="6"/>
      <c r="BV551" s="6"/>
      <c r="BW551" s="6"/>
      <c r="BX551" s="6"/>
      <c r="BY551" s="6"/>
      <c r="BZ551" s="6"/>
      <c r="CA551" s="6"/>
      <c r="CB551" s="60"/>
      <c r="CC551" s="6"/>
      <c r="CD551" s="6"/>
      <c r="CE551" s="6"/>
    </row>
    <row r="552" spans="2:83" x14ac:dyDescent="0.25">
      <c r="B552" s="6">
        <v>19</v>
      </c>
      <c r="C552" s="6">
        <v>89</v>
      </c>
      <c r="D552" s="6">
        <v>18.100000000000001</v>
      </c>
      <c r="E552" s="6">
        <v>19.2</v>
      </c>
      <c r="F552" s="6">
        <v>6.1</v>
      </c>
      <c r="G552" s="6">
        <v>9.4</v>
      </c>
      <c r="H552" s="6">
        <v>1014.2</v>
      </c>
      <c r="I552" s="6" t="s">
        <v>229</v>
      </c>
      <c r="J552" s="6" t="s">
        <v>229</v>
      </c>
      <c r="K552" s="6">
        <v>0</v>
      </c>
      <c r="L552" s="6">
        <v>0</v>
      </c>
      <c r="M552" s="6">
        <v>0.5</v>
      </c>
      <c r="N552">
        <v>15.7</v>
      </c>
      <c r="O552">
        <v>669.8</v>
      </c>
      <c r="P552">
        <v>23.1</v>
      </c>
      <c r="Q552">
        <v>20.8</v>
      </c>
      <c r="R552" s="60">
        <v>0.37708333333333299</v>
      </c>
      <c r="T552" s="124">
        <f t="shared" si="29"/>
        <v>43.2</v>
      </c>
      <c r="U552" s="128">
        <f t="shared" si="27"/>
        <v>7.9000000000000021</v>
      </c>
      <c r="V552" s="123" t="str">
        <f t="shared" si="26"/>
        <v/>
      </c>
      <c r="W552" s="128">
        <f t="shared" si="28"/>
        <v>1</v>
      </c>
      <c r="X552" s="124"/>
      <c r="Z552" s="6"/>
      <c r="AA552"/>
      <c r="AC552" s="545"/>
      <c r="AR552" s="6"/>
      <c r="AS552" s="6"/>
      <c r="AT552" s="58"/>
      <c r="AU552" s="670"/>
      <c r="AV552" s="671"/>
      <c r="AW552" s="670"/>
      <c r="AX552" s="670"/>
      <c r="AY552" s="671"/>
      <c r="AZ552" s="671"/>
      <c r="BA552" s="670"/>
      <c r="BB552" s="670"/>
      <c r="BC552" s="670"/>
      <c r="BD552" s="671"/>
      <c r="BE552" s="671"/>
      <c r="BF552" s="671"/>
      <c r="BG552" s="671"/>
      <c r="BH552" s="670"/>
      <c r="BI552" s="670"/>
      <c r="BJ552" s="670"/>
      <c r="BK552" s="672"/>
      <c r="BL552" s="60"/>
      <c r="BT552" s="6"/>
      <c r="BU552" s="6"/>
      <c r="BV552" s="6"/>
      <c r="BW552" s="6"/>
      <c r="BX552" s="6"/>
      <c r="BY552" s="6"/>
      <c r="BZ552" s="6"/>
      <c r="CA552" s="6"/>
      <c r="CB552" s="60"/>
      <c r="CC552" s="6"/>
      <c r="CD552" s="6"/>
      <c r="CE552" s="6"/>
    </row>
    <row r="553" spans="2:83" x14ac:dyDescent="0.25">
      <c r="B553" s="6">
        <v>19</v>
      </c>
      <c r="C553" s="6">
        <v>89</v>
      </c>
      <c r="D553" s="6">
        <v>18</v>
      </c>
      <c r="E553" s="6">
        <v>19.2</v>
      </c>
      <c r="F553" s="6">
        <v>2.9</v>
      </c>
      <c r="G553" s="6">
        <v>5.4</v>
      </c>
      <c r="H553" s="6">
        <v>1014.1</v>
      </c>
      <c r="I553" s="6" t="s">
        <v>229</v>
      </c>
      <c r="J553" s="6" t="s">
        <v>229</v>
      </c>
      <c r="K553" s="6">
        <v>0</v>
      </c>
      <c r="L553" s="6">
        <v>0</v>
      </c>
      <c r="M553" s="6">
        <v>0.5</v>
      </c>
      <c r="N553">
        <v>15.7</v>
      </c>
      <c r="O553">
        <v>669.8</v>
      </c>
      <c r="P553">
        <v>23.6</v>
      </c>
      <c r="Q553">
        <v>21</v>
      </c>
      <c r="R553" s="60">
        <v>0.37777777777777799</v>
      </c>
      <c r="T553" s="124">
        <f t="shared" si="29"/>
        <v>43.1</v>
      </c>
      <c r="U553" s="128">
        <f t="shared" si="27"/>
        <v>7.8000000000000007</v>
      </c>
      <c r="V553" s="123" t="str">
        <f t="shared" si="26"/>
        <v/>
      </c>
      <c r="W553" s="128">
        <f t="shared" si="28"/>
        <v>1</v>
      </c>
      <c r="X553" s="124"/>
      <c r="Z553" s="6"/>
      <c r="AA553"/>
      <c r="AC553" s="545"/>
      <c r="AR553" s="6"/>
      <c r="AS553" s="6"/>
      <c r="AT553" s="58"/>
      <c r="AU553" s="670"/>
      <c r="AV553" s="671"/>
      <c r="AW553" s="670"/>
      <c r="AX553" s="670"/>
      <c r="AY553" s="671"/>
      <c r="AZ553" s="671"/>
      <c r="BA553" s="670"/>
      <c r="BB553" s="670"/>
      <c r="BC553" s="670"/>
      <c r="BD553" s="671"/>
      <c r="BE553" s="671"/>
      <c r="BF553" s="671"/>
      <c r="BG553" s="671"/>
      <c r="BH553" s="670"/>
      <c r="BI553" s="670"/>
      <c r="BJ553" s="670"/>
      <c r="BK553" s="672"/>
      <c r="BL553" s="60"/>
      <c r="BT553" s="6"/>
      <c r="BU553" s="6"/>
      <c r="BV553" s="6"/>
      <c r="BW553" s="6"/>
      <c r="BX553" s="6"/>
      <c r="BY553" s="6"/>
      <c r="BZ553" s="6"/>
      <c r="CA553" s="6"/>
      <c r="CB553" s="60"/>
      <c r="CC553" s="6"/>
      <c r="CD553" s="6"/>
      <c r="CE553" s="6"/>
    </row>
    <row r="554" spans="2:83" x14ac:dyDescent="0.25">
      <c r="B554" s="6">
        <v>19</v>
      </c>
      <c r="C554" s="6">
        <v>89</v>
      </c>
      <c r="D554" s="6">
        <v>18</v>
      </c>
      <c r="E554" s="6">
        <v>19.2</v>
      </c>
      <c r="F554" s="6">
        <v>3.6</v>
      </c>
      <c r="G554" s="6">
        <v>5.4</v>
      </c>
      <c r="H554" s="6">
        <v>1014.1</v>
      </c>
      <c r="I554" s="6" t="s">
        <v>229</v>
      </c>
      <c r="J554" s="6" t="s">
        <v>229</v>
      </c>
      <c r="K554" s="6">
        <v>0</v>
      </c>
      <c r="L554" s="6">
        <v>0</v>
      </c>
      <c r="M554" s="6">
        <v>0.5</v>
      </c>
      <c r="N554">
        <v>15.7</v>
      </c>
      <c r="O554">
        <v>669.8</v>
      </c>
      <c r="P554">
        <v>23.8</v>
      </c>
      <c r="Q554">
        <v>21.1</v>
      </c>
      <c r="R554" s="60">
        <v>0.37847222222222199</v>
      </c>
      <c r="T554" s="124">
        <f t="shared" si="29"/>
        <v>43</v>
      </c>
      <c r="U554" s="128">
        <f t="shared" si="27"/>
        <v>7.6999999999999993</v>
      </c>
      <c r="V554" s="123" t="str">
        <f t="shared" si="26"/>
        <v/>
      </c>
      <c r="W554" s="128">
        <f t="shared" si="28"/>
        <v>1</v>
      </c>
      <c r="X554" s="124"/>
      <c r="Z554" s="6"/>
      <c r="AA554"/>
      <c r="AC554" s="545"/>
      <c r="AR554" s="6"/>
      <c r="AS554" s="6"/>
      <c r="AT554" s="58"/>
      <c r="AU554" s="670"/>
      <c r="AV554" s="671"/>
      <c r="AW554" s="670"/>
      <c r="AX554" s="670"/>
      <c r="AY554" s="671"/>
      <c r="AZ554" s="671"/>
      <c r="BA554" s="670"/>
      <c r="BB554" s="670"/>
      <c r="BC554" s="670"/>
      <c r="BD554" s="671"/>
      <c r="BE554" s="671"/>
      <c r="BF554" s="671"/>
      <c r="BG554" s="671"/>
      <c r="BH554" s="670"/>
      <c r="BI554" s="670"/>
      <c r="BJ554" s="670"/>
      <c r="BK554" s="672"/>
      <c r="BL554" s="60"/>
      <c r="BT554" s="6"/>
      <c r="BU554" s="6"/>
      <c r="BV554" s="6"/>
      <c r="BW554" s="6"/>
      <c r="BX554" s="6"/>
      <c r="BY554" s="6"/>
      <c r="BZ554" s="6"/>
      <c r="CA554" s="6"/>
      <c r="CB554" s="60"/>
      <c r="CC554" s="6"/>
      <c r="CD554" s="6"/>
      <c r="CE554" s="6"/>
    </row>
    <row r="555" spans="2:83" x14ac:dyDescent="0.25">
      <c r="B555" s="6">
        <v>19.100000000000001</v>
      </c>
      <c r="C555" s="6">
        <v>89</v>
      </c>
      <c r="D555" s="6">
        <v>18.100000000000001</v>
      </c>
      <c r="E555" s="6">
        <v>19.3</v>
      </c>
      <c r="F555" s="6">
        <v>2.5</v>
      </c>
      <c r="G555" s="6">
        <v>5.4</v>
      </c>
      <c r="H555" s="6">
        <v>1014.1</v>
      </c>
      <c r="I555" s="6" t="s">
        <v>229</v>
      </c>
      <c r="J555" s="6" t="s">
        <v>229</v>
      </c>
      <c r="K555" s="6">
        <v>0</v>
      </c>
      <c r="L555" s="6">
        <v>0</v>
      </c>
      <c r="M555" s="6">
        <v>0.5</v>
      </c>
      <c r="N555">
        <v>15.7</v>
      </c>
      <c r="O555">
        <v>669.8</v>
      </c>
      <c r="P555">
        <v>24</v>
      </c>
      <c r="Q555">
        <v>21.3</v>
      </c>
      <c r="R555" s="60">
        <v>0.37916666666666698</v>
      </c>
      <c r="T555" s="124">
        <f t="shared" si="29"/>
        <v>42.8</v>
      </c>
      <c r="U555" s="128">
        <f t="shared" si="27"/>
        <v>7.5999999999999979</v>
      </c>
      <c r="V555" s="123" t="str">
        <f t="shared" si="26"/>
        <v/>
      </c>
      <c r="W555" s="128">
        <f t="shared" si="28"/>
        <v>1</v>
      </c>
      <c r="X555" s="124"/>
      <c r="Z555" s="6"/>
      <c r="AA555"/>
      <c r="AC555" s="545"/>
      <c r="AR555" s="6"/>
      <c r="AS555" s="6"/>
      <c r="AT555" s="58"/>
      <c r="AU555" s="670"/>
      <c r="AV555" s="671"/>
      <c r="AW555" s="670"/>
      <c r="AX555" s="670"/>
      <c r="AY555" s="670"/>
      <c r="AZ555" s="670"/>
      <c r="BA555" s="670"/>
      <c r="BB555" s="670"/>
      <c r="BC555" s="670"/>
      <c r="BD555" s="671"/>
      <c r="BE555" s="671"/>
      <c r="BF555" s="671"/>
      <c r="BG555" s="671"/>
      <c r="BH555" s="670"/>
      <c r="BI555" s="670"/>
      <c r="BJ555" s="670"/>
      <c r="BK555" s="672"/>
      <c r="BL555" s="60"/>
      <c r="BT555" s="6"/>
      <c r="BU555" s="6"/>
      <c r="BV555" s="6"/>
      <c r="BW555" s="6"/>
      <c r="BX555" s="6"/>
      <c r="BY555" s="6"/>
      <c r="BZ555" s="6"/>
      <c r="CA555" s="6"/>
      <c r="CB555" s="60"/>
      <c r="CC555" s="6"/>
      <c r="CD555" s="6"/>
      <c r="CE555" s="6"/>
    </row>
    <row r="556" spans="2:83" x14ac:dyDescent="0.25">
      <c r="B556" s="6">
        <v>19.100000000000001</v>
      </c>
      <c r="C556" s="6">
        <v>89</v>
      </c>
      <c r="D556" s="6">
        <v>18.100000000000001</v>
      </c>
      <c r="E556" s="6">
        <v>19.3</v>
      </c>
      <c r="F556" s="6">
        <v>4</v>
      </c>
      <c r="G556" s="6">
        <v>5.4</v>
      </c>
      <c r="H556" s="6">
        <v>1014.2</v>
      </c>
      <c r="I556" s="6" t="s">
        <v>229</v>
      </c>
      <c r="J556" s="6" t="s">
        <v>229</v>
      </c>
      <c r="K556" s="6">
        <v>0</v>
      </c>
      <c r="L556" s="6">
        <v>0</v>
      </c>
      <c r="M556" s="6">
        <v>0.5</v>
      </c>
      <c r="N556">
        <v>15.7</v>
      </c>
      <c r="O556">
        <v>669.8</v>
      </c>
      <c r="P556">
        <v>24.1</v>
      </c>
      <c r="Q556">
        <v>21.4</v>
      </c>
      <c r="R556" s="60">
        <v>0.37986111111111098</v>
      </c>
      <c r="T556" s="124">
        <f t="shared" si="29"/>
        <v>42.7</v>
      </c>
      <c r="U556" s="128">
        <f t="shared" si="27"/>
        <v>7.5000000000000036</v>
      </c>
      <c r="V556" s="123" t="str">
        <f t="shared" si="26"/>
        <v/>
      </c>
      <c r="W556" s="128">
        <f t="shared" si="28"/>
        <v>1</v>
      </c>
      <c r="X556" s="124"/>
      <c r="Z556" s="6"/>
      <c r="AA556"/>
      <c r="AC556" s="545"/>
      <c r="AR556" s="6"/>
      <c r="AS556" s="6"/>
      <c r="AT556" s="58"/>
      <c r="AU556" s="670"/>
      <c r="AV556" s="671"/>
      <c r="AW556" s="670"/>
      <c r="AX556" s="670"/>
      <c r="AY556" s="671"/>
      <c r="AZ556" s="671"/>
      <c r="BA556" s="670"/>
      <c r="BB556" s="670"/>
      <c r="BC556" s="670"/>
      <c r="BD556" s="671"/>
      <c r="BE556" s="671"/>
      <c r="BF556" s="671"/>
      <c r="BG556" s="671"/>
      <c r="BH556" s="670"/>
      <c r="BI556" s="670"/>
      <c r="BJ556" s="670"/>
      <c r="BK556" s="672"/>
      <c r="BL556" s="60"/>
      <c r="BT556" s="6"/>
      <c r="BU556" s="6"/>
      <c r="BV556" s="6"/>
      <c r="BW556" s="6"/>
      <c r="BX556" s="6"/>
      <c r="BY556" s="6"/>
      <c r="BZ556" s="6"/>
      <c r="CA556" s="6"/>
      <c r="CB556" s="60"/>
      <c r="CC556" s="6"/>
      <c r="CD556" s="6"/>
      <c r="CE556" s="6"/>
    </row>
    <row r="557" spans="2:83" x14ac:dyDescent="0.25">
      <c r="B557" s="6">
        <v>19.2</v>
      </c>
      <c r="C557" s="6">
        <v>89</v>
      </c>
      <c r="D557" s="6">
        <v>18.100000000000001</v>
      </c>
      <c r="E557" s="6">
        <v>19.3</v>
      </c>
      <c r="F557" s="6">
        <v>4</v>
      </c>
      <c r="G557" s="6">
        <v>7.2</v>
      </c>
      <c r="H557" s="6">
        <v>1014.2</v>
      </c>
      <c r="I557" s="6" t="s">
        <v>229</v>
      </c>
      <c r="J557" s="6" t="s">
        <v>229</v>
      </c>
      <c r="K557" s="6">
        <v>0</v>
      </c>
      <c r="L557" s="6">
        <v>0</v>
      </c>
      <c r="M557" s="6">
        <v>0.5</v>
      </c>
      <c r="N557">
        <v>15.7</v>
      </c>
      <c r="O557">
        <v>669.8</v>
      </c>
      <c r="P557">
        <v>24.3</v>
      </c>
      <c r="Q557">
        <v>21.6</v>
      </c>
      <c r="R557" s="60">
        <v>0.38055555555555598</v>
      </c>
      <c r="T557" s="124">
        <f t="shared" si="29"/>
        <v>42.4</v>
      </c>
      <c r="U557" s="128">
        <f t="shared" ref="U557:U560" si="30">(T557-B1061)-4</f>
        <v>7.1999999999999993</v>
      </c>
      <c r="V557" s="123" t="str">
        <f t="shared" si="26"/>
        <v/>
      </c>
      <c r="W557" s="128">
        <f t="shared" ref="W557:W587" si="31">IF($T557&gt;$B1061+3,1,"")</f>
        <v>1</v>
      </c>
      <c r="X557" s="124"/>
      <c r="Z557" s="6"/>
      <c r="AA557"/>
      <c r="AC557" s="545"/>
      <c r="AR557" s="6"/>
      <c r="AS557" s="6"/>
      <c r="AT557" s="58"/>
      <c r="AU557" s="670"/>
      <c r="AV557" s="671"/>
      <c r="AW557" s="670"/>
      <c r="AX557" s="670"/>
      <c r="AY557" s="670"/>
      <c r="AZ557" s="670"/>
      <c r="BA557" s="670"/>
      <c r="BB557" s="670"/>
      <c r="BC557" s="670"/>
      <c r="BD557" s="671"/>
      <c r="BE557" s="671"/>
      <c r="BF557" s="671"/>
      <c r="BG557" s="671"/>
      <c r="BH557" s="670"/>
      <c r="BI557" s="670"/>
      <c r="BJ557" s="670"/>
      <c r="BK557" s="672"/>
      <c r="BL557" s="60"/>
      <c r="BT557" s="6"/>
      <c r="BU557" s="6"/>
      <c r="BV557" s="6"/>
      <c r="BW557" s="6"/>
      <c r="BX557" s="6"/>
      <c r="BY557" s="6"/>
      <c r="BZ557" s="6"/>
      <c r="CA557" s="6"/>
      <c r="CB557" s="60"/>
      <c r="CC557" s="6"/>
      <c r="CD557" s="6"/>
      <c r="CE557" s="6"/>
    </row>
    <row r="558" spans="2:83" x14ac:dyDescent="0.25">
      <c r="B558" s="6">
        <v>19.2</v>
      </c>
      <c r="C558" s="6">
        <v>89</v>
      </c>
      <c r="D558" s="6">
        <v>18.100000000000001</v>
      </c>
      <c r="E558" s="6">
        <v>19.3</v>
      </c>
      <c r="F558" s="6">
        <v>1.8</v>
      </c>
      <c r="G558" s="6">
        <v>1.8</v>
      </c>
      <c r="H558" s="6">
        <v>1014.3</v>
      </c>
      <c r="I558" s="6" t="s">
        <v>229</v>
      </c>
      <c r="J558" s="6" t="s">
        <v>229</v>
      </c>
      <c r="K558" s="6">
        <v>0</v>
      </c>
      <c r="L558" s="6">
        <v>0</v>
      </c>
      <c r="M558" s="6">
        <v>0.5</v>
      </c>
      <c r="N558">
        <v>15.7</v>
      </c>
      <c r="O558">
        <v>669.8</v>
      </c>
      <c r="P558">
        <v>24.5</v>
      </c>
      <c r="Q558">
        <v>21.9</v>
      </c>
      <c r="R558" s="60">
        <v>0.38124999999999998</v>
      </c>
      <c r="T558" s="124">
        <f t="shared" si="29"/>
        <v>42.1</v>
      </c>
      <c r="U558" s="128">
        <f t="shared" si="30"/>
        <v>7</v>
      </c>
      <c r="V558" s="123" t="str">
        <f t="shared" si="26"/>
        <v/>
      </c>
      <c r="W558" s="128">
        <f t="shared" si="31"/>
        <v>1</v>
      </c>
      <c r="X558" s="124"/>
      <c r="Z558" s="6"/>
      <c r="AA558"/>
      <c r="AC558" s="545"/>
      <c r="AR558" s="6"/>
      <c r="AS558" s="6"/>
      <c r="AT558" s="58"/>
      <c r="AU558" s="670"/>
      <c r="AV558" s="671"/>
      <c r="AW558" s="670"/>
      <c r="AX558" s="670"/>
      <c r="AY558" s="671"/>
      <c r="AZ558" s="671"/>
      <c r="BA558" s="670"/>
      <c r="BB558" s="670"/>
      <c r="BC558" s="670"/>
      <c r="BD558" s="671"/>
      <c r="BE558" s="671"/>
      <c r="BF558" s="671"/>
      <c r="BG558" s="671"/>
      <c r="BH558" s="670"/>
      <c r="BI558" s="670"/>
      <c r="BJ558" s="670"/>
      <c r="BK558" s="672"/>
      <c r="BL558" s="60"/>
      <c r="BT558" s="6"/>
      <c r="BU558" s="6"/>
      <c r="BV558" s="6"/>
      <c r="BW558" s="6"/>
      <c r="BX558" s="6"/>
      <c r="BY558" s="6"/>
      <c r="BZ558" s="6"/>
      <c r="CA558" s="6"/>
      <c r="CB558" s="60"/>
      <c r="CC558" s="6"/>
      <c r="CD558" s="6"/>
      <c r="CE558" s="6"/>
    </row>
    <row r="559" spans="2:83" x14ac:dyDescent="0.25">
      <c r="B559" s="6">
        <v>19.2</v>
      </c>
      <c r="C559" s="6">
        <v>89</v>
      </c>
      <c r="D559" s="6">
        <v>18.2</v>
      </c>
      <c r="E559" s="6">
        <v>19.399999999999999</v>
      </c>
      <c r="F559" s="6">
        <v>1.4</v>
      </c>
      <c r="G559" s="6">
        <v>1.8</v>
      </c>
      <c r="H559" s="6">
        <v>1014.3</v>
      </c>
      <c r="I559" s="6" t="s">
        <v>229</v>
      </c>
      <c r="J559" s="6" t="s">
        <v>229</v>
      </c>
      <c r="K559" s="6">
        <v>0</v>
      </c>
      <c r="L559" s="6">
        <v>0</v>
      </c>
      <c r="M559" s="6">
        <v>0.5</v>
      </c>
      <c r="N559">
        <v>15.7</v>
      </c>
      <c r="O559">
        <v>669.8</v>
      </c>
      <c r="P559">
        <v>24.8</v>
      </c>
      <c r="Q559">
        <v>22.2</v>
      </c>
      <c r="R559" s="60">
        <v>0.38194444444444398</v>
      </c>
      <c r="T559" s="124">
        <f t="shared" si="29"/>
        <v>41.8</v>
      </c>
      <c r="U559" s="128">
        <f t="shared" si="30"/>
        <v>6.7999999999999972</v>
      </c>
      <c r="V559" s="123" t="str">
        <f t="shared" si="26"/>
        <v/>
      </c>
      <c r="W559" s="128">
        <f t="shared" si="31"/>
        <v>1</v>
      </c>
      <c r="X559" s="124"/>
      <c r="Y559" s="7"/>
      <c r="Z559" s="37"/>
      <c r="AA559" s="7"/>
      <c r="AC559" s="545"/>
      <c r="AR559" s="6"/>
      <c r="AS559" s="6"/>
      <c r="AT559" s="58"/>
      <c r="AU559" s="670"/>
      <c r="AV559" s="671"/>
      <c r="AW559" s="670"/>
      <c r="AX559" s="670"/>
      <c r="AY559" s="671"/>
      <c r="AZ559" s="671"/>
      <c r="BA559" s="670"/>
      <c r="BB559" s="670"/>
      <c r="BC559" s="670"/>
      <c r="BD559" s="671"/>
      <c r="BE559" s="671"/>
      <c r="BF559" s="671"/>
      <c r="BG559" s="671"/>
      <c r="BH559" s="670"/>
      <c r="BI559" s="670"/>
      <c r="BJ559" s="670"/>
      <c r="BK559" s="672"/>
      <c r="BL559" s="60"/>
      <c r="BT559" s="6"/>
      <c r="BU559" s="6"/>
      <c r="BV559" s="6"/>
      <c r="BW559" s="6"/>
      <c r="BX559" s="6"/>
      <c r="BY559" s="6"/>
      <c r="BZ559" s="6"/>
      <c r="CA559" s="6"/>
      <c r="CB559" s="60"/>
      <c r="CC559" s="6"/>
      <c r="CD559" s="6"/>
      <c r="CE559" s="6"/>
    </row>
    <row r="560" spans="2:83" x14ac:dyDescent="0.25">
      <c r="B560" s="6">
        <v>19.2</v>
      </c>
      <c r="C560" s="6">
        <v>89</v>
      </c>
      <c r="D560" s="6">
        <v>18.3</v>
      </c>
      <c r="E560" s="6">
        <v>19.5</v>
      </c>
      <c r="F560" s="6">
        <v>5.4</v>
      </c>
      <c r="G560" s="6">
        <v>7.2</v>
      </c>
      <c r="H560" s="6">
        <v>1014.1</v>
      </c>
      <c r="I560" s="6" t="s">
        <v>229</v>
      </c>
      <c r="J560" s="6" t="s">
        <v>229</v>
      </c>
      <c r="K560" s="6">
        <v>0</v>
      </c>
      <c r="L560" s="6">
        <v>0</v>
      </c>
      <c r="M560" s="6">
        <v>0.5</v>
      </c>
      <c r="N560">
        <v>15.7</v>
      </c>
      <c r="O560">
        <v>669.8</v>
      </c>
      <c r="P560">
        <v>25.2</v>
      </c>
      <c r="Q560">
        <v>22.6</v>
      </c>
      <c r="R560" s="60">
        <v>0.38263888888888897</v>
      </c>
      <c r="T560" s="124">
        <f t="shared" si="29"/>
        <v>41.5</v>
      </c>
      <c r="U560" s="128">
        <f t="shared" si="30"/>
        <v>6.6000000000000014</v>
      </c>
      <c r="V560" s="123" t="str">
        <f t="shared" si="26"/>
        <v/>
      </c>
      <c r="W560" s="128">
        <f t="shared" si="31"/>
        <v>1</v>
      </c>
      <c r="X560" s="124"/>
      <c r="Y560" s="7"/>
      <c r="Z560" s="37"/>
      <c r="AA560" s="7"/>
      <c r="AC560" s="545"/>
      <c r="AR560" s="6"/>
      <c r="AS560" s="6"/>
      <c r="AT560" s="58"/>
      <c r="AU560" s="670"/>
      <c r="AV560" s="671"/>
      <c r="AW560" s="670"/>
      <c r="AX560" s="670"/>
      <c r="AY560" s="670"/>
      <c r="AZ560" s="670"/>
      <c r="BA560" s="671"/>
      <c r="BB560" s="670"/>
      <c r="BC560" s="670"/>
      <c r="BD560" s="671"/>
      <c r="BE560" s="671"/>
      <c r="BF560" s="671"/>
      <c r="BG560" s="671"/>
      <c r="BH560" s="670"/>
      <c r="BI560" s="670"/>
      <c r="BJ560" s="670"/>
      <c r="BK560" s="672"/>
      <c r="BL560" s="60"/>
      <c r="BT560" s="6"/>
      <c r="BU560" s="6"/>
      <c r="BV560" s="6"/>
      <c r="BW560" s="6"/>
      <c r="BX560" s="6"/>
      <c r="BY560" s="6"/>
      <c r="BZ560" s="6"/>
      <c r="CA560" s="6"/>
      <c r="CB560" s="60"/>
      <c r="CC560" s="6"/>
      <c r="CD560" s="6"/>
      <c r="CE560" s="6"/>
    </row>
    <row r="561" spans="2:83" x14ac:dyDescent="0.25">
      <c r="B561" s="6">
        <v>19.2</v>
      </c>
      <c r="C561" s="6">
        <v>88</v>
      </c>
      <c r="D561" s="6">
        <v>18.3</v>
      </c>
      <c r="E561" s="6">
        <v>19.600000000000001</v>
      </c>
      <c r="F561" s="6">
        <v>2.9</v>
      </c>
      <c r="G561" s="6">
        <v>3.6</v>
      </c>
      <c r="H561" s="6">
        <v>1014.2</v>
      </c>
      <c r="I561" s="6" t="s">
        <v>229</v>
      </c>
      <c r="J561" s="6" t="s">
        <v>229</v>
      </c>
      <c r="K561" s="6">
        <v>0</v>
      </c>
      <c r="L561" s="6">
        <v>0</v>
      </c>
      <c r="M561" s="6">
        <v>0.5</v>
      </c>
      <c r="N561">
        <v>15.7</v>
      </c>
      <c r="O561">
        <v>669.8</v>
      </c>
      <c r="P561">
        <v>25.6</v>
      </c>
      <c r="Q561">
        <v>22.9</v>
      </c>
      <c r="R561" s="60">
        <v>0.38333333333333303</v>
      </c>
      <c r="T561" s="124">
        <f t="shared" si="29"/>
        <v>41.1</v>
      </c>
      <c r="U561" s="128">
        <f t="shared" ref="U561:U592" si="32">(T561-B1065)-2</f>
        <v>8.3000000000000007</v>
      </c>
      <c r="V561" s="123" t="str">
        <f t="shared" si="26"/>
        <v/>
      </c>
      <c r="W561" s="128">
        <f t="shared" si="31"/>
        <v>1</v>
      </c>
      <c r="X561" s="124"/>
      <c r="Y561" s="7"/>
      <c r="Z561" s="37"/>
      <c r="AA561" s="7"/>
      <c r="AC561" s="545"/>
      <c r="AR561" s="6"/>
      <c r="AS561" s="6"/>
      <c r="AT561" s="58"/>
      <c r="AU561" s="670"/>
      <c r="AV561" s="671"/>
      <c r="AW561" s="670"/>
      <c r="AX561" s="670"/>
      <c r="AY561" s="670"/>
      <c r="AZ561" s="670"/>
      <c r="BA561" s="670"/>
      <c r="BB561" s="670"/>
      <c r="BC561" s="670"/>
      <c r="BD561" s="671"/>
      <c r="BE561" s="671"/>
      <c r="BF561" s="671"/>
      <c r="BG561" s="671"/>
      <c r="BH561" s="670"/>
      <c r="BI561" s="670"/>
      <c r="BJ561" s="670"/>
      <c r="BK561" s="672"/>
      <c r="BL561" s="60"/>
      <c r="BT561" s="6"/>
      <c r="BU561" s="6"/>
      <c r="BV561" s="6"/>
      <c r="BW561" s="6"/>
      <c r="BX561" s="6"/>
      <c r="BY561" s="6"/>
      <c r="BZ561" s="6"/>
      <c r="CA561" s="6"/>
      <c r="CB561" s="60"/>
      <c r="CC561" s="6"/>
      <c r="CD561" s="6"/>
      <c r="CE561" s="6"/>
    </row>
    <row r="562" spans="2:83" x14ac:dyDescent="0.25">
      <c r="B562" s="6">
        <v>19.3</v>
      </c>
      <c r="C562" s="6">
        <v>88</v>
      </c>
      <c r="D562" s="6">
        <v>18.3</v>
      </c>
      <c r="E562" s="6">
        <v>19.600000000000001</v>
      </c>
      <c r="F562" s="6">
        <v>1.4</v>
      </c>
      <c r="G562" s="6">
        <v>1.8</v>
      </c>
      <c r="H562" s="6">
        <v>1014.1</v>
      </c>
      <c r="I562" s="6" t="s">
        <v>229</v>
      </c>
      <c r="J562" s="6" t="s">
        <v>229</v>
      </c>
      <c r="K562" s="6">
        <v>0</v>
      </c>
      <c r="L562" s="6">
        <v>0</v>
      </c>
      <c r="M562" s="6">
        <v>0.5</v>
      </c>
      <c r="N562">
        <v>15.7</v>
      </c>
      <c r="O562">
        <v>669.8</v>
      </c>
      <c r="P562">
        <v>25.9</v>
      </c>
      <c r="Q562">
        <v>23.1</v>
      </c>
      <c r="R562" s="60">
        <v>0.38402777777777802</v>
      </c>
      <c r="T562" s="124">
        <f t="shared" si="29"/>
        <v>40.799999999999997</v>
      </c>
      <c r="U562" s="128">
        <f t="shared" si="32"/>
        <v>7.9999999999999964</v>
      </c>
      <c r="V562" s="123" t="str">
        <f t="shared" si="26"/>
        <v/>
      </c>
      <c r="W562" s="128">
        <f t="shared" si="31"/>
        <v>1</v>
      </c>
      <c r="X562" s="124"/>
      <c r="Y562" s="7"/>
      <c r="Z562" s="37"/>
      <c r="AA562" s="7"/>
      <c r="AC562" s="545"/>
      <c r="AR562" s="6"/>
      <c r="AS562" s="6"/>
      <c r="AT562" s="58"/>
      <c r="AU562" s="670"/>
      <c r="AV562" s="671"/>
      <c r="AW562" s="670"/>
      <c r="AX562" s="670"/>
      <c r="AY562" s="670"/>
      <c r="AZ562" s="670"/>
      <c r="BA562" s="670"/>
      <c r="BB562" s="670"/>
      <c r="BC562" s="670"/>
      <c r="BD562" s="671"/>
      <c r="BE562" s="671"/>
      <c r="BF562" s="671"/>
      <c r="BG562" s="671"/>
      <c r="BH562" s="670"/>
      <c r="BI562" s="670"/>
      <c r="BJ562" s="670"/>
      <c r="BK562" s="672"/>
      <c r="BL562" s="60"/>
      <c r="BT562" s="6"/>
      <c r="BU562" s="6"/>
      <c r="BV562" s="6"/>
      <c r="BW562" s="6"/>
      <c r="BX562" s="6"/>
      <c r="BY562" s="6"/>
      <c r="BZ562" s="6"/>
      <c r="CA562" s="6"/>
      <c r="CB562" s="60"/>
      <c r="CC562" s="6"/>
      <c r="CD562" s="6"/>
      <c r="CE562" s="6"/>
    </row>
    <row r="563" spans="2:83" x14ac:dyDescent="0.25">
      <c r="B563" s="6">
        <v>19.3</v>
      </c>
      <c r="C563" s="6">
        <v>88</v>
      </c>
      <c r="D563" s="6">
        <v>18.3</v>
      </c>
      <c r="E563" s="6">
        <v>19.600000000000001</v>
      </c>
      <c r="F563" s="6">
        <v>2.5</v>
      </c>
      <c r="G563" s="6">
        <v>3.6</v>
      </c>
      <c r="H563" s="6">
        <v>1014.1</v>
      </c>
      <c r="I563" s="6" t="s">
        <v>229</v>
      </c>
      <c r="J563" s="6" t="s">
        <v>229</v>
      </c>
      <c r="K563" s="6">
        <v>0</v>
      </c>
      <c r="L563" s="6">
        <v>0</v>
      </c>
      <c r="M563" s="6">
        <v>0.5</v>
      </c>
      <c r="N563">
        <v>15.7</v>
      </c>
      <c r="O563">
        <v>669.8</v>
      </c>
      <c r="P563">
        <v>26.1</v>
      </c>
      <c r="Q563">
        <v>23.3</v>
      </c>
      <c r="R563" s="60">
        <v>0.38472222222222202</v>
      </c>
      <c r="T563" s="124">
        <f t="shared" si="29"/>
        <v>40.5</v>
      </c>
      <c r="U563" s="128">
        <f t="shared" si="32"/>
        <v>7.6999999999999993</v>
      </c>
      <c r="V563" s="123" t="str">
        <f t="shared" si="26"/>
        <v/>
      </c>
      <c r="W563" s="128">
        <f t="shared" si="31"/>
        <v>1</v>
      </c>
      <c r="X563" s="124"/>
      <c r="Y563" s="7"/>
      <c r="Z563" s="37"/>
      <c r="AA563" s="7"/>
      <c r="AC563" s="545"/>
      <c r="AR563" s="6"/>
      <c r="AS563" s="6"/>
      <c r="AT563" s="58"/>
      <c r="AU563" s="670"/>
      <c r="AV563" s="671"/>
      <c r="AW563" s="670"/>
      <c r="AX563" s="670"/>
      <c r="AY563" s="671"/>
      <c r="AZ563" s="671"/>
      <c r="BA563" s="670"/>
      <c r="BB563" s="670"/>
      <c r="BC563" s="670"/>
      <c r="BD563" s="671"/>
      <c r="BE563" s="671"/>
      <c r="BF563" s="671"/>
      <c r="BG563" s="671"/>
      <c r="BH563" s="670"/>
      <c r="BI563" s="670"/>
      <c r="BJ563" s="670"/>
      <c r="BK563" s="672"/>
      <c r="BL563" s="60"/>
      <c r="BT563" s="6"/>
      <c r="BU563" s="6"/>
      <c r="BV563" s="6"/>
      <c r="BW563" s="6"/>
      <c r="BX563" s="6"/>
      <c r="BY563" s="6"/>
      <c r="BZ563" s="6"/>
      <c r="CA563" s="6"/>
      <c r="CB563" s="60"/>
      <c r="CC563" s="6"/>
      <c r="CD563" s="6"/>
      <c r="CE563" s="6"/>
    </row>
    <row r="564" spans="2:83" x14ac:dyDescent="0.25">
      <c r="B564" s="6">
        <v>19.399999999999999</v>
      </c>
      <c r="C564" s="6">
        <v>88</v>
      </c>
      <c r="D564" s="6">
        <v>18.399999999999999</v>
      </c>
      <c r="E564" s="6">
        <v>19.7</v>
      </c>
      <c r="F564" s="6">
        <v>0</v>
      </c>
      <c r="G564" s="6">
        <v>0</v>
      </c>
      <c r="H564" s="6">
        <v>1014.1</v>
      </c>
      <c r="I564" s="6" t="s">
        <v>229</v>
      </c>
      <c r="J564" s="6" t="s">
        <v>229</v>
      </c>
      <c r="K564" s="6">
        <v>0</v>
      </c>
      <c r="L564" s="6">
        <v>0</v>
      </c>
      <c r="M564" s="6">
        <v>0.5</v>
      </c>
      <c r="N564">
        <v>15.7</v>
      </c>
      <c r="O564">
        <v>669.8</v>
      </c>
      <c r="P564">
        <v>26.2</v>
      </c>
      <c r="Q564">
        <v>23.4</v>
      </c>
      <c r="R564" s="60">
        <v>0.38541666666666702</v>
      </c>
      <c r="T564" s="124">
        <f t="shared" si="29"/>
        <v>40.299999999999997</v>
      </c>
      <c r="U564" s="128">
        <f t="shared" si="32"/>
        <v>7.4999999999999964</v>
      </c>
      <c r="V564" s="123" t="str">
        <f t="shared" si="26"/>
        <v/>
      </c>
      <c r="W564" s="128">
        <f t="shared" si="31"/>
        <v>1</v>
      </c>
      <c r="X564" s="124"/>
      <c r="Y564" s="7"/>
      <c r="Z564" s="37"/>
      <c r="AA564" s="7"/>
      <c r="AC564" s="545"/>
      <c r="AR564" s="6"/>
      <c r="AS564" s="6"/>
      <c r="AT564" s="58"/>
      <c r="AU564" s="670"/>
      <c r="AV564" s="671"/>
      <c r="AW564" s="670"/>
      <c r="AX564" s="670"/>
      <c r="AY564" s="670"/>
      <c r="AZ564" s="670"/>
      <c r="BA564" s="671"/>
      <c r="BB564" s="670"/>
      <c r="BC564" s="670"/>
      <c r="BD564" s="671"/>
      <c r="BE564" s="671"/>
      <c r="BF564" s="671"/>
      <c r="BG564" s="671"/>
      <c r="BH564" s="670"/>
      <c r="BI564" s="670"/>
      <c r="BJ564" s="670"/>
      <c r="BK564" s="672"/>
      <c r="BL564" s="60"/>
      <c r="BT564" s="6"/>
      <c r="BU564" s="6"/>
      <c r="BV564" s="6"/>
      <c r="BW564" s="6"/>
      <c r="BX564" s="6"/>
      <c r="BY564" s="6"/>
      <c r="BZ564" s="6"/>
      <c r="CA564" s="6"/>
      <c r="CB564" s="60"/>
      <c r="CC564" s="6"/>
      <c r="CD564" s="6"/>
      <c r="CE564" s="6"/>
    </row>
    <row r="565" spans="2:83" x14ac:dyDescent="0.25">
      <c r="B565" s="6">
        <v>19.3</v>
      </c>
      <c r="C565" s="6">
        <v>88</v>
      </c>
      <c r="D565" s="6">
        <v>18.399999999999999</v>
      </c>
      <c r="E565" s="6">
        <v>19.7</v>
      </c>
      <c r="F565" s="6">
        <v>1.8</v>
      </c>
      <c r="G565" s="6">
        <v>3.6</v>
      </c>
      <c r="H565" s="6">
        <v>1014.2</v>
      </c>
      <c r="I565" s="6" t="s">
        <v>229</v>
      </c>
      <c r="J565" s="6" t="s">
        <v>229</v>
      </c>
      <c r="K565" s="6">
        <v>0</v>
      </c>
      <c r="L565" s="6">
        <v>0</v>
      </c>
      <c r="M565" s="6">
        <v>0.5</v>
      </c>
      <c r="N565">
        <v>15.7</v>
      </c>
      <c r="O565">
        <v>669.8</v>
      </c>
      <c r="P565">
        <v>26.2</v>
      </c>
      <c r="Q565">
        <v>23.6</v>
      </c>
      <c r="R565" s="60">
        <v>0.38611111111111102</v>
      </c>
      <c r="T565" s="124">
        <f t="shared" si="29"/>
        <v>40.200000000000003</v>
      </c>
      <c r="U565" s="128">
        <f t="shared" si="32"/>
        <v>7.4000000000000021</v>
      </c>
      <c r="V565" s="123" t="str">
        <f t="shared" si="26"/>
        <v/>
      </c>
      <c r="W565" s="128">
        <f t="shared" si="31"/>
        <v>1</v>
      </c>
      <c r="X565" s="124"/>
      <c r="Y565" s="7"/>
      <c r="Z565" s="37"/>
      <c r="AA565" s="7"/>
      <c r="AC565" s="545"/>
      <c r="AR565" s="6"/>
      <c r="AS565" s="6"/>
      <c r="AT565" s="58"/>
      <c r="AU565" s="670"/>
      <c r="AV565" s="671"/>
      <c r="AW565" s="670"/>
      <c r="AX565" s="670"/>
      <c r="AY565" s="670"/>
      <c r="AZ565" s="670"/>
      <c r="BA565" s="670"/>
      <c r="BB565" s="670"/>
      <c r="BC565" s="670"/>
      <c r="BD565" s="671"/>
      <c r="BE565" s="671"/>
      <c r="BF565" s="671"/>
      <c r="BG565" s="671"/>
      <c r="BH565" s="670"/>
      <c r="BI565" s="670"/>
      <c r="BJ565" s="670"/>
      <c r="BK565" s="672"/>
      <c r="BL565" s="60"/>
      <c r="BT565" s="6"/>
      <c r="BU565" s="6"/>
      <c r="BV565" s="6"/>
      <c r="BW565" s="6"/>
      <c r="BX565" s="6"/>
      <c r="BY565" s="6"/>
      <c r="BZ565" s="6"/>
      <c r="CA565" s="6"/>
      <c r="CB565" s="60"/>
      <c r="CC565" s="6"/>
      <c r="CD565" s="6"/>
      <c r="CE565" s="6"/>
    </row>
    <row r="566" spans="2:83" x14ac:dyDescent="0.25">
      <c r="B566" s="6">
        <v>19.399999999999999</v>
      </c>
      <c r="C566" s="6">
        <v>88</v>
      </c>
      <c r="D566" s="6">
        <v>18.5</v>
      </c>
      <c r="E566" s="6">
        <v>19.8</v>
      </c>
      <c r="F566" s="6">
        <v>1.8</v>
      </c>
      <c r="G566" s="6">
        <v>1.8</v>
      </c>
      <c r="H566" s="6">
        <v>1014.2</v>
      </c>
      <c r="I566" s="6" t="s">
        <v>229</v>
      </c>
      <c r="J566" s="6" t="s">
        <v>229</v>
      </c>
      <c r="K566" s="6">
        <v>0</v>
      </c>
      <c r="L566" s="6">
        <v>0</v>
      </c>
      <c r="M566" s="6">
        <v>0.5</v>
      </c>
      <c r="N566">
        <v>15.7</v>
      </c>
      <c r="O566">
        <v>669.8</v>
      </c>
      <c r="P566">
        <v>26.2</v>
      </c>
      <c r="Q566">
        <v>23.7</v>
      </c>
      <c r="R566" s="60">
        <v>0.38680555555555601</v>
      </c>
      <c r="T566" s="124">
        <f t="shared" si="29"/>
        <v>40.1</v>
      </c>
      <c r="U566" s="128">
        <f t="shared" si="32"/>
        <v>7.3000000000000007</v>
      </c>
      <c r="V566" s="123" t="str">
        <f t="shared" si="26"/>
        <v/>
      </c>
      <c r="W566" s="128">
        <f t="shared" si="31"/>
        <v>1</v>
      </c>
      <c r="X566" s="124"/>
      <c r="Y566" s="7"/>
      <c r="Z566" s="37"/>
      <c r="AA566" s="7"/>
      <c r="AC566" s="545"/>
      <c r="AR566" s="6"/>
      <c r="AS566" s="6"/>
      <c r="AT566" s="58"/>
      <c r="AU566" s="670"/>
      <c r="AV566" s="671"/>
      <c r="AW566" s="670"/>
      <c r="AX566" s="670"/>
      <c r="AY566" s="670"/>
      <c r="AZ566" s="670"/>
      <c r="BA566" s="670"/>
      <c r="BB566" s="670"/>
      <c r="BC566" s="670"/>
      <c r="BD566" s="671"/>
      <c r="BE566" s="671"/>
      <c r="BF566" s="671"/>
      <c r="BG566" s="671"/>
      <c r="BH566" s="670"/>
      <c r="BI566" s="670"/>
      <c r="BJ566" s="670"/>
      <c r="BK566" s="672"/>
      <c r="BL566" s="60"/>
      <c r="BT566" s="6"/>
      <c r="BU566" s="6"/>
      <c r="BV566" s="6"/>
      <c r="BW566" s="6"/>
      <c r="BX566" s="6"/>
      <c r="BY566" s="6"/>
      <c r="BZ566" s="6"/>
      <c r="CA566" s="6"/>
      <c r="CB566" s="60"/>
      <c r="CC566" s="6"/>
      <c r="CD566" s="6"/>
      <c r="CE566" s="6"/>
    </row>
    <row r="567" spans="2:83" x14ac:dyDescent="0.25">
      <c r="B567" s="6">
        <v>19.399999999999999</v>
      </c>
      <c r="C567" s="6">
        <v>88</v>
      </c>
      <c r="D567" s="6">
        <v>18.600000000000001</v>
      </c>
      <c r="E567" s="6">
        <v>19.899999999999999</v>
      </c>
      <c r="F567" s="6">
        <v>3.6</v>
      </c>
      <c r="G567" s="6">
        <v>3.6</v>
      </c>
      <c r="H567" s="6">
        <v>1014.1</v>
      </c>
      <c r="I567" s="6" t="s">
        <v>229</v>
      </c>
      <c r="J567" s="6" t="s">
        <v>229</v>
      </c>
      <c r="K567" s="6">
        <v>0</v>
      </c>
      <c r="L567" s="6">
        <v>0</v>
      </c>
      <c r="M567" s="6">
        <v>0.5</v>
      </c>
      <c r="N567">
        <v>15.7</v>
      </c>
      <c r="O567">
        <v>669.8</v>
      </c>
      <c r="P567">
        <v>26.3</v>
      </c>
      <c r="Q567">
        <v>23.9</v>
      </c>
      <c r="R567" s="60">
        <v>0.38750000000000001</v>
      </c>
      <c r="T567" s="124">
        <f t="shared" si="29"/>
        <v>40</v>
      </c>
      <c r="U567" s="128">
        <f t="shared" si="32"/>
        <v>7.1999999999999993</v>
      </c>
      <c r="V567" s="123" t="str">
        <f t="shared" si="26"/>
        <v/>
      </c>
      <c r="W567" s="128">
        <f t="shared" si="31"/>
        <v>1</v>
      </c>
      <c r="X567" s="124"/>
      <c r="Y567" s="7"/>
      <c r="Z567" s="37"/>
      <c r="AA567" s="7"/>
      <c r="AC567" s="545"/>
      <c r="AR567" s="6"/>
      <c r="AS567" s="6"/>
      <c r="AT567" s="58"/>
      <c r="AU567" s="670"/>
      <c r="AV567" s="671"/>
      <c r="AW567" s="670"/>
      <c r="AX567" s="670"/>
      <c r="AY567" s="671"/>
      <c r="AZ567" s="671"/>
      <c r="BA567" s="670"/>
      <c r="BB567" s="670"/>
      <c r="BC567" s="670"/>
      <c r="BD567" s="671"/>
      <c r="BE567" s="671"/>
      <c r="BF567" s="671"/>
      <c r="BG567" s="671"/>
      <c r="BH567" s="670"/>
      <c r="BI567" s="670"/>
      <c r="BJ567" s="670"/>
      <c r="BK567" s="672"/>
      <c r="BL567" s="60"/>
      <c r="BT567" s="6"/>
      <c r="BU567" s="6"/>
      <c r="BV567" s="6"/>
      <c r="BW567" s="6"/>
      <c r="BX567" s="6"/>
      <c r="BY567" s="6"/>
      <c r="BZ567" s="6"/>
      <c r="CA567" s="6"/>
      <c r="CB567" s="60"/>
      <c r="CC567" s="6"/>
      <c r="CD567" s="6"/>
      <c r="CE567" s="6"/>
    </row>
    <row r="568" spans="2:83" x14ac:dyDescent="0.25">
      <c r="B568" s="6">
        <v>19.399999999999999</v>
      </c>
      <c r="C568" s="6">
        <v>88</v>
      </c>
      <c r="D568" s="6">
        <v>18.399999999999999</v>
      </c>
      <c r="E568" s="6">
        <v>19.899999999999999</v>
      </c>
      <c r="F568" s="6">
        <v>0.4</v>
      </c>
      <c r="G568" s="6">
        <v>1.8</v>
      </c>
      <c r="H568" s="6">
        <v>1014.3</v>
      </c>
      <c r="I568" s="6" t="s">
        <v>229</v>
      </c>
      <c r="J568" s="6" t="s">
        <v>229</v>
      </c>
      <c r="K568" s="6">
        <v>0</v>
      </c>
      <c r="L568" s="6">
        <v>0</v>
      </c>
      <c r="M568" s="6">
        <v>0.5</v>
      </c>
      <c r="N568">
        <v>15.7</v>
      </c>
      <c r="O568">
        <v>669.8</v>
      </c>
      <c r="P568">
        <v>26.4</v>
      </c>
      <c r="Q568">
        <v>24</v>
      </c>
      <c r="R568" s="60">
        <v>0.38819444444444401</v>
      </c>
      <c r="T568" s="124">
        <f t="shared" si="29"/>
        <v>39.799999999999997</v>
      </c>
      <c r="U568" s="128">
        <f t="shared" si="32"/>
        <v>7.0999999999999979</v>
      </c>
      <c r="V568" s="123" t="str">
        <f t="shared" si="26"/>
        <v/>
      </c>
      <c r="W568" s="128">
        <f t="shared" si="31"/>
        <v>1</v>
      </c>
      <c r="X568" s="124"/>
      <c r="Y568" s="7"/>
      <c r="Z568" s="37"/>
      <c r="AA568" s="7"/>
      <c r="AC568" s="545"/>
      <c r="AR568" s="6"/>
      <c r="AS568" s="6"/>
      <c r="AT568" s="58"/>
      <c r="AU568" s="670"/>
      <c r="AV568" s="671"/>
      <c r="AW568" s="670"/>
      <c r="AX568" s="670"/>
      <c r="AY568" s="671"/>
      <c r="AZ568" s="671"/>
      <c r="BA568" s="670"/>
      <c r="BB568" s="670"/>
      <c r="BC568" s="670"/>
      <c r="BD568" s="671"/>
      <c r="BE568" s="671"/>
      <c r="BF568" s="671"/>
      <c r="BG568" s="671"/>
      <c r="BH568" s="670"/>
      <c r="BI568" s="670"/>
      <c r="BJ568" s="670"/>
      <c r="BK568" s="672"/>
      <c r="BL568" s="60"/>
      <c r="BT568" s="6"/>
      <c r="BU568" s="6"/>
      <c r="BV568" s="6"/>
      <c r="BW568" s="6"/>
      <c r="BX568" s="6"/>
      <c r="BY568" s="6"/>
      <c r="BZ568" s="6"/>
      <c r="CA568" s="6"/>
      <c r="CB568" s="60"/>
      <c r="CC568" s="6"/>
      <c r="CD568" s="6"/>
      <c r="CE568" s="6"/>
    </row>
    <row r="569" spans="2:83" x14ac:dyDescent="0.25">
      <c r="B569" s="6">
        <v>19.399999999999999</v>
      </c>
      <c r="C569" s="6">
        <v>88</v>
      </c>
      <c r="D569" s="6">
        <v>18.399999999999999</v>
      </c>
      <c r="E569" s="6">
        <v>19.899999999999999</v>
      </c>
      <c r="F569" s="6">
        <v>4</v>
      </c>
      <c r="G569" s="6">
        <v>5.4</v>
      </c>
      <c r="H569" s="6">
        <v>1014</v>
      </c>
      <c r="I569" s="6" t="s">
        <v>229</v>
      </c>
      <c r="J569" s="6" t="s">
        <v>229</v>
      </c>
      <c r="K569" s="6">
        <v>0</v>
      </c>
      <c r="L569" s="6">
        <v>0</v>
      </c>
      <c r="M569" s="6">
        <v>0.5</v>
      </c>
      <c r="N569">
        <v>15.7</v>
      </c>
      <c r="O569">
        <v>669.8</v>
      </c>
      <c r="P569">
        <v>26.5</v>
      </c>
      <c r="Q569">
        <v>24.1</v>
      </c>
      <c r="R569" s="60">
        <v>0.38888888888888901</v>
      </c>
      <c r="T569" s="124">
        <f t="shared" si="29"/>
        <v>39.799999999999997</v>
      </c>
      <c r="U569" s="128">
        <f t="shared" si="32"/>
        <v>7.2999999999999972</v>
      </c>
      <c r="V569" s="123" t="str">
        <f t="shared" si="26"/>
        <v/>
      </c>
      <c r="W569" s="128">
        <f t="shared" si="31"/>
        <v>1</v>
      </c>
      <c r="X569" s="124"/>
      <c r="Y569" s="7"/>
      <c r="Z569" s="37"/>
      <c r="AA569" s="7"/>
      <c r="AC569" s="545"/>
      <c r="AR569" s="6"/>
      <c r="AS569" s="6"/>
      <c r="AT569" s="58"/>
      <c r="AU569" s="670"/>
      <c r="AV569" s="671"/>
      <c r="AW569" s="670"/>
      <c r="AX569" s="670"/>
      <c r="AY569" s="670"/>
      <c r="AZ569" s="670"/>
      <c r="BA569" s="670"/>
      <c r="BB569" s="670"/>
      <c r="BC569" s="670"/>
      <c r="BD569" s="671"/>
      <c r="BE569" s="671"/>
      <c r="BF569" s="671"/>
      <c r="BG569" s="671"/>
      <c r="BH569" s="670"/>
      <c r="BI569" s="670"/>
      <c r="BJ569" s="670"/>
      <c r="BK569" s="672"/>
      <c r="BL569" s="60"/>
      <c r="BT569" s="6"/>
      <c r="BU569" s="6"/>
      <c r="BV569" s="6"/>
      <c r="BW569" s="6"/>
      <c r="BX569" s="6"/>
      <c r="BY569" s="6"/>
      <c r="BZ569" s="6"/>
      <c r="CA569" s="6"/>
      <c r="CB569" s="60"/>
      <c r="CC569" s="6"/>
      <c r="CD569" s="6"/>
      <c r="CE569" s="6"/>
    </row>
    <row r="570" spans="2:83" x14ac:dyDescent="0.25">
      <c r="B570" s="6">
        <v>19.399999999999999</v>
      </c>
      <c r="C570" s="6">
        <v>88</v>
      </c>
      <c r="D570" s="6">
        <v>18.399999999999999</v>
      </c>
      <c r="E570" s="6">
        <v>19.899999999999999</v>
      </c>
      <c r="F570" s="6">
        <v>4.7</v>
      </c>
      <c r="G570" s="6">
        <v>7.2</v>
      </c>
      <c r="H570" s="6">
        <v>1014.3</v>
      </c>
      <c r="I570" s="6" t="s">
        <v>229</v>
      </c>
      <c r="J570" s="6" t="s">
        <v>229</v>
      </c>
      <c r="K570" s="6">
        <v>0</v>
      </c>
      <c r="L570" s="6">
        <v>0</v>
      </c>
      <c r="M570" s="6">
        <v>0.5</v>
      </c>
      <c r="N570">
        <v>15.7</v>
      </c>
      <c r="O570">
        <v>669.8</v>
      </c>
      <c r="P570">
        <v>26.4</v>
      </c>
      <c r="Q570">
        <v>24.1</v>
      </c>
      <c r="R570" s="60">
        <v>0.389583333333333</v>
      </c>
      <c r="T570" s="124">
        <f t="shared" si="29"/>
        <v>39.799999999999997</v>
      </c>
      <c r="U570" s="128">
        <f t="shared" si="32"/>
        <v>7.3999999999999986</v>
      </c>
      <c r="V570" s="123" t="str">
        <f t="shared" si="26"/>
        <v/>
      </c>
      <c r="W570" s="128">
        <f t="shared" si="31"/>
        <v>1</v>
      </c>
      <c r="X570" s="124"/>
      <c r="Y570" s="7"/>
      <c r="Z570" s="37"/>
      <c r="AA570" s="7"/>
      <c r="AC570" s="545"/>
      <c r="AR570" s="6"/>
      <c r="AS570" s="6"/>
      <c r="AT570" s="58"/>
      <c r="AU570" s="670"/>
      <c r="AV570" s="671"/>
      <c r="AW570" s="670"/>
      <c r="AX570" s="670"/>
      <c r="AY570" s="670"/>
      <c r="AZ570" s="670"/>
      <c r="BA570" s="670"/>
      <c r="BB570" s="670"/>
      <c r="BC570" s="670"/>
      <c r="BD570" s="671"/>
      <c r="BE570" s="671"/>
      <c r="BF570" s="671"/>
      <c r="BG570" s="671"/>
      <c r="BH570" s="670"/>
      <c r="BI570" s="670"/>
      <c r="BJ570" s="670"/>
      <c r="BK570" s="672"/>
      <c r="BL570" s="60"/>
      <c r="BT570" s="6"/>
      <c r="BU570" s="6"/>
      <c r="BV570" s="6"/>
      <c r="BW570" s="6"/>
      <c r="BX570" s="6"/>
      <c r="BY570" s="6"/>
      <c r="BZ570" s="6"/>
      <c r="CA570" s="6"/>
      <c r="CB570" s="60"/>
      <c r="CC570" s="6"/>
      <c r="CD570" s="6"/>
      <c r="CE570" s="6"/>
    </row>
    <row r="571" spans="2:83" x14ac:dyDescent="0.25">
      <c r="B571" s="6">
        <v>19.5</v>
      </c>
      <c r="C571" s="6">
        <v>88</v>
      </c>
      <c r="D571" s="6">
        <v>18.399999999999999</v>
      </c>
      <c r="E571" s="6">
        <v>19.899999999999999</v>
      </c>
      <c r="F571" s="6">
        <v>4</v>
      </c>
      <c r="G571" s="6">
        <v>7.2</v>
      </c>
      <c r="H571" s="6">
        <v>1014.2</v>
      </c>
      <c r="I571" s="6" t="s">
        <v>229</v>
      </c>
      <c r="J571" s="6" t="s">
        <v>229</v>
      </c>
      <c r="K571" s="6">
        <v>0</v>
      </c>
      <c r="L571" s="6">
        <v>0</v>
      </c>
      <c r="M571" s="6">
        <v>0.5</v>
      </c>
      <c r="N571">
        <v>15.7</v>
      </c>
      <c r="O571">
        <v>669.8</v>
      </c>
      <c r="P571">
        <v>26.4</v>
      </c>
      <c r="Q571">
        <v>24.1</v>
      </c>
      <c r="R571" s="60">
        <v>0.390277777777778</v>
      </c>
      <c r="T571" s="124">
        <f t="shared" si="29"/>
        <v>39.700000000000003</v>
      </c>
      <c r="U571" s="128">
        <f t="shared" si="32"/>
        <v>7.4000000000000021</v>
      </c>
      <c r="V571" s="123" t="str">
        <f t="shared" si="26"/>
        <v/>
      </c>
      <c r="W571" s="128">
        <f t="shared" si="31"/>
        <v>1</v>
      </c>
      <c r="X571" s="124"/>
      <c r="Y571" s="7"/>
      <c r="Z571" s="37"/>
      <c r="AA571" s="7"/>
      <c r="AC571" s="545"/>
      <c r="AR571" s="6"/>
      <c r="AS571" s="6"/>
      <c r="AT571" s="58"/>
      <c r="AU571" s="670"/>
      <c r="AV571" s="671"/>
      <c r="AW571" s="670"/>
      <c r="AX571" s="670"/>
      <c r="AY571" s="671"/>
      <c r="AZ571" s="671"/>
      <c r="BA571" s="670"/>
      <c r="BB571" s="670"/>
      <c r="BC571" s="670"/>
      <c r="BD571" s="671"/>
      <c r="BE571" s="671"/>
      <c r="BF571" s="671"/>
      <c r="BG571" s="671"/>
      <c r="BH571" s="670"/>
      <c r="BI571" s="670"/>
      <c r="BJ571" s="670"/>
      <c r="BK571" s="672"/>
      <c r="BL571" s="60"/>
      <c r="BT571" s="6"/>
      <c r="BU571" s="6"/>
      <c r="BV571" s="6"/>
      <c r="BW571" s="6"/>
      <c r="BX571" s="6"/>
      <c r="BY571" s="6"/>
      <c r="BZ571" s="6"/>
      <c r="CA571" s="6"/>
      <c r="CB571" s="60"/>
      <c r="CC571" s="6"/>
      <c r="CD571" s="6"/>
      <c r="CE571" s="6"/>
    </row>
    <row r="572" spans="2:83" x14ac:dyDescent="0.25">
      <c r="B572" s="6">
        <v>19.5</v>
      </c>
      <c r="C572" s="6">
        <v>88</v>
      </c>
      <c r="D572" s="6">
        <v>18.5</v>
      </c>
      <c r="E572" s="6">
        <v>20</v>
      </c>
      <c r="F572" s="6">
        <v>1.1000000000000001</v>
      </c>
      <c r="G572" s="6">
        <v>1.8</v>
      </c>
      <c r="H572" s="6">
        <v>1014.3</v>
      </c>
      <c r="I572" s="6" t="s">
        <v>229</v>
      </c>
      <c r="J572" s="6" t="s">
        <v>229</v>
      </c>
      <c r="K572" s="6">
        <v>0</v>
      </c>
      <c r="L572" s="6">
        <v>0</v>
      </c>
      <c r="M572" s="6">
        <v>0.5</v>
      </c>
      <c r="N572">
        <v>15.7</v>
      </c>
      <c r="O572">
        <v>669.8</v>
      </c>
      <c r="P572">
        <v>26.4</v>
      </c>
      <c r="Q572">
        <v>24.2</v>
      </c>
      <c r="R572" s="60">
        <v>0.390972222222222</v>
      </c>
      <c r="T572" s="124">
        <f t="shared" si="29"/>
        <v>39.6</v>
      </c>
      <c r="U572" s="128">
        <f t="shared" si="32"/>
        <v>7.3000000000000007</v>
      </c>
      <c r="V572" s="123" t="str">
        <f t="shared" si="26"/>
        <v/>
      </c>
      <c r="W572" s="128">
        <f t="shared" si="31"/>
        <v>1</v>
      </c>
      <c r="X572" s="124"/>
      <c r="Y572" s="7"/>
      <c r="Z572" s="37"/>
      <c r="AA572" s="7"/>
      <c r="AC572" s="545"/>
      <c r="AR572" s="6"/>
      <c r="AS572" s="6"/>
      <c r="AT572" s="58"/>
      <c r="AU572" s="670"/>
      <c r="AV572" s="671"/>
      <c r="AW572" s="670"/>
      <c r="AX572" s="670"/>
      <c r="AY572" s="671"/>
      <c r="AZ572" s="671"/>
      <c r="BA572" s="671"/>
      <c r="BB572" s="670"/>
      <c r="BC572" s="670"/>
      <c r="BD572" s="671"/>
      <c r="BE572" s="671"/>
      <c r="BF572" s="671"/>
      <c r="BG572" s="671"/>
      <c r="BH572" s="670"/>
      <c r="BI572" s="670"/>
      <c r="BJ572" s="670"/>
      <c r="BK572" s="672"/>
      <c r="BL572" s="60"/>
      <c r="BT572" s="6"/>
      <c r="BU572" s="6"/>
      <c r="BV572" s="6"/>
      <c r="BW572" s="6"/>
      <c r="BX572" s="6"/>
      <c r="BY572" s="6"/>
      <c r="BZ572" s="6"/>
      <c r="CA572" s="6"/>
      <c r="CB572" s="60"/>
      <c r="CC572" s="6"/>
      <c r="CD572" s="6"/>
      <c r="CE572" s="6"/>
    </row>
    <row r="573" spans="2:83" x14ac:dyDescent="0.25">
      <c r="B573" s="6">
        <v>19.5</v>
      </c>
      <c r="C573" s="6">
        <v>88</v>
      </c>
      <c r="D573" s="6">
        <v>18.3</v>
      </c>
      <c r="E573" s="6">
        <v>20</v>
      </c>
      <c r="F573" s="6">
        <v>3.6</v>
      </c>
      <c r="G573" s="6">
        <v>5.4</v>
      </c>
      <c r="H573" s="6">
        <v>1014.2</v>
      </c>
      <c r="I573" s="6" t="s">
        <v>229</v>
      </c>
      <c r="J573" s="6" t="s">
        <v>229</v>
      </c>
      <c r="K573" s="6">
        <v>0</v>
      </c>
      <c r="L573" s="6">
        <v>0</v>
      </c>
      <c r="M573" s="6">
        <v>0.5</v>
      </c>
      <c r="N573">
        <v>15.7</v>
      </c>
      <c r="O573">
        <v>669.8</v>
      </c>
      <c r="P573">
        <v>26.6</v>
      </c>
      <c r="Q573">
        <v>24.3</v>
      </c>
      <c r="R573" s="60">
        <v>0.391666666666667</v>
      </c>
      <c r="T573" s="124">
        <f t="shared" si="29"/>
        <v>39.4</v>
      </c>
      <c r="U573" s="128">
        <f t="shared" si="32"/>
        <v>7.0999999999999979</v>
      </c>
      <c r="V573" s="123" t="str">
        <f t="shared" si="26"/>
        <v/>
      </c>
      <c r="W573" s="128">
        <f t="shared" si="31"/>
        <v>1</v>
      </c>
      <c r="X573" s="124"/>
      <c r="Y573" s="7"/>
      <c r="Z573" s="37"/>
      <c r="AA573" s="7"/>
      <c r="AC573" s="545"/>
      <c r="AR573" s="6"/>
      <c r="AS573" s="6"/>
      <c r="AT573" s="58"/>
      <c r="AU573" s="670"/>
      <c r="AV573" s="671"/>
      <c r="AW573" s="670"/>
      <c r="AX573" s="670"/>
      <c r="AY573" s="671"/>
      <c r="AZ573" s="671"/>
      <c r="BA573" s="670"/>
      <c r="BB573" s="670"/>
      <c r="BC573" s="670"/>
      <c r="BD573" s="671"/>
      <c r="BE573" s="671"/>
      <c r="BF573" s="671"/>
      <c r="BG573" s="671"/>
      <c r="BH573" s="670"/>
      <c r="BI573" s="671"/>
      <c r="BJ573" s="670"/>
      <c r="BK573" s="672"/>
      <c r="BL573" s="60"/>
      <c r="BT573" s="6"/>
      <c r="BU573" s="6"/>
      <c r="BV573" s="6"/>
      <c r="BW573" s="6"/>
      <c r="BX573" s="6"/>
      <c r="BY573" s="6"/>
      <c r="BZ573" s="6"/>
      <c r="CA573" s="6"/>
      <c r="CB573" s="60"/>
      <c r="CC573" s="6"/>
      <c r="CD573" s="6"/>
      <c r="CE573" s="6"/>
    </row>
    <row r="574" spans="2:83" x14ac:dyDescent="0.25">
      <c r="B574" s="6">
        <v>19.5</v>
      </c>
      <c r="C574" s="6">
        <v>88</v>
      </c>
      <c r="D574" s="6">
        <v>18.399999999999999</v>
      </c>
      <c r="E574" s="6">
        <v>20.100000000000001</v>
      </c>
      <c r="F574" s="6">
        <v>4</v>
      </c>
      <c r="G574" s="6">
        <v>5.4</v>
      </c>
      <c r="H574" s="6">
        <v>1014.3</v>
      </c>
      <c r="I574" s="6" t="s">
        <v>229</v>
      </c>
      <c r="J574" s="6" t="s">
        <v>229</v>
      </c>
      <c r="K574" s="6">
        <v>0</v>
      </c>
      <c r="L574" s="6">
        <v>0</v>
      </c>
      <c r="M574" s="6">
        <v>0.5</v>
      </c>
      <c r="N574">
        <v>15.7</v>
      </c>
      <c r="O574">
        <v>669.8</v>
      </c>
      <c r="P574">
        <v>26.8</v>
      </c>
      <c r="Q574">
        <v>24.5</v>
      </c>
      <c r="R574" s="60">
        <v>0.39236111111111099</v>
      </c>
      <c r="T574" s="124">
        <f t="shared" si="29"/>
        <v>39.4</v>
      </c>
      <c r="U574" s="128">
        <f t="shared" si="32"/>
        <v>7.0999999999999979</v>
      </c>
      <c r="V574" s="123" t="str">
        <f t="shared" si="26"/>
        <v/>
      </c>
      <c r="W574" s="128">
        <f t="shared" si="31"/>
        <v>1</v>
      </c>
      <c r="X574" s="124"/>
      <c r="Y574" s="7"/>
      <c r="Z574" s="37"/>
      <c r="AA574" s="7"/>
      <c r="AC574" s="545"/>
      <c r="AR574" s="6"/>
      <c r="AS574" s="6"/>
      <c r="AT574" s="58"/>
      <c r="AU574" s="670"/>
      <c r="AV574" s="671"/>
      <c r="AW574" s="670"/>
      <c r="AX574" s="670"/>
      <c r="AY574" s="671"/>
      <c r="AZ574" s="671"/>
      <c r="BA574" s="671"/>
      <c r="BB574" s="670"/>
      <c r="BC574" s="670"/>
      <c r="BD574" s="671"/>
      <c r="BE574" s="671"/>
      <c r="BF574" s="671"/>
      <c r="BG574" s="671"/>
      <c r="BH574" s="670"/>
      <c r="BI574" s="671"/>
      <c r="BJ574" s="670"/>
      <c r="BK574" s="672"/>
      <c r="BL574" s="60"/>
      <c r="BT574" s="6"/>
      <c r="BU574" s="6"/>
      <c r="BV574" s="6"/>
      <c r="BW574" s="6"/>
      <c r="BX574" s="6"/>
      <c r="BY574" s="6"/>
      <c r="BZ574" s="6"/>
      <c r="CA574" s="6"/>
      <c r="CB574" s="60"/>
      <c r="CC574" s="6"/>
      <c r="CD574" s="6"/>
      <c r="CE574" s="6"/>
    </row>
    <row r="575" spans="2:83" x14ac:dyDescent="0.25">
      <c r="B575" s="6">
        <v>19.600000000000001</v>
      </c>
      <c r="C575" s="6">
        <v>88</v>
      </c>
      <c r="D575" s="6">
        <v>18.399999999999999</v>
      </c>
      <c r="E575" s="6">
        <v>20.100000000000001</v>
      </c>
      <c r="F575" s="6">
        <v>1.4</v>
      </c>
      <c r="G575" s="6">
        <v>5.4</v>
      </c>
      <c r="H575" s="6">
        <v>1014.2</v>
      </c>
      <c r="I575" s="6" t="s">
        <v>229</v>
      </c>
      <c r="J575" s="6" t="s">
        <v>229</v>
      </c>
      <c r="K575" s="6">
        <v>0</v>
      </c>
      <c r="L575" s="6">
        <v>0</v>
      </c>
      <c r="M575" s="6">
        <v>0.5</v>
      </c>
      <c r="N575">
        <v>15.7</v>
      </c>
      <c r="O575">
        <v>669.8</v>
      </c>
      <c r="P575">
        <v>27.1</v>
      </c>
      <c r="Q575">
        <v>24.6</v>
      </c>
      <c r="R575" s="60">
        <v>0.39305555555555599</v>
      </c>
      <c r="T575" s="124">
        <f t="shared" si="29"/>
        <v>39.4</v>
      </c>
      <c r="U575" s="128">
        <f t="shared" si="32"/>
        <v>7.0999999999999979</v>
      </c>
      <c r="V575" s="123" t="str">
        <f t="shared" si="26"/>
        <v/>
      </c>
      <c r="W575" s="128">
        <f t="shared" si="31"/>
        <v>1</v>
      </c>
      <c r="X575" s="124"/>
      <c r="Y575" s="7"/>
      <c r="Z575" s="37"/>
      <c r="AA575" s="7"/>
      <c r="AC575" s="545"/>
      <c r="AR575" s="6"/>
      <c r="AS575" s="6"/>
      <c r="AT575" s="58"/>
      <c r="AU575" s="670"/>
      <c r="AV575" s="671"/>
      <c r="AW575" s="670"/>
      <c r="AX575" s="670"/>
      <c r="AY575" s="671"/>
      <c r="AZ575" s="671"/>
      <c r="BA575" s="670"/>
      <c r="BB575" s="670"/>
      <c r="BC575" s="670"/>
      <c r="BD575" s="671"/>
      <c r="BE575" s="671"/>
      <c r="BF575" s="671"/>
      <c r="BG575" s="671"/>
      <c r="BH575" s="670"/>
      <c r="BI575" s="671"/>
      <c r="BJ575" s="670"/>
      <c r="BK575" s="672"/>
      <c r="BL575" s="60"/>
      <c r="BT575" s="6"/>
      <c r="BU575" s="6"/>
      <c r="BV575" s="6"/>
      <c r="BW575" s="6"/>
      <c r="BX575" s="6"/>
      <c r="BY575" s="6"/>
      <c r="BZ575" s="6"/>
      <c r="CA575" s="6"/>
      <c r="CB575" s="60"/>
      <c r="CC575" s="6"/>
      <c r="CD575" s="6"/>
      <c r="CE575" s="6"/>
    </row>
    <row r="576" spans="2:83" x14ac:dyDescent="0.25">
      <c r="B576" s="6">
        <v>19.5</v>
      </c>
      <c r="C576" s="6">
        <v>88</v>
      </c>
      <c r="D576" s="6">
        <v>18.5</v>
      </c>
      <c r="E576" s="6">
        <v>20.2</v>
      </c>
      <c r="F576" s="6">
        <v>2.9</v>
      </c>
      <c r="G576" s="6">
        <v>5.4</v>
      </c>
      <c r="H576" s="6">
        <v>1014.4</v>
      </c>
      <c r="I576" s="6" t="s">
        <v>229</v>
      </c>
      <c r="J576" s="6" t="s">
        <v>229</v>
      </c>
      <c r="K576" s="6">
        <v>0</v>
      </c>
      <c r="L576" s="6">
        <v>0</v>
      </c>
      <c r="M576" s="6">
        <v>0.5</v>
      </c>
      <c r="N576">
        <v>15.7</v>
      </c>
      <c r="O576">
        <v>669.8</v>
      </c>
      <c r="P576">
        <v>27.4</v>
      </c>
      <c r="Q576">
        <v>24.7</v>
      </c>
      <c r="R576" s="60">
        <v>0.39374999999999999</v>
      </c>
      <c r="T576" s="124">
        <f t="shared" si="29"/>
        <v>39.299999999999997</v>
      </c>
      <c r="U576" s="128">
        <f t="shared" si="32"/>
        <v>6.9999999999999964</v>
      </c>
      <c r="V576" s="123" t="str">
        <f t="shared" si="26"/>
        <v/>
      </c>
      <c r="W576" s="128">
        <f t="shared" si="31"/>
        <v>1</v>
      </c>
      <c r="X576" s="124"/>
      <c r="Y576" s="7"/>
      <c r="Z576" s="37"/>
      <c r="AA576" s="7"/>
      <c r="AC576" s="545"/>
      <c r="AR576" s="6"/>
      <c r="AS576" s="6"/>
      <c r="AT576" s="58"/>
      <c r="AU576" s="670"/>
      <c r="AV576" s="671"/>
      <c r="AW576" s="670"/>
      <c r="AX576" s="670"/>
      <c r="AY576" s="671"/>
      <c r="AZ576" s="671"/>
      <c r="BA576" s="671"/>
      <c r="BB576" s="670"/>
      <c r="BC576" s="670"/>
      <c r="BD576" s="671"/>
      <c r="BE576" s="671"/>
      <c r="BF576" s="671"/>
      <c r="BG576" s="671"/>
      <c r="BH576" s="670"/>
      <c r="BI576" s="671"/>
      <c r="BJ576" s="670"/>
      <c r="BK576" s="672"/>
      <c r="BL576" s="60"/>
      <c r="BT576" s="6"/>
      <c r="BU576" s="6"/>
      <c r="BV576" s="6"/>
      <c r="BW576" s="6"/>
      <c r="BX576" s="6"/>
      <c r="BY576" s="6"/>
      <c r="BZ576" s="6"/>
      <c r="CA576" s="6"/>
      <c r="CB576" s="60"/>
      <c r="CC576" s="6"/>
      <c r="CD576" s="6"/>
      <c r="CE576" s="6"/>
    </row>
    <row r="577" spans="2:83" x14ac:dyDescent="0.25">
      <c r="B577" s="6">
        <v>19.600000000000001</v>
      </c>
      <c r="C577" s="6">
        <v>88</v>
      </c>
      <c r="D577" s="6">
        <v>18.5</v>
      </c>
      <c r="E577" s="6">
        <v>20.2</v>
      </c>
      <c r="F577" s="6">
        <v>0</v>
      </c>
      <c r="G577" s="6">
        <v>0</v>
      </c>
      <c r="H577" s="6">
        <v>1014.5</v>
      </c>
      <c r="I577" s="6" t="s">
        <v>229</v>
      </c>
      <c r="J577" s="6" t="s">
        <v>229</v>
      </c>
      <c r="K577" s="6">
        <v>0</v>
      </c>
      <c r="L577" s="6">
        <v>0</v>
      </c>
      <c r="M577" s="6">
        <v>0.5</v>
      </c>
      <c r="N577">
        <v>15.7</v>
      </c>
      <c r="O577">
        <v>669.8</v>
      </c>
      <c r="P577">
        <v>27.5</v>
      </c>
      <c r="Q577">
        <v>24.8</v>
      </c>
      <c r="R577" s="60">
        <v>0.39444444444444399</v>
      </c>
      <c r="T577" s="124">
        <f t="shared" si="29"/>
        <v>39.200000000000003</v>
      </c>
      <c r="U577" s="128">
        <f t="shared" si="32"/>
        <v>6.9000000000000021</v>
      </c>
      <c r="V577" s="123" t="str">
        <f t="shared" si="26"/>
        <v/>
      </c>
      <c r="W577" s="128">
        <f t="shared" si="31"/>
        <v>1</v>
      </c>
      <c r="X577" s="124"/>
      <c r="Y577" s="7"/>
      <c r="Z577" s="37"/>
      <c r="AA577" s="7"/>
      <c r="AC577" s="545"/>
      <c r="AR577" s="6"/>
      <c r="AS577" s="6"/>
      <c r="AT577" s="58"/>
      <c r="AU577" s="670"/>
      <c r="AV577" s="671"/>
      <c r="AW577" s="670"/>
      <c r="AX577" s="670"/>
      <c r="AY577" s="670"/>
      <c r="AZ577" s="670"/>
      <c r="BA577" s="670"/>
      <c r="BB577" s="670"/>
      <c r="BC577" s="670"/>
      <c r="BD577" s="671"/>
      <c r="BE577" s="671"/>
      <c r="BF577" s="671"/>
      <c r="BG577" s="671"/>
      <c r="BH577" s="670"/>
      <c r="BI577" s="671"/>
      <c r="BJ577" s="670"/>
      <c r="BK577" s="672"/>
      <c r="BL577" s="60"/>
      <c r="BT577" s="6"/>
      <c r="BU577" s="6"/>
      <c r="BV577" s="6"/>
      <c r="BW577" s="6"/>
      <c r="BX577" s="6"/>
      <c r="BY577" s="6"/>
      <c r="BZ577" s="6"/>
      <c r="CA577" s="6"/>
      <c r="CB577" s="60"/>
      <c r="CC577" s="6"/>
      <c r="CD577" s="6"/>
      <c r="CE577" s="6"/>
    </row>
    <row r="578" spans="2:83" x14ac:dyDescent="0.25">
      <c r="B578" s="6">
        <v>19.600000000000001</v>
      </c>
      <c r="C578" s="6">
        <v>88</v>
      </c>
      <c r="D578" s="6">
        <v>18.5</v>
      </c>
      <c r="E578" s="6">
        <v>20.2</v>
      </c>
      <c r="F578" s="6">
        <v>1.1000000000000001</v>
      </c>
      <c r="G578" s="6">
        <v>1.8</v>
      </c>
      <c r="H578" s="6">
        <v>1014.3</v>
      </c>
      <c r="I578" s="6" t="s">
        <v>229</v>
      </c>
      <c r="J578" s="6" t="s">
        <v>229</v>
      </c>
      <c r="K578" s="6">
        <v>0</v>
      </c>
      <c r="L578" s="6">
        <v>0</v>
      </c>
      <c r="M578" s="6">
        <v>0.5</v>
      </c>
      <c r="N578">
        <v>15.7</v>
      </c>
      <c r="O578">
        <v>669.8</v>
      </c>
      <c r="P578">
        <v>27.6</v>
      </c>
      <c r="Q578">
        <v>24.8</v>
      </c>
      <c r="R578" s="60">
        <v>0.39513888888888898</v>
      </c>
      <c r="T578" s="124">
        <f t="shared" si="29"/>
        <v>39.200000000000003</v>
      </c>
      <c r="U578" s="128">
        <f t="shared" si="32"/>
        <v>6.9000000000000021</v>
      </c>
      <c r="V578" s="123" t="str">
        <f t="shared" si="26"/>
        <v/>
      </c>
      <c r="W578" s="128">
        <f t="shared" si="31"/>
        <v>1</v>
      </c>
      <c r="X578" s="124"/>
      <c r="Y578" s="7"/>
      <c r="Z578" s="37"/>
      <c r="AA578" s="7"/>
      <c r="AC578" s="545"/>
      <c r="AR578" s="6"/>
      <c r="AS578" s="6"/>
      <c r="AT578" s="58"/>
      <c r="AU578" s="670"/>
      <c r="AV578" s="671"/>
      <c r="AW578" s="670"/>
      <c r="AX578" s="670"/>
      <c r="AY578" s="671"/>
      <c r="AZ578" s="671"/>
      <c r="BA578" s="670"/>
      <c r="BB578" s="670"/>
      <c r="BC578" s="670"/>
      <c r="BD578" s="671"/>
      <c r="BE578" s="671"/>
      <c r="BF578" s="671"/>
      <c r="BG578" s="671"/>
      <c r="BH578" s="670"/>
      <c r="BI578" s="671"/>
      <c r="BJ578" s="670"/>
      <c r="BK578" s="672"/>
      <c r="BL578" s="60"/>
      <c r="BT578" s="6"/>
      <c r="BU578" s="6"/>
      <c r="BV578" s="6"/>
      <c r="BW578" s="6"/>
      <c r="BX578" s="6"/>
      <c r="BY578" s="6"/>
      <c r="BZ578" s="6"/>
      <c r="CA578" s="6"/>
      <c r="CB578" s="60"/>
      <c r="CC578" s="6"/>
      <c r="CD578" s="6"/>
      <c r="CE578" s="6"/>
    </row>
    <row r="579" spans="2:83" x14ac:dyDescent="0.25">
      <c r="B579" s="6">
        <v>19.600000000000001</v>
      </c>
      <c r="C579" s="6">
        <v>88</v>
      </c>
      <c r="D579" s="6">
        <v>18.399999999999999</v>
      </c>
      <c r="E579" s="6">
        <v>20.3</v>
      </c>
      <c r="F579" s="6">
        <v>0</v>
      </c>
      <c r="G579" s="6">
        <v>0</v>
      </c>
      <c r="H579" s="6">
        <v>1014.3</v>
      </c>
      <c r="I579" s="6" t="s">
        <v>229</v>
      </c>
      <c r="J579" s="6" t="s">
        <v>229</v>
      </c>
      <c r="K579" s="6">
        <v>0</v>
      </c>
      <c r="L579" s="6">
        <v>0</v>
      </c>
      <c r="M579" s="6">
        <v>0.5</v>
      </c>
      <c r="N579">
        <v>15.7</v>
      </c>
      <c r="O579">
        <v>669.8</v>
      </c>
      <c r="P579">
        <v>27.7</v>
      </c>
      <c r="Q579">
        <v>24.9</v>
      </c>
      <c r="R579" s="60">
        <v>0.39583333333333298</v>
      </c>
      <c r="T579" s="124">
        <f t="shared" si="29"/>
        <v>39.1</v>
      </c>
      <c r="U579" s="128">
        <f t="shared" si="32"/>
        <v>6.8000000000000007</v>
      </c>
      <c r="V579" s="123" t="str">
        <f t="shared" si="26"/>
        <v/>
      </c>
      <c r="W579" s="128">
        <f t="shared" si="31"/>
        <v>1</v>
      </c>
      <c r="X579" s="124"/>
      <c r="Y579" s="7"/>
      <c r="Z579" s="37"/>
      <c r="AA579" s="7"/>
      <c r="AC579" s="545"/>
      <c r="AR579" s="6"/>
      <c r="AS579" s="6"/>
      <c r="AT579" s="58"/>
      <c r="AU579" s="670"/>
      <c r="AV579" s="671"/>
      <c r="AW579" s="670"/>
      <c r="AX579" s="670"/>
      <c r="AY579" s="671"/>
      <c r="AZ579" s="671"/>
      <c r="BA579" s="670"/>
      <c r="BB579" s="670"/>
      <c r="BC579" s="670"/>
      <c r="BD579" s="671"/>
      <c r="BE579" s="671"/>
      <c r="BF579" s="671"/>
      <c r="BG579" s="671"/>
      <c r="BH579" s="670"/>
      <c r="BI579" s="671"/>
      <c r="BJ579" s="670"/>
      <c r="BK579" s="672"/>
      <c r="BL579" s="60"/>
      <c r="BT579" s="6"/>
      <c r="BU579" s="6"/>
      <c r="BV579" s="6"/>
      <c r="BW579" s="6"/>
      <c r="BX579" s="6"/>
      <c r="BY579" s="6"/>
      <c r="BZ579" s="6"/>
      <c r="CA579" s="6"/>
      <c r="CB579" s="60"/>
      <c r="CC579" s="6"/>
      <c r="CD579" s="6"/>
      <c r="CE579" s="6"/>
    </row>
    <row r="580" spans="2:83" x14ac:dyDescent="0.25">
      <c r="B580" s="6">
        <v>19.7</v>
      </c>
      <c r="C580" s="6">
        <v>88</v>
      </c>
      <c r="D580" s="6">
        <v>18.5</v>
      </c>
      <c r="E580" s="6">
        <v>20.399999999999999</v>
      </c>
      <c r="F580" s="6">
        <v>0</v>
      </c>
      <c r="G580" s="6">
        <v>0</v>
      </c>
      <c r="H580" s="6">
        <v>1014.1</v>
      </c>
      <c r="I580" s="6" t="s">
        <v>229</v>
      </c>
      <c r="J580" s="6" t="s">
        <v>229</v>
      </c>
      <c r="K580" s="6">
        <v>0</v>
      </c>
      <c r="L580" s="6">
        <v>0</v>
      </c>
      <c r="M580" s="6">
        <v>0.5</v>
      </c>
      <c r="N580">
        <v>15.7</v>
      </c>
      <c r="O580">
        <v>669.8</v>
      </c>
      <c r="P580">
        <v>27.8</v>
      </c>
      <c r="Q580">
        <v>25</v>
      </c>
      <c r="R580" s="60">
        <v>0.39652777777777798</v>
      </c>
      <c r="T580" s="124">
        <f t="shared" si="29"/>
        <v>39</v>
      </c>
      <c r="U580" s="128">
        <f t="shared" si="32"/>
        <v>6.6999999999999993</v>
      </c>
      <c r="V580" s="123" t="str">
        <f t="shared" si="26"/>
        <v/>
      </c>
      <c r="W580" s="128">
        <f t="shared" si="31"/>
        <v>1</v>
      </c>
      <c r="X580" s="124"/>
      <c r="Y580" s="7"/>
      <c r="Z580" s="37"/>
      <c r="AA580" s="7"/>
      <c r="AC580" s="545"/>
      <c r="AR580" s="6"/>
      <c r="AS580" s="6"/>
      <c r="AT580" s="58"/>
      <c r="AU580" s="670"/>
      <c r="AV580" s="671"/>
      <c r="AW580" s="670"/>
      <c r="AX580" s="670"/>
      <c r="AY580" s="670"/>
      <c r="AZ580" s="670"/>
      <c r="BA580" s="670"/>
      <c r="BB580" s="670"/>
      <c r="BC580" s="670"/>
      <c r="BD580" s="671"/>
      <c r="BE580" s="671"/>
      <c r="BF580" s="671"/>
      <c r="BG580" s="671"/>
      <c r="BH580" s="670"/>
      <c r="BI580" s="671"/>
      <c r="BJ580" s="670"/>
      <c r="BK580" s="672"/>
      <c r="BL580" s="60"/>
      <c r="BT580" s="6"/>
      <c r="BU580" s="6"/>
      <c r="BV580" s="6"/>
      <c r="BW580" s="6"/>
      <c r="BX580" s="6"/>
      <c r="BY580" s="6"/>
      <c r="BZ580" s="6"/>
      <c r="CA580" s="6"/>
      <c r="CB580" s="60"/>
      <c r="CC580" s="6"/>
      <c r="CD580" s="6"/>
      <c r="CE580" s="6"/>
    </row>
    <row r="581" spans="2:83" x14ac:dyDescent="0.25">
      <c r="B581" s="6">
        <v>19.7</v>
      </c>
      <c r="C581" s="6">
        <v>88</v>
      </c>
      <c r="D581" s="6">
        <v>18.600000000000001</v>
      </c>
      <c r="E581" s="6">
        <v>20.5</v>
      </c>
      <c r="F581" s="6">
        <v>0</v>
      </c>
      <c r="G581" s="6">
        <v>0</v>
      </c>
      <c r="H581" s="6">
        <v>1014.2</v>
      </c>
      <c r="I581" s="6" t="s">
        <v>229</v>
      </c>
      <c r="J581" s="6" t="s">
        <v>229</v>
      </c>
      <c r="K581" s="6">
        <v>0</v>
      </c>
      <c r="L581" s="6">
        <v>0</v>
      </c>
      <c r="M581" s="6">
        <v>0.5</v>
      </c>
      <c r="N581">
        <v>15.7</v>
      </c>
      <c r="O581">
        <v>669.8</v>
      </c>
      <c r="P581">
        <v>27.9</v>
      </c>
      <c r="Q581">
        <v>25.1</v>
      </c>
      <c r="R581" s="60">
        <v>0.39722222222222198</v>
      </c>
      <c r="T581" s="124">
        <f t="shared" si="29"/>
        <v>38.9</v>
      </c>
      <c r="U581" s="128">
        <f t="shared" si="32"/>
        <v>6.6999999999999993</v>
      </c>
      <c r="V581" s="123" t="str">
        <f t="shared" si="26"/>
        <v/>
      </c>
      <c r="W581" s="128">
        <f t="shared" si="31"/>
        <v>1</v>
      </c>
      <c r="X581" s="124"/>
      <c r="Y581" s="7"/>
      <c r="Z581" s="37"/>
      <c r="AA581" s="7"/>
      <c r="AC581" s="545"/>
      <c r="AR581" s="6"/>
      <c r="AS581" s="6"/>
      <c r="AT581" s="58"/>
      <c r="AU581" s="670"/>
      <c r="AV581" s="671"/>
      <c r="AW581" s="670"/>
      <c r="AX581" s="670"/>
      <c r="AY581" s="670"/>
      <c r="AZ581" s="670"/>
      <c r="BA581" s="670"/>
      <c r="BB581" s="670"/>
      <c r="BC581" s="670"/>
      <c r="BD581" s="671"/>
      <c r="BE581" s="671"/>
      <c r="BF581" s="671"/>
      <c r="BG581" s="671"/>
      <c r="BH581" s="670"/>
      <c r="BI581" s="671"/>
      <c r="BJ581" s="671"/>
      <c r="BK581" s="672"/>
      <c r="BL581" s="60"/>
      <c r="BT581" s="6"/>
      <c r="BU581" s="6"/>
      <c r="BV581" s="6"/>
      <c r="BW581" s="6"/>
      <c r="BX581" s="6"/>
      <c r="BY581" s="6"/>
      <c r="BZ581" s="6"/>
      <c r="CA581" s="6"/>
      <c r="CB581" s="60"/>
      <c r="CC581" s="6"/>
      <c r="CD581" s="6"/>
      <c r="CE581" s="6"/>
    </row>
    <row r="582" spans="2:83" x14ac:dyDescent="0.25">
      <c r="B582" s="6">
        <v>19.7</v>
      </c>
      <c r="C582" s="6">
        <v>88</v>
      </c>
      <c r="D582" s="6">
        <v>18.5</v>
      </c>
      <c r="E582" s="6">
        <v>20.6</v>
      </c>
      <c r="F582" s="6">
        <v>0</v>
      </c>
      <c r="G582" s="6">
        <v>0</v>
      </c>
      <c r="H582" s="6">
        <v>1014.2</v>
      </c>
      <c r="I582" s="6" t="s">
        <v>229</v>
      </c>
      <c r="J582" s="6" t="s">
        <v>229</v>
      </c>
      <c r="K582" s="6">
        <v>0</v>
      </c>
      <c r="L582" s="6">
        <v>0</v>
      </c>
      <c r="M582" s="6">
        <v>0.5</v>
      </c>
      <c r="N582">
        <v>15.7</v>
      </c>
      <c r="O582">
        <v>669.8</v>
      </c>
      <c r="P582">
        <v>28.1</v>
      </c>
      <c r="Q582">
        <v>25.3</v>
      </c>
      <c r="R582" s="60">
        <v>0.39791666666666697</v>
      </c>
      <c r="T582" s="124">
        <f t="shared" si="29"/>
        <v>38.799999999999997</v>
      </c>
      <c r="U582" s="128">
        <f t="shared" si="32"/>
        <v>6.6999999999999957</v>
      </c>
      <c r="V582" s="123" t="str">
        <f t="shared" si="26"/>
        <v/>
      </c>
      <c r="W582" s="128">
        <f t="shared" si="31"/>
        <v>1</v>
      </c>
      <c r="X582" s="124"/>
      <c r="Y582" s="7"/>
      <c r="Z582" s="37"/>
      <c r="AA582" s="7"/>
      <c r="AC582" s="545"/>
      <c r="AR582" s="6"/>
      <c r="AS582" s="6"/>
      <c r="AT582" s="58"/>
      <c r="AU582" s="670"/>
      <c r="AV582" s="671"/>
      <c r="AW582" s="670"/>
      <c r="AX582" s="670"/>
      <c r="AY582" s="670"/>
      <c r="AZ582" s="670"/>
      <c r="BA582" s="670"/>
      <c r="BB582" s="670"/>
      <c r="BC582" s="670"/>
      <c r="BD582" s="671"/>
      <c r="BE582" s="671"/>
      <c r="BF582" s="671"/>
      <c r="BG582" s="671"/>
      <c r="BH582" s="670"/>
      <c r="BI582" s="671"/>
      <c r="BJ582" s="670"/>
      <c r="BK582" s="672"/>
      <c r="BL582" s="60"/>
      <c r="BT582" s="6"/>
      <c r="BU582" s="6"/>
      <c r="BV582" s="6"/>
      <c r="BW582" s="6"/>
      <c r="BX582" s="6"/>
      <c r="BY582" s="6"/>
      <c r="BZ582" s="6"/>
      <c r="CA582" s="6"/>
      <c r="CB582" s="60"/>
      <c r="CC582" s="6"/>
      <c r="CD582" s="6"/>
      <c r="CE582" s="6"/>
    </row>
    <row r="583" spans="2:83" x14ac:dyDescent="0.25">
      <c r="B583" s="6">
        <v>19.7</v>
      </c>
      <c r="C583" s="6">
        <v>88</v>
      </c>
      <c r="D583" s="6">
        <v>18.7</v>
      </c>
      <c r="E583" s="6">
        <v>20.8</v>
      </c>
      <c r="F583" s="6">
        <v>0.4</v>
      </c>
      <c r="G583" s="6">
        <v>1.8</v>
      </c>
      <c r="H583" s="6">
        <v>1014.3</v>
      </c>
      <c r="I583" s="6" t="s">
        <v>229</v>
      </c>
      <c r="J583" s="6" t="s">
        <v>229</v>
      </c>
      <c r="K583" s="6">
        <v>0</v>
      </c>
      <c r="L583" s="6">
        <v>0</v>
      </c>
      <c r="M583" s="6">
        <v>0.5</v>
      </c>
      <c r="N583">
        <v>15.7</v>
      </c>
      <c r="O583">
        <v>669.8</v>
      </c>
      <c r="P583">
        <v>28.4</v>
      </c>
      <c r="Q583">
        <v>25.5</v>
      </c>
      <c r="R583" s="60">
        <v>0.39861111111111103</v>
      </c>
      <c r="T583" s="124">
        <f t="shared" si="29"/>
        <v>38.700000000000003</v>
      </c>
      <c r="U583" s="128">
        <f t="shared" si="32"/>
        <v>6.7000000000000028</v>
      </c>
      <c r="V583" s="123" t="str">
        <f t="shared" si="26"/>
        <v/>
      </c>
      <c r="W583" s="128">
        <f t="shared" si="31"/>
        <v>1</v>
      </c>
      <c r="X583" s="124"/>
      <c r="Y583" s="7"/>
      <c r="Z583" s="37"/>
      <c r="AA583" s="7"/>
      <c r="AC583" s="545"/>
      <c r="AR583" s="6"/>
      <c r="AS583" s="6"/>
      <c r="AT583" s="58"/>
      <c r="AU583" s="670"/>
      <c r="AV583" s="671"/>
      <c r="AW583" s="670"/>
      <c r="AX583" s="670"/>
      <c r="AY583" s="670"/>
      <c r="AZ583" s="670"/>
      <c r="BA583" s="670"/>
      <c r="BB583" s="670"/>
      <c r="BC583" s="670"/>
      <c r="BD583" s="671"/>
      <c r="BE583" s="671"/>
      <c r="BF583" s="671"/>
      <c r="BG583" s="671"/>
      <c r="BH583" s="670"/>
      <c r="BI583" s="671"/>
      <c r="BJ583" s="670"/>
      <c r="BK583" s="672"/>
      <c r="BL583" s="60"/>
      <c r="BT583" s="6"/>
      <c r="BU583" s="6"/>
      <c r="BV583" s="6"/>
      <c r="BW583" s="6"/>
      <c r="BX583" s="6"/>
      <c r="BY583" s="6"/>
      <c r="BZ583" s="6"/>
      <c r="CA583" s="6"/>
      <c r="CB583" s="60"/>
      <c r="CC583" s="6"/>
      <c r="CD583" s="6"/>
      <c r="CE583" s="6"/>
    </row>
    <row r="584" spans="2:83" x14ac:dyDescent="0.25">
      <c r="B584" s="6">
        <v>19.8</v>
      </c>
      <c r="C584" s="6">
        <v>88</v>
      </c>
      <c r="D584" s="6">
        <v>18.8</v>
      </c>
      <c r="E584" s="6">
        <v>20.9</v>
      </c>
      <c r="F584" s="6">
        <v>4.3</v>
      </c>
      <c r="G584" s="6">
        <v>5.4</v>
      </c>
      <c r="H584" s="6">
        <v>1014.4</v>
      </c>
      <c r="I584" s="6" t="s">
        <v>229</v>
      </c>
      <c r="J584" s="6" t="s">
        <v>229</v>
      </c>
      <c r="K584" s="6">
        <v>0</v>
      </c>
      <c r="L584" s="6">
        <v>0</v>
      </c>
      <c r="M584" s="6">
        <v>0.5</v>
      </c>
      <c r="N584">
        <v>15.7</v>
      </c>
      <c r="O584">
        <v>669.8</v>
      </c>
      <c r="P584">
        <v>28.7</v>
      </c>
      <c r="Q584">
        <v>25.9</v>
      </c>
      <c r="R584" s="60">
        <v>0.39930555555555602</v>
      </c>
      <c r="T584" s="124">
        <f t="shared" si="29"/>
        <v>38.5</v>
      </c>
      <c r="U584" s="128">
        <f t="shared" si="32"/>
        <v>6.5</v>
      </c>
      <c r="V584" s="123" t="str">
        <f t="shared" si="26"/>
        <v/>
      </c>
      <c r="W584" s="128">
        <f t="shared" si="31"/>
        <v>1</v>
      </c>
      <c r="X584" s="124"/>
      <c r="Y584" s="7"/>
      <c r="Z584" s="37"/>
      <c r="AA584" s="7"/>
      <c r="AC584" s="545"/>
      <c r="AR584" s="6"/>
      <c r="AS584" s="6"/>
      <c r="AT584" s="58"/>
      <c r="AU584" s="670"/>
      <c r="AV584" s="671"/>
      <c r="AW584" s="670"/>
      <c r="AX584" s="670"/>
      <c r="AY584" s="670"/>
      <c r="AZ584" s="670"/>
      <c r="BA584" s="670"/>
      <c r="BB584" s="670"/>
      <c r="BC584" s="670"/>
      <c r="BD584" s="671"/>
      <c r="BE584" s="671"/>
      <c r="BF584" s="671"/>
      <c r="BG584" s="671"/>
      <c r="BH584" s="670"/>
      <c r="BI584" s="671"/>
      <c r="BJ584" s="670"/>
      <c r="BK584" s="672"/>
      <c r="BL584" s="60"/>
      <c r="BT584" s="6"/>
      <c r="BU584" s="6"/>
      <c r="BV584" s="6"/>
      <c r="BW584" s="6"/>
      <c r="BX584" s="6"/>
      <c r="BY584" s="6"/>
      <c r="BZ584" s="6"/>
      <c r="CA584" s="6"/>
      <c r="CB584" s="60"/>
      <c r="CC584" s="6"/>
      <c r="CD584" s="6"/>
      <c r="CE584" s="6"/>
    </row>
    <row r="585" spans="2:83" x14ac:dyDescent="0.25">
      <c r="B585" s="6">
        <v>19.8</v>
      </c>
      <c r="C585" s="6">
        <v>88</v>
      </c>
      <c r="D585" s="6">
        <v>18.7</v>
      </c>
      <c r="E585" s="6">
        <v>20.9</v>
      </c>
      <c r="F585" s="6">
        <v>3.6</v>
      </c>
      <c r="G585" s="6">
        <v>5.4</v>
      </c>
      <c r="H585" s="6">
        <v>1014.2</v>
      </c>
      <c r="I585" s="6" t="s">
        <v>229</v>
      </c>
      <c r="J585" s="6" t="s">
        <v>229</v>
      </c>
      <c r="K585" s="6">
        <v>0</v>
      </c>
      <c r="L585" s="6">
        <v>0</v>
      </c>
      <c r="M585" s="6">
        <v>0.5</v>
      </c>
      <c r="N585">
        <v>15.7</v>
      </c>
      <c r="O585">
        <v>669.8</v>
      </c>
      <c r="P585">
        <v>29</v>
      </c>
      <c r="Q585">
        <v>26.2</v>
      </c>
      <c r="R585" s="60">
        <v>0.4</v>
      </c>
      <c r="T585" s="124">
        <f t="shared" si="29"/>
        <v>38.299999999999997</v>
      </c>
      <c r="U585" s="128">
        <f t="shared" si="32"/>
        <v>6.4999999999999964</v>
      </c>
      <c r="V585" s="123" t="str">
        <f t="shared" si="26"/>
        <v/>
      </c>
      <c r="W585" s="128">
        <f t="shared" si="31"/>
        <v>1</v>
      </c>
      <c r="X585" s="124"/>
      <c r="Y585" s="7"/>
      <c r="Z585" s="37"/>
      <c r="AA585" s="7"/>
      <c r="AC585" s="545"/>
      <c r="AR585" s="6"/>
      <c r="AS585" s="6"/>
      <c r="AT585" s="58"/>
      <c r="AU585" s="670"/>
      <c r="AV585" s="671"/>
      <c r="AW585" s="670"/>
      <c r="AX585" s="670"/>
      <c r="AY585" s="671"/>
      <c r="AZ585" s="671"/>
      <c r="BA585" s="670"/>
      <c r="BB585" s="670"/>
      <c r="BC585" s="670"/>
      <c r="BD585" s="671"/>
      <c r="BE585" s="671"/>
      <c r="BF585" s="671"/>
      <c r="BG585" s="671"/>
      <c r="BH585" s="670"/>
      <c r="BI585" s="671"/>
      <c r="BJ585" s="670"/>
      <c r="BK585" s="672"/>
      <c r="BL585" s="60"/>
      <c r="BT585" s="6"/>
      <c r="BU585" s="6"/>
      <c r="BV585" s="6"/>
      <c r="BW585" s="6"/>
      <c r="BX585" s="6"/>
      <c r="BY585" s="6"/>
      <c r="BZ585" s="6"/>
      <c r="CA585" s="6"/>
      <c r="CB585" s="60"/>
      <c r="CC585" s="6"/>
      <c r="CD585" s="6"/>
      <c r="CE585" s="6"/>
    </row>
    <row r="586" spans="2:83" x14ac:dyDescent="0.25">
      <c r="B586" s="6">
        <v>19.8</v>
      </c>
      <c r="C586" s="6">
        <v>87</v>
      </c>
      <c r="D586" s="6">
        <v>18.600000000000001</v>
      </c>
      <c r="E586" s="6">
        <v>20.8</v>
      </c>
      <c r="F586" s="6">
        <v>2.2000000000000002</v>
      </c>
      <c r="G586" s="6">
        <v>3.6</v>
      </c>
      <c r="H586" s="6">
        <v>1014</v>
      </c>
      <c r="I586" s="6" t="s">
        <v>229</v>
      </c>
      <c r="J586" s="6" t="s">
        <v>229</v>
      </c>
      <c r="K586" s="6">
        <v>0</v>
      </c>
      <c r="L586" s="6">
        <v>0</v>
      </c>
      <c r="M586" s="6">
        <v>0.5</v>
      </c>
      <c r="N586">
        <v>15.7</v>
      </c>
      <c r="O586">
        <v>669.8</v>
      </c>
      <c r="P586">
        <v>29.2</v>
      </c>
      <c r="Q586">
        <v>26.5</v>
      </c>
      <c r="R586" s="60">
        <v>0.40069444444444402</v>
      </c>
      <c r="T586" s="124">
        <f t="shared" si="29"/>
        <v>38</v>
      </c>
      <c r="U586" s="128">
        <f t="shared" si="32"/>
        <v>6.3000000000000007</v>
      </c>
      <c r="V586" s="123" t="str">
        <f t="shared" si="26"/>
        <v/>
      </c>
      <c r="W586" s="128">
        <f t="shared" si="31"/>
        <v>1</v>
      </c>
      <c r="X586" s="124"/>
      <c r="Y586" s="7"/>
      <c r="Z586" s="37"/>
      <c r="AA586" s="7"/>
      <c r="AC586" s="545"/>
      <c r="AR586" s="6"/>
      <c r="AS586" s="6"/>
      <c r="AT586" s="58"/>
      <c r="AU586" s="670"/>
      <c r="AV586" s="671"/>
      <c r="AW586" s="670"/>
      <c r="AX586" s="670"/>
      <c r="AY586" s="670"/>
      <c r="AZ586" s="670"/>
      <c r="BA586" s="670"/>
      <c r="BB586" s="670"/>
      <c r="BC586" s="670"/>
      <c r="BD586" s="671"/>
      <c r="BE586" s="671"/>
      <c r="BF586" s="671"/>
      <c r="BG586" s="671"/>
      <c r="BH586" s="670"/>
      <c r="BI586" s="670"/>
      <c r="BJ586" s="670"/>
      <c r="BK586" s="672"/>
      <c r="BL586" s="60"/>
      <c r="BT586" s="6"/>
      <c r="BU586" s="6"/>
      <c r="BV586" s="6"/>
      <c r="BW586" s="6"/>
      <c r="BX586" s="6"/>
      <c r="BY586" s="6"/>
      <c r="BZ586" s="6"/>
      <c r="CA586" s="6"/>
      <c r="CB586" s="60"/>
      <c r="CC586" s="6"/>
      <c r="CD586" s="6"/>
      <c r="CE586" s="6"/>
    </row>
    <row r="587" spans="2:83" x14ac:dyDescent="0.25">
      <c r="B587" s="6">
        <v>19.8</v>
      </c>
      <c r="C587" s="6">
        <v>87</v>
      </c>
      <c r="D587" s="6">
        <v>18.600000000000001</v>
      </c>
      <c r="E587" s="6">
        <v>20.8</v>
      </c>
      <c r="F587" s="6">
        <v>0.7</v>
      </c>
      <c r="G587" s="6">
        <v>1.8</v>
      </c>
      <c r="H587" s="6">
        <v>1014.4</v>
      </c>
      <c r="I587" s="6" t="s">
        <v>229</v>
      </c>
      <c r="J587" s="6" t="s">
        <v>229</v>
      </c>
      <c r="K587" s="6">
        <v>0</v>
      </c>
      <c r="L587" s="6">
        <v>0</v>
      </c>
      <c r="M587" s="6">
        <v>0.5</v>
      </c>
      <c r="N587">
        <v>15.7</v>
      </c>
      <c r="O587">
        <v>669.8</v>
      </c>
      <c r="P587">
        <v>29.4</v>
      </c>
      <c r="Q587">
        <v>26.8</v>
      </c>
      <c r="R587" s="60">
        <v>0.40138888888888902</v>
      </c>
      <c r="T587" s="124">
        <f t="shared" si="29"/>
        <v>37.799999999999997</v>
      </c>
      <c r="U587" s="128">
        <f t="shared" si="32"/>
        <v>6.1999999999999957</v>
      </c>
      <c r="V587" s="123" t="str">
        <f t="shared" si="26"/>
        <v/>
      </c>
      <c r="W587" s="128">
        <f t="shared" si="31"/>
        <v>1</v>
      </c>
      <c r="X587" s="124"/>
      <c r="Y587" s="7"/>
      <c r="Z587" s="37"/>
      <c r="AA587" s="7"/>
      <c r="AC587" s="545"/>
      <c r="AR587" s="6"/>
      <c r="AS587" s="6"/>
      <c r="AT587" s="58"/>
      <c r="AU587" s="670"/>
      <c r="AV587" s="671"/>
      <c r="AW587" s="670"/>
      <c r="AX587" s="670"/>
      <c r="AY587" s="670"/>
      <c r="AZ587" s="670"/>
      <c r="BA587" s="670"/>
      <c r="BB587" s="670"/>
      <c r="BC587" s="670"/>
      <c r="BD587" s="671"/>
      <c r="BE587" s="671"/>
      <c r="BF587" s="671"/>
      <c r="BG587" s="671"/>
      <c r="BH587" s="670"/>
      <c r="BI587" s="670"/>
      <c r="BJ587" s="670"/>
      <c r="BK587" s="672"/>
      <c r="BL587" s="60"/>
      <c r="BT587" s="6"/>
      <c r="BU587" s="6"/>
      <c r="BV587" s="6"/>
      <c r="BW587" s="6"/>
      <c r="BX587" s="6"/>
      <c r="BY587" s="6"/>
      <c r="BZ587" s="6"/>
      <c r="CA587" s="6"/>
      <c r="CB587" s="60"/>
      <c r="CC587" s="6"/>
      <c r="CD587" s="6"/>
      <c r="CE587" s="6"/>
    </row>
    <row r="588" spans="2:83" x14ac:dyDescent="0.25">
      <c r="B588" s="6">
        <v>19.899999999999999</v>
      </c>
      <c r="C588" s="6">
        <v>87</v>
      </c>
      <c r="D588" s="6">
        <v>18.600000000000001</v>
      </c>
      <c r="E588" s="6">
        <v>20.8</v>
      </c>
      <c r="F588" s="6">
        <v>1.4</v>
      </c>
      <c r="G588" s="6">
        <v>3.6</v>
      </c>
      <c r="H588" s="6">
        <v>1014.2</v>
      </c>
      <c r="I588" s="6" t="s">
        <v>229</v>
      </c>
      <c r="J588" s="6" t="s">
        <v>229</v>
      </c>
      <c r="K588" s="6">
        <v>0</v>
      </c>
      <c r="L588" s="6">
        <v>0</v>
      </c>
      <c r="M588" s="6">
        <v>0.5</v>
      </c>
      <c r="N588">
        <v>15.7</v>
      </c>
      <c r="O588">
        <v>669.8</v>
      </c>
      <c r="P588">
        <v>29.6</v>
      </c>
      <c r="Q588">
        <v>27.1</v>
      </c>
      <c r="R588" s="60">
        <v>0.40208333333333302</v>
      </c>
      <c r="T588" s="124">
        <f t="shared" si="29"/>
        <v>37.5</v>
      </c>
      <c r="U588" s="128">
        <f t="shared" si="32"/>
        <v>6</v>
      </c>
      <c r="V588" s="123" t="str">
        <f t="shared" ref="V588:V651" si="33">IF($K1092&gt;0,1,"")</f>
        <v/>
      </c>
      <c r="W588" s="128">
        <f t="shared" ref="W588:W651" si="34">IF($T588&gt;$B1092+4,1,"")</f>
        <v>1</v>
      </c>
      <c r="X588" s="124"/>
      <c r="Y588" s="7"/>
      <c r="Z588" s="37"/>
      <c r="AA588" s="7"/>
      <c r="AC588" s="545"/>
      <c r="AR588" s="6"/>
      <c r="AS588" s="6"/>
      <c r="AT588" s="58"/>
      <c r="AU588" s="670"/>
      <c r="AV588" s="671"/>
      <c r="AW588" s="670"/>
      <c r="AX588" s="670"/>
      <c r="AY588" s="671"/>
      <c r="AZ588" s="671"/>
      <c r="BA588" s="671"/>
      <c r="BB588" s="670"/>
      <c r="BC588" s="670"/>
      <c r="BD588" s="671"/>
      <c r="BE588" s="671"/>
      <c r="BF588" s="671"/>
      <c r="BG588" s="671"/>
      <c r="BH588" s="670"/>
      <c r="BI588" s="670"/>
      <c r="BJ588" s="670"/>
      <c r="BK588" s="672"/>
      <c r="BL588" s="60"/>
      <c r="BT588" s="6"/>
      <c r="BU588" s="6"/>
      <c r="BV588" s="6"/>
      <c r="BW588" s="6"/>
      <c r="BX588" s="6"/>
      <c r="BY588" s="6"/>
      <c r="BZ588" s="6"/>
      <c r="CA588" s="6"/>
      <c r="CB588" s="60"/>
      <c r="CC588" s="6"/>
      <c r="CD588" s="6"/>
      <c r="CE588" s="6"/>
    </row>
    <row r="589" spans="2:83" x14ac:dyDescent="0.25">
      <c r="B589" s="6">
        <v>19.899999999999999</v>
      </c>
      <c r="C589" s="6">
        <v>87</v>
      </c>
      <c r="D589" s="6">
        <v>18.600000000000001</v>
      </c>
      <c r="E589" s="6">
        <v>20.8</v>
      </c>
      <c r="F589" s="6">
        <v>1.8</v>
      </c>
      <c r="G589" s="6">
        <v>3.6</v>
      </c>
      <c r="H589" s="6">
        <v>1014.2</v>
      </c>
      <c r="I589" s="6" t="s">
        <v>229</v>
      </c>
      <c r="J589" s="6" t="s">
        <v>229</v>
      </c>
      <c r="K589" s="6">
        <v>0</v>
      </c>
      <c r="L589" s="6">
        <v>0</v>
      </c>
      <c r="M589" s="6">
        <v>0.5</v>
      </c>
      <c r="N589">
        <v>15.7</v>
      </c>
      <c r="O589">
        <v>669.8</v>
      </c>
      <c r="P589">
        <v>29.6</v>
      </c>
      <c r="Q589">
        <v>27.2</v>
      </c>
      <c r="R589" s="60">
        <v>0.40277777777777801</v>
      </c>
      <c r="T589" s="124">
        <f t="shared" si="29"/>
        <v>37.1</v>
      </c>
      <c r="U589" s="128">
        <f t="shared" si="32"/>
        <v>5.7000000000000028</v>
      </c>
      <c r="V589" s="123" t="str">
        <f t="shared" si="33"/>
        <v/>
      </c>
      <c r="W589" s="128">
        <f t="shared" si="34"/>
        <v>1</v>
      </c>
      <c r="X589" s="124"/>
      <c r="Y589" s="7"/>
      <c r="Z589" s="37"/>
      <c r="AA589" s="7"/>
      <c r="AC589" s="545"/>
      <c r="AR589" s="6"/>
      <c r="AS589" s="6"/>
      <c r="AT589" s="58"/>
      <c r="AU589" s="670"/>
      <c r="AV589" s="671"/>
      <c r="AW589" s="670"/>
      <c r="AX589" s="670"/>
      <c r="AY589" s="671"/>
      <c r="AZ589" s="671"/>
      <c r="BA589" s="670"/>
      <c r="BB589" s="670"/>
      <c r="BC589" s="670"/>
      <c r="BD589" s="671"/>
      <c r="BE589" s="671"/>
      <c r="BF589" s="671"/>
      <c r="BG589" s="671"/>
      <c r="BH589" s="670"/>
      <c r="BI589" s="670"/>
      <c r="BJ589" s="670"/>
      <c r="BK589" s="672"/>
      <c r="BL589" s="60"/>
      <c r="BT589" s="6"/>
      <c r="BU589" s="6"/>
      <c r="BV589" s="6"/>
      <c r="BW589" s="6"/>
      <c r="BX589" s="6"/>
      <c r="BY589" s="6"/>
      <c r="BZ589" s="6"/>
      <c r="CA589" s="6"/>
      <c r="CB589" s="60"/>
      <c r="CC589" s="6"/>
      <c r="CD589" s="6"/>
      <c r="CE589" s="6"/>
    </row>
    <row r="590" spans="2:83" x14ac:dyDescent="0.25">
      <c r="B590" s="6">
        <v>19.899999999999999</v>
      </c>
      <c r="C590" s="6">
        <v>87</v>
      </c>
      <c r="D590" s="6">
        <v>18.600000000000001</v>
      </c>
      <c r="E590" s="6">
        <v>20.8</v>
      </c>
      <c r="F590" s="6">
        <v>1.1000000000000001</v>
      </c>
      <c r="G590" s="6">
        <v>1.8</v>
      </c>
      <c r="H590" s="6">
        <v>1014.3</v>
      </c>
      <c r="I590" s="6" t="s">
        <v>229</v>
      </c>
      <c r="J590" s="6" t="s">
        <v>229</v>
      </c>
      <c r="K590" s="6">
        <v>0</v>
      </c>
      <c r="L590" s="6">
        <v>0</v>
      </c>
      <c r="M590" s="6">
        <v>0.5</v>
      </c>
      <c r="N590">
        <v>15.7</v>
      </c>
      <c r="O590">
        <v>669.8</v>
      </c>
      <c r="P590">
        <v>29.6</v>
      </c>
      <c r="Q590">
        <v>27.3</v>
      </c>
      <c r="R590" s="60">
        <v>0.40347222222222201</v>
      </c>
      <c r="T590" s="124">
        <f t="shared" si="29"/>
        <v>36.700000000000003</v>
      </c>
      <c r="U590" s="128">
        <f t="shared" si="32"/>
        <v>5.4000000000000021</v>
      </c>
      <c r="V590" s="123" t="str">
        <f t="shared" si="33"/>
        <v/>
      </c>
      <c r="W590" s="128">
        <f t="shared" si="34"/>
        <v>1</v>
      </c>
      <c r="X590" s="124"/>
      <c r="Y590" s="7"/>
      <c r="Z590" s="37"/>
      <c r="AA590" s="7"/>
      <c r="AC590" s="545"/>
      <c r="AR590" s="6"/>
      <c r="AS590" s="6"/>
      <c r="AT590" s="58"/>
      <c r="AU590" s="670"/>
      <c r="AV590" s="671"/>
      <c r="AW590" s="670"/>
      <c r="AX590" s="670"/>
      <c r="AY590" s="671"/>
      <c r="AZ590" s="671"/>
      <c r="BA590" s="670"/>
      <c r="BB590" s="670"/>
      <c r="BC590" s="670"/>
      <c r="BD590" s="671"/>
      <c r="BE590" s="671"/>
      <c r="BF590" s="671"/>
      <c r="BG590" s="671"/>
      <c r="BH590" s="670"/>
      <c r="BI590" s="670"/>
      <c r="BJ590" s="670"/>
      <c r="BK590" s="672"/>
      <c r="BL590" s="60"/>
      <c r="BT590" s="6"/>
      <c r="BU590" s="6"/>
      <c r="BV590" s="6"/>
      <c r="BW590" s="6"/>
      <c r="BX590" s="6"/>
      <c r="BY590" s="6"/>
      <c r="BZ590" s="6"/>
      <c r="CA590" s="6"/>
      <c r="CB590" s="60"/>
      <c r="CC590" s="6"/>
      <c r="CD590" s="6"/>
      <c r="CE590" s="6"/>
    </row>
    <row r="591" spans="2:83" x14ac:dyDescent="0.25">
      <c r="B591" s="6">
        <v>19.899999999999999</v>
      </c>
      <c r="C591" s="6">
        <v>87</v>
      </c>
      <c r="D591" s="6">
        <v>18.600000000000001</v>
      </c>
      <c r="E591" s="6">
        <v>20.8</v>
      </c>
      <c r="F591" s="6">
        <v>1.1000000000000001</v>
      </c>
      <c r="G591" s="6">
        <v>1.8</v>
      </c>
      <c r="H591" s="6">
        <v>1014.4</v>
      </c>
      <c r="I591" s="6" t="s">
        <v>229</v>
      </c>
      <c r="J591" s="6" t="s">
        <v>229</v>
      </c>
      <c r="K591" s="6">
        <v>0</v>
      </c>
      <c r="L591" s="6">
        <v>0</v>
      </c>
      <c r="M591" s="6">
        <v>0.5</v>
      </c>
      <c r="N591">
        <v>15.7</v>
      </c>
      <c r="O591">
        <v>669.8</v>
      </c>
      <c r="P591">
        <v>29.6</v>
      </c>
      <c r="Q591">
        <v>27.3</v>
      </c>
      <c r="R591" s="60">
        <v>0.40416666666666701</v>
      </c>
      <c r="T591" s="124">
        <f t="shared" si="29"/>
        <v>36.4</v>
      </c>
      <c r="U591" s="128">
        <f t="shared" si="32"/>
        <v>5.1999999999999993</v>
      </c>
      <c r="V591" s="123" t="str">
        <f t="shared" si="33"/>
        <v/>
      </c>
      <c r="W591" s="128">
        <f t="shared" si="34"/>
        <v>1</v>
      </c>
      <c r="X591" s="124"/>
      <c r="Y591" s="7"/>
      <c r="Z591" s="37"/>
      <c r="AA591" s="7"/>
      <c r="AC591" s="545"/>
      <c r="AR591" s="6"/>
      <c r="AS591" s="6"/>
      <c r="AT591" s="58"/>
      <c r="AU591" s="670"/>
      <c r="AV591" s="671"/>
      <c r="AW591" s="670"/>
      <c r="AX591" s="670"/>
      <c r="AY591" s="670"/>
      <c r="AZ591" s="670"/>
      <c r="BA591" s="670"/>
      <c r="BB591" s="670"/>
      <c r="BC591" s="670"/>
      <c r="BD591" s="671"/>
      <c r="BE591" s="671"/>
      <c r="BF591" s="671"/>
      <c r="BG591" s="671"/>
      <c r="BH591" s="670"/>
      <c r="BI591" s="670"/>
      <c r="BJ591" s="670"/>
      <c r="BK591" s="672"/>
      <c r="BL591" s="60"/>
      <c r="BT591" s="6"/>
      <c r="BU591" s="6"/>
      <c r="BV591" s="6"/>
      <c r="BW591" s="6"/>
      <c r="BX591" s="6"/>
      <c r="BY591" s="6"/>
      <c r="BZ591" s="6"/>
      <c r="CA591" s="6"/>
      <c r="CB591" s="60"/>
      <c r="CC591" s="6"/>
      <c r="CD591" s="6"/>
      <c r="CE591" s="6"/>
    </row>
    <row r="592" spans="2:83" x14ac:dyDescent="0.25">
      <c r="B592" s="6">
        <v>19.899999999999999</v>
      </c>
      <c r="C592" s="6">
        <v>87</v>
      </c>
      <c r="D592" s="6">
        <v>18.7</v>
      </c>
      <c r="E592" s="6">
        <v>20.9</v>
      </c>
      <c r="F592" s="6">
        <v>0.7</v>
      </c>
      <c r="G592" s="6">
        <v>1.8</v>
      </c>
      <c r="H592" s="6">
        <v>1014</v>
      </c>
      <c r="I592" s="6" t="s">
        <v>229</v>
      </c>
      <c r="J592" s="6" t="s">
        <v>229</v>
      </c>
      <c r="K592" s="6">
        <v>0</v>
      </c>
      <c r="L592" s="6">
        <v>0</v>
      </c>
      <c r="M592" s="6">
        <v>0.5</v>
      </c>
      <c r="N592">
        <v>15.7</v>
      </c>
      <c r="O592">
        <v>669.8</v>
      </c>
      <c r="P592">
        <v>29.6</v>
      </c>
      <c r="Q592">
        <v>27.4</v>
      </c>
      <c r="R592" s="60">
        <v>0.40486111111111101</v>
      </c>
      <c r="T592" s="124">
        <f t="shared" si="29"/>
        <v>36</v>
      </c>
      <c r="U592" s="128">
        <f t="shared" si="32"/>
        <v>4.8999999999999986</v>
      </c>
      <c r="V592" s="123" t="str">
        <f t="shared" si="33"/>
        <v/>
      </c>
      <c r="W592" s="128">
        <f t="shared" si="34"/>
        <v>1</v>
      </c>
      <c r="X592" s="124"/>
      <c r="Y592" s="7"/>
      <c r="Z592" s="37"/>
      <c r="AA592" s="7"/>
      <c r="AC592" s="545"/>
      <c r="AR592" s="6"/>
      <c r="AS592" s="6"/>
      <c r="AT592" s="58"/>
      <c r="AU592" s="670"/>
      <c r="AV592" s="671"/>
      <c r="AW592" s="670"/>
      <c r="AX592" s="670"/>
      <c r="AY592" s="670"/>
      <c r="AZ592" s="670"/>
      <c r="BA592" s="670"/>
      <c r="BB592" s="670"/>
      <c r="BC592" s="670"/>
      <c r="BD592" s="671"/>
      <c r="BE592" s="671"/>
      <c r="BF592" s="671"/>
      <c r="BG592" s="671"/>
      <c r="BH592" s="670"/>
      <c r="BI592" s="670"/>
      <c r="BJ592" s="670"/>
      <c r="BK592" s="672"/>
      <c r="BL592" s="60"/>
      <c r="BT592" s="6"/>
      <c r="BU592" s="6"/>
      <c r="BV592" s="6"/>
      <c r="BW592" s="6"/>
      <c r="BX592" s="6"/>
      <c r="BY592" s="6"/>
      <c r="BZ592" s="6"/>
      <c r="CA592" s="6"/>
      <c r="CB592" s="60"/>
      <c r="CC592" s="6"/>
      <c r="CD592" s="6"/>
      <c r="CE592" s="6"/>
    </row>
    <row r="593" spans="2:83" x14ac:dyDescent="0.25">
      <c r="B593" s="6">
        <v>19.899999999999999</v>
      </c>
      <c r="C593" s="6">
        <v>87</v>
      </c>
      <c r="D593" s="6">
        <v>18.8</v>
      </c>
      <c r="E593" s="6">
        <v>21</v>
      </c>
      <c r="F593" s="6">
        <v>2.9</v>
      </c>
      <c r="G593" s="6">
        <v>3.6</v>
      </c>
      <c r="H593" s="6">
        <v>1014.2</v>
      </c>
      <c r="I593" s="6" t="s">
        <v>229</v>
      </c>
      <c r="J593" s="6" t="s">
        <v>229</v>
      </c>
      <c r="K593" s="6">
        <v>0</v>
      </c>
      <c r="L593" s="6">
        <v>0</v>
      </c>
      <c r="M593" s="6">
        <v>0.5</v>
      </c>
      <c r="N593">
        <v>15.7</v>
      </c>
      <c r="O593">
        <v>669.8</v>
      </c>
      <c r="P593">
        <v>29.8</v>
      </c>
      <c r="Q593">
        <v>27.6</v>
      </c>
      <c r="R593" s="60">
        <v>0.405555555555556</v>
      </c>
      <c r="T593" s="124">
        <f t="shared" si="29"/>
        <v>35.6</v>
      </c>
      <c r="U593" s="128">
        <f t="shared" ref="U593:U620" si="35">(T593-B1097)-2</f>
        <v>4.5</v>
      </c>
      <c r="V593" s="123" t="str">
        <f t="shared" si="33"/>
        <v/>
      </c>
      <c r="W593" s="128">
        <f t="shared" si="34"/>
        <v>1</v>
      </c>
      <c r="X593" s="124"/>
      <c r="Y593" s="7"/>
      <c r="Z593" s="37"/>
      <c r="AA593" s="7"/>
      <c r="AC593" s="545"/>
      <c r="AR593" s="6"/>
      <c r="AS593" s="6"/>
      <c r="AT593" s="58"/>
      <c r="AU593" s="670"/>
      <c r="AV593" s="671"/>
      <c r="AW593" s="670"/>
      <c r="AX593" s="670"/>
      <c r="AY593" s="671"/>
      <c r="AZ593" s="671"/>
      <c r="BA593" s="670"/>
      <c r="BB593" s="670"/>
      <c r="BC593" s="670"/>
      <c r="BD593" s="671"/>
      <c r="BE593" s="671"/>
      <c r="BF593" s="671"/>
      <c r="BG593" s="671"/>
      <c r="BH593" s="670"/>
      <c r="BI593" s="670"/>
      <c r="BJ593" s="670"/>
      <c r="BK593" s="672"/>
      <c r="BL593" s="60"/>
      <c r="BT593" s="6"/>
      <c r="BU593" s="6"/>
      <c r="BV593" s="6"/>
      <c r="BW593" s="6"/>
      <c r="BX593" s="6"/>
      <c r="BY593" s="6"/>
      <c r="BZ593" s="6"/>
      <c r="CA593" s="6"/>
      <c r="CB593" s="60"/>
      <c r="CC593" s="6"/>
      <c r="CD593" s="6"/>
      <c r="CE593" s="6"/>
    </row>
    <row r="594" spans="2:83" x14ac:dyDescent="0.25">
      <c r="B594" s="6">
        <v>20</v>
      </c>
      <c r="C594" s="6">
        <v>87</v>
      </c>
      <c r="D594" s="6">
        <v>18.8</v>
      </c>
      <c r="E594" s="6">
        <v>21</v>
      </c>
      <c r="F594" s="6">
        <v>0.7</v>
      </c>
      <c r="G594" s="6">
        <v>1.8</v>
      </c>
      <c r="H594" s="6">
        <v>1014.1</v>
      </c>
      <c r="I594" s="6" t="s">
        <v>229</v>
      </c>
      <c r="J594" s="6" t="s">
        <v>229</v>
      </c>
      <c r="K594" s="6">
        <v>0</v>
      </c>
      <c r="L594" s="6">
        <v>0</v>
      </c>
      <c r="M594" s="6">
        <v>0.5</v>
      </c>
      <c r="N594">
        <v>15.7</v>
      </c>
      <c r="O594">
        <v>669.8</v>
      </c>
      <c r="P594">
        <v>29.9</v>
      </c>
      <c r="Q594">
        <v>27.8</v>
      </c>
      <c r="R594" s="60">
        <v>0.40625</v>
      </c>
      <c r="T594" s="124">
        <f t="shared" si="29"/>
        <v>35.4</v>
      </c>
      <c r="U594" s="128">
        <f t="shared" si="35"/>
        <v>4.3999999999999986</v>
      </c>
      <c r="V594" s="123" t="str">
        <f t="shared" si="33"/>
        <v/>
      </c>
      <c r="W594" s="128">
        <f t="shared" si="34"/>
        <v>1</v>
      </c>
      <c r="X594" s="124"/>
      <c r="Y594" s="7"/>
      <c r="Z594" s="37"/>
      <c r="AA594" s="7"/>
      <c r="AC594" s="545"/>
      <c r="AR594" s="6"/>
      <c r="AS594" s="6"/>
      <c r="AT594" s="58"/>
      <c r="AU594" s="670"/>
      <c r="AV594" s="671"/>
      <c r="AW594" s="670"/>
      <c r="AX594" s="670"/>
      <c r="AY594" s="671"/>
      <c r="AZ594" s="671"/>
      <c r="BA594" s="670"/>
      <c r="BB594" s="670"/>
      <c r="BC594" s="670"/>
      <c r="BD594" s="671"/>
      <c r="BE594" s="671"/>
      <c r="BF594" s="671"/>
      <c r="BG594" s="671"/>
      <c r="BH594" s="670"/>
      <c r="BI594" s="670"/>
      <c r="BJ594" s="670"/>
      <c r="BK594" s="672"/>
      <c r="BL594" s="60"/>
      <c r="BT594" s="6"/>
      <c r="BU594" s="6"/>
      <c r="BV594" s="6"/>
      <c r="BW594" s="6"/>
      <c r="BX594" s="6"/>
      <c r="BY594" s="6"/>
      <c r="BZ594" s="6"/>
      <c r="CA594" s="6"/>
      <c r="CB594" s="60"/>
      <c r="CC594" s="6"/>
      <c r="CD594" s="6"/>
      <c r="CE594" s="6"/>
    </row>
    <row r="595" spans="2:83" x14ac:dyDescent="0.25">
      <c r="B595" s="6">
        <v>20</v>
      </c>
      <c r="C595" s="6">
        <v>87</v>
      </c>
      <c r="D595" s="6">
        <v>18.7</v>
      </c>
      <c r="E595" s="6">
        <v>21.1</v>
      </c>
      <c r="F595" s="6">
        <v>1.4</v>
      </c>
      <c r="G595" s="6">
        <v>1.8</v>
      </c>
      <c r="H595" s="6">
        <v>1014.3</v>
      </c>
      <c r="I595" s="6" t="s">
        <v>229</v>
      </c>
      <c r="J595" s="6" t="s">
        <v>229</v>
      </c>
      <c r="K595" s="6">
        <v>0</v>
      </c>
      <c r="L595" s="6">
        <v>0</v>
      </c>
      <c r="M595" s="6">
        <v>0.5</v>
      </c>
      <c r="N595">
        <v>15.7</v>
      </c>
      <c r="O595">
        <v>669.8</v>
      </c>
      <c r="P595">
        <v>30</v>
      </c>
      <c r="Q595">
        <v>27.9</v>
      </c>
      <c r="R595" s="60">
        <v>0.406944444444444</v>
      </c>
      <c r="T595" s="124">
        <f t="shared" si="29"/>
        <v>35.1</v>
      </c>
      <c r="U595" s="128">
        <f t="shared" si="35"/>
        <v>4.2000000000000028</v>
      </c>
      <c r="V595" s="123" t="str">
        <f t="shared" si="33"/>
        <v/>
      </c>
      <c r="W595" s="128">
        <f t="shared" si="34"/>
        <v>1</v>
      </c>
      <c r="X595" s="124"/>
      <c r="Y595" s="7"/>
      <c r="Z595" s="37"/>
      <c r="AA595" s="7"/>
      <c r="AC595" s="545"/>
      <c r="AR595" s="6"/>
      <c r="AS595" s="6"/>
      <c r="AT595" s="58"/>
      <c r="AU595" s="670"/>
      <c r="AV595" s="671"/>
      <c r="AW595" s="670"/>
      <c r="AX595" s="670"/>
      <c r="AY595" s="671"/>
      <c r="AZ595" s="671"/>
      <c r="BA595" s="670"/>
      <c r="BB595" s="670"/>
      <c r="BC595" s="670"/>
      <c r="BD595" s="671"/>
      <c r="BE595" s="671"/>
      <c r="BF595" s="671"/>
      <c r="BG595" s="671"/>
      <c r="BH595" s="670"/>
      <c r="BI595" s="670"/>
      <c r="BJ595" s="671"/>
      <c r="BK595" s="672"/>
      <c r="BL595" s="60"/>
      <c r="BT595" s="6"/>
      <c r="BU595" s="6"/>
      <c r="BV595" s="6"/>
      <c r="BW595" s="6"/>
      <c r="BX595" s="6"/>
      <c r="BY595" s="6"/>
      <c r="BZ595" s="6"/>
      <c r="CA595" s="6"/>
      <c r="CB595" s="60"/>
      <c r="CC595" s="6"/>
      <c r="CD595" s="6"/>
      <c r="CE595" s="6"/>
    </row>
    <row r="596" spans="2:83" x14ac:dyDescent="0.25">
      <c r="B596" s="6">
        <v>20</v>
      </c>
      <c r="C596" s="6">
        <v>87</v>
      </c>
      <c r="D596" s="6">
        <v>18.8</v>
      </c>
      <c r="E596" s="6">
        <v>21.2</v>
      </c>
      <c r="F596" s="6">
        <v>2.2000000000000002</v>
      </c>
      <c r="G596" s="6">
        <v>3.6</v>
      </c>
      <c r="H596" s="6">
        <v>1014.4</v>
      </c>
      <c r="I596" s="6" t="s">
        <v>229</v>
      </c>
      <c r="J596" s="6" t="s">
        <v>229</v>
      </c>
      <c r="K596" s="6">
        <v>0</v>
      </c>
      <c r="L596" s="6">
        <v>0</v>
      </c>
      <c r="M596" s="6">
        <v>0.5</v>
      </c>
      <c r="N596">
        <v>15.7</v>
      </c>
      <c r="O596">
        <v>669.8</v>
      </c>
      <c r="P596">
        <v>30</v>
      </c>
      <c r="Q596">
        <v>28.2</v>
      </c>
      <c r="R596" s="60">
        <v>0.40763888888888899</v>
      </c>
      <c r="T596" s="124">
        <f t="shared" si="29"/>
        <v>35</v>
      </c>
      <c r="U596" s="128">
        <f t="shared" si="35"/>
        <v>4.1000000000000014</v>
      </c>
      <c r="V596" s="123" t="str">
        <f t="shared" si="33"/>
        <v/>
      </c>
      <c r="W596" s="128">
        <f t="shared" si="34"/>
        <v>1</v>
      </c>
      <c r="X596" s="124"/>
      <c r="Y596" s="7"/>
      <c r="Z596" s="37"/>
      <c r="AA596" s="7"/>
      <c r="AC596" s="545"/>
      <c r="AR596" s="6"/>
      <c r="AS596" s="6"/>
      <c r="AT596" s="58"/>
      <c r="AU596" s="670"/>
      <c r="AV596" s="671"/>
      <c r="AW596" s="670"/>
      <c r="AX596" s="670"/>
      <c r="AY596" s="670"/>
      <c r="AZ596" s="670"/>
      <c r="BA596" s="670"/>
      <c r="BB596" s="670"/>
      <c r="BC596" s="670"/>
      <c r="BD596" s="671"/>
      <c r="BE596" s="671"/>
      <c r="BF596" s="671"/>
      <c r="BG596" s="671"/>
      <c r="BH596" s="670"/>
      <c r="BI596" s="670"/>
      <c r="BJ596" s="671"/>
      <c r="BK596" s="672"/>
      <c r="BL596" s="60"/>
      <c r="BT596" s="6"/>
      <c r="BU596" s="6"/>
      <c r="BV596" s="6"/>
      <c r="BW596" s="6"/>
      <c r="BX596" s="6"/>
      <c r="BY596" s="6"/>
      <c r="BZ596" s="6"/>
      <c r="CA596" s="6"/>
      <c r="CB596" s="60"/>
      <c r="CC596" s="6"/>
      <c r="CD596" s="6"/>
      <c r="CE596" s="6"/>
    </row>
    <row r="597" spans="2:83" x14ac:dyDescent="0.25">
      <c r="B597" s="6">
        <v>20.100000000000001</v>
      </c>
      <c r="C597" s="6">
        <v>87</v>
      </c>
      <c r="D597" s="6">
        <v>18.899999999999999</v>
      </c>
      <c r="E597" s="6">
        <v>21.3</v>
      </c>
      <c r="F597" s="6">
        <v>4</v>
      </c>
      <c r="G597" s="6">
        <v>7.2</v>
      </c>
      <c r="H597" s="6">
        <v>1014.3</v>
      </c>
      <c r="I597" s="6" t="s">
        <v>229</v>
      </c>
      <c r="J597" s="6" t="s">
        <v>229</v>
      </c>
      <c r="K597" s="6">
        <v>0</v>
      </c>
      <c r="L597" s="6">
        <v>0</v>
      </c>
      <c r="M597" s="6">
        <v>0.5</v>
      </c>
      <c r="N597">
        <v>15.7</v>
      </c>
      <c r="O597">
        <v>669.8</v>
      </c>
      <c r="P597">
        <v>30.2</v>
      </c>
      <c r="Q597">
        <v>28.4</v>
      </c>
      <c r="R597" s="60">
        <v>0.40833333333333299</v>
      </c>
      <c r="T597" s="124">
        <f t="shared" si="29"/>
        <v>34.9</v>
      </c>
      <c r="U597" s="128">
        <f t="shared" si="35"/>
        <v>4</v>
      </c>
      <c r="V597" s="123" t="str">
        <f t="shared" si="33"/>
        <v/>
      </c>
      <c r="W597" s="128">
        <f t="shared" si="34"/>
        <v>1</v>
      </c>
      <c r="X597" s="124"/>
      <c r="Y597" s="7"/>
      <c r="Z597" s="37"/>
      <c r="AA597" s="7"/>
      <c r="AC597" s="545"/>
      <c r="AR597" s="6"/>
      <c r="AS597" s="6"/>
      <c r="AT597" s="58"/>
      <c r="AU597" s="670"/>
      <c r="AV597" s="671"/>
      <c r="AW597" s="670"/>
      <c r="AX597" s="670"/>
      <c r="AY597" s="670"/>
      <c r="AZ597" s="670"/>
      <c r="BA597" s="671"/>
      <c r="BB597" s="670"/>
      <c r="BC597" s="670"/>
      <c r="BD597" s="671"/>
      <c r="BE597" s="671"/>
      <c r="BF597" s="671"/>
      <c r="BG597" s="671"/>
      <c r="BH597" s="670"/>
      <c r="BI597" s="671"/>
      <c r="BJ597" s="671"/>
      <c r="BK597" s="672"/>
      <c r="BL597" s="60"/>
      <c r="BT597" s="6"/>
      <c r="BU597" s="6"/>
      <c r="BV597" s="6"/>
      <c r="BW597" s="6"/>
      <c r="BX597" s="6"/>
      <c r="BY597" s="6"/>
      <c r="BZ597" s="6"/>
      <c r="CA597" s="6"/>
      <c r="CB597" s="60"/>
      <c r="CC597" s="6"/>
      <c r="CD597" s="6"/>
      <c r="CE597" s="6"/>
    </row>
    <row r="598" spans="2:83" x14ac:dyDescent="0.25">
      <c r="B598" s="6">
        <v>20.100000000000001</v>
      </c>
      <c r="C598" s="6">
        <v>87</v>
      </c>
      <c r="D598" s="6">
        <v>18.8</v>
      </c>
      <c r="E598" s="6">
        <v>21.4</v>
      </c>
      <c r="F598" s="6">
        <v>2.2000000000000002</v>
      </c>
      <c r="G598" s="6">
        <v>3.6</v>
      </c>
      <c r="H598" s="6">
        <v>1014.1</v>
      </c>
      <c r="I598" s="6" t="s">
        <v>229</v>
      </c>
      <c r="J598" s="6" t="s">
        <v>229</v>
      </c>
      <c r="K598" s="6">
        <v>0</v>
      </c>
      <c r="L598" s="6">
        <v>0</v>
      </c>
      <c r="M598" s="6">
        <v>0.5</v>
      </c>
      <c r="N598">
        <v>15.7</v>
      </c>
      <c r="O598">
        <v>669.8</v>
      </c>
      <c r="P598">
        <v>30.3</v>
      </c>
      <c r="Q598">
        <v>28.6</v>
      </c>
      <c r="R598" s="60">
        <v>0.40902777777777799</v>
      </c>
      <c r="T598" s="124">
        <f t="shared" si="29"/>
        <v>34.799999999999997</v>
      </c>
      <c r="U598" s="128">
        <f t="shared" si="35"/>
        <v>3.9999999999999964</v>
      </c>
      <c r="V598" s="123" t="str">
        <f t="shared" si="33"/>
        <v/>
      </c>
      <c r="W598" s="128">
        <f t="shared" si="34"/>
        <v>1</v>
      </c>
      <c r="X598" s="124"/>
      <c r="Y598" s="7"/>
      <c r="Z598" s="37"/>
      <c r="AA598" s="7"/>
      <c r="AC598" s="545"/>
      <c r="AR598" s="6"/>
      <c r="AS598" s="6"/>
      <c r="AT598" s="58"/>
      <c r="AU598" s="670"/>
      <c r="AV598" s="671"/>
      <c r="AW598" s="670"/>
      <c r="AX598" s="670"/>
      <c r="AY598" s="670"/>
      <c r="AZ598" s="670"/>
      <c r="BA598" s="670"/>
      <c r="BB598" s="670"/>
      <c r="BC598" s="670"/>
      <c r="BD598" s="671"/>
      <c r="BE598" s="671"/>
      <c r="BF598" s="671"/>
      <c r="BG598" s="671"/>
      <c r="BH598" s="670"/>
      <c r="BI598" s="670"/>
      <c r="BJ598" s="671"/>
      <c r="BK598" s="672"/>
      <c r="BL598" s="60"/>
      <c r="BT598" s="6"/>
      <c r="BU598" s="6"/>
      <c r="BV598" s="6"/>
      <c r="BW598" s="6"/>
      <c r="BX598" s="6"/>
      <c r="BY598" s="6"/>
      <c r="BZ598" s="6"/>
      <c r="CA598" s="6"/>
      <c r="CB598" s="60"/>
      <c r="CC598" s="6"/>
      <c r="CD598" s="6"/>
      <c r="CE598" s="6"/>
    </row>
    <row r="599" spans="2:83" x14ac:dyDescent="0.25">
      <c r="B599" s="6">
        <v>20.100000000000001</v>
      </c>
      <c r="C599" s="6">
        <v>87</v>
      </c>
      <c r="D599" s="6">
        <v>18.8</v>
      </c>
      <c r="E599" s="6">
        <v>21.4</v>
      </c>
      <c r="F599" s="6">
        <v>3.6</v>
      </c>
      <c r="G599" s="6">
        <v>5.4</v>
      </c>
      <c r="H599" s="6">
        <v>1014.2</v>
      </c>
      <c r="I599" s="6" t="s">
        <v>229</v>
      </c>
      <c r="J599" s="6" t="s">
        <v>229</v>
      </c>
      <c r="K599" s="6">
        <v>0</v>
      </c>
      <c r="L599" s="6">
        <v>0</v>
      </c>
      <c r="M599" s="6">
        <v>0.5</v>
      </c>
      <c r="N599">
        <v>15.7</v>
      </c>
      <c r="O599">
        <v>669.8</v>
      </c>
      <c r="P599">
        <v>30.5</v>
      </c>
      <c r="Q599">
        <v>28.8</v>
      </c>
      <c r="R599" s="60">
        <v>0.40972222222222199</v>
      </c>
      <c r="T599" s="124">
        <f t="shared" ref="T599:T662" si="36">MAX(P1103,Q1103)</f>
        <v>34.6</v>
      </c>
      <c r="U599" s="128">
        <f t="shared" si="35"/>
        <v>3.9000000000000021</v>
      </c>
      <c r="V599" s="123" t="str">
        <f t="shared" si="33"/>
        <v/>
      </c>
      <c r="W599" s="128">
        <f t="shared" si="34"/>
        <v>1</v>
      </c>
      <c r="X599" s="124"/>
      <c r="Y599" s="7"/>
      <c r="Z599" s="37"/>
      <c r="AA599" s="7"/>
      <c r="AC599" s="545"/>
      <c r="AR599" s="6"/>
      <c r="AS599" s="6"/>
      <c r="AT599" s="58"/>
      <c r="AU599" s="670"/>
      <c r="AV599" s="671"/>
      <c r="AW599" s="670"/>
      <c r="AX599" s="670"/>
      <c r="AY599" s="670"/>
      <c r="AZ599" s="670"/>
      <c r="BA599" s="670"/>
      <c r="BB599" s="670"/>
      <c r="BC599" s="670"/>
      <c r="BD599" s="671"/>
      <c r="BE599" s="671"/>
      <c r="BF599" s="671"/>
      <c r="BG599" s="671"/>
      <c r="BH599" s="670"/>
      <c r="BI599" s="670"/>
      <c r="BJ599" s="671"/>
      <c r="BK599" s="672"/>
      <c r="BL599" s="60"/>
      <c r="BT599" s="6"/>
      <c r="BU599" s="6"/>
      <c r="BV599" s="6"/>
      <c r="BW599" s="6"/>
      <c r="BX599" s="6"/>
      <c r="BY599" s="6"/>
      <c r="BZ599" s="6"/>
      <c r="CA599" s="6"/>
      <c r="CB599" s="60"/>
      <c r="CC599" s="6"/>
      <c r="CD599" s="6"/>
      <c r="CE599" s="6"/>
    </row>
    <row r="600" spans="2:83" x14ac:dyDescent="0.25">
      <c r="B600" s="6">
        <v>20.100000000000001</v>
      </c>
      <c r="C600" s="6">
        <v>87</v>
      </c>
      <c r="D600" s="6">
        <v>18.8</v>
      </c>
      <c r="E600" s="6">
        <v>21.4</v>
      </c>
      <c r="F600" s="6">
        <v>1.1000000000000001</v>
      </c>
      <c r="G600" s="6">
        <v>1.8</v>
      </c>
      <c r="H600" s="6">
        <v>1014.3</v>
      </c>
      <c r="I600" s="6" t="s">
        <v>229</v>
      </c>
      <c r="J600" s="6" t="s">
        <v>229</v>
      </c>
      <c r="K600" s="6">
        <v>0</v>
      </c>
      <c r="L600" s="6">
        <v>0</v>
      </c>
      <c r="M600" s="6">
        <v>0.5</v>
      </c>
      <c r="N600">
        <v>15.7</v>
      </c>
      <c r="O600">
        <v>669.8</v>
      </c>
      <c r="P600">
        <v>30.6</v>
      </c>
      <c r="Q600">
        <v>28.9</v>
      </c>
      <c r="R600" s="60">
        <v>0.41041666666666698</v>
      </c>
      <c r="T600" s="124">
        <f t="shared" si="36"/>
        <v>34.5</v>
      </c>
      <c r="U600" s="128">
        <f t="shared" si="35"/>
        <v>3.8999999999999986</v>
      </c>
      <c r="V600" s="123" t="str">
        <f t="shared" si="33"/>
        <v/>
      </c>
      <c r="W600" s="128">
        <f t="shared" si="34"/>
        <v>1</v>
      </c>
      <c r="X600" s="124"/>
      <c r="Y600" s="7"/>
      <c r="Z600" s="37"/>
      <c r="AA600" s="7"/>
      <c r="AC600" s="545"/>
      <c r="AR600" s="6"/>
      <c r="AS600" s="6"/>
      <c r="AT600" s="58"/>
      <c r="AU600" s="670"/>
      <c r="AV600" s="671"/>
      <c r="AW600" s="670"/>
      <c r="AX600" s="670"/>
      <c r="AY600" s="671"/>
      <c r="AZ600" s="671"/>
      <c r="BA600" s="670"/>
      <c r="BB600" s="670"/>
      <c r="BC600" s="670"/>
      <c r="BD600" s="671"/>
      <c r="BE600" s="671"/>
      <c r="BF600" s="671"/>
      <c r="BG600" s="671"/>
      <c r="BH600" s="670"/>
      <c r="BI600" s="671"/>
      <c r="BJ600" s="670"/>
      <c r="BK600" s="672"/>
      <c r="BL600" s="60"/>
      <c r="BT600" s="6"/>
      <c r="BU600" s="6"/>
      <c r="BV600" s="6"/>
      <c r="BW600" s="6"/>
      <c r="BX600" s="6"/>
      <c r="BY600" s="6"/>
      <c r="BZ600" s="6"/>
      <c r="CA600" s="6"/>
      <c r="CB600" s="60"/>
      <c r="CC600" s="6"/>
      <c r="CD600" s="6"/>
      <c r="CE600" s="6"/>
    </row>
    <row r="601" spans="2:83" x14ac:dyDescent="0.25">
      <c r="B601" s="6">
        <v>20.2</v>
      </c>
      <c r="C601" s="6">
        <v>87</v>
      </c>
      <c r="D601" s="6">
        <v>18.8</v>
      </c>
      <c r="E601" s="6">
        <v>21.4</v>
      </c>
      <c r="F601" s="6">
        <v>0</v>
      </c>
      <c r="G601" s="6">
        <v>0</v>
      </c>
      <c r="H601" s="6">
        <v>1014.3</v>
      </c>
      <c r="I601" s="6" t="s">
        <v>229</v>
      </c>
      <c r="J601" s="6" t="s">
        <v>229</v>
      </c>
      <c r="K601" s="6">
        <v>0</v>
      </c>
      <c r="L601" s="6">
        <v>0</v>
      </c>
      <c r="M601" s="6">
        <v>0.5</v>
      </c>
      <c r="N601">
        <v>15.7</v>
      </c>
      <c r="O601">
        <v>669.8</v>
      </c>
      <c r="P601">
        <v>30.7</v>
      </c>
      <c r="Q601">
        <v>29.1</v>
      </c>
      <c r="R601" s="60">
        <v>0.41111111111111098</v>
      </c>
      <c r="T601" s="124">
        <f t="shared" si="36"/>
        <v>34.5</v>
      </c>
      <c r="U601" s="128">
        <f t="shared" si="35"/>
        <v>3.8999999999999986</v>
      </c>
      <c r="V601" s="123" t="str">
        <f t="shared" si="33"/>
        <v/>
      </c>
      <c r="W601" s="128">
        <f t="shared" si="34"/>
        <v>1</v>
      </c>
      <c r="X601" s="124"/>
      <c r="Y601" s="7"/>
      <c r="Z601" s="37"/>
      <c r="AA601" s="7"/>
      <c r="AC601" s="545"/>
      <c r="AR601" s="6"/>
      <c r="AS601" s="6"/>
      <c r="AT601" s="58"/>
      <c r="AU601" s="670"/>
      <c r="AV601" s="671"/>
      <c r="AW601" s="670"/>
      <c r="AX601" s="670"/>
      <c r="AY601" s="671"/>
      <c r="AZ601" s="671"/>
      <c r="BA601" s="670"/>
      <c r="BB601" s="670"/>
      <c r="BC601" s="670"/>
      <c r="BD601" s="671"/>
      <c r="BE601" s="671"/>
      <c r="BF601" s="671"/>
      <c r="BG601" s="671"/>
      <c r="BH601" s="670"/>
      <c r="BI601" s="670"/>
      <c r="BJ601" s="671"/>
      <c r="BK601" s="672"/>
      <c r="BL601" s="60"/>
      <c r="BT601" s="6"/>
      <c r="BU601" s="6"/>
      <c r="BV601" s="6"/>
      <c r="BW601" s="6"/>
      <c r="BX601" s="6"/>
      <c r="BY601" s="6"/>
      <c r="BZ601" s="6"/>
      <c r="CA601" s="6"/>
      <c r="CB601" s="60"/>
      <c r="CC601" s="6"/>
      <c r="CD601" s="6"/>
      <c r="CE601" s="6"/>
    </row>
    <row r="602" spans="2:83" x14ac:dyDescent="0.25">
      <c r="B602" s="6">
        <v>20.2</v>
      </c>
      <c r="C602" s="6">
        <v>87</v>
      </c>
      <c r="D602" s="6">
        <v>18.899999999999999</v>
      </c>
      <c r="E602" s="6">
        <v>21.7</v>
      </c>
      <c r="F602" s="6">
        <v>0.4</v>
      </c>
      <c r="G602" s="6">
        <v>1.8</v>
      </c>
      <c r="H602" s="6">
        <v>1014.2</v>
      </c>
      <c r="I602" s="6" t="s">
        <v>229</v>
      </c>
      <c r="J602" s="6" t="s">
        <v>229</v>
      </c>
      <c r="K602" s="6">
        <v>0</v>
      </c>
      <c r="L602" s="6">
        <v>0</v>
      </c>
      <c r="M602" s="6">
        <v>0.5</v>
      </c>
      <c r="N602">
        <v>15.7</v>
      </c>
      <c r="O602">
        <v>669.8</v>
      </c>
      <c r="P602">
        <v>30.8</v>
      </c>
      <c r="Q602">
        <v>29.4</v>
      </c>
      <c r="R602" s="60">
        <v>0.41180555555555598</v>
      </c>
      <c r="T602" s="124">
        <f t="shared" si="36"/>
        <v>34.299999999999997</v>
      </c>
      <c r="U602" s="128">
        <f t="shared" si="35"/>
        <v>3.7999999999999972</v>
      </c>
      <c r="V602" s="123" t="str">
        <f t="shared" si="33"/>
        <v/>
      </c>
      <c r="W602" s="128">
        <f t="shared" si="34"/>
        <v>1</v>
      </c>
      <c r="X602" s="124"/>
      <c r="Y602" s="7"/>
      <c r="Z602" s="37"/>
      <c r="AA602" s="7"/>
      <c r="AC602" s="545"/>
      <c r="AR602" s="6"/>
      <c r="AS602" s="6"/>
      <c r="AT602" s="58"/>
      <c r="AU602" s="670"/>
      <c r="AV602" s="671"/>
      <c r="AW602" s="670"/>
      <c r="AX602" s="670"/>
      <c r="AY602" s="670"/>
      <c r="AZ602" s="670"/>
      <c r="BA602" s="671"/>
      <c r="BB602" s="670"/>
      <c r="BC602" s="670"/>
      <c r="BD602" s="671"/>
      <c r="BE602" s="671"/>
      <c r="BF602" s="671"/>
      <c r="BG602" s="671"/>
      <c r="BH602" s="670"/>
      <c r="BI602" s="670"/>
      <c r="BJ602" s="671"/>
      <c r="BK602" s="672"/>
      <c r="BL602" s="60"/>
      <c r="BT602" s="6"/>
      <c r="BU602" s="6"/>
      <c r="BV602" s="6"/>
      <c r="BW602" s="6"/>
      <c r="BX602" s="6"/>
      <c r="BY602" s="6"/>
      <c r="BZ602" s="6"/>
      <c r="CA602" s="6"/>
      <c r="CB602" s="60"/>
      <c r="CC602" s="6"/>
      <c r="CD602" s="6"/>
      <c r="CE602" s="6"/>
    </row>
    <row r="603" spans="2:83" x14ac:dyDescent="0.25">
      <c r="B603" s="6">
        <v>20.2</v>
      </c>
      <c r="C603" s="6">
        <v>87</v>
      </c>
      <c r="D603" s="6">
        <v>19</v>
      </c>
      <c r="E603" s="6">
        <v>21.8</v>
      </c>
      <c r="F603" s="6">
        <v>0</v>
      </c>
      <c r="G603" s="6">
        <v>0</v>
      </c>
      <c r="H603" s="6">
        <v>1014.4</v>
      </c>
      <c r="I603" s="6" t="s">
        <v>229</v>
      </c>
      <c r="J603" s="6" t="s">
        <v>229</v>
      </c>
      <c r="K603" s="6">
        <v>0</v>
      </c>
      <c r="L603" s="6">
        <v>0</v>
      </c>
      <c r="M603" s="6">
        <v>0.5</v>
      </c>
      <c r="N603">
        <v>15.7</v>
      </c>
      <c r="O603">
        <v>669.8</v>
      </c>
      <c r="P603">
        <v>31</v>
      </c>
      <c r="Q603">
        <v>29.7</v>
      </c>
      <c r="R603" s="60">
        <v>0.41249999999999998</v>
      </c>
      <c r="T603" s="124">
        <f t="shared" si="36"/>
        <v>34.1</v>
      </c>
      <c r="U603" s="128">
        <f t="shared" si="35"/>
        <v>3.6000000000000014</v>
      </c>
      <c r="V603" s="123" t="str">
        <f t="shared" si="33"/>
        <v/>
      </c>
      <c r="W603" s="128">
        <f t="shared" si="34"/>
        <v>1</v>
      </c>
      <c r="X603" s="124"/>
      <c r="Y603" s="7"/>
      <c r="Z603" s="37"/>
      <c r="AA603" s="7"/>
      <c r="AC603" s="545"/>
      <c r="AR603" s="6"/>
      <c r="AS603" s="6"/>
      <c r="AT603" s="58"/>
      <c r="AU603" s="670"/>
      <c r="AV603" s="671"/>
      <c r="AW603" s="670"/>
      <c r="AX603" s="670"/>
      <c r="AY603" s="670"/>
      <c r="AZ603" s="670"/>
      <c r="BA603" s="671"/>
      <c r="BB603" s="670"/>
      <c r="BC603" s="670"/>
      <c r="BD603" s="671"/>
      <c r="BE603" s="671"/>
      <c r="BF603" s="671"/>
      <c r="BG603" s="671"/>
      <c r="BH603" s="670"/>
      <c r="BI603" s="670"/>
      <c r="BJ603" s="671"/>
      <c r="BK603" s="672"/>
      <c r="BL603" s="60"/>
      <c r="BT603" s="6"/>
      <c r="BU603" s="6"/>
      <c r="BV603" s="6"/>
      <c r="BW603" s="6"/>
      <c r="BX603" s="6"/>
      <c r="BY603" s="6"/>
      <c r="BZ603" s="6"/>
      <c r="CA603" s="6"/>
      <c r="CB603" s="60"/>
      <c r="CC603" s="6"/>
      <c r="CD603" s="6"/>
      <c r="CE603" s="6"/>
    </row>
    <row r="604" spans="2:83" x14ac:dyDescent="0.25">
      <c r="B604" s="6">
        <v>20.2</v>
      </c>
      <c r="C604" s="6">
        <v>87</v>
      </c>
      <c r="D604" s="6">
        <v>19.100000000000001</v>
      </c>
      <c r="E604" s="6">
        <v>21.9</v>
      </c>
      <c r="F604" s="6">
        <v>0.7</v>
      </c>
      <c r="G604" s="6">
        <v>1.8</v>
      </c>
      <c r="H604" s="6">
        <v>1014.4</v>
      </c>
      <c r="I604" s="6" t="s">
        <v>229</v>
      </c>
      <c r="J604" s="6" t="s">
        <v>229</v>
      </c>
      <c r="K604" s="6">
        <v>0</v>
      </c>
      <c r="L604" s="6">
        <v>0</v>
      </c>
      <c r="M604" s="6">
        <v>0.5</v>
      </c>
      <c r="N604">
        <v>15.7</v>
      </c>
      <c r="O604">
        <v>669.8</v>
      </c>
      <c r="P604">
        <v>31.3</v>
      </c>
      <c r="Q604">
        <v>29.9</v>
      </c>
      <c r="R604" s="60">
        <v>0.41319444444444398</v>
      </c>
      <c r="T604" s="124">
        <f t="shared" si="36"/>
        <v>34</v>
      </c>
      <c r="U604" s="128">
        <f t="shared" si="35"/>
        <v>3.5</v>
      </c>
      <c r="V604" s="123" t="str">
        <f t="shared" si="33"/>
        <v/>
      </c>
      <c r="W604" s="128">
        <f t="shared" si="34"/>
        <v>1</v>
      </c>
      <c r="X604" s="124"/>
      <c r="Y604" s="7"/>
      <c r="Z604" s="37"/>
      <c r="AA604" s="7"/>
      <c r="AC604" s="545"/>
      <c r="AR604" s="6"/>
      <c r="AS604" s="6"/>
      <c r="AT604" s="58"/>
      <c r="AU604" s="670"/>
      <c r="AV604" s="671"/>
      <c r="AW604" s="670"/>
      <c r="AX604" s="670"/>
      <c r="AY604" s="671"/>
      <c r="AZ604" s="671"/>
      <c r="BA604" s="670"/>
      <c r="BB604" s="670"/>
      <c r="BC604" s="670"/>
      <c r="BD604" s="671"/>
      <c r="BE604" s="671"/>
      <c r="BF604" s="671"/>
      <c r="BG604" s="671"/>
      <c r="BH604" s="670"/>
      <c r="BI604" s="670"/>
      <c r="BJ604" s="671"/>
      <c r="BK604" s="672"/>
      <c r="BL604" s="60"/>
      <c r="BT604" s="6"/>
      <c r="BU604" s="6"/>
      <c r="BV604" s="6"/>
      <c r="BW604" s="6"/>
      <c r="BX604" s="6"/>
      <c r="BY604" s="6"/>
      <c r="BZ604" s="6"/>
      <c r="CA604" s="6"/>
      <c r="CB604" s="60"/>
      <c r="CC604" s="6"/>
      <c r="CD604" s="6"/>
      <c r="CE604" s="6"/>
    </row>
    <row r="605" spans="2:83" x14ac:dyDescent="0.25">
      <c r="B605" s="6">
        <v>20.2</v>
      </c>
      <c r="C605" s="6">
        <v>87</v>
      </c>
      <c r="D605" s="6">
        <v>19</v>
      </c>
      <c r="E605" s="6">
        <v>21.8</v>
      </c>
      <c r="F605" s="6">
        <v>0</v>
      </c>
      <c r="G605" s="6">
        <v>0</v>
      </c>
      <c r="H605" s="6">
        <v>1014.2</v>
      </c>
      <c r="I605" s="6" t="s">
        <v>229</v>
      </c>
      <c r="J605" s="6" t="s">
        <v>229</v>
      </c>
      <c r="K605" s="6">
        <v>0</v>
      </c>
      <c r="L605" s="6">
        <v>0</v>
      </c>
      <c r="M605" s="6">
        <v>0.5</v>
      </c>
      <c r="N605">
        <v>15.7</v>
      </c>
      <c r="O605">
        <v>669.8</v>
      </c>
      <c r="P605">
        <v>31.4</v>
      </c>
      <c r="Q605">
        <v>29.9</v>
      </c>
      <c r="R605" s="60">
        <v>0.41388888888888897</v>
      </c>
      <c r="T605" s="124">
        <f t="shared" si="36"/>
        <v>33.799999999999997</v>
      </c>
      <c r="U605" s="128">
        <f t="shared" si="35"/>
        <v>3.2999999999999972</v>
      </c>
      <c r="V605" s="123" t="str">
        <f t="shared" si="33"/>
        <v/>
      </c>
      <c r="W605" s="128">
        <f t="shared" si="34"/>
        <v>1</v>
      </c>
      <c r="X605" s="124"/>
      <c r="Y605" s="7"/>
      <c r="Z605" s="37"/>
      <c r="AA605" s="7"/>
      <c r="AC605" s="545"/>
      <c r="AR605" s="6"/>
      <c r="AS605" s="6"/>
      <c r="AT605" s="58"/>
      <c r="AU605" s="670"/>
      <c r="AV605" s="671"/>
      <c r="AW605" s="670"/>
      <c r="AX605" s="670"/>
      <c r="AY605" s="670"/>
      <c r="AZ605" s="670"/>
      <c r="BA605" s="670"/>
      <c r="BB605" s="670"/>
      <c r="BC605" s="670"/>
      <c r="BD605" s="671"/>
      <c r="BE605" s="671"/>
      <c r="BF605" s="671"/>
      <c r="BG605" s="671"/>
      <c r="BH605" s="670"/>
      <c r="BI605" s="670"/>
      <c r="BJ605" s="671"/>
      <c r="BK605" s="672"/>
      <c r="BL605" s="60"/>
      <c r="BT605" s="6"/>
      <c r="BU605" s="6"/>
      <c r="BV605" s="6"/>
      <c r="BW605" s="6"/>
      <c r="BX605" s="6"/>
      <c r="BY605" s="6"/>
      <c r="BZ605" s="6"/>
      <c r="CA605" s="6"/>
      <c r="CB605" s="60"/>
      <c r="CC605" s="6"/>
      <c r="CD605" s="6"/>
      <c r="CE605" s="6"/>
    </row>
    <row r="606" spans="2:83" x14ac:dyDescent="0.25">
      <c r="B606" s="6">
        <v>20.2</v>
      </c>
      <c r="C606" s="6">
        <v>87</v>
      </c>
      <c r="D606" s="6">
        <v>19</v>
      </c>
      <c r="E606" s="6">
        <v>21.8</v>
      </c>
      <c r="F606" s="6">
        <v>0.7</v>
      </c>
      <c r="G606" s="6">
        <v>1.8</v>
      </c>
      <c r="H606" s="6">
        <v>1014.3</v>
      </c>
      <c r="I606" s="6" t="s">
        <v>229</v>
      </c>
      <c r="J606" s="6" t="s">
        <v>229</v>
      </c>
      <c r="K606" s="6">
        <v>0</v>
      </c>
      <c r="L606" s="6">
        <v>0</v>
      </c>
      <c r="M606" s="6">
        <v>0.5</v>
      </c>
      <c r="N606">
        <v>15.7</v>
      </c>
      <c r="O606">
        <v>669.8</v>
      </c>
      <c r="P606">
        <v>31.4</v>
      </c>
      <c r="Q606">
        <v>29.8</v>
      </c>
      <c r="R606" s="60">
        <v>0.41458333333333303</v>
      </c>
      <c r="T606" s="124">
        <f t="shared" si="36"/>
        <v>33.700000000000003</v>
      </c>
      <c r="U606" s="128">
        <f t="shared" si="35"/>
        <v>3.2000000000000028</v>
      </c>
      <c r="V606" s="123" t="str">
        <f t="shared" si="33"/>
        <v/>
      </c>
      <c r="W606" s="128">
        <f t="shared" si="34"/>
        <v>1</v>
      </c>
      <c r="X606" s="124"/>
      <c r="Z606" s="6"/>
      <c r="AA606"/>
      <c r="AC606" s="545"/>
      <c r="AR606" s="6"/>
      <c r="AS606" s="6"/>
      <c r="AT606" s="58"/>
      <c r="AU606" s="670"/>
      <c r="AV606" s="671"/>
      <c r="AW606" s="670"/>
      <c r="AX606" s="670"/>
      <c r="AY606" s="670"/>
      <c r="AZ606" s="670"/>
      <c r="BA606" s="670"/>
      <c r="BB606" s="670"/>
      <c r="BC606" s="670"/>
      <c r="BD606" s="671"/>
      <c r="BE606" s="671"/>
      <c r="BF606" s="671"/>
      <c r="BG606" s="671"/>
      <c r="BH606" s="670"/>
      <c r="BI606" s="670"/>
      <c r="BJ606" s="671"/>
      <c r="BK606" s="672"/>
      <c r="BL606" s="60"/>
      <c r="BT606" s="6"/>
      <c r="BU606" s="6"/>
      <c r="BV606" s="6"/>
      <c r="BW606" s="6"/>
      <c r="BX606" s="6"/>
      <c r="BY606" s="6"/>
      <c r="BZ606" s="6"/>
      <c r="CA606" s="6"/>
      <c r="CB606" s="60"/>
      <c r="CC606" s="6"/>
      <c r="CD606" s="6"/>
      <c r="CE606" s="6"/>
    </row>
    <row r="607" spans="2:83" x14ac:dyDescent="0.25">
      <c r="B607" s="6">
        <v>20.2</v>
      </c>
      <c r="C607" s="6">
        <v>87</v>
      </c>
      <c r="D607" s="6">
        <v>19</v>
      </c>
      <c r="E607" s="6">
        <v>21.8</v>
      </c>
      <c r="F607" s="6">
        <v>2.2000000000000002</v>
      </c>
      <c r="G607" s="6">
        <v>5.4</v>
      </c>
      <c r="H607" s="6">
        <v>1014.3</v>
      </c>
      <c r="I607" s="6" t="s">
        <v>229</v>
      </c>
      <c r="J607" s="6" t="s">
        <v>229</v>
      </c>
      <c r="K607" s="6">
        <v>0</v>
      </c>
      <c r="L607" s="6">
        <v>0</v>
      </c>
      <c r="M607" s="6">
        <v>0.5</v>
      </c>
      <c r="N607">
        <v>15.7</v>
      </c>
      <c r="O607">
        <v>669.8</v>
      </c>
      <c r="P607">
        <v>31.2</v>
      </c>
      <c r="Q607">
        <v>29.8</v>
      </c>
      <c r="R607" s="60">
        <v>0.41527777777777802</v>
      </c>
      <c r="T607" s="124">
        <f t="shared" si="36"/>
        <v>33.700000000000003</v>
      </c>
      <c r="U607" s="128">
        <f t="shared" si="35"/>
        <v>3.2000000000000028</v>
      </c>
      <c r="V607" s="123" t="str">
        <f t="shared" si="33"/>
        <v/>
      </c>
      <c r="W607" s="128">
        <f t="shared" si="34"/>
        <v>1</v>
      </c>
      <c r="X607" s="124"/>
      <c r="Z607" s="6"/>
      <c r="AA607"/>
      <c r="AC607" s="545"/>
      <c r="AR607" s="6"/>
      <c r="AS607" s="6"/>
      <c r="AT607" s="58"/>
      <c r="AU607" s="670"/>
      <c r="AV607" s="671"/>
      <c r="AW607" s="670"/>
      <c r="AX607" s="670"/>
      <c r="AY607" s="670"/>
      <c r="AZ607" s="670"/>
      <c r="BA607" s="670"/>
      <c r="BB607" s="670"/>
      <c r="BC607" s="670"/>
      <c r="BD607" s="671"/>
      <c r="BE607" s="671"/>
      <c r="BF607" s="671"/>
      <c r="BG607" s="671"/>
      <c r="BH607" s="670"/>
      <c r="BI607" s="670"/>
      <c r="BJ607" s="671"/>
      <c r="BK607" s="672"/>
      <c r="BL607" s="60"/>
      <c r="BT607" s="6"/>
      <c r="BU607" s="6"/>
      <c r="BV607" s="6"/>
      <c r="BW607" s="6"/>
      <c r="BX607" s="6"/>
      <c r="BY607" s="6"/>
      <c r="BZ607" s="6"/>
      <c r="CA607" s="6"/>
      <c r="CB607" s="60"/>
      <c r="CC607" s="6"/>
      <c r="CD607" s="6"/>
      <c r="CE607" s="6"/>
    </row>
    <row r="608" spans="2:83" x14ac:dyDescent="0.25">
      <c r="B608" s="6">
        <v>20.2</v>
      </c>
      <c r="C608" s="6">
        <v>87</v>
      </c>
      <c r="D608" s="6">
        <v>18.8</v>
      </c>
      <c r="E608" s="6">
        <v>21.8</v>
      </c>
      <c r="F608" s="6">
        <v>2.9</v>
      </c>
      <c r="G608" s="6">
        <v>3.6</v>
      </c>
      <c r="H608" s="6">
        <v>1014.4</v>
      </c>
      <c r="I608" s="6" t="s">
        <v>229</v>
      </c>
      <c r="J608" s="6" t="s">
        <v>229</v>
      </c>
      <c r="K608" s="6">
        <v>0</v>
      </c>
      <c r="L608" s="6">
        <v>0</v>
      </c>
      <c r="M608" s="6">
        <v>0.5</v>
      </c>
      <c r="N608">
        <v>15.7</v>
      </c>
      <c r="O608">
        <v>669.8</v>
      </c>
      <c r="P608">
        <v>31.2</v>
      </c>
      <c r="Q608">
        <v>29.8</v>
      </c>
      <c r="R608" s="60">
        <v>0.41597222222222202</v>
      </c>
      <c r="T608" s="124">
        <f t="shared" si="36"/>
        <v>33.6</v>
      </c>
      <c r="U608" s="128">
        <f t="shared" si="35"/>
        <v>3.1000000000000014</v>
      </c>
      <c r="V608" s="123" t="str">
        <f t="shared" si="33"/>
        <v/>
      </c>
      <c r="W608" s="128">
        <f t="shared" si="34"/>
        <v>1</v>
      </c>
      <c r="X608" s="124"/>
      <c r="Z608" s="6"/>
      <c r="AA608"/>
      <c r="AC608" s="545"/>
      <c r="AR608" s="6"/>
      <c r="AS608" s="6"/>
      <c r="AT608" s="58"/>
      <c r="AU608" s="670"/>
      <c r="AV608" s="671"/>
      <c r="AW608" s="670"/>
      <c r="AX608" s="670"/>
      <c r="AY608" s="670"/>
      <c r="AZ608" s="670"/>
      <c r="BA608" s="671"/>
      <c r="BB608" s="670"/>
      <c r="BC608" s="670"/>
      <c r="BD608" s="671"/>
      <c r="BE608" s="671"/>
      <c r="BF608" s="671"/>
      <c r="BG608" s="671"/>
      <c r="BH608" s="670"/>
      <c r="BI608" s="670"/>
      <c r="BJ608" s="671"/>
      <c r="BK608" s="672"/>
      <c r="BL608" s="60"/>
      <c r="BT608" s="6"/>
      <c r="BU608" s="6"/>
      <c r="BV608" s="6"/>
      <c r="BW608" s="6"/>
      <c r="BX608" s="6"/>
      <c r="BY608" s="6"/>
      <c r="BZ608" s="6"/>
      <c r="CA608" s="6"/>
      <c r="CB608" s="60"/>
      <c r="CC608" s="6"/>
      <c r="CD608" s="6"/>
      <c r="CE608" s="6"/>
    </row>
    <row r="609" spans="2:87" x14ac:dyDescent="0.25">
      <c r="B609" s="6">
        <v>20.2</v>
      </c>
      <c r="C609" s="6">
        <v>87</v>
      </c>
      <c r="D609" s="6">
        <v>18.899999999999999</v>
      </c>
      <c r="E609" s="6">
        <v>21.7</v>
      </c>
      <c r="F609" s="6">
        <v>0.4</v>
      </c>
      <c r="G609" s="6">
        <v>1.8</v>
      </c>
      <c r="H609" s="6">
        <v>1014.1</v>
      </c>
      <c r="I609" s="6" t="s">
        <v>229</v>
      </c>
      <c r="J609" s="6" t="s">
        <v>229</v>
      </c>
      <c r="K609" s="6">
        <v>0</v>
      </c>
      <c r="L609" s="6">
        <v>0</v>
      </c>
      <c r="M609" s="6">
        <v>0.5</v>
      </c>
      <c r="N609">
        <v>15.7</v>
      </c>
      <c r="O609">
        <v>669.8</v>
      </c>
      <c r="P609">
        <v>31.2</v>
      </c>
      <c r="Q609">
        <v>29.9</v>
      </c>
      <c r="R609" s="60">
        <v>0.41666666666666702</v>
      </c>
      <c r="T609" s="124">
        <f t="shared" si="36"/>
        <v>33.6</v>
      </c>
      <c r="U609" s="128">
        <f t="shared" si="35"/>
        <v>3</v>
      </c>
      <c r="V609" s="123" t="str">
        <f t="shared" si="33"/>
        <v/>
      </c>
      <c r="W609" s="128">
        <f t="shared" si="34"/>
        <v>1</v>
      </c>
      <c r="X609" s="124"/>
      <c r="Z609" s="6"/>
      <c r="AA609"/>
      <c r="AC609" s="545"/>
      <c r="AR609" s="6"/>
      <c r="AS609" s="6"/>
      <c r="AT609" s="58"/>
      <c r="AU609" s="670"/>
      <c r="AV609" s="671"/>
      <c r="AW609" s="670"/>
      <c r="AX609" s="670"/>
      <c r="AY609" s="671"/>
      <c r="AZ609" s="670"/>
      <c r="BA609" s="670"/>
      <c r="BB609" s="670"/>
      <c r="BC609" s="670"/>
      <c r="BD609" s="671"/>
      <c r="BE609" s="671"/>
      <c r="BF609" s="671"/>
      <c r="BG609" s="671"/>
      <c r="BH609" s="670"/>
      <c r="BI609" s="670"/>
      <c r="BJ609" s="670"/>
      <c r="BK609" s="672"/>
      <c r="BL609" s="60"/>
      <c r="BT609" s="6"/>
      <c r="BU609" s="6"/>
      <c r="BV609" s="6"/>
      <c r="BW609" s="6"/>
      <c r="BX609" s="6"/>
      <c r="BY609" s="6"/>
      <c r="BZ609" s="6"/>
      <c r="CA609" s="6"/>
      <c r="CB609" s="60"/>
      <c r="CC609" s="6"/>
      <c r="CD609" s="6"/>
      <c r="CE609" s="6"/>
    </row>
    <row r="610" spans="2:87" x14ac:dyDescent="0.25">
      <c r="B610" s="6">
        <v>20.3</v>
      </c>
      <c r="C610" s="6">
        <v>86</v>
      </c>
      <c r="D610" s="6">
        <v>18.899999999999999</v>
      </c>
      <c r="E610" s="6">
        <v>21.7</v>
      </c>
      <c r="F610" s="6">
        <v>1.8</v>
      </c>
      <c r="G610" s="6">
        <v>3.6</v>
      </c>
      <c r="H610" s="6">
        <v>1014.4</v>
      </c>
      <c r="I610" s="6" t="s">
        <v>229</v>
      </c>
      <c r="J610" s="6" t="s">
        <v>229</v>
      </c>
      <c r="K610" s="6">
        <v>0</v>
      </c>
      <c r="L610" s="6">
        <v>0</v>
      </c>
      <c r="M610" s="6">
        <v>0.5</v>
      </c>
      <c r="N610">
        <v>15.7</v>
      </c>
      <c r="O610">
        <v>669.8</v>
      </c>
      <c r="P610">
        <v>31.1</v>
      </c>
      <c r="Q610">
        <v>29.9</v>
      </c>
      <c r="R610" s="60">
        <v>0.41736111111111102</v>
      </c>
      <c r="T610" s="124">
        <f t="shared" si="36"/>
        <v>33.6</v>
      </c>
      <c r="U610" s="128">
        <f t="shared" si="35"/>
        <v>3</v>
      </c>
      <c r="V610" s="123" t="str">
        <f t="shared" si="33"/>
        <v/>
      </c>
      <c r="W610" s="128">
        <f t="shared" si="34"/>
        <v>1</v>
      </c>
      <c r="X610" s="124"/>
      <c r="Z610" s="6"/>
      <c r="AA610"/>
      <c r="AC610" s="545"/>
      <c r="AR610" s="6"/>
      <c r="AS610" s="6"/>
      <c r="AT610" s="58"/>
      <c r="AU610" s="670"/>
      <c r="AV610" s="671"/>
      <c r="AW610" s="670"/>
      <c r="AX610" s="670"/>
      <c r="AY610" s="671"/>
      <c r="AZ610" s="671"/>
      <c r="BA610" s="671"/>
      <c r="BB610" s="670"/>
      <c r="BC610" s="670"/>
      <c r="BD610" s="671"/>
      <c r="BE610" s="671"/>
      <c r="BF610" s="671"/>
      <c r="BG610" s="671"/>
      <c r="BH610" s="670"/>
      <c r="BI610" s="670"/>
      <c r="BJ610" s="670"/>
      <c r="BK610" s="672"/>
      <c r="BL610" s="60"/>
      <c r="BT610" s="6"/>
      <c r="BU610" s="6"/>
      <c r="BV610" s="6"/>
      <c r="BW610" s="6"/>
      <c r="BX610" s="6"/>
      <c r="BY610" s="6"/>
      <c r="BZ610" s="6"/>
      <c r="CA610" s="6"/>
      <c r="CB610" s="60"/>
      <c r="CC610" s="6"/>
      <c r="CD610" s="6"/>
      <c r="CE610" s="6"/>
    </row>
    <row r="611" spans="2:87" x14ac:dyDescent="0.25">
      <c r="B611" s="6">
        <v>20.3</v>
      </c>
      <c r="C611" s="6">
        <v>86</v>
      </c>
      <c r="D611" s="6">
        <v>18.899999999999999</v>
      </c>
      <c r="E611" s="6">
        <v>21.7</v>
      </c>
      <c r="F611" s="6">
        <v>0</v>
      </c>
      <c r="G611" s="6">
        <v>0</v>
      </c>
      <c r="H611" s="6">
        <v>1014.2</v>
      </c>
      <c r="I611" s="6" t="s">
        <v>229</v>
      </c>
      <c r="J611" s="6" t="s">
        <v>229</v>
      </c>
      <c r="K611" s="6">
        <v>0</v>
      </c>
      <c r="L611" s="6">
        <v>0</v>
      </c>
      <c r="M611" s="6">
        <v>0.5</v>
      </c>
      <c r="N611">
        <v>15.7</v>
      </c>
      <c r="O611">
        <v>669.8</v>
      </c>
      <c r="P611">
        <v>31</v>
      </c>
      <c r="Q611">
        <v>29.9</v>
      </c>
      <c r="R611" s="60">
        <v>0.41805555555555601</v>
      </c>
      <c r="T611" s="124">
        <f t="shared" si="36"/>
        <v>33.700000000000003</v>
      </c>
      <c r="U611" s="128">
        <f t="shared" si="35"/>
        <v>3.1000000000000014</v>
      </c>
      <c r="V611" s="123" t="str">
        <f t="shared" si="33"/>
        <v/>
      </c>
      <c r="W611" s="128">
        <f t="shared" si="34"/>
        <v>1</v>
      </c>
      <c r="X611" s="124"/>
      <c r="Z611" s="6"/>
      <c r="AA611"/>
      <c r="AC611" s="545"/>
      <c r="AR611" s="6"/>
      <c r="AS611" s="6"/>
      <c r="AT611" s="58"/>
      <c r="AU611" s="670"/>
      <c r="AV611" s="671"/>
      <c r="AW611" s="670"/>
      <c r="AX611" s="670"/>
      <c r="AY611" s="670"/>
      <c r="AZ611" s="670"/>
      <c r="BA611" s="670"/>
      <c r="BB611" s="670"/>
      <c r="BC611" s="670"/>
      <c r="BD611" s="671"/>
      <c r="BE611" s="671"/>
      <c r="BF611" s="671"/>
      <c r="BG611" s="671"/>
      <c r="BH611" s="670"/>
      <c r="BI611" s="670"/>
      <c r="BJ611" s="670"/>
      <c r="BK611" s="672"/>
      <c r="BL611" s="60"/>
      <c r="BT611" s="6"/>
      <c r="BU611" s="6"/>
      <c r="BV611" s="6"/>
      <c r="BW611" s="6"/>
      <c r="BX611" s="6"/>
      <c r="BY611" s="6"/>
      <c r="BZ611" s="6"/>
      <c r="CA611" s="6"/>
      <c r="CB611" s="60"/>
      <c r="CC611" s="6"/>
      <c r="CD611" s="6"/>
      <c r="CE611" s="6"/>
    </row>
    <row r="612" spans="2:87" x14ac:dyDescent="0.25">
      <c r="B612" s="6">
        <v>20.3</v>
      </c>
      <c r="C612" s="6">
        <v>86</v>
      </c>
      <c r="D612" s="6">
        <v>18.8</v>
      </c>
      <c r="E612" s="6">
        <v>21.8</v>
      </c>
      <c r="F612" s="6">
        <v>1.4</v>
      </c>
      <c r="G612" s="6">
        <v>1.8</v>
      </c>
      <c r="H612" s="6">
        <v>1014.2</v>
      </c>
      <c r="I612" s="6" t="s">
        <v>229</v>
      </c>
      <c r="J612" s="6" t="s">
        <v>229</v>
      </c>
      <c r="K612" s="6">
        <v>0</v>
      </c>
      <c r="L612" s="6">
        <v>0</v>
      </c>
      <c r="M612" s="6">
        <v>0.5</v>
      </c>
      <c r="N612">
        <v>15.7</v>
      </c>
      <c r="O612">
        <v>669.8</v>
      </c>
      <c r="P612">
        <v>30.8</v>
      </c>
      <c r="Q612">
        <v>29.8</v>
      </c>
      <c r="R612" s="60">
        <v>0.41875000000000001</v>
      </c>
      <c r="T612" s="124">
        <f t="shared" si="36"/>
        <v>33.799999999999997</v>
      </c>
      <c r="U612" s="128">
        <f t="shared" si="35"/>
        <v>3.1999999999999957</v>
      </c>
      <c r="V612" s="123" t="str">
        <f t="shared" si="33"/>
        <v/>
      </c>
      <c r="W612" s="128">
        <f t="shared" si="34"/>
        <v>1</v>
      </c>
      <c r="X612" s="124"/>
      <c r="Z612" s="6"/>
      <c r="AA612"/>
      <c r="AC612" s="545"/>
      <c r="AR612" s="6"/>
      <c r="AS612" s="6"/>
      <c r="AT612" s="58"/>
      <c r="AU612" s="670"/>
      <c r="AV612" s="671"/>
      <c r="AW612" s="670"/>
      <c r="AX612" s="670"/>
      <c r="AY612" s="671"/>
      <c r="AZ612" s="671"/>
      <c r="BA612" s="670"/>
      <c r="BB612" s="670"/>
      <c r="BC612" s="670"/>
      <c r="BD612" s="671"/>
      <c r="BE612" s="671"/>
      <c r="BF612" s="671"/>
      <c r="BG612" s="671"/>
      <c r="BH612" s="670"/>
      <c r="BI612" s="670"/>
      <c r="BJ612" s="670"/>
      <c r="BK612" s="672"/>
      <c r="BL612" s="60"/>
      <c r="BT612" s="6"/>
      <c r="BU612" s="6"/>
      <c r="BV612" s="6"/>
      <c r="BW612" s="6"/>
      <c r="BX612" s="6"/>
      <c r="BY612" s="6"/>
      <c r="BZ612" s="6"/>
      <c r="CA612" s="6"/>
      <c r="CB612" s="60"/>
      <c r="CC612" s="6"/>
      <c r="CD612" s="6"/>
      <c r="CE612" s="6"/>
    </row>
    <row r="613" spans="2:87" s="7" customFormat="1" x14ac:dyDescent="0.25">
      <c r="B613" s="6">
        <v>20.3</v>
      </c>
      <c r="C613" s="6">
        <v>86</v>
      </c>
      <c r="D613" s="6">
        <v>18.8</v>
      </c>
      <c r="E613" s="6">
        <v>21.8</v>
      </c>
      <c r="F613" s="6">
        <v>0</v>
      </c>
      <c r="G613" s="6">
        <v>0</v>
      </c>
      <c r="H613" s="6">
        <v>1014.3</v>
      </c>
      <c r="I613" s="6" t="s">
        <v>229</v>
      </c>
      <c r="J613" s="6" t="s">
        <v>229</v>
      </c>
      <c r="K613" s="6">
        <v>0</v>
      </c>
      <c r="L613" s="6">
        <v>0</v>
      </c>
      <c r="M613" s="6">
        <v>0.5</v>
      </c>
      <c r="N613">
        <v>15.7</v>
      </c>
      <c r="O613">
        <v>669.8</v>
      </c>
      <c r="P613">
        <v>30.7</v>
      </c>
      <c r="Q613">
        <v>29.7</v>
      </c>
      <c r="R613" s="60">
        <v>0.41944444444444401</v>
      </c>
      <c r="S613"/>
      <c r="T613" s="124">
        <f t="shared" si="36"/>
        <v>33.799999999999997</v>
      </c>
      <c r="U613" s="128">
        <f t="shared" si="35"/>
        <v>3.1999999999999957</v>
      </c>
      <c r="V613" s="123" t="str">
        <f t="shared" si="33"/>
        <v/>
      </c>
      <c r="W613" s="128">
        <f t="shared" si="34"/>
        <v>1</v>
      </c>
      <c r="X613" s="654"/>
      <c r="Y613"/>
      <c r="Z613" s="6"/>
      <c r="AA613"/>
      <c r="AC613" s="545"/>
      <c r="AR613" s="37"/>
      <c r="AS613" s="37"/>
      <c r="AT613" s="58"/>
      <c r="AU613" s="670"/>
      <c r="AV613" s="671"/>
      <c r="AW613" s="670"/>
      <c r="AX613" s="670"/>
      <c r="AY613" s="670"/>
      <c r="AZ613" s="670"/>
      <c r="BA613" s="671"/>
      <c r="BB613" s="670"/>
      <c r="BC613" s="670"/>
      <c r="BD613" s="671"/>
      <c r="BE613" s="671"/>
      <c r="BF613" s="671"/>
      <c r="BG613" s="671"/>
      <c r="BH613" s="670"/>
      <c r="BI613" s="670"/>
      <c r="BJ613" s="670"/>
      <c r="BK613" s="672"/>
      <c r="BL613" s="60"/>
      <c r="BR613" s="644"/>
      <c r="BT613" s="6"/>
      <c r="BU613" s="6"/>
      <c r="BV613" s="6"/>
      <c r="BW613" s="6"/>
      <c r="BX613" s="6"/>
      <c r="BY613" s="6"/>
      <c r="BZ613" s="6"/>
      <c r="CA613" s="6"/>
      <c r="CB613" s="60"/>
      <c r="CC613" s="6"/>
      <c r="CD613" s="6"/>
      <c r="CE613" s="6"/>
      <c r="CF613"/>
      <c r="CG613"/>
      <c r="CH613"/>
      <c r="CI613"/>
    </row>
    <row r="614" spans="2:87" s="7" customFormat="1" x14ac:dyDescent="0.25">
      <c r="B614" s="6">
        <v>20.3</v>
      </c>
      <c r="C614" s="6">
        <v>86</v>
      </c>
      <c r="D614" s="6">
        <v>18.899999999999999</v>
      </c>
      <c r="E614" s="6">
        <v>21.9</v>
      </c>
      <c r="F614" s="6">
        <v>1.8</v>
      </c>
      <c r="G614" s="6">
        <v>3.6</v>
      </c>
      <c r="H614" s="6">
        <v>1014.4</v>
      </c>
      <c r="I614" s="6" t="s">
        <v>229</v>
      </c>
      <c r="J614" s="6" t="s">
        <v>229</v>
      </c>
      <c r="K614" s="6">
        <v>0</v>
      </c>
      <c r="L614" s="6">
        <v>0</v>
      </c>
      <c r="M614" s="6">
        <v>0.5</v>
      </c>
      <c r="N614">
        <v>15.7</v>
      </c>
      <c r="O614">
        <v>669.8</v>
      </c>
      <c r="P614">
        <v>30.7</v>
      </c>
      <c r="Q614">
        <v>29.8</v>
      </c>
      <c r="R614" s="60">
        <v>0.42013888888888901</v>
      </c>
      <c r="S614"/>
      <c r="T614" s="124">
        <f t="shared" si="36"/>
        <v>33.799999999999997</v>
      </c>
      <c r="U614" s="128">
        <f t="shared" si="35"/>
        <v>3.1999999999999957</v>
      </c>
      <c r="V614" s="123" t="str">
        <f t="shared" si="33"/>
        <v/>
      </c>
      <c r="W614" s="128">
        <f t="shared" si="34"/>
        <v>1</v>
      </c>
      <c r="X614" s="654"/>
      <c r="Y614"/>
      <c r="Z614" s="6"/>
      <c r="AA614"/>
      <c r="AC614" s="545"/>
      <c r="AR614" s="37"/>
      <c r="AS614" s="37"/>
      <c r="AT614" s="58"/>
      <c r="AU614" s="670"/>
      <c r="AV614" s="671"/>
      <c r="AW614" s="670"/>
      <c r="AX614" s="670"/>
      <c r="AY614" s="670"/>
      <c r="AZ614" s="670"/>
      <c r="BA614" s="670"/>
      <c r="BB614" s="670"/>
      <c r="BC614" s="670"/>
      <c r="BD614" s="671"/>
      <c r="BE614" s="671"/>
      <c r="BF614" s="671"/>
      <c r="BG614" s="671"/>
      <c r="BH614" s="670"/>
      <c r="BI614" s="670"/>
      <c r="BJ614" s="670"/>
      <c r="BK614" s="672"/>
      <c r="BL614" s="60"/>
      <c r="BR614" s="644"/>
      <c r="BT614" s="6"/>
      <c r="BU614" s="6"/>
      <c r="BV614" s="6"/>
      <c r="BW614" s="6"/>
      <c r="BX614" s="6"/>
      <c r="BY614" s="6"/>
      <c r="BZ614" s="6"/>
      <c r="CA614" s="6"/>
      <c r="CB614" s="60"/>
      <c r="CC614" s="6"/>
      <c r="CD614" s="6"/>
      <c r="CE614" s="6"/>
      <c r="CF614"/>
      <c r="CG614"/>
      <c r="CH614"/>
      <c r="CI614"/>
    </row>
    <row r="615" spans="2:87" s="7" customFormat="1" x14ac:dyDescent="0.25">
      <c r="B615" s="6">
        <v>20.3</v>
      </c>
      <c r="C615" s="6">
        <v>86</v>
      </c>
      <c r="D615" s="6">
        <v>18.899999999999999</v>
      </c>
      <c r="E615" s="6">
        <v>21.9</v>
      </c>
      <c r="F615" s="6">
        <v>0.4</v>
      </c>
      <c r="G615" s="6">
        <v>1.8</v>
      </c>
      <c r="H615" s="6">
        <v>1014.2</v>
      </c>
      <c r="I615" s="6" t="s">
        <v>229</v>
      </c>
      <c r="J615" s="6" t="s">
        <v>229</v>
      </c>
      <c r="K615" s="6">
        <v>0</v>
      </c>
      <c r="L615" s="6">
        <v>0</v>
      </c>
      <c r="M615" s="6">
        <v>0.5</v>
      </c>
      <c r="N615">
        <v>15.7</v>
      </c>
      <c r="O615">
        <v>669.8</v>
      </c>
      <c r="P615">
        <v>30.8</v>
      </c>
      <c r="Q615">
        <v>30</v>
      </c>
      <c r="R615" s="60">
        <v>0.420833333333333</v>
      </c>
      <c r="S615"/>
      <c r="T615" s="124">
        <f t="shared" si="36"/>
        <v>33.700000000000003</v>
      </c>
      <c r="U615" s="128">
        <f t="shared" si="35"/>
        <v>3.2000000000000028</v>
      </c>
      <c r="V615" s="123" t="str">
        <f t="shared" si="33"/>
        <v/>
      </c>
      <c r="W615" s="128">
        <f t="shared" si="34"/>
        <v>1</v>
      </c>
      <c r="X615" s="654"/>
      <c r="Y615"/>
      <c r="Z615" s="6"/>
      <c r="AA615"/>
      <c r="AC615" s="545"/>
      <c r="AR615" s="37"/>
      <c r="AS615" s="37"/>
      <c r="AT615" s="58"/>
      <c r="AU615" s="670"/>
      <c r="AV615" s="671"/>
      <c r="AW615" s="670"/>
      <c r="AX615" s="670"/>
      <c r="AY615" s="671"/>
      <c r="AZ615" s="671"/>
      <c r="BA615" s="670"/>
      <c r="BB615" s="670"/>
      <c r="BC615" s="670"/>
      <c r="BD615" s="671"/>
      <c r="BE615" s="671"/>
      <c r="BF615" s="671"/>
      <c r="BG615" s="671"/>
      <c r="BH615" s="670"/>
      <c r="BI615" s="670"/>
      <c r="BJ615" s="670"/>
      <c r="BK615" s="672"/>
      <c r="BL615" s="60"/>
      <c r="BR615" s="644"/>
      <c r="BT615" s="6"/>
      <c r="BU615" s="6"/>
      <c r="BV615" s="6"/>
      <c r="BW615" s="6"/>
      <c r="BX615" s="6"/>
      <c r="BY615" s="6"/>
      <c r="BZ615" s="6"/>
      <c r="CA615" s="6"/>
      <c r="CB615" s="60"/>
      <c r="CC615" s="6"/>
      <c r="CD615" s="6"/>
      <c r="CE615" s="6"/>
      <c r="CF615"/>
      <c r="CG615"/>
      <c r="CH615"/>
      <c r="CI615"/>
    </row>
    <row r="616" spans="2:87" s="7" customFormat="1" x14ac:dyDescent="0.25">
      <c r="B616" s="6">
        <v>20.399999999999999</v>
      </c>
      <c r="C616" s="6">
        <v>86</v>
      </c>
      <c r="D616" s="6">
        <v>18.8</v>
      </c>
      <c r="E616" s="6">
        <v>22</v>
      </c>
      <c r="F616" s="6">
        <v>6.1</v>
      </c>
      <c r="G616" s="6">
        <v>7.2</v>
      </c>
      <c r="H616" s="6">
        <v>1014.3</v>
      </c>
      <c r="I616" s="6" t="s">
        <v>229</v>
      </c>
      <c r="J616" s="6" t="s">
        <v>229</v>
      </c>
      <c r="K616" s="6">
        <v>0</v>
      </c>
      <c r="L616" s="6">
        <v>0</v>
      </c>
      <c r="M616" s="6">
        <v>0.5</v>
      </c>
      <c r="N616">
        <v>15.7</v>
      </c>
      <c r="O616">
        <v>669.8</v>
      </c>
      <c r="P616">
        <v>30.9</v>
      </c>
      <c r="Q616">
        <v>30.2</v>
      </c>
      <c r="R616" s="60">
        <v>0.421527777777778</v>
      </c>
      <c r="S616"/>
      <c r="T616" s="124">
        <f t="shared" si="36"/>
        <v>33.6</v>
      </c>
      <c r="U616" s="128">
        <f t="shared" si="35"/>
        <v>3.1000000000000014</v>
      </c>
      <c r="V616" s="123" t="str">
        <f t="shared" si="33"/>
        <v/>
      </c>
      <c r="W616" s="128">
        <f t="shared" si="34"/>
        <v>1</v>
      </c>
      <c r="X616" s="654"/>
      <c r="Y616"/>
      <c r="Z616" s="6"/>
      <c r="AA616"/>
      <c r="AC616" s="545"/>
      <c r="AR616" s="37"/>
      <c r="AS616" s="37"/>
      <c r="AT616" s="58"/>
      <c r="AU616" s="670"/>
      <c r="AV616" s="671"/>
      <c r="AW616" s="670"/>
      <c r="AX616" s="670"/>
      <c r="AY616" s="670"/>
      <c r="AZ616" s="670"/>
      <c r="BA616" s="670"/>
      <c r="BB616" s="670"/>
      <c r="BC616" s="670"/>
      <c r="BD616" s="671"/>
      <c r="BE616" s="671"/>
      <c r="BF616" s="671"/>
      <c r="BG616" s="671"/>
      <c r="BH616" s="670"/>
      <c r="BI616" s="670"/>
      <c r="BJ616" s="670"/>
      <c r="BK616" s="672"/>
      <c r="BL616" s="60"/>
      <c r="BR616" s="644"/>
      <c r="BT616" s="6"/>
      <c r="BU616" s="6"/>
      <c r="BV616" s="6"/>
      <c r="BW616" s="6"/>
      <c r="BX616" s="6"/>
      <c r="BY616" s="6"/>
      <c r="BZ616" s="6"/>
      <c r="CA616" s="6"/>
      <c r="CB616" s="60"/>
      <c r="CC616" s="6"/>
      <c r="CD616" s="6"/>
      <c r="CE616" s="6"/>
      <c r="CF616"/>
      <c r="CG616"/>
      <c r="CH616"/>
      <c r="CI616"/>
    </row>
    <row r="617" spans="2:87" s="7" customFormat="1" x14ac:dyDescent="0.25">
      <c r="B617" s="6">
        <v>20.399999999999999</v>
      </c>
      <c r="C617" s="6">
        <v>86</v>
      </c>
      <c r="D617" s="6">
        <v>18.8</v>
      </c>
      <c r="E617" s="6">
        <v>22</v>
      </c>
      <c r="F617" s="6">
        <v>0.4</v>
      </c>
      <c r="G617" s="6">
        <v>1.8</v>
      </c>
      <c r="H617" s="6">
        <v>1014.3</v>
      </c>
      <c r="I617" s="6" t="s">
        <v>229</v>
      </c>
      <c r="J617" s="6" t="s">
        <v>229</v>
      </c>
      <c r="K617" s="6">
        <v>0</v>
      </c>
      <c r="L617" s="6">
        <v>0</v>
      </c>
      <c r="M617" s="6">
        <v>0.5</v>
      </c>
      <c r="N617">
        <v>15.7</v>
      </c>
      <c r="O617">
        <v>669.8</v>
      </c>
      <c r="P617">
        <v>31.2</v>
      </c>
      <c r="Q617">
        <v>30.4</v>
      </c>
      <c r="R617" s="60">
        <v>0.422222222222222</v>
      </c>
      <c r="S617"/>
      <c r="T617" s="124">
        <f t="shared" si="36"/>
        <v>33.6</v>
      </c>
      <c r="U617" s="128">
        <f t="shared" si="35"/>
        <v>3.1000000000000014</v>
      </c>
      <c r="V617" s="123" t="str">
        <f t="shared" si="33"/>
        <v/>
      </c>
      <c r="W617" s="128">
        <f t="shared" si="34"/>
        <v>1</v>
      </c>
      <c r="X617" s="654"/>
      <c r="Y617"/>
      <c r="Z617" s="6"/>
      <c r="AA617"/>
      <c r="AC617" s="545"/>
      <c r="AR617" s="37"/>
      <c r="AS617" s="37"/>
      <c r="AT617" s="58"/>
      <c r="AU617" s="670"/>
      <c r="AV617" s="671"/>
      <c r="AW617" s="670"/>
      <c r="AX617" s="670"/>
      <c r="AY617" s="671"/>
      <c r="AZ617" s="671"/>
      <c r="BA617" s="670"/>
      <c r="BB617" s="670"/>
      <c r="BC617" s="670"/>
      <c r="BD617" s="671"/>
      <c r="BE617" s="671"/>
      <c r="BF617" s="671"/>
      <c r="BG617" s="671"/>
      <c r="BH617" s="670"/>
      <c r="BI617" s="670"/>
      <c r="BJ617" s="671"/>
      <c r="BK617" s="672"/>
      <c r="BL617" s="60"/>
      <c r="BR617" s="644"/>
      <c r="BT617" s="6"/>
      <c r="BU617" s="6"/>
      <c r="BV617" s="6"/>
      <c r="BW617" s="6"/>
      <c r="BX617" s="6"/>
      <c r="BY617" s="6"/>
      <c r="BZ617" s="6"/>
      <c r="CA617" s="6"/>
      <c r="CB617" s="60"/>
      <c r="CC617" s="6"/>
      <c r="CD617" s="6"/>
      <c r="CE617" s="6"/>
      <c r="CF617"/>
      <c r="CG617"/>
      <c r="CH617"/>
      <c r="CI617"/>
    </row>
    <row r="618" spans="2:87" s="7" customFormat="1" x14ac:dyDescent="0.25">
      <c r="B618" s="6">
        <v>20.399999999999999</v>
      </c>
      <c r="C618" s="6">
        <v>86</v>
      </c>
      <c r="D618" s="6">
        <v>18.899999999999999</v>
      </c>
      <c r="E618" s="6">
        <v>22.1</v>
      </c>
      <c r="F618" s="6">
        <v>0.4</v>
      </c>
      <c r="G618" s="6">
        <v>1.8</v>
      </c>
      <c r="H618" s="6">
        <v>1014.5</v>
      </c>
      <c r="I618" s="6" t="s">
        <v>229</v>
      </c>
      <c r="J618" s="6" t="s">
        <v>229</v>
      </c>
      <c r="K618" s="6">
        <v>0</v>
      </c>
      <c r="L618" s="6">
        <v>0</v>
      </c>
      <c r="M618" s="6">
        <v>0.5</v>
      </c>
      <c r="N618">
        <v>15.7</v>
      </c>
      <c r="O618">
        <v>669.8</v>
      </c>
      <c r="P618">
        <v>31.5</v>
      </c>
      <c r="Q618">
        <v>30.6</v>
      </c>
      <c r="R618" s="60">
        <v>0.422916666666667</v>
      </c>
      <c r="S618"/>
      <c r="T618" s="124">
        <f t="shared" si="36"/>
        <v>33.5</v>
      </c>
      <c r="U618" s="128">
        <f t="shared" si="35"/>
        <v>3</v>
      </c>
      <c r="V618" s="123" t="str">
        <f t="shared" si="33"/>
        <v/>
      </c>
      <c r="W618" s="128">
        <f t="shared" si="34"/>
        <v>1</v>
      </c>
      <c r="X618" s="654"/>
      <c r="Y618"/>
      <c r="Z618" s="6"/>
      <c r="AA618"/>
      <c r="AC618" s="545"/>
      <c r="AR618" s="37"/>
      <c r="AS618" s="37"/>
      <c r="AT618" s="58"/>
      <c r="AU618" s="670"/>
      <c r="AV618" s="671"/>
      <c r="AW618" s="670"/>
      <c r="AX618" s="670"/>
      <c r="AY618" s="670"/>
      <c r="AZ618" s="670"/>
      <c r="BA618" s="670"/>
      <c r="BB618" s="670"/>
      <c r="BC618" s="670"/>
      <c r="BD618" s="671"/>
      <c r="BE618" s="671"/>
      <c r="BF618" s="671"/>
      <c r="BG618" s="671"/>
      <c r="BH618" s="670"/>
      <c r="BI618" s="670"/>
      <c r="BJ618" s="671"/>
      <c r="BK618" s="672"/>
      <c r="BL618" s="60"/>
      <c r="BR618" s="644"/>
      <c r="BT618" s="6"/>
      <c r="BU618" s="6"/>
      <c r="BV618" s="6"/>
      <c r="BW618" s="6"/>
      <c r="BX618" s="6"/>
      <c r="BY618" s="6"/>
      <c r="BZ618" s="6"/>
      <c r="CA618" s="6"/>
      <c r="CB618" s="60"/>
      <c r="CC618" s="6"/>
      <c r="CD618" s="6"/>
      <c r="CE618" s="6"/>
      <c r="CF618"/>
      <c r="CG618"/>
      <c r="CH618"/>
      <c r="CI618"/>
    </row>
    <row r="619" spans="2:87" s="7" customFormat="1" x14ac:dyDescent="0.25">
      <c r="B619" s="6">
        <v>20.399999999999999</v>
      </c>
      <c r="C619" s="6">
        <v>86</v>
      </c>
      <c r="D619" s="6">
        <v>18.899999999999999</v>
      </c>
      <c r="E619" s="6">
        <v>22.1</v>
      </c>
      <c r="F619" s="6">
        <v>0.4</v>
      </c>
      <c r="G619" s="6">
        <v>1.8</v>
      </c>
      <c r="H619" s="6">
        <v>1014.3</v>
      </c>
      <c r="I619" s="6" t="s">
        <v>229</v>
      </c>
      <c r="J619" s="6" t="s">
        <v>229</v>
      </c>
      <c r="K619" s="6">
        <v>0</v>
      </c>
      <c r="L619" s="6">
        <v>0</v>
      </c>
      <c r="M619" s="6">
        <v>0.5</v>
      </c>
      <c r="N619">
        <v>15.7</v>
      </c>
      <c r="O619">
        <v>669.8</v>
      </c>
      <c r="P619">
        <v>31.7</v>
      </c>
      <c r="Q619">
        <v>30.9</v>
      </c>
      <c r="R619" s="60">
        <v>0.42361111111111099</v>
      </c>
      <c r="S619"/>
      <c r="T619" s="124">
        <f t="shared" si="36"/>
        <v>33.4</v>
      </c>
      <c r="U619" s="128">
        <f t="shared" si="35"/>
        <v>3</v>
      </c>
      <c r="V619" s="123" t="str">
        <f t="shared" si="33"/>
        <v/>
      </c>
      <c r="W619" s="128">
        <f t="shared" si="34"/>
        <v>1</v>
      </c>
      <c r="X619" s="654"/>
      <c r="Y619"/>
      <c r="Z619" s="6"/>
      <c r="AA619"/>
      <c r="AC619" s="545"/>
      <c r="AR619" s="37"/>
      <c r="AS619" s="37"/>
      <c r="AT619" s="58"/>
      <c r="AU619" s="670"/>
      <c r="AV619" s="671"/>
      <c r="AW619" s="670"/>
      <c r="AX619" s="670"/>
      <c r="AY619" s="670"/>
      <c r="AZ619" s="670"/>
      <c r="BA619" s="670"/>
      <c r="BB619" s="670"/>
      <c r="BC619" s="670"/>
      <c r="BD619" s="671"/>
      <c r="BE619" s="671"/>
      <c r="BF619" s="671"/>
      <c r="BG619" s="671"/>
      <c r="BH619" s="670"/>
      <c r="BI619" s="670"/>
      <c r="BJ619" s="671"/>
      <c r="BK619" s="672"/>
      <c r="BL619" s="60"/>
      <c r="BR619" s="644"/>
      <c r="BT619" s="6"/>
      <c r="BU619" s="6"/>
      <c r="BV619" s="6"/>
      <c r="BW619" s="6"/>
      <c r="BX619" s="6"/>
      <c r="BY619" s="6"/>
      <c r="BZ619" s="6"/>
      <c r="CA619" s="6"/>
      <c r="CB619" s="60"/>
      <c r="CC619" s="6"/>
      <c r="CD619" s="6"/>
      <c r="CE619" s="6"/>
      <c r="CF619"/>
      <c r="CG619"/>
      <c r="CH619"/>
      <c r="CI619"/>
    </row>
    <row r="620" spans="2:87" s="7" customFormat="1" x14ac:dyDescent="0.25">
      <c r="B620" s="6">
        <v>20.5</v>
      </c>
      <c r="C620" s="6">
        <v>86</v>
      </c>
      <c r="D620" s="6">
        <v>18.7</v>
      </c>
      <c r="E620" s="6">
        <v>22.1</v>
      </c>
      <c r="F620" s="6">
        <v>1.1000000000000001</v>
      </c>
      <c r="G620" s="6">
        <v>1.8</v>
      </c>
      <c r="H620" s="6">
        <v>1014.4</v>
      </c>
      <c r="I620" s="6" t="s">
        <v>229</v>
      </c>
      <c r="J620" s="6" t="s">
        <v>229</v>
      </c>
      <c r="K620" s="6">
        <v>0</v>
      </c>
      <c r="L620" s="6">
        <v>0</v>
      </c>
      <c r="M620" s="6">
        <v>0.5</v>
      </c>
      <c r="N620">
        <v>15.7</v>
      </c>
      <c r="O620">
        <v>669.8</v>
      </c>
      <c r="P620">
        <v>31.9</v>
      </c>
      <c r="Q620">
        <v>31.1</v>
      </c>
      <c r="R620" s="60">
        <v>0.42430555555555599</v>
      </c>
      <c r="S620"/>
      <c r="T620" s="124">
        <f t="shared" si="36"/>
        <v>33.200000000000003</v>
      </c>
      <c r="U620" s="128">
        <f t="shared" si="35"/>
        <v>2.8000000000000043</v>
      </c>
      <c r="V620" s="123" t="str">
        <f t="shared" si="33"/>
        <v/>
      </c>
      <c r="W620" s="128">
        <f t="shared" si="34"/>
        <v>1</v>
      </c>
      <c r="X620" s="654"/>
      <c r="Y620"/>
      <c r="Z620" s="6"/>
      <c r="AA620"/>
      <c r="AC620" s="545"/>
      <c r="AR620" s="37"/>
      <c r="AS620" s="37"/>
      <c r="AT620" s="58"/>
      <c r="AU620" s="670"/>
      <c r="AV620" s="671"/>
      <c r="AW620" s="670"/>
      <c r="AX620" s="670"/>
      <c r="AY620" s="670"/>
      <c r="AZ620" s="670"/>
      <c r="BA620" s="670"/>
      <c r="BB620" s="670"/>
      <c r="BC620" s="670"/>
      <c r="BD620" s="671"/>
      <c r="BE620" s="671"/>
      <c r="BF620" s="671"/>
      <c r="BG620" s="671"/>
      <c r="BH620" s="670"/>
      <c r="BI620" s="670"/>
      <c r="BJ620" s="671"/>
      <c r="BK620" s="672"/>
      <c r="BL620" s="60"/>
      <c r="BR620" s="644"/>
      <c r="BT620" s="6"/>
      <c r="BU620" s="6"/>
      <c r="BV620" s="6"/>
      <c r="BW620" s="6"/>
      <c r="BX620" s="6"/>
      <c r="BY620" s="6"/>
      <c r="BZ620" s="6"/>
      <c r="CA620" s="6"/>
      <c r="CB620" s="60"/>
      <c r="CC620" s="6"/>
      <c r="CD620" s="6"/>
      <c r="CE620" s="6"/>
      <c r="CF620"/>
      <c r="CG620"/>
      <c r="CH620"/>
      <c r="CI620"/>
    </row>
    <row r="621" spans="2:87" s="7" customFormat="1" x14ac:dyDescent="0.25">
      <c r="B621" s="6">
        <v>20.5</v>
      </c>
      <c r="C621" s="6">
        <v>86</v>
      </c>
      <c r="D621" s="6">
        <v>18.7</v>
      </c>
      <c r="E621" s="6">
        <v>22.1</v>
      </c>
      <c r="F621" s="6">
        <v>1.4</v>
      </c>
      <c r="G621" s="6">
        <v>1.8</v>
      </c>
      <c r="H621" s="6">
        <v>1014.4</v>
      </c>
      <c r="I621" s="6" t="s">
        <v>229</v>
      </c>
      <c r="J621" s="6" t="s">
        <v>229</v>
      </c>
      <c r="K621" s="6">
        <v>0</v>
      </c>
      <c r="L621" s="6">
        <v>0</v>
      </c>
      <c r="M621" s="6">
        <v>0.5</v>
      </c>
      <c r="N621">
        <v>15.7</v>
      </c>
      <c r="O621">
        <v>669.8</v>
      </c>
      <c r="P621">
        <v>32.1</v>
      </c>
      <c r="Q621">
        <v>31.2</v>
      </c>
      <c r="R621" s="60">
        <v>0.42499999999999999</v>
      </c>
      <c r="S621"/>
      <c r="T621" s="124">
        <f t="shared" si="36"/>
        <v>33.1</v>
      </c>
      <c r="U621" s="128">
        <f t="shared" ref="U621:U655" si="37">(T621-B1125)-4</f>
        <v>0.80000000000000071</v>
      </c>
      <c r="V621" s="123" t="str">
        <f t="shared" si="33"/>
        <v/>
      </c>
      <c r="W621" s="128">
        <f t="shared" si="34"/>
        <v>1</v>
      </c>
      <c r="X621" s="654"/>
      <c r="Y621"/>
      <c r="Z621" s="6"/>
      <c r="AA621"/>
      <c r="AC621" s="545"/>
      <c r="AR621" s="37"/>
      <c r="AS621" s="37"/>
      <c r="AT621" s="58"/>
      <c r="AU621" s="670"/>
      <c r="AV621" s="671"/>
      <c r="AW621" s="670"/>
      <c r="AX621" s="670"/>
      <c r="AY621" s="671"/>
      <c r="AZ621" s="671"/>
      <c r="BA621" s="670"/>
      <c r="BB621" s="670"/>
      <c r="BC621" s="670"/>
      <c r="BD621" s="671"/>
      <c r="BE621" s="671"/>
      <c r="BF621" s="671"/>
      <c r="BG621" s="671"/>
      <c r="BH621" s="670"/>
      <c r="BI621" s="670"/>
      <c r="BJ621" s="671"/>
      <c r="BK621" s="672"/>
      <c r="BL621" s="60"/>
      <c r="BR621" s="644"/>
      <c r="BT621" s="6"/>
      <c r="BU621" s="6"/>
      <c r="BV621" s="6"/>
      <c r="BW621" s="6"/>
      <c r="BX621" s="6"/>
      <c r="BY621" s="6"/>
      <c r="BZ621" s="6"/>
      <c r="CA621" s="6"/>
      <c r="CB621" s="60"/>
      <c r="CC621" s="6"/>
      <c r="CD621" s="6"/>
      <c r="CE621" s="6"/>
      <c r="CF621"/>
      <c r="CG621"/>
      <c r="CH621"/>
      <c r="CI621"/>
    </row>
    <row r="622" spans="2:87" s="7" customFormat="1" x14ac:dyDescent="0.25">
      <c r="B622" s="6">
        <v>20.5</v>
      </c>
      <c r="C622" s="6">
        <v>86</v>
      </c>
      <c r="D622" s="6">
        <v>18.7</v>
      </c>
      <c r="E622" s="6">
        <v>22.1</v>
      </c>
      <c r="F622" s="6">
        <v>1.1000000000000001</v>
      </c>
      <c r="G622" s="6">
        <v>1.8</v>
      </c>
      <c r="H622" s="6">
        <v>1014.2</v>
      </c>
      <c r="I622" s="6" t="s">
        <v>229</v>
      </c>
      <c r="J622" s="6" t="s">
        <v>229</v>
      </c>
      <c r="K622" s="6">
        <v>0</v>
      </c>
      <c r="L622" s="6">
        <v>0</v>
      </c>
      <c r="M622" s="6">
        <v>0.5</v>
      </c>
      <c r="N622">
        <v>15.7</v>
      </c>
      <c r="O622">
        <v>669.8</v>
      </c>
      <c r="P622">
        <v>32.299999999999997</v>
      </c>
      <c r="Q622">
        <v>31.3</v>
      </c>
      <c r="R622" s="60">
        <v>0.42569444444444399</v>
      </c>
      <c r="S622"/>
      <c r="T622" s="124">
        <f t="shared" si="36"/>
        <v>32.9</v>
      </c>
      <c r="U622" s="128">
        <f t="shared" si="37"/>
        <v>0.69999999999999929</v>
      </c>
      <c r="V622" s="123" t="str">
        <f t="shared" si="33"/>
        <v/>
      </c>
      <c r="W622" s="128">
        <f t="shared" si="34"/>
        <v>1</v>
      </c>
      <c r="X622" s="654"/>
      <c r="Y622"/>
      <c r="Z622" s="6"/>
      <c r="AA622"/>
      <c r="AC622" s="545"/>
      <c r="AR622" s="37"/>
      <c r="AS622" s="37"/>
      <c r="AT622" s="58"/>
      <c r="AU622" s="670"/>
      <c r="AV622" s="671"/>
      <c r="AW622" s="670"/>
      <c r="AX622" s="670"/>
      <c r="AY622" s="671"/>
      <c r="AZ622" s="671"/>
      <c r="BA622" s="670"/>
      <c r="BB622" s="670"/>
      <c r="BC622" s="670"/>
      <c r="BD622" s="671"/>
      <c r="BE622" s="671"/>
      <c r="BF622" s="671"/>
      <c r="BG622" s="671"/>
      <c r="BH622" s="670"/>
      <c r="BI622" s="670"/>
      <c r="BJ622" s="670"/>
      <c r="BK622" s="672"/>
      <c r="BL622" s="60"/>
      <c r="BR622" s="644"/>
      <c r="BT622" s="6"/>
      <c r="BU622" s="6"/>
      <c r="BV622" s="6"/>
      <c r="BW622" s="6"/>
      <c r="BX622" s="6"/>
      <c r="BY622" s="6"/>
      <c r="BZ622" s="6"/>
      <c r="CA622" s="6"/>
      <c r="CB622" s="60"/>
      <c r="CC622" s="6"/>
      <c r="CD622" s="6"/>
      <c r="CE622" s="6"/>
      <c r="CF622"/>
      <c r="CG622"/>
      <c r="CH622"/>
      <c r="CI622"/>
    </row>
    <row r="623" spans="2:87" s="7" customFormat="1" x14ac:dyDescent="0.25">
      <c r="B623" s="6">
        <v>20.5</v>
      </c>
      <c r="C623" s="6">
        <v>86</v>
      </c>
      <c r="D623" s="6">
        <v>18.8</v>
      </c>
      <c r="E623" s="6">
        <v>22.2</v>
      </c>
      <c r="F623" s="6">
        <v>0</v>
      </c>
      <c r="G623" s="6">
        <v>0</v>
      </c>
      <c r="H623" s="6">
        <v>1014.4</v>
      </c>
      <c r="I623" s="6" t="s">
        <v>229</v>
      </c>
      <c r="J623" s="6" t="s">
        <v>229</v>
      </c>
      <c r="K623" s="6">
        <v>0</v>
      </c>
      <c r="L623" s="6">
        <v>0</v>
      </c>
      <c r="M623" s="6">
        <v>0.5</v>
      </c>
      <c r="N623">
        <v>15.7</v>
      </c>
      <c r="O623">
        <v>669.8</v>
      </c>
      <c r="P623">
        <v>32.4</v>
      </c>
      <c r="Q623">
        <v>31.5</v>
      </c>
      <c r="R623" s="60">
        <v>0.42638888888888898</v>
      </c>
      <c r="S623"/>
      <c r="T623" s="124">
        <f t="shared" si="36"/>
        <v>32.6</v>
      </c>
      <c r="U623" s="128">
        <f t="shared" si="37"/>
        <v>0.60000000000000142</v>
      </c>
      <c r="V623" s="123" t="str">
        <f t="shared" si="33"/>
        <v/>
      </c>
      <c r="W623" s="128">
        <f t="shared" si="34"/>
        <v>1</v>
      </c>
      <c r="X623" s="654"/>
      <c r="Y623"/>
      <c r="Z623" s="6"/>
      <c r="AA623"/>
      <c r="AC623" s="545"/>
      <c r="AR623" s="37"/>
      <c r="AS623" s="37"/>
      <c r="AT623" s="58"/>
      <c r="AU623" s="670"/>
      <c r="AV623" s="671"/>
      <c r="AW623" s="670"/>
      <c r="AX623" s="670"/>
      <c r="AY623" s="671"/>
      <c r="AZ623" s="670"/>
      <c r="BA623" s="670"/>
      <c r="BB623" s="670"/>
      <c r="BC623" s="670"/>
      <c r="BD623" s="671"/>
      <c r="BE623" s="671"/>
      <c r="BF623" s="671"/>
      <c r="BG623" s="671"/>
      <c r="BH623" s="670"/>
      <c r="BI623" s="670"/>
      <c r="BJ623" s="670"/>
      <c r="BK623" s="672"/>
      <c r="BL623" s="60"/>
      <c r="BR623" s="644"/>
      <c r="BT623" s="6"/>
      <c r="BU623" s="6"/>
      <c r="BV623" s="6"/>
      <c r="BW623" s="6"/>
      <c r="BX623" s="6"/>
      <c r="BY623" s="6"/>
      <c r="BZ623" s="6"/>
      <c r="CA623" s="6"/>
      <c r="CB623" s="60"/>
      <c r="CC623" s="6"/>
      <c r="CD623" s="6"/>
      <c r="CE623" s="6"/>
      <c r="CF623"/>
      <c r="CG623"/>
      <c r="CH623"/>
      <c r="CI623"/>
    </row>
    <row r="624" spans="2:87" s="7" customFormat="1" x14ac:dyDescent="0.25">
      <c r="B624" s="6">
        <v>20.6</v>
      </c>
      <c r="C624" s="6">
        <v>86</v>
      </c>
      <c r="D624" s="6">
        <v>18.899999999999999</v>
      </c>
      <c r="E624" s="6">
        <v>22.3</v>
      </c>
      <c r="F624" s="6">
        <v>1.1000000000000001</v>
      </c>
      <c r="G624" s="6">
        <v>1.8</v>
      </c>
      <c r="H624" s="6">
        <v>1014.2</v>
      </c>
      <c r="I624" s="6" t="s">
        <v>229</v>
      </c>
      <c r="J624" s="6" t="s">
        <v>229</v>
      </c>
      <c r="K624" s="6">
        <v>0</v>
      </c>
      <c r="L624" s="6">
        <v>0</v>
      </c>
      <c r="M624" s="6">
        <v>0.5</v>
      </c>
      <c r="N624">
        <v>15.7</v>
      </c>
      <c r="O624">
        <v>669.8</v>
      </c>
      <c r="P624">
        <v>32.6</v>
      </c>
      <c r="Q624">
        <v>31.7</v>
      </c>
      <c r="R624" s="60">
        <v>0.42708333333333298</v>
      </c>
      <c r="S624"/>
      <c r="T624" s="124">
        <f t="shared" si="36"/>
        <v>32.4</v>
      </c>
      <c r="U624" s="128">
        <f t="shared" si="37"/>
        <v>0.5</v>
      </c>
      <c r="V624" s="123" t="str">
        <f t="shared" si="33"/>
        <v/>
      </c>
      <c r="W624" s="128">
        <f t="shared" si="34"/>
        <v>1</v>
      </c>
      <c r="X624" s="654"/>
      <c r="Y624"/>
      <c r="Z624" s="6"/>
      <c r="AA624"/>
      <c r="AC624" s="545"/>
      <c r="AR624" s="37"/>
      <c r="AS624" s="37"/>
      <c r="AT624" s="58"/>
      <c r="AU624" s="670"/>
      <c r="AV624" s="671"/>
      <c r="AW624" s="670"/>
      <c r="AX624" s="670"/>
      <c r="AY624" s="671"/>
      <c r="AZ624" s="671"/>
      <c r="BA624" s="670"/>
      <c r="BB624" s="670"/>
      <c r="BC624" s="670"/>
      <c r="BD624" s="671"/>
      <c r="BE624" s="671"/>
      <c r="BF624" s="671"/>
      <c r="BG624" s="671"/>
      <c r="BH624" s="670"/>
      <c r="BI624" s="670"/>
      <c r="BJ624" s="671"/>
      <c r="BK624" s="672"/>
      <c r="BL624" s="60"/>
      <c r="BR624" s="644"/>
      <c r="BT624" s="6"/>
      <c r="BU624" s="6"/>
      <c r="BV624" s="6"/>
      <c r="BW624" s="6"/>
      <c r="BX624" s="6"/>
      <c r="BY624" s="6"/>
      <c r="BZ624" s="6"/>
      <c r="CA624" s="6"/>
      <c r="CB624" s="60"/>
      <c r="CC624" s="6"/>
      <c r="CD624" s="6"/>
      <c r="CE624" s="6"/>
      <c r="CF624"/>
      <c r="CG624"/>
      <c r="CH624"/>
      <c r="CI624"/>
    </row>
    <row r="625" spans="2:87" s="7" customFormat="1" x14ac:dyDescent="0.25">
      <c r="B625" s="6">
        <v>20.6</v>
      </c>
      <c r="C625" s="6">
        <v>86</v>
      </c>
      <c r="D625" s="6">
        <v>19</v>
      </c>
      <c r="E625" s="6">
        <v>22.4</v>
      </c>
      <c r="F625" s="6">
        <v>0.7</v>
      </c>
      <c r="G625" s="6">
        <v>1.8</v>
      </c>
      <c r="H625" s="6">
        <v>1014.2</v>
      </c>
      <c r="I625" s="6" t="s">
        <v>229</v>
      </c>
      <c r="J625" s="6" t="s">
        <v>229</v>
      </c>
      <c r="K625" s="6">
        <v>0</v>
      </c>
      <c r="L625" s="6">
        <v>0</v>
      </c>
      <c r="M625" s="6">
        <v>0.5</v>
      </c>
      <c r="N625">
        <v>15.7</v>
      </c>
      <c r="O625">
        <v>669.8</v>
      </c>
      <c r="P625">
        <v>32.9</v>
      </c>
      <c r="Q625">
        <v>31.9</v>
      </c>
      <c r="R625" s="60">
        <v>0.42777777777777798</v>
      </c>
      <c r="S625"/>
      <c r="T625" s="124">
        <f t="shared" si="36"/>
        <v>32.1</v>
      </c>
      <c r="U625" s="128">
        <f t="shared" si="37"/>
        <v>0.30000000000000071</v>
      </c>
      <c r="V625" s="123" t="str">
        <f t="shared" si="33"/>
        <v/>
      </c>
      <c r="W625" s="128">
        <f t="shared" si="34"/>
        <v>1</v>
      </c>
      <c r="X625" s="654"/>
      <c r="Y625"/>
      <c r="Z625" s="6"/>
      <c r="AA625"/>
      <c r="AC625" s="545"/>
      <c r="AR625" s="37"/>
      <c r="AS625" s="37"/>
      <c r="AT625" s="58"/>
      <c r="AU625" s="670"/>
      <c r="AV625" s="671"/>
      <c r="AW625" s="670"/>
      <c r="AX625" s="670"/>
      <c r="AY625" s="670"/>
      <c r="AZ625" s="670"/>
      <c r="BA625" s="670"/>
      <c r="BB625" s="670"/>
      <c r="BC625" s="670"/>
      <c r="BD625" s="671"/>
      <c r="BE625" s="671"/>
      <c r="BF625" s="671"/>
      <c r="BG625" s="671"/>
      <c r="BH625" s="670"/>
      <c r="BI625" s="670"/>
      <c r="BJ625" s="671"/>
      <c r="BK625" s="672"/>
      <c r="BL625" s="60"/>
      <c r="BR625" s="644"/>
      <c r="BT625" s="6"/>
      <c r="BU625" s="6"/>
      <c r="BV625" s="6"/>
      <c r="BW625" s="6"/>
      <c r="BX625" s="6"/>
      <c r="BY625" s="6"/>
      <c r="BZ625" s="6"/>
      <c r="CA625" s="6"/>
      <c r="CB625" s="60"/>
      <c r="CC625" s="6"/>
      <c r="CD625" s="6"/>
      <c r="CE625" s="6"/>
      <c r="CF625"/>
      <c r="CG625"/>
      <c r="CH625"/>
      <c r="CI625"/>
    </row>
    <row r="626" spans="2:87" s="7" customFormat="1" x14ac:dyDescent="0.25">
      <c r="B626" s="6">
        <v>20.7</v>
      </c>
      <c r="C626" s="6">
        <v>86</v>
      </c>
      <c r="D626" s="6">
        <v>19</v>
      </c>
      <c r="E626" s="6">
        <v>22.4</v>
      </c>
      <c r="F626" s="6">
        <v>0.4</v>
      </c>
      <c r="G626" s="6">
        <v>1.8</v>
      </c>
      <c r="H626" s="6">
        <v>1014.3</v>
      </c>
      <c r="I626" s="6" t="s">
        <v>229</v>
      </c>
      <c r="J626" s="6" t="s">
        <v>229</v>
      </c>
      <c r="K626" s="6">
        <v>0</v>
      </c>
      <c r="L626" s="6">
        <v>0</v>
      </c>
      <c r="M626" s="6">
        <v>0.5</v>
      </c>
      <c r="N626">
        <v>15.7</v>
      </c>
      <c r="O626">
        <v>669.8</v>
      </c>
      <c r="P626">
        <v>33</v>
      </c>
      <c r="Q626">
        <v>32.1</v>
      </c>
      <c r="R626" s="60">
        <v>0.42847222222222198</v>
      </c>
      <c r="S626"/>
      <c r="T626" s="124">
        <f t="shared" si="36"/>
        <v>31.9</v>
      </c>
      <c r="U626" s="128">
        <f t="shared" si="37"/>
        <v>0.19999999999999929</v>
      </c>
      <c r="V626" s="123" t="str">
        <f t="shared" si="33"/>
        <v/>
      </c>
      <c r="W626" s="128">
        <f t="shared" si="34"/>
        <v>1</v>
      </c>
      <c r="X626" s="654"/>
      <c r="Y626"/>
      <c r="Z626" s="6"/>
      <c r="AA626"/>
      <c r="AC626" s="545"/>
      <c r="AR626" s="37"/>
      <c r="AS626" s="37"/>
      <c r="AT626" s="58"/>
      <c r="AU626" s="670"/>
      <c r="AV626" s="671"/>
      <c r="AW626" s="670"/>
      <c r="AX626" s="670"/>
      <c r="AY626" s="670"/>
      <c r="AZ626" s="670"/>
      <c r="BA626" s="670"/>
      <c r="BB626" s="670"/>
      <c r="BC626" s="670"/>
      <c r="BD626" s="671"/>
      <c r="BE626" s="671"/>
      <c r="BF626" s="671"/>
      <c r="BG626" s="671"/>
      <c r="BH626" s="670"/>
      <c r="BI626" s="670"/>
      <c r="BJ626" s="670"/>
      <c r="BK626" s="672"/>
      <c r="BL626" s="60"/>
      <c r="BR626" s="644"/>
      <c r="BT626" s="6"/>
      <c r="BU626" s="6"/>
      <c r="BV626" s="6"/>
      <c r="BW626" s="6"/>
      <c r="BX626" s="6"/>
      <c r="BY626" s="6"/>
      <c r="BZ626" s="6"/>
      <c r="CA626" s="6"/>
      <c r="CB626" s="60"/>
      <c r="CC626" s="6"/>
      <c r="CD626" s="6"/>
      <c r="CE626" s="6"/>
      <c r="CF626"/>
      <c r="CG626"/>
      <c r="CH626"/>
      <c r="CI626"/>
    </row>
    <row r="627" spans="2:87" s="7" customFormat="1" x14ac:dyDescent="0.25">
      <c r="B627" s="6">
        <v>20.7</v>
      </c>
      <c r="C627" s="6">
        <v>85</v>
      </c>
      <c r="D627" s="6">
        <v>19</v>
      </c>
      <c r="E627" s="6">
        <v>22.4</v>
      </c>
      <c r="F627" s="6">
        <v>0</v>
      </c>
      <c r="G627" s="6">
        <v>0</v>
      </c>
      <c r="H627" s="6">
        <v>1014.4</v>
      </c>
      <c r="I627" s="6" t="s">
        <v>229</v>
      </c>
      <c r="J627" s="6" t="s">
        <v>229</v>
      </c>
      <c r="K627" s="6">
        <v>0</v>
      </c>
      <c r="L627" s="6">
        <v>0</v>
      </c>
      <c r="M627" s="6">
        <v>0.5</v>
      </c>
      <c r="N627">
        <v>15.7</v>
      </c>
      <c r="O627">
        <v>669.8</v>
      </c>
      <c r="P627">
        <v>33.200000000000003</v>
      </c>
      <c r="Q627">
        <v>32.299999999999997</v>
      </c>
      <c r="R627" s="60">
        <v>0.42916666666666697</v>
      </c>
      <c r="S627"/>
      <c r="T627" s="124">
        <f t="shared" si="36"/>
        <v>31.7</v>
      </c>
      <c r="U627" s="128">
        <f t="shared" si="37"/>
        <v>9.9999999999997868E-2</v>
      </c>
      <c r="V627" s="123" t="str">
        <f t="shared" si="33"/>
        <v/>
      </c>
      <c r="W627" s="128">
        <f t="shared" si="34"/>
        <v>1</v>
      </c>
      <c r="X627" s="654"/>
      <c r="Y627"/>
      <c r="Z627" s="6"/>
      <c r="AA627"/>
      <c r="AC627" s="545"/>
      <c r="AR627" s="37"/>
      <c r="AS627" s="37"/>
      <c r="AT627" s="58"/>
      <c r="AU627" s="670"/>
      <c r="AV627" s="671"/>
      <c r="AW627" s="670"/>
      <c r="AX627" s="670"/>
      <c r="AY627" s="670"/>
      <c r="AZ627" s="670"/>
      <c r="BA627" s="670"/>
      <c r="BB627" s="670"/>
      <c r="BC627" s="670"/>
      <c r="BD627" s="671"/>
      <c r="BE627" s="671"/>
      <c r="BF627" s="671"/>
      <c r="BG627" s="671"/>
      <c r="BH627" s="670"/>
      <c r="BI627" s="670"/>
      <c r="BJ627" s="670"/>
      <c r="BK627" s="672"/>
      <c r="BL627" s="60"/>
      <c r="BR627" s="644"/>
      <c r="BT627" s="6"/>
      <c r="BU627" s="6"/>
      <c r="BV627" s="6"/>
      <c r="BW627" s="6"/>
      <c r="BX627" s="6"/>
      <c r="BY627" s="6"/>
      <c r="BZ627" s="6"/>
      <c r="CA627" s="6"/>
      <c r="CB627" s="60"/>
      <c r="CC627" s="6"/>
      <c r="CD627" s="6"/>
      <c r="CE627" s="6"/>
      <c r="CF627"/>
      <c r="CG627"/>
      <c r="CH627"/>
      <c r="CI627"/>
    </row>
    <row r="628" spans="2:87" s="7" customFormat="1" x14ac:dyDescent="0.25">
      <c r="B628" s="6">
        <v>20.7</v>
      </c>
      <c r="C628" s="6">
        <v>85</v>
      </c>
      <c r="D628" s="6">
        <v>18.899999999999999</v>
      </c>
      <c r="E628" s="6">
        <v>22.5</v>
      </c>
      <c r="F628" s="6">
        <v>0.7</v>
      </c>
      <c r="G628" s="6">
        <v>1.8</v>
      </c>
      <c r="H628" s="6">
        <v>1014.3</v>
      </c>
      <c r="I628" s="6" t="s">
        <v>229</v>
      </c>
      <c r="J628" s="6" t="s">
        <v>229</v>
      </c>
      <c r="K628" s="6">
        <v>0</v>
      </c>
      <c r="L628" s="6">
        <v>0</v>
      </c>
      <c r="M628" s="6">
        <v>0.5</v>
      </c>
      <c r="N628">
        <v>15.7</v>
      </c>
      <c r="O628">
        <v>669.8</v>
      </c>
      <c r="P628">
        <v>33.4</v>
      </c>
      <c r="Q628">
        <v>32.5</v>
      </c>
      <c r="R628" s="60">
        <v>0.42986111111111103</v>
      </c>
      <c r="S628"/>
      <c r="T628" s="124">
        <f t="shared" si="36"/>
        <v>31.6</v>
      </c>
      <c r="U628" s="128">
        <f t="shared" si="37"/>
        <v>0</v>
      </c>
      <c r="V628" s="123" t="str">
        <f t="shared" si="33"/>
        <v/>
      </c>
      <c r="W628" s="128" t="str">
        <f t="shared" si="34"/>
        <v/>
      </c>
      <c r="X628" s="654"/>
      <c r="Y628"/>
      <c r="Z628" s="6"/>
      <c r="AA628"/>
      <c r="AC628" s="545"/>
      <c r="AR628" s="37"/>
      <c r="AS628" s="37"/>
      <c r="AT628" s="58"/>
      <c r="AU628" s="670"/>
      <c r="AV628" s="671"/>
      <c r="AW628" s="670"/>
      <c r="AX628" s="670"/>
      <c r="AY628" s="670"/>
      <c r="AZ628" s="670"/>
      <c r="BA628" s="670"/>
      <c r="BB628" s="670"/>
      <c r="BC628" s="670"/>
      <c r="BD628" s="671"/>
      <c r="BE628" s="671"/>
      <c r="BF628" s="671"/>
      <c r="BG628" s="671"/>
      <c r="BH628" s="670"/>
      <c r="BI628" s="670"/>
      <c r="BJ628" s="670"/>
      <c r="BK628" s="672"/>
      <c r="BL628" s="60"/>
      <c r="BR628" s="644"/>
      <c r="BT628" s="6"/>
      <c r="BU628" s="6"/>
      <c r="BV628" s="6"/>
      <c r="BW628" s="6"/>
      <c r="BX628" s="6"/>
      <c r="BY628" s="6"/>
      <c r="BZ628" s="6"/>
      <c r="CA628" s="6"/>
      <c r="CB628" s="60"/>
      <c r="CC628" s="6"/>
      <c r="CD628" s="6"/>
      <c r="CE628" s="6"/>
      <c r="CF628"/>
      <c r="CG628"/>
      <c r="CH628"/>
      <c r="CI628"/>
    </row>
    <row r="629" spans="2:87" s="7" customFormat="1" x14ac:dyDescent="0.25">
      <c r="B629" s="6">
        <v>20.7</v>
      </c>
      <c r="C629" s="6">
        <v>85</v>
      </c>
      <c r="D629" s="6">
        <v>19</v>
      </c>
      <c r="E629" s="6">
        <v>22.6</v>
      </c>
      <c r="F629" s="6">
        <v>0.4</v>
      </c>
      <c r="G629" s="6">
        <v>1.8</v>
      </c>
      <c r="H629" s="6">
        <v>1014.4</v>
      </c>
      <c r="I629" s="6" t="s">
        <v>229</v>
      </c>
      <c r="J629" s="6" t="s">
        <v>229</v>
      </c>
      <c r="K629" s="6">
        <v>0</v>
      </c>
      <c r="L629" s="6">
        <v>0</v>
      </c>
      <c r="M629" s="6">
        <v>0.5</v>
      </c>
      <c r="N629">
        <v>15.7</v>
      </c>
      <c r="O629">
        <v>669.8</v>
      </c>
      <c r="P629">
        <v>33.6</v>
      </c>
      <c r="Q629">
        <v>32.700000000000003</v>
      </c>
      <c r="R629" s="60">
        <v>0.43055555555555602</v>
      </c>
      <c r="S629"/>
      <c r="T629" s="124">
        <f t="shared" si="36"/>
        <v>31.4</v>
      </c>
      <c r="U629" s="128">
        <f t="shared" si="37"/>
        <v>-0.10000000000000142</v>
      </c>
      <c r="V629" s="123" t="str">
        <f t="shared" si="33"/>
        <v/>
      </c>
      <c r="W629" s="128" t="str">
        <f t="shared" si="34"/>
        <v/>
      </c>
      <c r="X629" s="654"/>
      <c r="Y629"/>
      <c r="Z629" s="6"/>
      <c r="AA629"/>
      <c r="AC629" s="545"/>
      <c r="AR629" s="37"/>
      <c r="AS629" s="37"/>
      <c r="AT629" s="58"/>
      <c r="AU629" s="670"/>
      <c r="AV629" s="671"/>
      <c r="AW629" s="670"/>
      <c r="AX629" s="670"/>
      <c r="AY629" s="671"/>
      <c r="AZ629" s="671"/>
      <c r="BA629" s="670"/>
      <c r="BB629" s="670"/>
      <c r="BC629" s="670"/>
      <c r="BD629" s="671"/>
      <c r="BE629" s="671"/>
      <c r="BF629" s="671"/>
      <c r="BG629" s="671"/>
      <c r="BH629" s="670"/>
      <c r="BI629" s="670"/>
      <c r="BJ629" s="670"/>
      <c r="BK629" s="672"/>
      <c r="BL629" s="60"/>
      <c r="BR629" s="644"/>
      <c r="BT629" s="6"/>
      <c r="BU629" s="6"/>
      <c r="BV629" s="6"/>
      <c r="BW629" s="6"/>
      <c r="BX629" s="6"/>
      <c r="BY629" s="6"/>
      <c r="BZ629" s="6"/>
      <c r="CA629" s="6"/>
      <c r="CB629" s="60"/>
      <c r="CC629" s="6"/>
      <c r="CD629" s="6"/>
      <c r="CE629" s="6"/>
      <c r="CF629"/>
      <c r="CG629"/>
      <c r="CH629"/>
      <c r="CI629"/>
    </row>
    <row r="630" spans="2:87" s="7" customFormat="1" x14ac:dyDescent="0.25">
      <c r="B630" s="6">
        <v>20.8</v>
      </c>
      <c r="C630" s="6">
        <v>85</v>
      </c>
      <c r="D630" s="6">
        <v>18.899999999999999</v>
      </c>
      <c r="E630" s="6">
        <v>22.7</v>
      </c>
      <c r="F630" s="6">
        <v>0.4</v>
      </c>
      <c r="G630" s="6">
        <v>1.8</v>
      </c>
      <c r="H630" s="6">
        <v>1014.4</v>
      </c>
      <c r="I630" s="6" t="s">
        <v>229</v>
      </c>
      <c r="J630" s="6" t="s">
        <v>229</v>
      </c>
      <c r="K630" s="6">
        <v>0</v>
      </c>
      <c r="L630" s="6">
        <v>0</v>
      </c>
      <c r="M630" s="6">
        <v>0.5</v>
      </c>
      <c r="N630">
        <v>15.7</v>
      </c>
      <c r="O630">
        <v>669.8</v>
      </c>
      <c r="P630">
        <v>33.799999999999997</v>
      </c>
      <c r="Q630">
        <v>33</v>
      </c>
      <c r="R630" s="60">
        <v>0.43125000000000002</v>
      </c>
      <c r="S630"/>
      <c r="T630" s="124">
        <f t="shared" si="36"/>
        <v>31.3</v>
      </c>
      <c r="U630" s="128">
        <f t="shared" si="37"/>
        <v>-0.19999999999999929</v>
      </c>
      <c r="V630" s="123" t="str">
        <f t="shared" si="33"/>
        <v/>
      </c>
      <c r="W630" s="128" t="str">
        <f t="shared" si="34"/>
        <v/>
      </c>
      <c r="X630" s="654"/>
      <c r="Y630"/>
      <c r="Z630" s="6"/>
      <c r="AA630"/>
      <c r="AC630" s="545"/>
      <c r="AR630" s="37"/>
      <c r="AS630" s="37"/>
      <c r="AT630" s="58"/>
      <c r="AU630" s="670"/>
      <c r="AV630" s="671"/>
      <c r="AW630" s="670"/>
      <c r="AX630" s="670"/>
      <c r="AY630" s="670"/>
      <c r="AZ630" s="670"/>
      <c r="BA630" s="670"/>
      <c r="BB630" s="670"/>
      <c r="BC630" s="670"/>
      <c r="BD630" s="671"/>
      <c r="BE630" s="671"/>
      <c r="BF630" s="671"/>
      <c r="BG630" s="671"/>
      <c r="BH630" s="670"/>
      <c r="BI630" s="670"/>
      <c r="BJ630" s="670"/>
      <c r="BK630" s="672"/>
      <c r="BL630" s="60"/>
      <c r="BR630" s="644"/>
      <c r="BT630" s="6"/>
      <c r="BU630" s="6"/>
      <c r="BV630" s="6"/>
      <c r="BW630" s="6"/>
      <c r="BX630" s="6"/>
      <c r="BY630" s="6"/>
      <c r="BZ630" s="6"/>
      <c r="CA630" s="6"/>
      <c r="CB630" s="60"/>
      <c r="CC630" s="6"/>
      <c r="CD630" s="6"/>
      <c r="CE630" s="6"/>
      <c r="CF630"/>
      <c r="CG630"/>
      <c r="CH630"/>
      <c r="CI630"/>
    </row>
    <row r="631" spans="2:87" s="7" customFormat="1" x14ac:dyDescent="0.25">
      <c r="B631" s="6">
        <v>20.8</v>
      </c>
      <c r="C631" s="6">
        <v>85</v>
      </c>
      <c r="D631" s="6">
        <v>18.8</v>
      </c>
      <c r="E631" s="6">
        <v>22.8</v>
      </c>
      <c r="F631" s="6">
        <v>1.4</v>
      </c>
      <c r="G631" s="6">
        <v>1.8</v>
      </c>
      <c r="H631" s="6">
        <v>1014.3</v>
      </c>
      <c r="I631" s="6" t="s">
        <v>229</v>
      </c>
      <c r="J631" s="6" t="s">
        <v>229</v>
      </c>
      <c r="K631" s="6">
        <v>0</v>
      </c>
      <c r="L631" s="6">
        <v>0</v>
      </c>
      <c r="M631" s="6">
        <v>0.5</v>
      </c>
      <c r="N631">
        <v>15.7</v>
      </c>
      <c r="O631">
        <v>669.8</v>
      </c>
      <c r="P631">
        <v>34</v>
      </c>
      <c r="Q631">
        <v>33.200000000000003</v>
      </c>
      <c r="R631" s="60">
        <v>0.43194444444444402</v>
      </c>
      <c r="S631"/>
      <c r="T631" s="124">
        <f t="shared" si="36"/>
        <v>31.2</v>
      </c>
      <c r="U631" s="128">
        <f t="shared" si="37"/>
        <v>-0.19999999999999929</v>
      </c>
      <c r="V631" s="123" t="str">
        <f t="shared" si="33"/>
        <v/>
      </c>
      <c r="W631" s="128" t="str">
        <f t="shared" si="34"/>
        <v/>
      </c>
      <c r="X631" s="654"/>
      <c r="Y631"/>
      <c r="Z631" s="6"/>
      <c r="AA631"/>
      <c r="AC631" s="545"/>
      <c r="AR631" s="37"/>
      <c r="AS631" s="37"/>
      <c r="AT631" s="58"/>
      <c r="AU631" s="670"/>
      <c r="AV631" s="671"/>
      <c r="AW631" s="670"/>
      <c r="AX631" s="670"/>
      <c r="AY631" s="670"/>
      <c r="AZ631" s="670"/>
      <c r="BA631" s="670"/>
      <c r="BB631" s="670"/>
      <c r="BC631" s="670"/>
      <c r="BD631" s="671"/>
      <c r="BE631" s="671"/>
      <c r="BF631" s="671"/>
      <c r="BG631" s="671"/>
      <c r="BH631" s="670"/>
      <c r="BI631" s="670"/>
      <c r="BJ631" s="670"/>
      <c r="BK631" s="672"/>
      <c r="BL631" s="60"/>
      <c r="BR631" s="644"/>
      <c r="BT631" s="6"/>
      <c r="BU631" s="6"/>
      <c r="BV631" s="6"/>
      <c r="BW631" s="6"/>
      <c r="BX631" s="6"/>
      <c r="BY631" s="6"/>
      <c r="BZ631" s="6"/>
      <c r="CA631" s="6"/>
      <c r="CB631" s="60"/>
      <c r="CC631" s="6"/>
      <c r="CD631" s="6"/>
      <c r="CE631" s="6"/>
      <c r="CF631"/>
      <c r="CG631"/>
      <c r="CH631"/>
      <c r="CI631"/>
    </row>
    <row r="632" spans="2:87" s="7" customFormat="1" x14ac:dyDescent="0.25">
      <c r="B632" s="6">
        <v>20.9</v>
      </c>
      <c r="C632" s="6">
        <v>85</v>
      </c>
      <c r="D632" s="6">
        <v>18.8</v>
      </c>
      <c r="E632" s="6">
        <v>22.8</v>
      </c>
      <c r="F632" s="6">
        <v>6.1</v>
      </c>
      <c r="G632" s="6">
        <v>7.2</v>
      </c>
      <c r="H632" s="6">
        <v>1014.2</v>
      </c>
      <c r="I632" s="6" t="s">
        <v>229</v>
      </c>
      <c r="J632" s="6" t="s">
        <v>229</v>
      </c>
      <c r="K632" s="6">
        <v>0</v>
      </c>
      <c r="L632" s="6">
        <v>0</v>
      </c>
      <c r="M632" s="6">
        <v>0.5</v>
      </c>
      <c r="N632">
        <v>15.7</v>
      </c>
      <c r="O632">
        <v>669.8</v>
      </c>
      <c r="P632">
        <v>34.200000000000003</v>
      </c>
      <c r="Q632">
        <v>33.5</v>
      </c>
      <c r="R632" s="60">
        <v>0.43263888888888902</v>
      </c>
      <c r="S632"/>
      <c r="T632" s="124">
        <f t="shared" si="36"/>
        <v>31.2</v>
      </c>
      <c r="U632" s="128">
        <f t="shared" si="37"/>
        <v>-0.19999999999999929</v>
      </c>
      <c r="V632" s="123" t="str">
        <f t="shared" si="33"/>
        <v/>
      </c>
      <c r="W632" s="128" t="str">
        <f t="shared" si="34"/>
        <v/>
      </c>
      <c r="X632" s="654"/>
      <c r="Y632"/>
      <c r="Z632" s="6"/>
      <c r="AA632"/>
      <c r="AC632" s="545"/>
      <c r="AR632" s="37"/>
      <c r="AS632" s="37"/>
      <c r="AT632" s="58"/>
      <c r="AU632" s="670"/>
      <c r="AV632" s="671"/>
      <c r="AW632" s="670"/>
      <c r="AX632" s="670"/>
      <c r="AY632" s="671"/>
      <c r="AZ632" s="671"/>
      <c r="BA632" s="670"/>
      <c r="BB632" s="670"/>
      <c r="BC632" s="670"/>
      <c r="BD632" s="671"/>
      <c r="BE632" s="671"/>
      <c r="BF632" s="671"/>
      <c r="BG632" s="671"/>
      <c r="BH632" s="670"/>
      <c r="BI632" s="670"/>
      <c r="BJ632" s="670"/>
      <c r="BK632" s="672"/>
      <c r="BL632" s="60"/>
      <c r="BR632" s="644"/>
      <c r="BT632" s="6"/>
      <c r="BU632" s="6"/>
      <c r="BV632" s="6"/>
      <c r="BW632" s="6"/>
      <c r="BX632" s="6"/>
      <c r="BY632" s="6"/>
      <c r="BZ632" s="6"/>
      <c r="CA632" s="6"/>
      <c r="CB632" s="60"/>
      <c r="CC632" s="6"/>
      <c r="CD632" s="6"/>
      <c r="CE632" s="6"/>
      <c r="CF632"/>
      <c r="CG632"/>
      <c r="CH632"/>
      <c r="CI632"/>
    </row>
    <row r="633" spans="2:87" s="7" customFormat="1" x14ac:dyDescent="0.25">
      <c r="B633" s="6">
        <v>20.9</v>
      </c>
      <c r="C633" s="6">
        <v>85</v>
      </c>
      <c r="D633" s="6">
        <v>18.899999999999999</v>
      </c>
      <c r="E633" s="6">
        <v>22.7</v>
      </c>
      <c r="F633" s="6">
        <v>2.2000000000000002</v>
      </c>
      <c r="G633" s="6">
        <v>3.6</v>
      </c>
      <c r="H633" s="6">
        <v>1014.3</v>
      </c>
      <c r="I633" s="6" t="s">
        <v>229</v>
      </c>
      <c r="J633" s="6" t="s">
        <v>229</v>
      </c>
      <c r="K633" s="6">
        <v>0</v>
      </c>
      <c r="L633" s="6">
        <v>0</v>
      </c>
      <c r="M633" s="6">
        <v>0.5</v>
      </c>
      <c r="N633">
        <v>15.7</v>
      </c>
      <c r="O633">
        <v>669.8</v>
      </c>
      <c r="P633">
        <v>34.4</v>
      </c>
      <c r="Q633">
        <v>33.700000000000003</v>
      </c>
      <c r="R633" s="60">
        <v>0.43333333333333302</v>
      </c>
      <c r="S633"/>
      <c r="T633" s="124">
        <f t="shared" si="36"/>
        <v>31</v>
      </c>
      <c r="U633" s="128">
        <f t="shared" si="37"/>
        <v>-0.39999999999999858</v>
      </c>
      <c r="V633" s="123" t="str">
        <f t="shared" si="33"/>
        <v/>
      </c>
      <c r="W633" s="128" t="str">
        <f t="shared" si="34"/>
        <v/>
      </c>
      <c r="X633" s="654"/>
      <c r="Y633"/>
      <c r="Z633" s="6"/>
      <c r="AA633"/>
      <c r="AC633" s="545"/>
      <c r="AR633" s="37"/>
      <c r="AS633" s="37"/>
      <c r="AT633" s="58"/>
      <c r="AU633" s="670"/>
      <c r="AV633" s="671"/>
      <c r="AW633" s="670"/>
      <c r="AX633" s="670"/>
      <c r="AY633" s="671"/>
      <c r="AZ633" s="671"/>
      <c r="BA633" s="670"/>
      <c r="BB633" s="670"/>
      <c r="BC633" s="670"/>
      <c r="BD633" s="671"/>
      <c r="BE633" s="671"/>
      <c r="BF633" s="671"/>
      <c r="BG633" s="671"/>
      <c r="BH633" s="670"/>
      <c r="BI633" s="670"/>
      <c r="BJ633" s="671"/>
      <c r="BK633" s="672"/>
      <c r="BL633" s="60"/>
      <c r="BR633" s="644"/>
      <c r="BT633" s="6"/>
      <c r="BU633" s="6"/>
      <c r="BV633" s="6"/>
      <c r="BW633" s="6"/>
      <c r="BX633" s="6"/>
      <c r="BY633" s="6"/>
      <c r="BZ633" s="6"/>
      <c r="CA633" s="6"/>
      <c r="CB633" s="60"/>
      <c r="CC633" s="6"/>
      <c r="CD633" s="6"/>
      <c r="CE633" s="6"/>
      <c r="CF633"/>
      <c r="CG633"/>
      <c r="CH633"/>
      <c r="CI633"/>
    </row>
    <row r="634" spans="2:87" s="7" customFormat="1" x14ac:dyDescent="0.25">
      <c r="B634" s="6">
        <v>20.9</v>
      </c>
      <c r="C634" s="6">
        <v>85</v>
      </c>
      <c r="D634" s="6">
        <v>18.7</v>
      </c>
      <c r="E634" s="6">
        <v>22.7</v>
      </c>
      <c r="F634" s="6">
        <v>4.7</v>
      </c>
      <c r="G634" s="6">
        <v>9.4</v>
      </c>
      <c r="H634" s="6">
        <v>1014.3</v>
      </c>
      <c r="I634" s="6" t="s">
        <v>229</v>
      </c>
      <c r="J634" s="6" t="s">
        <v>229</v>
      </c>
      <c r="K634" s="6">
        <v>0</v>
      </c>
      <c r="L634" s="6">
        <v>0</v>
      </c>
      <c r="M634" s="6">
        <v>0.5</v>
      </c>
      <c r="N634">
        <v>15.7</v>
      </c>
      <c r="O634">
        <v>669.8</v>
      </c>
      <c r="P634">
        <v>34.5</v>
      </c>
      <c r="Q634">
        <v>33.700000000000003</v>
      </c>
      <c r="R634" s="60">
        <v>0.43402777777777801</v>
      </c>
      <c r="S634"/>
      <c r="T634" s="124">
        <f t="shared" si="36"/>
        <v>30.8</v>
      </c>
      <c r="U634" s="128">
        <f t="shared" si="37"/>
        <v>-0.5</v>
      </c>
      <c r="V634" s="123" t="str">
        <f t="shared" si="33"/>
        <v/>
      </c>
      <c r="W634" s="128" t="str">
        <f t="shared" si="34"/>
        <v/>
      </c>
      <c r="X634" s="654"/>
      <c r="Y634"/>
      <c r="Z634" s="6"/>
      <c r="AA634"/>
      <c r="AC634" s="545"/>
      <c r="AR634" s="37"/>
      <c r="AS634" s="37"/>
      <c r="AT634" s="58"/>
      <c r="AU634" s="670"/>
      <c r="AV634" s="671"/>
      <c r="AW634" s="670"/>
      <c r="AX634" s="670"/>
      <c r="AY634" s="671"/>
      <c r="AZ634" s="671"/>
      <c r="BA634" s="670"/>
      <c r="BB634" s="670"/>
      <c r="BC634" s="670"/>
      <c r="BD634" s="671"/>
      <c r="BE634" s="671"/>
      <c r="BF634" s="671"/>
      <c r="BG634" s="671"/>
      <c r="BH634" s="670"/>
      <c r="BI634" s="670"/>
      <c r="BJ634" s="670"/>
      <c r="BK634" s="672"/>
      <c r="BL634" s="60"/>
      <c r="BR634" s="644"/>
      <c r="BT634" s="6"/>
      <c r="BU634" s="6"/>
      <c r="BV634" s="6"/>
      <c r="BW634" s="6"/>
      <c r="BX634" s="6"/>
      <c r="BY634" s="6"/>
      <c r="BZ634" s="6"/>
      <c r="CA634" s="6"/>
      <c r="CB634" s="60"/>
      <c r="CC634" s="6"/>
      <c r="CD634" s="6"/>
      <c r="CE634" s="6"/>
      <c r="CF634"/>
      <c r="CG634"/>
      <c r="CH634"/>
      <c r="CI634"/>
    </row>
    <row r="635" spans="2:87" s="7" customFormat="1" x14ac:dyDescent="0.25">
      <c r="B635" s="6">
        <v>21</v>
      </c>
      <c r="C635" s="6">
        <v>85</v>
      </c>
      <c r="D635" s="6">
        <v>18.899999999999999</v>
      </c>
      <c r="E635" s="6">
        <v>22.7</v>
      </c>
      <c r="F635" s="6">
        <v>6.1</v>
      </c>
      <c r="G635" s="6">
        <v>7.2</v>
      </c>
      <c r="H635" s="6">
        <v>1014.3</v>
      </c>
      <c r="I635" s="6" t="s">
        <v>229</v>
      </c>
      <c r="J635" s="6" t="s">
        <v>229</v>
      </c>
      <c r="K635" s="6">
        <v>0</v>
      </c>
      <c r="L635" s="6">
        <v>0</v>
      </c>
      <c r="M635" s="6">
        <v>0.5</v>
      </c>
      <c r="N635">
        <v>15.7</v>
      </c>
      <c r="O635">
        <v>669.8</v>
      </c>
      <c r="P635">
        <v>34.700000000000003</v>
      </c>
      <c r="Q635">
        <v>33.799999999999997</v>
      </c>
      <c r="R635" s="60">
        <v>0.43472222222222201</v>
      </c>
      <c r="S635"/>
      <c r="T635" s="124">
        <f t="shared" si="36"/>
        <v>30.6</v>
      </c>
      <c r="U635" s="128">
        <f t="shared" si="37"/>
        <v>-0.59999999999999787</v>
      </c>
      <c r="V635" s="123" t="str">
        <f t="shared" si="33"/>
        <v/>
      </c>
      <c r="W635" s="128" t="str">
        <f t="shared" si="34"/>
        <v/>
      </c>
      <c r="X635" s="654"/>
      <c r="Y635"/>
      <c r="Z635" s="6"/>
      <c r="AA635"/>
      <c r="AC635" s="545"/>
      <c r="AR635" s="37"/>
      <c r="AS635" s="37"/>
      <c r="AT635" s="58"/>
      <c r="AU635" s="670"/>
      <c r="AV635" s="671"/>
      <c r="AW635" s="670"/>
      <c r="AX635" s="670"/>
      <c r="AY635" s="670"/>
      <c r="AZ635" s="670"/>
      <c r="BA635" s="670"/>
      <c r="BB635" s="670"/>
      <c r="BC635" s="670"/>
      <c r="BD635" s="671"/>
      <c r="BE635" s="671"/>
      <c r="BF635" s="671"/>
      <c r="BG635" s="671"/>
      <c r="BH635" s="670"/>
      <c r="BI635" s="670"/>
      <c r="BJ635" s="670"/>
      <c r="BK635" s="672"/>
      <c r="BL635" s="60"/>
      <c r="BR635" s="644"/>
      <c r="BT635" s="6"/>
      <c r="BU635" s="6"/>
      <c r="BV635" s="6"/>
      <c r="BW635" s="6"/>
      <c r="BX635" s="6"/>
      <c r="BY635" s="6"/>
      <c r="BZ635" s="6"/>
      <c r="CA635" s="6"/>
      <c r="CB635" s="60"/>
      <c r="CC635" s="6"/>
      <c r="CD635" s="6"/>
      <c r="CE635" s="6"/>
      <c r="CF635"/>
      <c r="CG635"/>
      <c r="CH635"/>
      <c r="CI635"/>
    </row>
    <row r="636" spans="2:87" s="7" customFormat="1" x14ac:dyDescent="0.25">
      <c r="B636" s="6">
        <v>21</v>
      </c>
      <c r="C636" s="6">
        <v>85</v>
      </c>
      <c r="D636" s="6">
        <v>18.899999999999999</v>
      </c>
      <c r="E636" s="6">
        <v>22.7</v>
      </c>
      <c r="F636" s="6">
        <v>5.4</v>
      </c>
      <c r="G636" s="6">
        <v>7.2</v>
      </c>
      <c r="H636" s="6">
        <v>1014.3</v>
      </c>
      <c r="I636" s="6" t="s">
        <v>229</v>
      </c>
      <c r="J636" s="6" t="s">
        <v>229</v>
      </c>
      <c r="K636" s="6">
        <v>0</v>
      </c>
      <c r="L636" s="6">
        <v>0</v>
      </c>
      <c r="M636" s="6">
        <v>0.5</v>
      </c>
      <c r="N636">
        <v>15.7</v>
      </c>
      <c r="O636">
        <v>669.8</v>
      </c>
      <c r="P636">
        <v>34.799999999999997</v>
      </c>
      <c r="Q636">
        <v>33.799999999999997</v>
      </c>
      <c r="R636" s="60">
        <v>0.43541666666666701</v>
      </c>
      <c r="S636"/>
      <c r="T636" s="124">
        <f t="shared" si="36"/>
        <v>30.4</v>
      </c>
      <c r="U636" s="128">
        <f t="shared" si="37"/>
        <v>-0.80000000000000071</v>
      </c>
      <c r="V636" s="123" t="str">
        <f t="shared" si="33"/>
        <v/>
      </c>
      <c r="W636" s="128" t="str">
        <f t="shared" si="34"/>
        <v/>
      </c>
      <c r="X636" s="654"/>
      <c r="Y636"/>
      <c r="Z636" s="6"/>
      <c r="AA636"/>
      <c r="AC636" s="545"/>
      <c r="AR636" s="37"/>
      <c r="AS636" s="37"/>
      <c r="AT636" s="58"/>
      <c r="AU636" s="670"/>
      <c r="AV636" s="671"/>
      <c r="AW636" s="670"/>
      <c r="AX636" s="670"/>
      <c r="AY636" s="671"/>
      <c r="AZ636" s="671"/>
      <c r="BA636" s="670"/>
      <c r="BB636" s="670"/>
      <c r="BC636" s="670"/>
      <c r="BD636" s="671"/>
      <c r="BE636" s="671"/>
      <c r="BF636" s="671"/>
      <c r="BG636" s="671"/>
      <c r="BH636" s="670"/>
      <c r="BI636" s="670"/>
      <c r="BJ636" s="671"/>
      <c r="BK636" s="672"/>
      <c r="BL636" s="60"/>
      <c r="BR636" s="644"/>
      <c r="BT636" s="6"/>
      <c r="BU636" s="6"/>
      <c r="BV636" s="6"/>
      <c r="BW636" s="6"/>
      <c r="BX636" s="6"/>
      <c r="BY636" s="6"/>
      <c r="BZ636" s="6"/>
      <c r="CA636" s="6"/>
      <c r="CB636" s="60"/>
      <c r="CC636" s="6"/>
      <c r="CD636" s="6"/>
      <c r="CE636" s="6"/>
      <c r="CF636"/>
      <c r="CG636"/>
      <c r="CH636"/>
      <c r="CI636"/>
    </row>
    <row r="637" spans="2:87" s="7" customFormat="1" x14ac:dyDescent="0.25">
      <c r="B637" s="6">
        <v>21.1</v>
      </c>
      <c r="C637" s="6">
        <v>84</v>
      </c>
      <c r="D637" s="6">
        <v>18.899999999999999</v>
      </c>
      <c r="E637" s="6">
        <v>22.7</v>
      </c>
      <c r="F637" s="6">
        <v>6.1</v>
      </c>
      <c r="G637" s="6">
        <v>7.2</v>
      </c>
      <c r="H637" s="6">
        <v>1014.4</v>
      </c>
      <c r="I637" s="6" t="s">
        <v>229</v>
      </c>
      <c r="J637" s="6" t="s">
        <v>229</v>
      </c>
      <c r="K637" s="6">
        <v>0</v>
      </c>
      <c r="L637" s="6">
        <v>0</v>
      </c>
      <c r="M637" s="6">
        <v>0.5</v>
      </c>
      <c r="N637">
        <v>15.7</v>
      </c>
      <c r="O637">
        <v>669.8</v>
      </c>
      <c r="P637">
        <v>34.9</v>
      </c>
      <c r="Q637">
        <v>33.799999999999997</v>
      </c>
      <c r="R637" s="60">
        <v>0.43611111111111101</v>
      </c>
      <c r="S637"/>
      <c r="T637" s="124">
        <f t="shared" si="36"/>
        <v>30.2</v>
      </c>
      <c r="U637" s="128">
        <f t="shared" si="37"/>
        <v>-0.90000000000000213</v>
      </c>
      <c r="V637" s="123" t="str">
        <f t="shared" si="33"/>
        <v/>
      </c>
      <c r="W637" s="128" t="str">
        <f t="shared" si="34"/>
        <v/>
      </c>
      <c r="X637" s="654"/>
      <c r="Y637"/>
      <c r="Z637" s="6"/>
      <c r="AA637"/>
      <c r="AC637" s="545"/>
      <c r="AR637" s="37"/>
      <c r="AS637" s="37"/>
      <c r="AT637" s="58"/>
      <c r="AU637" s="670"/>
      <c r="AV637" s="671"/>
      <c r="AW637" s="670"/>
      <c r="AX637" s="670"/>
      <c r="AY637" s="671"/>
      <c r="AZ637" s="671"/>
      <c r="BA637" s="670"/>
      <c r="BB637" s="670"/>
      <c r="BC637" s="670"/>
      <c r="BD637" s="671"/>
      <c r="BE637" s="671"/>
      <c r="BF637" s="671"/>
      <c r="BG637" s="671"/>
      <c r="BH637" s="670"/>
      <c r="BI637" s="670"/>
      <c r="BJ637" s="671"/>
      <c r="BK637" s="672"/>
      <c r="BL637" s="60"/>
      <c r="BR637" s="644"/>
      <c r="BT637" s="6"/>
      <c r="BU637" s="6"/>
      <c r="BV637" s="6"/>
      <c r="BW637" s="6"/>
      <c r="BX637" s="6"/>
      <c r="BY637" s="6"/>
      <c r="BZ637" s="6"/>
      <c r="CA637" s="6"/>
      <c r="CB637" s="60"/>
      <c r="CC637" s="6"/>
      <c r="CD637" s="6"/>
      <c r="CE637" s="6"/>
      <c r="CF637"/>
      <c r="CG637"/>
      <c r="CH637"/>
      <c r="CI637"/>
    </row>
    <row r="638" spans="2:87" s="7" customFormat="1" x14ac:dyDescent="0.25">
      <c r="B638" s="6">
        <v>21.1</v>
      </c>
      <c r="C638" s="6">
        <v>84</v>
      </c>
      <c r="D638" s="6">
        <v>18.899999999999999</v>
      </c>
      <c r="E638" s="6">
        <v>22.7</v>
      </c>
      <c r="F638" s="6">
        <v>4.7</v>
      </c>
      <c r="G638" s="6">
        <v>7.2</v>
      </c>
      <c r="H638" s="6">
        <v>1014.1</v>
      </c>
      <c r="I638" s="6" t="s">
        <v>229</v>
      </c>
      <c r="J638" s="6" t="s">
        <v>229</v>
      </c>
      <c r="K638" s="6">
        <v>0</v>
      </c>
      <c r="L638" s="6">
        <v>0</v>
      </c>
      <c r="M638" s="6">
        <v>0.5</v>
      </c>
      <c r="N638">
        <v>15.7</v>
      </c>
      <c r="O638">
        <v>669.8</v>
      </c>
      <c r="P638">
        <v>35</v>
      </c>
      <c r="Q638">
        <v>33.700000000000003</v>
      </c>
      <c r="R638" s="60">
        <v>0.436805555555556</v>
      </c>
      <c r="S638"/>
      <c r="T638" s="124">
        <f t="shared" si="36"/>
        <v>29.9</v>
      </c>
      <c r="U638" s="128">
        <f t="shared" si="37"/>
        <v>-1.1000000000000014</v>
      </c>
      <c r="V638" s="123" t="str">
        <f t="shared" si="33"/>
        <v/>
      </c>
      <c r="W638" s="128" t="str">
        <f t="shared" si="34"/>
        <v/>
      </c>
      <c r="X638" s="654"/>
      <c r="Y638"/>
      <c r="Z638" s="6"/>
      <c r="AA638"/>
      <c r="AC638" s="545"/>
      <c r="AR638" s="37"/>
      <c r="AS638" s="37"/>
      <c r="AT638" s="58"/>
      <c r="AU638" s="670"/>
      <c r="AV638" s="671"/>
      <c r="AW638" s="670"/>
      <c r="AX638" s="670"/>
      <c r="AY638" s="671"/>
      <c r="AZ638" s="671"/>
      <c r="BA638" s="670"/>
      <c r="BB638" s="670"/>
      <c r="BC638" s="670"/>
      <c r="BD638" s="671"/>
      <c r="BE638" s="671"/>
      <c r="BF638" s="671"/>
      <c r="BG638" s="671"/>
      <c r="BH638" s="670"/>
      <c r="BI638" s="671"/>
      <c r="BJ638" s="671"/>
      <c r="BK638" s="672"/>
      <c r="BL638" s="60"/>
      <c r="BR638" s="644"/>
      <c r="BT638" s="6"/>
      <c r="BU638" s="6"/>
      <c r="BV638" s="6"/>
      <c r="BW638" s="6"/>
      <c r="BX638" s="6"/>
      <c r="BY638" s="6"/>
      <c r="BZ638" s="6"/>
      <c r="CA638" s="6"/>
      <c r="CB638" s="60"/>
      <c r="CC638" s="6"/>
      <c r="CD638" s="6"/>
      <c r="CE638" s="6"/>
      <c r="CF638"/>
      <c r="CG638"/>
      <c r="CH638"/>
      <c r="CI638"/>
    </row>
    <row r="639" spans="2:87" s="7" customFormat="1" x14ac:dyDescent="0.25">
      <c r="B639" s="6">
        <v>21.1</v>
      </c>
      <c r="C639" s="6">
        <v>84</v>
      </c>
      <c r="D639" s="6">
        <v>18.7</v>
      </c>
      <c r="E639" s="6">
        <v>22.5</v>
      </c>
      <c r="F639" s="6">
        <v>3.6</v>
      </c>
      <c r="G639" s="6">
        <v>3.6</v>
      </c>
      <c r="H639" s="6">
        <v>1014.4</v>
      </c>
      <c r="I639" s="6" t="s">
        <v>229</v>
      </c>
      <c r="J639" s="6" t="s">
        <v>229</v>
      </c>
      <c r="K639" s="6">
        <v>0</v>
      </c>
      <c r="L639" s="6">
        <v>0</v>
      </c>
      <c r="M639" s="6">
        <v>0.5</v>
      </c>
      <c r="N639">
        <v>15.7</v>
      </c>
      <c r="O639">
        <v>669.8</v>
      </c>
      <c r="P639">
        <v>35.1</v>
      </c>
      <c r="Q639">
        <v>33.700000000000003</v>
      </c>
      <c r="R639" s="60">
        <v>0.4375</v>
      </c>
      <c r="S639"/>
      <c r="T639" s="124">
        <f t="shared" si="36"/>
        <v>29.7</v>
      </c>
      <c r="U639" s="128">
        <f t="shared" si="37"/>
        <v>-1.1999999999999993</v>
      </c>
      <c r="V639" s="123" t="str">
        <f t="shared" si="33"/>
        <v/>
      </c>
      <c r="W639" s="128" t="str">
        <f t="shared" si="34"/>
        <v/>
      </c>
      <c r="X639" s="654"/>
      <c r="Y639"/>
      <c r="Z639" s="6"/>
      <c r="AA639"/>
      <c r="AC639" s="545"/>
      <c r="AR639" s="37"/>
      <c r="AS639" s="37"/>
      <c r="AT639" s="58"/>
      <c r="AU639" s="670"/>
      <c r="AV639" s="671"/>
      <c r="AW639" s="670"/>
      <c r="AX639" s="670"/>
      <c r="AY639" s="671"/>
      <c r="AZ639" s="671"/>
      <c r="BA639" s="670"/>
      <c r="BB639" s="670"/>
      <c r="BC639" s="670"/>
      <c r="BD639" s="671"/>
      <c r="BE639" s="671"/>
      <c r="BF639" s="671"/>
      <c r="BG639" s="671"/>
      <c r="BH639" s="670"/>
      <c r="BI639" s="671"/>
      <c r="BJ639" s="671"/>
      <c r="BK639" s="672"/>
      <c r="BL639" s="60"/>
      <c r="BR639" s="644"/>
      <c r="BT639" s="6"/>
      <c r="BU639" s="6"/>
      <c r="BV639" s="6"/>
      <c r="BW639" s="6"/>
      <c r="BX639" s="6"/>
      <c r="BY639" s="6"/>
      <c r="BZ639" s="6"/>
      <c r="CA639" s="6"/>
      <c r="CB639" s="60"/>
      <c r="CC639" s="6"/>
      <c r="CD639" s="6"/>
      <c r="CE639" s="6"/>
      <c r="CF639"/>
      <c r="CG639"/>
      <c r="CH639"/>
      <c r="CI639"/>
    </row>
    <row r="640" spans="2:87" s="7" customFormat="1" x14ac:dyDescent="0.25">
      <c r="B640" s="6">
        <v>21.2</v>
      </c>
      <c r="C640" s="6">
        <v>84</v>
      </c>
      <c r="D640" s="6">
        <v>18.7</v>
      </c>
      <c r="E640" s="6">
        <v>22.5</v>
      </c>
      <c r="F640" s="6">
        <v>4.7</v>
      </c>
      <c r="G640" s="6">
        <v>7.2</v>
      </c>
      <c r="H640" s="6">
        <v>1014.2</v>
      </c>
      <c r="I640" s="6" t="s">
        <v>229</v>
      </c>
      <c r="J640" s="6" t="s">
        <v>229</v>
      </c>
      <c r="K640" s="6">
        <v>0</v>
      </c>
      <c r="L640" s="6">
        <v>0</v>
      </c>
      <c r="M640" s="6">
        <v>0.5</v>
      </c>
      <c r="N640">
        <v>15.7</v>
      </c>
      <c r="O640">
        <v>669.8</v>
      </c>
      <c r="P640">
        <v>35.200000000000003</v>
      </c>
      <c r="Q640">
        <v>33.700000000000003</v>
      </c>
      <c r="R640" s="60">
        <v>0.438194444444444</v>
      </c>
      <c r="S640"/>
      <c r="T640" s="124">
        <f t="shared" si="36"/>
        <v>29.4</v>
      </c>
      <c r="U640" s="128">
        <f t="shared" si="37"/>
        <v>-1.5</v>
      </c>
      <c r="V640" s="123" t="str">
        <f t="shared" si="33"/>
        <v/>
      </c>
      <c r="W640" s="128" t="str">
        <f t="shared" si="34"/>
        <v/>
      </c>
      <c r="X640" s="654"/>
      <c r="Y640"/>
      <c r="Z640" s="6"/>
      <c r="AA640"/>
      <c r="AC640" s="545"/>
      <c r="AR640" s="37"/>
      <c r="AS640" s="37"/>
      <c r="AT640" s="58"/>
      <c r="AU640" s="670"/>
      <c r="AV640" s="671"/>
      <c r="AW640" s="670"/>
      <c r="AX640" s="670"/>
      <c r="AY640" s="671"/>
      <c r="AZ640" s="671"/>
      <c r="BA640" s="670"/>
      <c r="BB640" s="670"/>
      <c r="BC640" s="670"/>
      <c r="BD640" s="671"/>
      <c r="BE640" s="671"/>
      <c r="BF640" s="671"/>
      <c r="BG640" s="671"/>
      <c r="BH640" s="670"/>
      <c r="BI640" s="671"/>
      <c r="BJ640" s="671"/>
      <c r="BK640" s="672"/>
      <c r="BL640" s="60"/>
      <c r="BR640" s="644"/>
      <c r="BT640" s="6"/>
      <c r="BU640" s="6"/>
      <c r="BV640" s="6"/>
      <c r="BW640" s="6"/>
      <c r="BX640" s="6"/>
      <c r="BY640" s="6"/>
      <c r="BZ640" s="6"/>
      <c r="CA640" s="6"/>
      <c r="CB640" s="60"/>
      <c r="CC640" s="6"/>
      <c r="CD640" s="6"/>
      <c r="CE640" s="6"/>
      <c r="CF640"/>
      <c r="CG640"/>
      <c r="CH640"/>
      <c r="CI640"/>
    </row>
    <row r="641" spans="2:87" s="7" customFormat="1" x14ac:dyDescent="0.25">
      <c r="B641" s="6">
        <v>21.3</v>
      </c>
      <c r="C641" s="6">
        <v>84</v>
      </c>
      <c r="D641" s="6">
        <v>18.899999999999999</v>
      </c>
      <c r="E641" s="6">
        <v>22.7</v>
      </c>
      <c r="F641" s="6">
        <v>5.8</v>
      </c>
      <c r="G641" s="6">
        <v>7.2</v>
      </c>
      <c r="H641" s="6">
        <v>1014.2</v>
      </c>
      <c r="I641" s="6" t="s">
        <v>229</v>
      </c>
      <c r="J641" s="6" t="s">
        <v>229</v>
      </c>
      <c r="K641" s="6">
        <v>0</v>
      </c>
      <c r="L641" s="6">
        <v>0</v>
      </c>
      <c r="M641" s="6">
        <v>0.5</v>
      </c>
      <c r="N641">
        <v>15.7</v>
      </c>
      <c r="O641">
        <v>669.8</v>
      </c>
      <c r="P641">
        <v>35.4</v>
      </c>
      <c r="Q641">
        <v>33.6</v>
      </c>
      <c r="R641" s="60">
        <v>0.43888888888888899</v>
      </c>
      <c r="S641"/>
      <c r="T641" s="124">
        <f t="shared" si="36"/>
        <v>29.2</v>
      </c>
      <c r="U641" s="128">
        <f t="shared" si="37"/>
        <v>-1.6999999999999993</v>
      </c>
      <c r="V641" s="123" t="str">
        <f t="shared" si="33"/>
        <v/>
      </c>
      <c r="W641" s="128" t="str">
        <f t="shared" si="34"/>
        <v/>
      </c>
      <c r="X641" s="654"/>
      <c r="Y641"/>
      <c r="Z641" s="6"/>
      <c r="AA641"/>
      <c r="AC641" s="545"/>
      <c r="AR641" s="37"/>
      <c r="AS641" s="37"/>
      <c r="AT641" s="58"/>
      <c r="AU641" s="670"/>
      <c r="AV641" s="671"/>
      <c r="AW641" s="670"/>
      <c r="AX641" s="670"/>
      <c r="AY641" s="671"/>
      <c r="AZ641" s="671"/>
      <c r="BA641" s="670"/>
      <c r="BB641" s="670"/>
      <c r="BC641" s="670"/>
      <c r="BD641" s="671"/>
      <c r="BE641" s="671"/>
      <c r="BF641" s="671"/>
      <c r="BG641" s="671"/>
      <c r="BH641" s="670"/>
      <c r="BI641" s="671"/>
      <c r="BJ641" s="671"/>
      <c r="BK641" s="672"/>
      <c r="BL641" s="60"/>
      <c r="BR641" s="644"/>
      <c r="BT641" s="6"/>
      <c r="BU641" s="6"/>
      <c r="BV641" s="6"/>
      <c r="BW641" s="6"/>
      <c r="BX641" s="6"/>
      <c r="BY641" s="6"/>
      <c r="BZ641" s="6"/>
      <c r="CA641" s="6"/>
      <c r="CB641" s="60"/>
      <c r="CC641" s="6"/>
      <c r="CD641" s="6"/>
      <c r="CE641" s="6"/>
      <c r="CF641"/>
      <c r="CG641"/>
      <c r="CH641"/>
      <c r="CI641"/>
    </row>
    <row r="642" spans="2:87" s="7" customFormat="1" x14ac:dyDescent="0.25">
      <c r="B642" s="6">
        <v>21.3</v>
      </c>
      <c r="C642" s="6">
        <v>84</v>
      </c>
      <c r="D642" s="6">
        <v>18.899999999999999</v>
      </c>
      <c r="E642" s="6">
        <v>22.7</v>
      </c>
      <c r="F642" s="6">
        <v>4</v>
      </c>
      <c r="G642" s="6">
        <v>7.2</v>
      </c>
      <c r="H642" s="6">
        <v>1014.3</v>
      </c>
      <c r="I642" s="6" t="s">
        <v>229</v>
      </c>
      <c r="J642" s="6" t="s">
        <v>229</v>
      </c>
      <c r="K642" s="6">
        <v>0</v>
      </c>
      <c r="L642" s="6">
        <v>0</v>
      </c>
      <c r="M642" s="6">
        <v>0.5</v>
      </c>
      <c r="N642">
        <v>15.7</v>
      </c>
      <c r="O642">
        <v>669.8</v>
      </c>
      <c r="P642">
        <v>35.5</v>
      </c>
      <c r="Q642">
        <v>33.700000000000003</v>
      </c>
      <c r="R642" s="60">
        <v>0.43958333333333299</v>
      </c>
      <c r="S642"/>
      <c r="T642" s="124">
        <f t="shared" si="36"/>
        <v>29</v>
      </c>
      <c r="U642" s="128">
        <f t="shared" si="37"/>
        <v>-1.8000000000000007</v>
      </c>
      <c r="V642" s="123" t="str">
        <f t="shared" si="33"/>
        <v/>
      </c>
      <c r="W642" s="128" t="str">
        <f t="shared" si="34"/>
        <v/>
      </c>
      <c r="X642" s="654"/>
      <c r="Y642"/>
      <c r="Z642" s="6"/>
      <c r="AA642"/>
      <c r="AC642" s="545"/>
      <c r="AR642" s="37"/>
      <c r="AS642" s="37"/>
      <c r="AT642" s="58"/>
      <c r="AU642" s="670"/>
      <c r="AV642" s="671"/>
      <c r="AW642" s="670"/>
      <c r="AX642" s="670"/>
      <c r="AY642" s="670"/>
      <c r="AZ642" s="670"/>
      <c r="BA642" s="670"/>
      <c r="BB642" s="670"/>
      <c r="BC642" s="670"/>
      <c r="BD642" s="671"/>
      <c r="BE642" s="671"/>
      <c r="BF642" s="671"/>
      <c r="BG642" s="671"/>
      <c r="BH642" s="670"/>
      <c r="BI642" s="671"/>
      <c r="BJ642" s="671"/>
      <c r="BK642" s="672"/>
      <c r="BL642" s="60"/>
      <c r="BR642" s="644"/>
      <c r="BT642" s="6"/>
      <c r="BU642" s="6"/>
      <c r="BV642" s="6"/>
      <c r="BW642" s="6"/>
      <c r="BX642" s="6"/>
      <c r="BY642" s="6"/>
      <c r="BZ642" s="6"/>
      <c r="CA642" s="6"/>
      <c r="CB642" s="60"/>
      <c r="CC642" s="6"/>
      <c r="CD642" s="6"/>
      <c r="CE642" s="6"/>
      <c r="CF642"/>
      <c r="CG642"/>
      <c r="CH642"/>
      <c r="CI642"/>
    </row>
    <row r="643" spans="2:87" s="7" customFormat="1" x14ac:dyDescent="0.25">
      <c r="B643" s="6">
        <v>21.3</v>
      </c>
      <c r="C643" s="6">
        <v>84</v>
      </c>
      <c r="D643" s="6">
        <v>18.899999999999999</v>
      </c>
      <c r="E643" s="6">
        <v>22.7</v>
      </c>
      <c r="F643" s="6">
        <v>1.4</v>
      </c>
      <c r="G643" s="6">
        <v>3.6</v>
      </c>
      <c r="H643" s="6">
        <v>1014.2</v>
      </c>
      <c r="I643" s="6" t="s">
        <v>229</v>
      </c>
      <c r="J643" s="6" t="s">
        <v>229</v>
      </c>
      <c r="K643" s="6">
        <v>0</v>
      </c>
      <c r="L643" s="6">
        <v>0</v>
      </c>
      <c r="M643" s="6">
        <v>0.5</v>
      </c>
      <c r="N643">
        <v>15.7</v>
      </c>
      <c r="O643">
        <v>669.8</v>
      </c>
      <c r="P643">
        <v>35.5</v>
      </c>
      <c r="Q643">
        <v>33.700000000000003</v>
      </c>
      <c r="R643" s="60">
        <v>0.44027777777777799</v>
      </c>
      <c r="S643"/>
      <c r="T643" s="124">
        <f t="shared" si="36"/>
        <v>28.9</v>
      </c>
      <c r="U643" s="128">
        <f t="shared" si="37"/>
        <v>-1.9000000000000021</v>
      </c>
      <c r="V643" s="123" t="str">
        <f t="shared" si="33"/>
        <v/>
      </c>
      <c r="W643" s="128" t="str">
        <f t="shared" si="34"/>
        <v/>
      </c>
      <c r="X643" s="654"/>
      <c r="Y643"/>
      <c r="Z643" s="6"/>
      <c r="AA643"/>
      <c r="AC643" s="545"/>
      <c r="AR643" s="37"/>
      <c r="AS643" s="37"/>
      <c r="AT643" s="58"/>
      <c r="AU643" s="670"/>
      <c r="AV643" s="671"/>
      <c r="AW643" s="670"/>
      <c r="AX643" s="670"/>
      <c r="AY643" s="670"/>
      <c r="AZ643" s="670"/>
      <c r="BA643" s="670"/>
      <c r="BB643" s="670"/>
      <c r="BC643" s="670"/>
      <c r="BD643" s="671"/>
      <c r="BE643" s="671"/>
      <c r="BF643" s="671"/>
      <c r="BG643" s="671"/>
      <c r="BH643" s="670"/>
      <c r="BI643" s="671"/>
      <c r="BJ643" s="671"/>
      <c r="BK643" s="672"/>
      <c r="BL643" s="60"/>
      <c r="BR643" s="644"/>
      <c r="BT643" s="6"/>
      <c r="BU643" s="6"/>
      <c r="BV643" s="6"/>
      <c r="BW643" s="6"/>
      <c r="BX643" s="6"/>
      <c r="BY643" s="6"/>
      <c r="BZ643" s="6"/>
      <c r="CA643" s="6"/>
      <c r="CB643" s="60"/>
      <c r="CC643" s="6"/>
      <c r="CD643" s="6"/>
      <c r="CE643" s="6"/>
      <c r="CF643"/>
      <c r="CG643"/>
      <c r="CH643"/>
      <c r="CI643"/>
    </row>
    <row r="644" spans="2:87" s="7" customFormat="1" x14ac:dyDescent="0.25">
      <c r="B644" s="6">
        <v>21.4</v>
      </c>
      <c r="C644" s="6">
        <v>84</v>
      </c>
      <c r="D644" s="6">
        <v>18.8</v>
      </c>
      <c r="E644" s="6">
        <v>22.8</v>
      </c>
      <c r="F644" s="6">
        <v>3.6</v>
      </c>
      <c r="G644" s="6">
        <v>3.6</v>
      </c>
      <c r="H644" s="6">
        <v>1014.2</v>
      </c>
      <c r="I644" s="6" t="s">
        <v>229</v>
      </c>
      <c r="J644" s="6" t="s">
        <v>229</v>
      </c>
      <c r="K644" s="6">
        <v>0</v>
      </c>
      <c r="L644" s="6">
        <v>0</v>
      </c>
      <c r="M644" s="6">
        <v>0.5</v>
      </c>
      <c r="N644">
        <v>15.7</v>
      </c>
      <c r="O644">
        <v>669.8</v>
      </c>
      <c r="P644">
        <v>35.6</v>
      </c>
      <c r="Q644">
        <v>33.700000000000003</v>
      </c>
      <c r="R644" s="60">
        <v>0.44097222222222199</v>
      </c>
      <c r="S644"/>
      <c r="T644" s="124">
        <f t="shared" si="36"/>
        <v>28.7</v>
      </c>
      <c r="U644" s="128">
        <f t="shared" si="37"/>
        <v>-2.1000000000000014</v>
      </c>
      <c r="V644" s="123" t="str">
        <f t="shared" si="33"/>
        <v/>
      </c>
      <c r="W644" s="128" t="str">
        <f t="shared" si="34"/>
        <v/>
      </c>
      <c r="X644" s="654"/>
      <c r="Y644"/>
      <c r="Z644" s="6"/>
      <c r="AA644"/>
      <c r="AC644" s="545"/>
      <c r="AR644" s="37"/>
      <c r="AS644" s="37"/>
      <c r="AT644" s="58"/>
      <c r="AU644" s="670"/>
      <c r="AV644" s="671"/>
      <c r="AW644" s="670"/>
      <c r="AX644" s="670"/>
      <c r="AY644" s="670"/>
      <c r="AZ644" s="670"/>
      <c r="BA644" s="670"/>
      <c r="BB644" s="670"/>
      <c r="BC644" s="670"/>
      <c r="BD644" s="671"/>
      <c r="BE644" s="671"/>
      <c r="BF644" s="671"/>
      <c r="BG644" s="671"/>
      <c r="BH644" s="670"/>
      <c r="BI644" s="671"/>
      <c r="BJ644" s="671"/>
      <c r="BK644" s="672"/>
      <c r="BL644" s="60"/>
      <c r="BR644" s="644"/>
      <c r="BT644" s="6"/>
      <c r="BU644" s="6"/>
      <c r="BV644" s="6"/>
      <c r="BW644" s="6"/>
      <c r="BX644" s="6"/>
      <c r="BY644" s="6"/>
      <c r="BZ644" s="6"/>
      <c r="CA644" s="6"/>
      <c r="CB644" s="60"/>
      <c r="CC644" s="6"/>
      <c r="CD644" s="6"/>
      <c r="CE644" s="6"/>
      <c r="CF644"/>
      <c r="CG644"/>
      <c r="CH644"/>
      <c r="CI644"/>
    </row>
    <row r="645" spans="2:87" s="7" customFormat="1" x14ac:dyDescent="0.25">
      <c r="B645" s="6">
        <v>21.4</v>
      </c>
      <c r="C645" s="6">
        <v>84</v>
      </c>
      <c r="D645" s="6">
        <v>19.100000000000001</v>
      </c>
      <c r="E645" s="6">
        <v>22.9</v>
      </c>
      <c r="F645" s="6">
        <v>1.1000000000000001</v>
      </c>
      <c r="G645" s="6">
        <v>3.6</v>
      </c>
      <c r="H645" s="6">
        <v>1014.4</v>
      </c>
      <c r="I645" s="6" t="s">
        <v>229</v>
      </c>
      <c r="J645" s="6" t="s">
        <v>229</v>
      </c>
      <c r="K645" s="6">
        <v>0</v>
      </c>
      <c r="L645" s="6">
        <v>0</v>
      </c>
      <c r="M645" s="6">
        <v>0.5</v>
      </c>
      <c r="N645">
        <v>15.7</v>
      </c>
      <c r="O645">
        <v>669.8</v>
      </c>
      <c r="P645">
        <v>35.6</v>
      </c>
      <c r="Q645">
        <v>33.799999999999997</v>
      </c>
      <c r="R645" s="60">
        <v>0.44166666666666698</v>
      </c>
      <c r="S645"/>
      <c r="T645" s="124">
        <f t="shared" si="36"/>
        <v>28.5</v>
      </c>
      <c r="U645" s="128">
        <f t="shared" si="37"/>
        <v>-2.1999999999999993</v>
      </c>
      <c r="V645" s="123" t="str">
        <f t="shared" si="33"/>
        <v/>
      </c>
      <c r="W645" s="128" t="str">
        <f t="shared" si="34"/>
        <v/>
      </c>
      <c r="X645" s="654"/>
      <c r="Y645"/>
      <c r="Z645" s="6"/>
      <c r="AA645"/>
      <c r="AC645" s="545"/>
      <c r="AR645" s="37"/>
      <c r="AS645" s="37"/>
      <c r="AT645" s="58"/>
      <c r="AU645" s="670"/>
      <c r="AV645" s="671"/>
      <c r="AW645" s="670"/>
      <c r="AX645" s="670"/>
      <c r="AY645" s="671"/>
      <c r="AZ645" s="671"/>
      <c r="BA645" s="670"/>
      <c r="BB645" s="670"/>
      <c r="BC645" s="670"/>
      <c r="BD645" s="671"/>
      <c r="BE645" s="671"/>
      <c r="BF645" s="671"/>
      <c r="BG645" s="671"/>
      <c r="BH645" s="670"/>
      <c r="BI645" s="671"/>
      <c r="BJ645" s="671"/>
      <c r="BK645" s="672"/>
      <c r="BL645" s="60"/>
      <c r="BR645" s="644"/>
      <c r="BT645" s="6"/>
      <c r="BU645" s="6"/>
      <c r="BV645" s="6"/>
      <c r="BW645" s="6"/>
      <c r="BX645" s="6"/>
      <c r="BY645" s="6"/>
      <c r="BZ645" s="6"/>
      <c r="CA645" s="6"/>
      <c r="CB645" s="60"/>
      <c r="CC645" s="6"/>
      <c r="CD645" s="6"/>
      <c r="CE645" s="6"/>
      <c r="CF645"/>
      <c r="CG645"/>
      <c r="CH645"/>
      <c r="CI645"/>
    </row>
    <row r="646" spans="2:87" s="7" customFormat="1" x14ac:dyDescent="0.25">
      <c r="B646" s="6">
        <v>21.5</v>
      </c>
      <c r="C646" s="6">
        <v>84</v>
      </c>
      <c r="D646" s="6">
        <v>19</v>
      </c>
      <c r="E646" s="6">
        <v>23</v>
      </c>
      <c r="F646" s="6">
        <v>3.6</v>
      </c>
      <c r="G646" s="6">
        <v>3.6</v>
      </c>
      <c r="H646" s="6">
        <v>1014.3</v>
      </c>
      <c r="I646" s="6" t="s">
        <v>229</v>
      </c>
      <c r="J646" s="6" t="s">
        <v>229</v>
      </c>
      <c r="K646" s="6">
        <v>0</v>
      </c>
      <c r="L646" s="6">
        <v>0</v>
      </c>
      <c r="M646" s="6">
        <v>0.5</v>
      </c>
      <c r="N646">
        <v>15.7</v>
      </c>
      <c r="O646">
        <v>669.8</v>
      </c>
      <c r="P646">
        <v>35.6</v>
      </c>
      <c r="Q646">
        <v>33.9</v>
      </c>
      <c r="R646" s="60">
        <v>0.44236111111111098</v>
      </c>
      <c r="S646"/>
      <c r="T646" s="124">
        <f t="shared" si="36"/>
        <v>28.4</v>
      </c>
      <c r="U646" s="128">
        <f t="shared" si="37"/>
        <v>-2.2000000000000028</v>
      </c>
      <c r="V646" s="123" t="str">
        <f t="shared" si="33"/>
        <v/>
      </c>
      <c r="W646" s="128" t="str">
        <f t="shared" si="34"/>
        <v/>
      </c>
      <c r="X646" s="654"/>
      <c r="Y646"/>
      <c r="Z646" s="6"/>
      <c r="AA646"/>
      <c r="AC646" s="545"/>
      <c r="AR646" s="37"/>
      <c r="AS646" s="37"/>
      <c r="AT646" s="58"/>
      <c r="AU646" s="670"/>
      <c r="AV646" s="671"/>
      <c r="AW646" s="670"/>
      <c r="AX646" s="670"/>
      <c r="AY646" s="671"/>
      <c r="AZ646" s="671"/>
      <c r="BA646" s="670"/>
      <c r="BB646" s="670"/>
      <c r="BC646" s="670"/>
      <c r="BD646" s="671"/>
      <c r="BE646" s="671"/>
      <c r="BF646" s="671"/>
      <c r="BG646" s="671"/>
      <c r="BH646" s="670"/>
      <c r="BI646" s="671"/>
      <c r="BJ646" s="671"/>
      <c r="BK646" s="672"/>
      <c r="BL646" s="60"/>
      <c r="BR646" s="644"/>
      <c r="BT646" s="6"/>
      <c r="BU646" s="6"/>
      <c r="BV646" s="6"/>
      <c r="BW646" s="6"/>
      <c r="BX646" s="6"/>
      <c r="BY646" s="6"/>
      <c r="BZ646" s="6"/>
      <c r="CA646" s="6"/>
      <c r="CB646" s="60"/>
      <c r="CC646" s="6"/>
      <c r="CD646" s="6"/>
      <c r="CE646" s="6"/>
      <c r="CF646"/>
      <c r="CG646"/>
      <c r="CH646"/>
      <c r="CI646"/>
    </row>
    <row r="647" spans="2:87" s="7" customFormat="1" x14ac:dyDescent="0.25">
      <c r="B647" s="6">
        <v>21.5</v>
      </c>
      <c r="C647" s="6">
        <v>83</v>
      </c>
      <c r="D647" s="6">
        <v>18.7</v>
      </c>
      <c r="E647" s="6">
        <v>23</v>
      </c>
      <c r="F647" s="6">
        <v>3.2</v>
      </c>
      <c r="G647" s="6">
        <v>3.6</v>
      </c>
      <c r="H647" s="6">
        <v>1014.2</v>
      </c>
      <c r="I647" s="6" t="s">
        <v>229</v>
      </c>
      <c r="J647" s="6" t="s">
        <v>229</v>
      </c>
      <c r="K647" s="6">
        <v>0</v>
      </c>
      <c r="L647" s="6">
        <v>0</v>
      </c>
      <c r="M647" s="6">
        <v>0.5</v>
      </c>
      <c r="N647">
        <v>15.7</v>
      </c>
      <c r="O647">
        <v>669.8</v>
      </c>
      <c r="P647">
        <v>35.799999999999997</v>
      </c>
      <c r="Q647">
        <v>34</v>
      </c>
      <c r="R647" s="60">
        <v>0.44305555555555598</v>
      </c>
      <c r="S647"/>
      <c r="T647" s="124">
        <f t="shared" si="36"/>
        <v>28.3</v>
      </c>
      <c r="U647" s="128">
        <f t="shared" si="37"/>
        <v>-2.3000000000000007</v>
      </c>
      <c r="V647" s="123" t="str">
        <f t="shared" si="33"/>
        <v/>
      </c>
      <c r="W647" s="128" t="str">
        <f t="shared" si="34"/>
        <v/>
      </c>
      <c r="X647" s="654"/>
      <c r="Y647"/>
      <c r="Z647" s="6"/>
      <c r="AA647"/>
      <c r="AC647" s="545"/>
      <c r="AR647" s="37"/>
      <c r="AS647" s="37"/>
      <c r="AT647" s="58"/>
      <c r="AU647" s="670"/>
      <c r="AV647" s="671"/>
      <c r="AW647" s="670"/>
      <c r="AX647" s="670"/>
      <c r="AY647" s="671"/>
      <c r="AZ647" s="671"/>
      <c r="BA647" s="670"/>
      <c r="BB647" s="670"/>
      <c r="BC647" s="670"/>
      <c r="BD647" s="671"/>
      <c r="BE647" s="671"/>
      <c r="BF647" s="671"/>
      <c r="BG647" s="671"/>
      <c r="BH647" s="670"/>
      <c r="BI647" s="671"/>
      <c r="BJ647" s="671"/>
      <c r="BK647" s="672"/>
      <c r="BL647" s="60"/>
      <c r="BR647" s="644"/>
      <c r="BT647" s="6"/>
      <c r="BU647" s="6"/>
      <c r="BV647" s="6"/>
      <c r="BW647" s="6"/>
      <c r="BX647" s="6"/>
      <c r="BY647" s="6"/>
      <c r="BZ647" s="6"/>
      <c r="CA647" s="6"/>
      <c r="CB647" s="60"/>
      <c r="CC647" s="6"/>
      <c r="CD647" s="6"/>
      <c r="CE647" s="6"/>
      <c r="CF647"/>
      <c r="CG647"/>
      <c r="CH647"/>
      <c r="CI647"/>
    </row>
    <row r="648" spans="2:87" s="7" customFormat="1" x14ac:dyDescent="0.25">
      <c r="B648" s="6">
        <v>21.6</v>
      </c>
      <c r="C648" s="6">
        <v>83</v>
      </c>
      <c r="D648" s="6">
        <v>18.899999999999999</v>
      </c>
      <c r="E648" s="6">
        <v>23.2</v>
      </c>
      <c r="F648" s="6">
        <v>5</v>
      </c>
      <c r="G648" s="6">
        <v>7.2</v>
      </c>
      <c r="H648" s="6">
        <v>1014.2</v>
      </c>
      <c r="I648" s="6" t="s">
        <v>229</v>
      </c>
      <c r="J648" s="6" t="s">
        <v>229</v>
      </c>
      <c r="K648" s="6">
        <v>0</v>
      </c>
      <c r="L648" s="6">
        <v>0</v>
      </c>
      <c r="M648" s="6">
        <v>0.5</v>
      </c>
      <c r="N648">
        <v>15.7</v>
      </c>
      <c r="O648">
        <v>669.8</v>
      </c>
      <c r="P648">
        <v>35.9</v>
      </c>
      <c r="Q648">
        <v>34.200000000000003</v>
      </c>
      <c r="R648" s="60">
        <v>0.44374999999999998</v>
      </c>
      <c r="S648"/>
      <c r="T648" s="124">
        <f t="shared" si="36"/>
        <v>28.1</v>
      </c>
      <c r="U648" s="128">
        <f t="shared" si="37"/>
        <v>-2.5</v>
      </c>
      <c r="V648" s="123" t="str">
        <f t="shared" si="33"/>
        <v/>
      </c>
      <c r="W648" s="128" t="str">
        <f t="shared" si="34"/>
        <v/>
      </c>
      <c r="X648" s="654"/>
      <c r="Y648"/>
      <c r="Z648" s="6"/>
      <c r="AA648"/>
      <c r="AC648" s="545"/>
      <c r="AR648" s="37"/>
      <c r="AS648" s="37"/>
      <c r="AT648" s="58"/>
      <c r="AU648" s="670"/>
      <c r="AV648" s="671"/>
      <c r="AW648" s="670"/>
      <c r="AX648" s="670"/>
      <c r="AY648" s="670"/>
      <c r="AZ648" s="670"/>
      <c r="BA648" s="670"/>
      <c r="BB648" s="670"/>
      <c r="BC648" s="670"/>
      <c r="BD648" s="671"/>
      <c r="BE648" s="671"/>
      <c r="BF648" s="671"/>
      <c r="BG648" s="671"/>
      <c r="BH648" s="670"/>
      <c r="BI648" s="671"/>
      <c r="BJ648" s="671"/>
      <c r="BK648" s="672"/>
      <c r="BL648" s="60"/>
      <c r="BR648" s="644"/>
      <c r="BT648" s="6"/>
      <c r="BU648" s="6"/>
      <c r="BV648" s="6"/>
      <c r="BW648" s="6"/>
      <c r="BX648" s="6"/>
      <c r="BY648" s="6"/>
      <c r="BZ648" s="6"/>
      <c r="CA648" s="6"/>
      <c r="CB648" s="60"/>
      <c r="CC648" s="6"/>
      <c r="CD648" s="6"/>
      <c r="CE648" s="6"/>
      <c r="CF648"/>
      <c r="CG648"/>
      <c r="CH648"/>
      <c r="CI648"/>
    </row>
    <row r="649" spans="2:87" s="7" customFormat="1" x14ac:dyDescent="0.25">
      <c r="B649" s="6">
        <v>21.6</v>
      </c>
      <c r="C649" s="6">
        <v>83</v>
      </c>
      <c r="D649" s="6">
        <v>18.899999999999999</v>
      </c>
      <c r="E649" s="6">
        <v>23.2</v>
      </c>
      <c r="F649" s="6">
        <v>4.3</v>
      </c>
      <c r="G649" s="6">
        <v>7.2</v>
      </c>
      <c r="H649" s="6">
        <v>1014.1</v>
      </c>
      <c r="I649" s="6" t="s">
        <v>229</v>
      </c>
      <c r="J649" s="6" t="s">
        <v>229</v>
      </c>
      <c r="K649" s="6">
        <v>0</v>
      </c>
      <c r="L649" s="6">
        <v>0</v>
      </c>
      <c r="M649" s="6">
        <v>0.5</v>
      </c>
      <c r="N649">
        <v>15.7</v>
      </c>
      <c r="O649">
        <v>669.8</v>
      </c>
      <c r="P649">
        <v>36</v>
      </c>
      <c r="Q649">
        <v>34.299999999999997</v>
      </c>
      <c r="R649" s="60">
        <v>0.44444444444444398</v>
      </c>
      <c r="S649"/>
      <c r="T649" s="124">
        <f t="shared" si="36"/>
        <v>28</v>
      </c>
      <c r="U649" s="128">
        <f t="shared" si="37"/>
        <v>-2.6000000000000014</v>
      </c>
      <c r="V649" s="123" t="str">
        <f t="shared" si="33"/>
        <v/>
      </c>
      <c r="W649" s="128" t="str">
        <f t="shared" si="34"/>
        <v/>
      </c>
      <c r="X649" s="654"/>
      <c r="Y649"/>
      <c r="Z649" s="6"/>
      <c r="AA649"/>
      <c r="AC649" s="545"/>
      <c r="AR649" s="37"/>
      <c r="AS649" s="37"/>
      <c r="AT649" s="58"/>
      <c r="AU649" s="670"/>
      <c r="AV649" s="671"/>
      <c r="AW649" s="670"/>
      <c r="AX649" s="670"/>
      <c r="AY649" s="670"/>
      <c r="AZ649" s="670"/>
      <c r="BA649" s="670"/>
      <c r="BB649" s="670"/>
      <c r="BC649" s="670"/>
      <c r="BD649" s="671"/>
      <c r="BE649" s="671"/>
      <c r="BF649" s="671"/>
      <c r="BG649" s="671"/>
      <c r="BH649" s="670"/>
      <c r="BI649" s="671"/>
      <c r="BJ649" s="671"/>
      <c r="BK649" s="672"/>
      <c r="BL649" s="60"/>
      <c r="BR649" s="644"/>
      <c r="BT649" s="6"/>
      <c r="BU649" s="6"/>
      <c r="BV649" s="6"/>
      <c r="BW649" s="6"/>
      <c r="BX649" s="6"/>
      <c r="BY649" s="6"/>
      <c r="BZ649" s="6"/>
      <c r="CA649" s="6"/>
      <c r="CB649" s="60"/>
      <c r="CC649" s="6"/>
      <c r="CD649" s="6"/>
      <c r="CE649" s="6"/>
      <c r="CF649"/>
      <c r="CG649"/>
      <c r="CH649"/>
      <c r="CI649"/>
    </row>
    <row r="650" spans="2:87" s="7" customFormat="1" x14ac:dyDescent="0.25">
      <c r="B650" s="6">
        <v>21.6</v>
      </c>
      <c r="C650" s="6">
        <v>83</v>
      </c>
      <c r="D650" s="6">
        <v>18.899999999999999</v>
      </c>
      <c r="E650" s="6">
        <v>23.2</v>
      </c>
      <c r="F650" s="6">
        <v>1.8</v>
      </c>
      <c r="G650" s="6">
        <v>7.2</v>
      </c>
      <c r="H650" s="6">
        <v>1014.1</v>
      </c>
      <c r="I650" s="6" t="s">
        <v>229</v>
      </c>
      <c r="J650" s="6" t="s">
        <v>229</v>
      </c>
      <c r="K650" s="6">
        <v>0</v>
      </c>
      <c r="L650" s="6">
        <v>0</v>
      </c>
      <c r="M650" s="6">
        <v>0.5</v>
      </c>
      <c r="N650">
        <v>15.7</v>
      </c>
      <c r="O650">
        <v>669.8</v>
      </c>
      <c r="P650">
        <v>36.1</v>
      </c>
      <c r="Q650">
        <v>34.4</v>
      </c>
      <c r="R650" s="60">
        <v>0.44513888888888897</v>
      </c>
      <c r="S650"/>
      <c r="T650" s="124">
        <f t="shared" si="36"/>
        <v>27.9</v>
      </c>
      <c r="U650" s="128">
        <f t="shared" si="37"/>
        <v>-2.7000000000000028</v>
      </c>
      <c r="V650" s="123" t="str">
        <f t="shared" si="33"/>
        <v/>
      </c>
      <c r="W650" s="128" t="str">
        <f t="shared" si="34"/>
        <v/>
      </c>
      <c r="X650" s="654"/>
      <c r="Y650"/>
      <c r="Z650" s="6"/>
      <c r="AA650"/>
      <c r="AC650" s="545"/>
      <c r="AR650" s="37"/>
      <c r="AS650" s="37"/>
      <c r="AT650" s="58"/>
      <c r="AU650" s="670"/>
      <c r="AV650" s="671"/>
      <c r="AW650" s="670"/>
      <c r="AX650" s="670"/>
      <c r="AY650" s="671"/>
      <c r="AZ650" s="671"/>
      <c r="BA650" s="671"/>
      <c r="BB650" s="670"/>
      <c r="BC650" s="670"/>
      <c r="BD650" s="671"/>
      <c r="BE650" s="671"/>
      <c r="BF650" s="671"/>
      <c r="BG650" s="671"/>
      <c r="BH650" s="670"/>
      <c r="BI650" s="671"/>
      <c r="BJ650" s="671"/>
      <c r="BK650" s="672"/>
      <c r="BL650" s="60"/>
      <c r="BR650" s="644"/>
      <c r="BT650" s="6"/>
      <c r="BU650" s="6"/>
      <c r="BV650" s="6"/>
      <c r="BW650" s="6"/>
      <c r="BX650" s="6"/>
      <c r="BY650" s="6"/>
      <c r="BZ650" s="6"/>
      <c r="CA650" s="6"/>
      <c r="CB650" s="60"/>
      <c r="CC650" s="6"/>
      <c r="CD650" s="6"/>
      <c r="CE650" s="6"/>
      <c r="CF650"/>
      <c r="CG650"/>
      <c r="CH650"/>
      <c r="CI650"/>
    </row>
    <row r="651" spans="2:87" s="7" customFormat="1" x14ac:dyDescent="0.25">
      <c r="B651" s="6">
        <v>21.6</v>
      </c>
      <c r="C651" s="6">
        <v>83</v>
      </c>
      <c r="D651" s="6">
        <v>19.2</v>
      </c>
      <c r="E651" s="6">
        <v>23.2</v>
      </c>
      <c r="F651" s="6">
        <v>6.5</v>
      </c>
      <c r="G651" s="6">
        <v>9.4</v>
      </c>
      <c r="H651" s="6">
        <v>1014.3</v>
      </c>
      <c r="I651" s="6" t="s">
        <v>229</v>
      </c>
      <c r="J651" s="6" t="s">
        <v>229</v>
      </c>
      <c r="K651" s="6">
        <v>0</v>
      </c>
      <c r="L651" s="6">
        <v>0</v>
      </c>
      <c r="M651" s="6">
        <v>0.5</v>
      </c>
      <c r="N651">
        <v>15.7</v>
      </c>
      <c r="O651">
        <v>669.8</v>
      </c>
      <c r="P651">
        <v>36.1</v>
      </c>
      <c r="Q651">
        <v>34.4</v>
      </c>
      <c r="R651" s="60">
        <v>0.44583333333333303</v>
      </c>
      <c r="S651"/>
      <c r="T651" s="124">
        <f t="shared" si="36"/>
        <v>27.8</v>
      </c>
      <c r="U651" s="128">
        <f t="shared" si="37"/>
        <v>-2.6999999999999993</v>
      </c>
      <c r="V651" s="123" t="str">
        <f t="shared" si="33"/>
        <v/>
      </c>
      <c r="W651" s="128" t="str">
        <f t="shared" si="34"/>
        <v/>
      </c>
      <c r="X651" s="654"/>
      <c r="Y651"/>
      <c r="Z651" s="6"/>
      <c r="AA651"/>
      <c r="AC651" s="545"/>
      <c r="AR651" s="37"/>
      <c r="AS651" s="37"/>
      <c r="AT651" s="58"/>
      <c r="AU651" s="670"/>
      <c r="AV651" s="671"/>
      <c r="AW651" s="670"/>
      <c r="AX651" s="670"/>
      <c r="AY651" s="670"/>
      <c r="AZ651" s="670"/>
      <c r="BA651" s="671"/>
      <c r="BB651" s="670"/>
      <c r="BC651" s="670"/>
      <c r="BD651" s="671"/>
      <c r="BE651" s="671"/>
      <c r="BF651" s="671"/>
      <c r="BG651" s="671"/>
      <c r="BH651" s="670"/>
      <c r="BI651" s="671"/>
      <c r="BJ651" s="671"/>
      <c r="BK651" s="672"/>
      <c r="BL651" s="60"/>
      <c r="BR651" s="644"/>
      <c r="BT651" s="6"/>
      <c r="BU651" s="6"/>
      <c r="BV651" s="6"/>
      <c r="BW651" s="6"/>
      <c r="BX651" s="6"/>
      <c r="BY651" s="6"/>
      <c r="BZ651" s="6"/>
      <c r="CA651" s="6"/>
      <c r="CB651" s="60"/>
      <c r="CC651" s="6"/>
      <c r="CD651" s="6"/>
      <c r="CE651" s="6"/>
      <c r="CF651"/>
      <c r="CG651"/>
      <c r="CH651"/>
      <c r="CI651"/>
    </row>
    <row r="652" spans="2:87" s="7" customFormat="1" x14ac:dyDescent="0.25">
      <c r="B652" s="6">
        <v>21.7</v>
      </c>
      <c r="C652" s="6">
        <v>83</v>
      </c>
      <c r="D652" s="6">
        <v>19</v>
      </c>
      <c r="E652" s="6">
        <v>23</v>
      </c>
      <c r="F652" s="6">
        <v>2.5</v>
      </c>
      <c r="G652" s="6">
        <v>3.6</v>
      </c>
      <c r="H652" s="6">
        <v>1014.3</v>
      </c>
      <c r="I652" s="6" t="s">
        <v>229</v>
      </c>
      <c r="J652" s="6" t="s">
        <v>229</v>
      </c>
      <c r="K652" s="6">
        <v>0</v>
      </c>
      <c r="L652" s="6">
        <v>0</v>
      </c>
      <c r="M652" s="6">
        <v>0.5</v>
      </c>
      <c r="N652">
        <v>15.7</v>
      </c>
      <c r="O652">
        <v>669.8</v>
      </c>
      <c r="P652">
        <v>35.9</v>
      </c>
      <c r="Q652">
        <v>34.4</v>
      </c>
      <c r="R652" s="60">
        <v>0.44652777777777802</v>
      </c>
      <c r="S652"/>
      <c r="T652" s="124">
        <f t="shared" si="36"/>
        <v>27.7</v>
      </c>
      <c r="U652" s="128">
        <f t="shared" si="37"/>
        <v>-2.8000000000000007</v>
      </c>
      <c r="V652" s="123" t="str">
        <f t="shared" ref="V652:V715" si="38">IF($K1156&gt;0,1,"")</f>
        <v/>
      </c>
      <c r="W652" s="128" t="str">
        <f t="shared" ref="W652:W715" si="39">IF($T652&gt;$B1156+4,1,"")</f>
        <v/>
      </c>
      <c r="X652" s="654"/>
      <c r="Y652"/>
      <c r="Z652" s="6"/>
      <c r="AA652"/>
      <c r="AC652" s="545"/>
      <c r="AR652" s="37"/>
      <c r="AS652" s="37"/>
      <c r="AT652" s="58"/>
      <c r="AU652" s="670"/>
      <c r="AV652" s="671"/>
      <c r="AW652" s="670"/>
      <c r="AX652" s="670"/>
      <c r="AY652" s="670"/>
      <c r="AZ652" s="670"/>
      <c r="BA652" s="670"/>
      <c r="BB652" s="670"/>
      <c r="BC652" s="670"/>
      <c r="BD652" s="671"/>
      <c r="BE652" s="671"/>
      <c r="BF652" s="671"/>
      <c r="BG652" s="671"/>
      <c r="BH652" s="670"/>
      <c r="BI652" s="671"/>
      <c r="BJ652" s="671"/>
      <c r="BK652" s="672"/>
      <c r="BL652" s="60"/>
      <c r="BR652" s="644"/>
      <c r="BT652" s="6"/>
      <c r="BU652" s="6"/>
      <c r="BV652" s="6"/>
      <c r="BW652" s="6"/>
      <c r="BX652" s="6"/>
      <c r="BY652" s="6"/>
      <c r="BZ652" s="6"/>
      <c r="CA652" s="6"/>
      <c r="CB652" s="60"/>
      <c r="CC652" s="6"/>
      <c r="CD652" s="6"/>
      <c r="CE652" s="6"/>
      <c r="CF652"/>
      <c r="CG652"/>
      <c r="CH652"/>
      <c r="CI652"/>
    </row>
    <row r="653" spans="2:87" s="7" customFormat="1" x14ac:dyDescent="0.25">
      <c r="B653" s="6">
        <v>21.7</v>
      </c>
      <c r="C653" s="6">
        <v>83</v>
      </c>
      <c r="D653" s="6">
        <v>19</v>
      </c>
      <c r="E653" s="6">
        <v>23</v>
      </c>
      <c r="F653" s="6">
        <v>1.4</v>
      </c>
      <c r="G653" s="6">
        <v>3.6</v>
      </c>
      <c r="H653" s="6">
        <v>1014.1</v>
      </c>
      <c r="I653" s="6" t="s">
        <v>229</v>
      </c>
      <c r="J653" s="6" t="s">
        <v>229</v>
      </c>
      <c r="K653" s="6">
        <v>0</v>
      </c>
      <c r="L653" s="6">
        <v>0</v>
      </c>
      <c r="M653" s="6">
        <v>0.5</v>
      </c>
      <c r="N653">
        <v>15.7</v>
      </c>
      <c r="O653">
        <v>669.8</v>
      </c>
      <c r="P653">
        <v>35.799999999999997</v>
      </c>
      <c r="Q653">
        <v>34.200000000000003</v>
      </c>
      <c r="R653" s="60">
        <v>0.44722222222222202</v>
      </c>
      <c r="S653"/>
      <c r="T653" s="124">
        <f t="shared" si="36"/>
        <v>27.6</v>
      </c>
      <c r="U653" s="128">
        <f t="shared" si="37"/>
        <v>-2.8999999999999986</v>
      </c>
      <c r="V653" s="123" t="str">
        <f t="shared" si="38"/>
        <v/>
      </c>
      <c r="W653" s="128" t="str">
        <f t="shared" si="39"/>
        <v/>
      </c>
      <c r="X653" s="654"/>
      <c r="Y653"/>
      <c r="Z653" s="6"/>
      <c r="AA653"/>
      <c r="AC653" s="545"/>
      <c r="AR653" s="37"/>
      <c r="AS653" s="37"/>
      <c r="AT653" s="58"/>
      <c r="AU653" s="670"/>
      <c r="AV653" s="671"/>
      <c r="AW653" s="670"/>
      <c r="AX653" s="670"/>
      <c r="AY653" s="671"/>
      <c r="AZ653" s="671"/>
      <c r="BA653" s="670"/>
      <c r="BB653" s="670"/>
      <c r="BC653" s="670"/>
      <c r="BD653" s="671"/>
      <c r="BE653" s="671"/>
      <c r="BF653" s="671"/>
      <c r="BG653" s="671"/>
      <c r="BH653" s="670"/>
      <c r="BI653" s="671"/>
      <c r="BJ653" s="671"/>
      <c r="BK653" s="672"/>
      <c r="BL653" s="60"/>
      <c r="BR653" s="644"/>
      <c r="BT653" s="6"/>
      <c r="BU653" s="6"/>
      <c r="BV653" s="6"/>
      <c r="BW653" s="6"/>
      <c r="BX653" s="6"/>
      <c r="BY653" s="6"/>
      <c r="BZ653" s="6"/>
      <c r="CA653" s="6"/>
      <c r="CB653" s="60"/>
      <c r="CC653" s="6"/>
      <c r="CD653" s="6"/>
      <c r="CE653" s="6"/>
      <c r="CF653"/>
      <c r="CG653"/>
      <c r="CH653"/>
      <c r="CI653"/>
    </row>
    <row r="654" spans="2:87" s="7" customFormat="1" x14ac:dyDescent="0.25">
      <c r="B654" s="6">
        <v>21.7</v>
      </c>
      <c r="C654" s="6">
        <v>83</v>
      </c>
      <c r="D654" s="6">
        <v>19.100000000000001</v>
      </c>
      <c r="E654" s="6">
        <v>23.1</v>
      </c>
      <c r="F654" s="6">
        <v>2.2000000000000002</v>
      </c>
      <c r="G654" s="6">
        <v>3.6</v>
      </c>
      <c r="H654" s="6">
        <v>1014.3</v>
      </c>
      <c r="I654" s="6" t="s">
        <v>229</v>
      </c>
      <c r="J654" s="6" t="s">
        <v>229</v>
      </c>
      <c r="K654" s="6">
        <v>0</v>
      </c>
      <c r="L654" s="6">
        <v>0</v>
      </c>
      <c r="M654" s="6">
        <v>0.5</v>
      </c>
      <c r="N654">
        <v>15.7</v>
      </c>
      <c r="O654">
        <v>669.8</v>
      </c>
      <c r="P654">
        <v>35.6</v>
      </c>
      <c r="Q654">
        <v>34.1</v>
      </c>
      <c r="R654" s="60">
        <v>0.44791666666666702</v>
      </c>
      <c r="S654"/>
      <c r="T654" s="124">
        <f t="shared" si="36"/>
        <v>27.5</v>
      </c>
      <c r="U654" s="128">
        <f t="shared" si="37"/>
        <v>-3</v>
      </c>
      <c r="V654" s="123" t="str">
        <f t="shared" si="38"/>
        <v/>
      </c>
      <c r="W654" s="128" t="str">
        <f t="shared" si="39"/>
        <v/>
      </c>
      <c r="X654" s="654"/>
      <c r="Y654"/>
      <c r="Z654" s="6"/>
      <c r="AA654"/>
      <c r="AC654" s="545"/>
      <c r="AR654" s="37"/>
      <c r="AS654" s="37"/>
      <c r="AT654" s="58"/>
      <c r="AU654" s="670"/>
      <c r="AV654" s="671"/>
      <c r="AW654" s="670"/>
      <c r="AX654" s="670"/>
      <c r="AY654" s="671"/>
      <c r="AZ654" s="671"/>
      <c r="BA654" s="670"/>
      <c r="BB654" s="670"/>
      <c r="BC654" s="670"/>
      <c r="BD654" s="671"/>
      <c r="BE654" s="671"/>
      <c r="BF654" s="671"/>
      <c r="BG654" s="671"/>
      <c r="BH654" s="670"/>
      <c r="BI654" s="671"/>
      <c r="BJ654" s="671"/>
      <c r="BK654" s="672"/>
      <c r="BL654" s="60"/>
      <c r="BR654" s="644"/>
      <c r="BT654" s="6"/>
      <c r="BU654" s="6"/>
      <c r="BV654" s="6"/>
      <c r="BW654" s="6"/>
      <c r="BX654" s="6"/>
      <c r="BY654" s="6"/>
      <c r="BZ654" s="6"/>
      <c r="CA654" s="6"/>
      <c r="CB654" s="60"/>
      <c r="CC654" s="6"/>
      <c r="CD654" s="6"/>
      <c r="CE654" s="6"/>
      <c r="CF654"/>
      <c r="CG654"/>
      <c r="CH654"/>
      <c r="CI654"/>
    </row>
    <row r="655" spans="2:87" s="7" customFormat="1" x14ac:dyDescent="0.25">
      <c r="B655" s="6">
        <v>21.8</v>
      </c>
      <c r="C655" s="6">
        <v>83</v>
      </c>
      <c r="D655" s="6">
        <v>19.100000000000001</v>
      </c>
      <c r="E655" s="6">
        <v>23.1</v>
      </c>
      <c r="F655" s="6">
        <v>1.1000000000000001</v>
      </c>
      <c r="G655" s="6">
        <v>1.8</v>
      </c>
      <c r="H655" s="6">
        <v>1014.2</v>
      </c>
      <c r="I655" s="6" t="s">
        <v>229</v>
      </c>
      <c r="J655" s="6" t="s">
        <v>229</v>
      </c>
      <c r="K655" s="6">
        <v>0</v>
      </c>
      <c r="L655" s="6">
        <v>0</v>
      </c>
      <c r="M655" s="6">
        <v>0.5</v>
      </c>
      <c r="N655">
        <v>15.7</v>
      </c>
      <c r="O655">
        <v>669.8</v>
      </c>
      <c r="P655">
        <v>35.6</v>
      </c>
      <c r="Q655">
        <v>34.1</v>
      </c>
      <c r="R655" s="60">
        <v>0.44861111111111102</v>
      </c>
      <c r="S655"/>
      <c r="T655" s="124">
        <f t="shared" si="36"/>
        <v>27.5</v>
      </c>
      <c r="U655" s="128">
        <f t="shared" si="37"/>
        <v>-2.8999999999999986</v>
      </c>
      <c r="V655" s="123" t="str">
        <f t="shared" si="38"/>
        <v/>
      </c>
      <c r="W655" s="128" t="str">
        <f t="shared" si="39"/>
        <v/>
      </c>
      <c r="X655" s="654"/>
      <c r="Y655"/>
      <c r="Z655" s="6"/>
      <c r="AA655"/>
      <c r="AC655" s="545"/>
      <c r="AR655" s="37"/>
      <c r="AS655" s="37"/>
      <c r="AT655" s="58"/>
      <c r="AU655" s="670"/>
      <c r="AV655" s="671"/>
      <c r="AW655" s="670"/>
      <c r="AX655" s="670"/>
      <c r="AY655" s="670"/>
      <c r="AZ655" s="670"/>
      <c r="BA655" s="670"/>
      <c r="BB655" s="670"/>
      <c r="BC655" s="670"/>
      <c r="BD655" s="671"/>
      <c r="BE655" s="671"/>
      <c r="BF655" s="671"/>
      <c r="BG655" s="671"/>
      <c r="BH655" s="670"/>
      <c r="BI655" s="671"/>
      <c r="BJ655" s="671"/>
      <c r="BK655" s="672"/>
      <c r="BL655" s="60"/>
      <c r="BR655" s="644"/>
      <c r="BT655" s="6"/>
      <c r="BU655" s="6"/>
      <c r="BV655" s="6"/>
      <c r="BW655" s="6"/>
      <c r="BX655" s="6"/>
      <c r="BY655" s="6"/>
      <c r="BZ655" s="6"/>
      <c r="CA655" s="6"/>
      <c r="CB655" s="60"/>
      <c r="CC655" s="6"/>
      <c r="CD655" s="6"/>
      <c r="CE655" s="6"/>
      <c r="CF655"/>
      <c r="CG655"/>
      <c r="CH655"/>
      <c r="CI655"/>
    </row>
    <row r="656" spans="2:87" s="7" customFormat="1" x14ac:dyDescent="0.25">
      <c r="B656" s="6">
        <v>21.8</v>
      </c>
      <c r="C656" s="6">
        <v>82</v>
      </c>
      <c r="D656" s="6">
        <v>19.2</v>
      </c>
      <c r="E656" s="6">
        <v>23.2</v>
      </c>
      <c r="F656" s="6">
        <v>2.9</v>
      </c>
      <c r="G656" s="6">
        <v>3.6</v>
      </c>
      <c r="H656" s="6">
        <v>1014.2</v>
      </c>
      <c r="I656" s="6" t="s">
        <v>229</v>
      </c>
      <c r="J656" s="6" t="s">
        <v>229</v>
      </c>
      <c r="K656" s="6">
        <v>0</v>
      </c>
      <c r="L656" s="6">
        <v>0</v>
      </c>
      <c r="M656" s="6">
        <v>0.5</v>
      </c>
      <c r="N656">
        <v>15.7</v>
      </c>
      <c r="O656">
        <v>669.8</v>
      </c>
      <c r="P656">
        <v>35.5</v>
      </c>
      <c r="Q656">
        <v>34.1</v>
      </c>
      <c r="R656" s="60">
        <v>0.44930555555555601</v>
      </c>
      <c r="S656"/>
      <c r="T656" s="124">
        <f t="shared" si="36"/>
        <v>27.4</v>
      </c>
      <c r="U656" s="128">
        <f t="shared" ref="U656:U719" si="40">(T656-B1160)-3</f>
        <v>-2</v>
      </c>
      <c r="V656" s="123" t="str">
        <f t="shared" si="38"/>
        <v/>
      </c>
      <c r="W656" s="128" t="str">
        <f t="shared" si="39"/>
        <v/>
      </c>
      <c r="X656" s="654"/>
      <c r="Y656"/>
      <c r="Z656" s="6"/>
      <c r="AA656"/>
      <c r="AC656" s="545"/>
      <c r="AR656" s="37"/>
      <c r="AS656" s="37"/>
      <c r="AT656" s="58"/>
      <c r="AU656" s="670"/>
      <c r="AV656" s="671"/>
      <c r="AW656" s="670"/>
      <c r="AX656" s="670"/>
      <c r="AY656" s="670"/>
      <c r="AZ656" s="670"/>
      <c r="BA656" s="670"/>
      <c r="BB656" s="670"/>
      <c r="BC656" s="670"/>
      <c r="BD656" s="671"/>
      <c r="BE656" s="671"/>
      <c r="BF656" s="671"/>
      <c r="BG656" s="671"/>
      <c r="BH656" s="670"/>
      <c r="BI656" s="671"/>
      <c r="BJ656" s="671"/>
      <c r="BK656" s="672"/>
      <c r="BL656" s="60"/>
      <c r="BR656" s="644"/>
      <c r="BT656" s="6"/>
      <c r="BU656" s="6"/>
      <c r="BV656" s="6"/>
      <c r="BW656" s="6"/>
      <c r="BX656" s="6"/>
      <c r="BY656" s="6"/>
      <c r="BZ656" s="6"/>
      <c r="CA656" s="6"/>
      <c r="CB656" s="60"/>
      <c r="CC656" s="6"/>
      <c r="CD656" s="6"/>
      <c r="CE656" s="6"/>
      <c r="CF656"/>
      <c r="CG656"/>
      <c r="CH656"/>
      <c r="CI656"/>
    </row>
    <row r="657" spans="2:87" s="7" customFormat="1" x14ac:dyDescent="0.25">
      <c r="B657" s="6">
        <v>21.9</v>
      </c>
      <c r="C657" s="6">
        <v>82</v>
      </c>
      <c r="D657" s="6">
        <v>18.899999999999999</v>
      </c>
      <c r="E657" s="6">
        <v>23.2</v>
      </c>
      <c r="F657" s="6">
        <v>8.3000000000000007</v>
      </c>
      <c r="G657" s="6">
        <v>9.4</v>
      </c>
      <c r="H657" s="6">
        <v>1014.3</v>
      </c>
      <c r="I657" s="6" t="s">
        <v>229</v>
      </c>
      <c r="J657" s="6" t="s">
        <v>229</v>
      </c>
      <c r="K657" s="6">
        <v>0</v>
      </c>
      <c r="L657" s="6">
        <v>0</v>
      </c>
      <c r="M657" s="6">
        <v>0.5</v>
      </c>
      <c r="N657">
        <v>15.7</v>
      </c>
      <c r="O657">
        <v>669.8</v>
      </c>
      <c r="P657">
        <v>35.6</v>
      </c>
      <c r="Q657">
        <v>34.200000000000003</v>
      </c>
      <c r="R657" s="60">
        <v>0.45</v>
      </c>
      <c r="S657"/>
      <c r="T657" s="124">
        <f t="shared" si="36"/>
        <v>27.3</v>
      </c>
      <c r="U657" s="128">
        <f t="shared" si="40"/>
        <v>-2.0999999999999979</v>
      </c>
      <c r="V657" s="123" t="str">
        <f t="shared" si="38"/>
        <v/>
      </c>
      <c r="W657" s="128" t="str">
        <f t="shared" si="39"/>
        <v/>
      </c>
      <c r="X657" s="654"/>
      <c r="Y657"/>
      <c r="Z657" s="6"/>
      <c r="AA657"/>
      <c r="AC657" s="545"/>
      <c r="AR657" s="37"/>
      <c r="AS657" s="37"/>
      <c r="AT657" s="58"/>
      <c r="AU657" s="670"/>
      <c r="AV657" s="671"/>
      <c r="AW657" s="670"/>
      <c r="AX657" s="670"/>
      <c r="AY657" s="670"/>
      <c r="AZ657" s="670"/>
      <c r="BA657" s="670"/>
      <c r="BB657" s="670"/>
      <c r="BC657" s="670"/>
      <c r="BD657" s="671"/>
      <c r="BE657" s="671"/>
      <c r="BF657" s="671"/>
      <c r="BG657" s="671"/>
      <c r="BH657" s="670"/>
      <c r="BI657" s="671"/>
      <c r="BJ657" s="671"/>
      <c r="BK657" s="672"/>
      <c r="BL657" s="60"/>
      <c r="BR657" s="644"/>
      <c r="BT657" s="6"/>
      <c r="BU657" s="6"/>
      <c r="BV657" s="6"/>
      <c r="BW657" s="6"/>
      <c r="BX657" s="6"/>
      <c r="BY657" s="6"/>
      <c r="BZ657" s="6"/>
      <c r="CA657" s="6"/>
      <c r="CB657" s="60"/>
      <c r="CC657" s="6"/>
      <c r="CD657" s="6"/>
      <c r="CE657" s="6"/>
      <c r="CF657"/>
      <c r="CG657"/>
      <c r="CH657"/>
      <c r="CI657"/>
    </row>
    <row r="658" spans="2:87" s="7" customFormat="1" x14ac:dyDescent="0.25">
      <c r="B658" s="6">
        <v>21.9</v>
      </c>
      <c r="C658" s="6">
        <v>82</v>
      </c>
      <c r="D658" s="6">
        <v>19</v>
      </c>
      <c r="E658" s="6">
        <v>23.3</v>
      </c>
      <c r="F658" s="6">
        <v>4.3</v>
      </c>
      <c r="G658" s="6">
        <v>5.4</v>
      </c>
      <c r="H658" s="6">
        <v>1014</v>
      </c>
      <c r="I658" s="6" t="s">
        <v>229</v>
      </c>
      <c r="J658" s="6" t="s">
        <v>229</v>
      </c>
      <c r="K658" s="6">
        <v>0</v>
      </c>
      <c r="L658" s="6">
        <v>0</v>
      </c>
      <c r="M658" s="6">
        <v>0.5</v>
      </c>
      <c r="N658">
        <v>15.7</v>
      </c>
      <c r="O658">
        <v>669.8</v>
      </c>
      <c r="P658">
        <v>35.6</v>
      </c>
      <c r="Q658">
        <v>34.299999999999997</v>
      </c>
      <c r="R658" s="60">
        <v>0.45069444444444401</v>
      </c>
      <c r="S658"/>
      <c r="T658" s="124">
        <f t="shared" si="36"/>
        <v>27.2</v>
      </c>
      <c r="U658" s="128">
        <f t="shared" si="40"/>
        <v>-2.1000000000000014</v>
      </c>
      <c r="V658" s="123" t="str">
        <f t="shared" si="38"/>
        <v/>
      </c>
      <c r="W658" s="128" t="str">
        <f t="shared" si="39"/>
        <v/>
      </c>
      <c r="X658" s="654"/>
      <c r="Y658"/>
      <c r="Z658" s="6"/>
      <c r="AA658"/>
      <c r="AC658" s="545"/>
      <c r="AR658" s="37"/>
      <c r="AS658" s="37"/>
      <c r="AT658" s="58"/>
      <c r="AU658" s="670"/>
      <c r="AV658" s="671"/>
      <c r="AW658" s="670"/>
      <c r="AX658" s="670"/>
      <c r="AY658" s="671"/>
      <c r="AZ658" s="671"/>
      <c r="BA658" s="670"/>
      <c r="BB658" s="670"/>
      <c r="BC658" s="670"/>
      <c r="BD658" s="671"/>
      <c r="BE658" s="671"/>
      <c r="BF658" s="671"/>
      <c r="BG658" s="671"/>
      <c r="BH658" s="670"/>
      <c r="BI658" s="671"/>
      <c r="BJ658" s="671"/>
      <c r="BK658" s="672"/>
      <c r="BL658" s="60"/>
      <c r="BR658" s="644"/>
      <c r="BT658" s="6"/>
      <c r="BU658" s="6"/>
      <c r="BV658" s="6"/>
      <c r="BW658" s="6"/>
      <c r="BX658" s="6"/>
      <c r="BY658" s="6"/>
      <c r="BZ658" s="6"/>
      <c r="CA658" s="6"/>
      <c r="CB658" s="60"/>
      <c r="CC658" s="6"/>
      <c r="CD658" s="6"/>
      <c r="CE658" s="6"/>
      <c r="CF658"/>
      <c r="CG658"/>
      <c r="CH658"/>
      <c r="CI658"/>
    </row>
    <row r="659" spans="2:87" x14ac:dyDescent="0.25">
      <c r="B659" s="6">
        <v>22</v>
      </c>
      <c r="C659" s="6">
        <v>82</v>
      </c>
      <c r="D659" s="6">
        <v>19</v>
      </c>
      <c r="E659" s="6">
        <v>23.3</v>
      </c>
      <c r="F659" s="6">
        <v>6.1</v>
      </c>
      <c r="G659" s="6">
        <v>7.2</v>
      </c>
      <c r="H659" s="6">
        <v>1014.3</v>
      </c>
      <c r="I659" s="6" t="s">
        <v>229</v>
      </c>
      <c r="J659" s="6" t="s">
        <v>229</v>
      </c>
      <c r="K659" s="6">
        <v>0</v>
      </c>
      <c r="L659" s="6">
        <v>0</v>
      </c>
      <c r="M659" s="6">
        <v>0.5</v>
      </c>
      <c r="N659">
        <v>15.7</v>
      </c>
      <c r="O659">
        <v>669.8</v>
      </c>
      <c r="P659">
        <v>35.700000000000003</v>
      </c>
      <c r="Q659">
        <v>34.4</v>
      </c>
      <c r="R659" s="60">
        <v>0.45138888888888901</v>
      </c>
      <c r="T659" s="124">
        <f t="shared" si="36"/>
        <v>27.1</v>
      </c>
      <c r="U659" s="128">
        <f t="shared" si="40"/>
        <v>-2.1999999999999993</v>
      </c>
      <c r="V659" s="123" t="str">
        <f t="shared" si="38"/>
        <v/>
      </c>
      <c r="W659" s="128" t="str">
        <f t="shared" si="39"/>
        <v/>
      </c>
      <c r="X659" s="124"/>
      <c r="Z659" s="6"/>
      <c r="AA659"/>
      <c r="AC659" s="545"/>
      <c r="AR659" s="6"/>
      <c r="AS659" s="6"/>
      <c r="AT659" s="58"/>
      <c r="AU659" s="670"/>
      <c r="AV659" s="671"/>
      <c r="AW659" s="670"/>
      <c r="AX659" s="670"/>
      <c r="AY659" s="671"/>
      <c r="AZ659" s="671"/>
      <c r="BA659" s="670"/>
      <c r="BB659" s="670"/>
      <c r="BC659" s="670"/>
      <c r="BD659" s="671"/>
      <c r="BE659" s="671"/>
      <c r="BF659" s="671"/>
      <c r="BG659" s="671"/>
      <c r="BH659" s="670"/>
      <c r="BI659" s="671"/>
      <c r="BJ659" s="671"/>
      <c r="BK659" s="672"/>
      <c r="BL659" s="60"/>
      <c r="BT659" s="6"/>
      <c r="BU659" s="6"/>
      <c r="BV659" s="6"/>
      <c r="BW659" s="6"/>
      <c r="BX659" s="6"/>
      <c r="BY659" s="6"/>
      <c r="BZ659" s="6"/>
      <c r="CA659" s="6"/>
      <c r="CB659" s="60"/>
      <c r="CC659" s="6"/>
      <c r="CD659" s="6"/>
      <c r="CE659" s="6"/>
    </row>
    <row r="660" spans="2:87" x14ac:dyDescent="0.25">
      <c r="B660" s="6">
        <v>22</v>
      </c>
      <c r="C660" s="6">
        <v>82</v>
      </c>
      <c r="D660" s="6">
        <v>19</v>
      </c>
      <c r="E660" s="6">
        <v>23.3</v>
      </c>
      <c r="F660" s="6">
        <v>7.6</v>
      </c>
      <c r="G660" s="6">
        <v>11.2</v>
      </c>
      <c r="H660" s="6">
        <v>1014.4</v>
      </c>
      <c r="I660" s="6" t="s">
        <v>229</v>
      </c>
      <c r="J660" s="6" t="s">
        <v>229</v>
      </c>
      <c r="K660" s="6">
        <v>0</v>
      </c>
      <c r="L660" s="6">
        <v>0</v>
      </c>
      <c r="M660" s="6">
        <v>0.5</v>
      </c>
      <c r="N660">
        <v>15.7</v>
      </c>
      <c r="O660">
        <v>669.8</v>
      </c>
      <c r="P660">
        <v>35.9</v>
      </c>
      <c r="Q660">
        <v>34.5</v>
      </c>
      <c r="R660" s="60">
        <v>0.452083333333333</v>
      </c>
      <c r="T660" s="124">
        <f t="shared" si="36"/>
        <v>27.1</v>
      </c>
      <c r="U660" s="128">
        <f t="shared" si="40"/>
        <v>-2.1999999999999993</v>
      </c>
      <c r="V660" s="123" t="str">
        <f t="shared" si="38"/>
        <v/>
      </c>
      <c r="W660" s="128" t="str">
        <f t="shared" si="39"/>
        <v/>
      </c>
      <c r="X660" s="124"/>
      <c r="Z660" s="6"/>
      <c r="AA660"/>
      <c r="AC660" s="545"/>
      <c r="AR660" s="6"/>
      <c r="AS660" s="6"/>
      <c r="AT660" s="58"/>
      <c r="AU660" s="670"/>
      <c r="AV660" s="671"/>
      <c r="AW660" s="670"/>
      <c r="AX660" s="670"/>
      <c r="AY660" s="671"/>
      <c r="AZ660" s="671"/>
      <c r="BA660" s="670"/>
      <c r="BB660" s="670"/>
      <c r="BC660" s="670"/>
      <c r="BD660" s="671"/>
      <c r="BE660" s="671"/>
      <c r="BF660" s="671"/>
      <c r="BG660" s="671"/>
      <c r="BH660" s="670"/>
      <c r="BI660" s="671"/>
      <c r="BJ660" s="671"/>
      <c r="BK660" s="672"/>
      <c r="BL660" s="60"/>
      <c r="BT660" s="6"/>
      <c r="BU660" s="6"/>
      <c r="BV660" s="6"/>
      <c r="BW660" s="6"/>
      <c r="BX660" s="6"/>
      <c r="BY660" s="6"/>
      <c r="BZ660" s="6"/>
      <c r="CA660" s="6"/>
      <c r="CB660" s="60"/>
      <c r="CC660" s="6"/>
      <c r="CD660" s="6"/>
      <c r="CE660" s="6"/>
    </row>
    <row r="661" spans="2:87" x14ac:dyDescent="0.25">
      <c r="B661" s="6">
        <v>22.1</v>
      </c>
      <c r="C661" s="6">
        <v>82</v>
      </c>
      <c r="D661" s="6">
        <v>19.100000000000001</v>
      </c>
      <c r="E661" s="6">
        <v>23.1</v>
      </c>
      <c r="F661" s="6">
        <v>9.4</v>
      </c>
      <c r="G661" s="6">
        <v>11.2</v>
      </c>
      <c r="H661" s="6">
        <v>1014.3</v>
      </c>
      <c r="I661" s="6" t="s">
        <v>229</v>
      </c>
      <c r="J661" s="6" t="s">
        <v>229</v>
      </c>
      <c r="K661" s="6">
        <v>0</v>
      </c>
      <c r="L661" s="6">
        <v>0</v>
      </c>
      <c r="M661" s="6">
        <v>0.5</v>
      </c>
      <c r="N661">
        <v>15.7</v>
      </c>
      <c r="O661">
        <v>669.8</v>
      </c>
      <c r="P661">
        <v>36</v>
      </c>
      <c r="Q661">
        <v>34.5</v>
      </c>
      <c r="R661" s="60">
        <v>0.452777777777778</v>
      </c>
      <c r="T661" s="124">
        <f t="shared" si="36"/>
        <v>27</v>
      </c>
      <c r="U661" s="128">
        <f t="shared" si="40"/>
        <v>-2.3000000000000007</v>
      </c>
      <c r="V661" s="123" t="str">
        <f t="shared" si="38"/>
        <v/>
      </c>
      <c r="W661" s="128" t="str">
        <f t="shared" si="39"/>
        <v/>
      </c>
      <c r="X661" s="124"/>
      <c r="Z661" s="6"/>
      <c r="AA661"/>
      <c r="AC661" s="545"/>
      <c r="AR661" s="6"/>
      <c r="AS661" s="6"/>
      <c r="AT661" s="58"/>
      <c r="AU661" s="670"/>
      <c r="AV661" s="671"/>
      <c r="AW661" s="670"/>
      <c r="AX661" s="670"/>
      <c r="AY661" s="671"/>
      <c r="AZ661" s="671"/>
      <c r="BA661" s="670"/>
      <c r="BB661" s="670"/>
      <c r="BC661" s="670"/>
      <c r="BD661" s="671"/>
      <c r="BE661" s="671"/>
      <c r="BF661" s="671"/>
      <c r="BG661" s="671"/>
      <c r="BH661" s="670"/>
      <c r="BI661" s="671"/>
      <c r="BJ661" s="671"/>
      <c r="BK661" s="672"/>
      <c r="BL661" s="60"/>
      <c r="BT661" s="6"/>
      <c r="BU661" s="6"/>
      <c r="BV661" s="6"/>
      <c r="BW661" s="6"/>
      <c r="BX661" s="6"/>
      <c r="BY661" s="6"/>
      <c r="BZ661" s="6"/>
      <c r="CA661" s="6"/>
      <c r="CB661" s="60"/>
      <c r="CC661" s="6"/>
      <c r="CD661" s="6"/>
      <c r="CE661" s="6"/>
    </row>
    <row r="662" spans="2:87" x14ac:dyDescent="0.25">
      <c r="B662" s="6">
        <v>22.1</v>
      </c>
      <c r="C662" s="6">
        <v>82</v>
      </c>
      <c r="D662" s="6">
        <v>19.100000000000001</v>
      </c>
      <c r="E662" s="6">
        <v>23.1</v>
      </c>
      <c r="F662" s="6">
        <v>8.6</v>
      </c>
      <c r="G662" s="6">
        <v>11.2</v>
      </c>
      <c r="H662" s="6">
        <v>1014.2</v>
      </c>
      <c r="I662" s="6" t="s">
        <v>229</v>
      </c>
      <c r="J662" s="6" t="s">
        <v>229</v>
      </c>
      <c r="K662" s="6">
        <v>0</v>
      </c>
      <c r="L662" s="6">
        <v>0</v>
      </c>
      <c r="M662" s="6">
        <v>0.5</v>
      </c>
      <c r="N662">
        <v>15.7</v>
      </c>
      <c r="O662">
        <v>669.8</v>
      </c>
      <c r="P662">
        <v>36</v>
      </c>
      <c r="Q662">
        <v>34.4</v>
      </c>
      <c r="R662" s="60">
        <v>0.453472222222222</v>
      </c>
      <c r="T662" s="124">
        <f t="shared" si="36"/>
        <v>27</v>
      </c>
      <c r="U662" s="128">
        <f t="shared" si="40"/>
        <v>-2.3000000000000007</v>
      </c>
      <c r="V662" s="123" t="str">
        <f t="shared" si="38"/>
        <v/>
      </c>
      <c r="W662" s="128" t="str">
        <f t="shared" si="39"/>
        <v/>
      </c>
      <c r="X662" s="124"/>
      <c r="Z662" s="6"/>
      <c r="AA662"/>
      <c r="AC662" s="545"/>
      <c r="AR662" s="6"/>
      <c r="AS662" s="6"/>
      <c r="AT662" s="58"/>
      <c r="AU662" s="670"/>
      <c r="AV662" s="671"/>
      <c r="AW662" s="670"/>
      <c r="AX662" s="670"/>
      <c r="AY662" s="670"/>
      <c r="AZ662" s="670"/>
      <c r="BA662" s="670"/>
      <c r="BB662" s="670"/>
      <c r="BC662" s="670"/>
      <c r="BD662" s="671"/>
      <c r="BE662" s="671"/>
      <c r="BF662" s="671"/>
      <c r="BG662" s="671"/>
      <c r="BH662" s="670"/>
      <c r="BI662" s="670"/>
      <c r="BJ662" s="670"/>
      <c r="BK662" s="672"/>
      <c r="BL662" s="60"/>
      <c r="BT662" s="6"/>
      <c r="BU662" s="6"/>
      <c r="BV662" s="6"/>
      <c r="BW662" s="6"/>
      <c r="BX662" s="6"/>
      <c r="BY662" s="6"/>
      <c r="BZ662" s="6"/>
      <c r="CA662" s="6"/>
      <c r="CB662" s="60"/>
      <c r="CC662" s="6"/>
      <c r="CD662" s="6"/>
      <c r="CE662" s="6"/>
    </row>
    <row r="663" spans="2:87" x14ac:dyDescent="0.25">
      <c r="B663" s="6">
        <v>22.2</v>
      </c>
      <c r="C663" s="6">
        <v>82</v>
      </c>
      <c r="D663" s="6">
        <v>19</v>
      </c>
      <c r="E663" s="6">
        <v>23</v>
      </c>
      <c r="F663" s="6">
        <v>7.2</v>
      </c>
      <c r="G663" s="6">
        <v>11.2</v>
      </c>
      <c r="H663" s="6">
        <v>1014.3</v>
      </c>
      <c r="I663" s="6" t="s">
        <v>229</v>
      </c>
      <c r="J663" s="6" t="s">
        <v>229</v>
      </c>
      <c r="K663" s="6">
        <v>0</v>
      </c>
      <c r="L663" s="6">
        <v>0</v>
      </c>
      <c r="M663" s="6">
        <v>0.5</v>
      </c>
      <c r="N663">
        <v>15.7</v>
      </c>
      <c r="O663">
        <v>669.8</v>
      </c>
      <c r="P663">
        <v>36</v>
      </c>
      <c r="Q663">
        <v>34.299999999999997</v>
      </c>
      <c r="R663" s="60">
        <v>0.454166666666667</v>
      </c>
      <c r="T663" s="124">
        <f t="shared" ref="T663:T726" si="41">MAX(P1167,Q1167)</f>
        <v>27</v>
      </c>
      <c r="U663" s="128">
        <f t="shared" si="40"/>
        <v>-2.1999999999999993</v>
      </c>
      <c r="V663" s="123" t="str">
        <f t="shared" si="38"/>
        <v/>
      </c>
      <c r="W663" s="128" t="str">
        <f t="shared" si="39"/>
        <v/>
      </c>
      <c r="X663" s="124"/>
      <c r="Z663" s="6"/>
      <c r="AA663"/>
      <c r="AC663" s="545"/>
      <c r="AR663" s="6"/>
      <c r="AS663" s="6"/>
      <c r="AT663" s="58"/>
      <c r="AU663" s="670"/>
      <c r="AV663" s="671"/>
      <c r="AW663" s="670"/>
      <c r="AX663" s="670"/>
      <c r="AY663" s="671"/>
      <c r="AZ663" s="671"/>
      <c r="BA663" s="670"/>
      <c r="BB663" s="670"/>
      <c r="BC663" s="670"/>
      <c r="BD663" s="671"/>
      <c r="BE663" s="671"/>
      <c r="BF663" s="671"/>
      <c r="BG663" s="671"/>
      <c r="BH663" s="670"/>
      <c r="BI663" s="670"/>
      <c r="BJ663" s="670"/>
      <c r="BK663" s="672"/>
      <c r="BL663" s="60"/>
      <c r="BT663" s="6"/>
      <c r="BU663" s="6"/>
      <c r="BV663" s="6"/>
      <c r="BW663" s="6"/>
      <c r="BX663" s="6"/>
      <c r="BY663" s="6"/>
      <c r="BZ663" s="6"/>
      <c r="CA663" s="6"/>
      <c r="CB663" s="60"/>
      <c r="CC663" s="6"/>
      <c r="CD663" s="6"/>
      <c r="CE663" s="6"/>
    </row>
    <row r="664" spans="2:87" x14ac:dyDescent="0.25">
      <c r="B664" s="6">
        <v>22.3</v>
      </c>
      <c r="C664" s="6">
        <v>82</v>
      </c>
      <c r="D664" s="6">
        <v>19</v>
      </c>
      <c r="E664" s="6">
        <v>23</v>
      </c>
      <c r="F664" s="6">
        <v>9.4</v>
      </c>
      <c r="G664" s="6">
        <v>11.2</v>
      </c>
      <c r="H664" s="6">
        <v>1014.3</v>
      </c>
      <c r="I664" s="6" t="s">
        <v>229</v>
      </c>
      <c r="J664" s="6" t="s">
        <v>229</v>
      </c>
      <c r="K664" s="6">
        <v>0</v>
      </c>
      <c r="L664" s="6">
        <v>0</v>
      </c>
      <c r="M664" s="6">
        <v>0.5</v>
      </c>
      <c r="N664">
        <v>15.7</v>
      </c>
      <c r="O664">
        <v>669.8</v>
      </c>
      <c r="P664">
        <v>35.9</v>
      </c>
      <c r="Q664">
        <v>34.200000000000003</v>
      </c>
      <c r="R664" s="60">
        <v>0.45486111111111099</v>
      </c>
      <c r="T664" s="124">
        <f t="shared" si="41"/>
        <v>26.9</v>
      </c>
      <c r="U664" s="128">
        <f t="shared" si="40"/>
        <v>-2.3000000000000007</v>
      </c>
      <c r="V664" s="123" t="str">
        <f t="shared" si="38"/>
        <v/>
      </c>
      <c r="W664" s="128" t="str">
        <f t="shared" si="39"/>
        <v/>
      </c>
      <c r="X664" s="124"/>
      <c r="Z664" s="6"/>
      <c r="AA664"/>
      <c r="AC664" s="545"/>
      <c r="AR664" s="6"/>
      <c r="AS664" s="6"/>
      <c r="AT664" s="58"/>
      <c r="AU664" s="670"/>
      <c r="AV664" s="671"/>
      <c r="AW664" s="670"/>
      <c r="AX664" s="670"/>
      <c r="AY664" s="670"/>
      <c r="AZ664" s="670"/>
      <c r="BA664" s="671"/>
      <c r="BB664" s="670"/>
      <c r="BC664" s="670"/>
      <c r="BD664" s="671"/>
      <c r="BE664" s="671"/>
      <c r="BF664" s="671"/>
      <c r="BG664" s="671"/>
      <c r="BH664" s="670"/>
      <c r="BI664" s="670"/>
      <c r="BJ664" s="670"/>
      <c r="BK664" s="672"/>
      <c r="BL664" s="60"/>
      <c r="BT664" s="6"/>
      <c r="BU664" s="6"/>
      <c r="BV664" s="6"/>
      <c r="BW664" s="6"/>
      <c r="BX664" s="6"/>
      <c r="BY664" s="6"/>
      <c r="BZ664" s="6"/>
      <c r="CA664" s="6"/>
      <c r="CB664" s="60"/>
      <c r="CC664" s="6"/>
      <c r="CD664" s="6"/>
      <c r="CE664" s="6"/>
    </row>
    <row r="665" spans="2:87" x14ac:dyDescent="0.25">
      <c r="B665" s="6">
        <v>22.3</v>
      </c>
      <c r="C665" s="6">
        <v>82</v>
      </c>
      <c r="D665" s="6">
        <v>19.100000000000001</v>
      </c>
      <c r="E665" s="6">
        <v>23.1</v>
      </c>
      <c r="F665" s="6">
        <v>7.2</v>
      </c>
      <c r="G665" s="6">
        <v>7.2</v>
      </c>
      <c r="H665" s="6">
        <v>1014.2</v>
      </c>
      <c r="I665" s="6" t="s">
        <v>229</v>
      </c>
      <c r="J665" s="6" t="s">
        <v>229</v>
      </c>
      <c r="K665" s="6">
        <v>0</v>
      </c>
      <c r="L665" s="6">
        <v>0</v>
      </c>
      <c r="M665" s="6">
        <v>0.5</v>
      </c>
      <c r="N665">
        <v>15.7</v>
      </c>
      <c r="O665">
        <v>669.8</v>
      </c>
      <c r="P665">
        <v>36</v>
      </c>
      <c r="Q665">
        <v>34.200000000000003</v>
      </c>
      <c r="R665" s="60">
        <v>0.45555555555555599</v>
      </c>
      <c r="T665" s="124">
        <f t="shared" si="41"/>
        <v>26.9</v>
      </c>
      <c r="U665" s="128">
        <f t="shared" si="40"/>
        <v>-2.3000000000000007</v>
      </c>
      <c r="V665" s="123" t="str">
        <f t="shared" si="38"/>
        <v/>
      </c>
      <c r="W665" s="128" t="str">
        <f t="shared" si="39"/>
        <v/>
      </c>
      <c r="X665" s="124"/>
      <c r="Z665" s="6"/>
      <c r="AA665"/>
      <c r="AC665" s="545"/>
      <c r="AR665" s="6"/>
      <c r="AS665" s="6"/>
      <c r="AT665" s="58"/>
      <c r="AU665" s="670"/>
      <c r="AV665" s="671"/>
      <c r="AW665" s="670"/>
      <c r="AX665" s="670"/>
      <c r="AY665" s="671"/>
      <c r="AZ665" s="671"/>
      <c r="BA665" s="670"/>
      <c r="BB665" s="670"/>
      <c r="BC665" s="670"/>
      <c r="BD665" s="671"/>
      <c r="BE665" s="671"/>
      <c r="BF665" s="671"/>
      <c r="BG665" s="671"/>
      <c r="BH665" s="670"/>
      <c r="BI665" s="670"/>
      <c r="BJ665" s="670"/>
      <c r="BK665" s="672"/>
      <c r="BL665" s="60"/>
      <c r="BT665" s="6"/>
      <c r="BU665" s="6"/>
      <c r="BV665" s="6"/>
      <c r="BW665" s="6"/>
      <c r="BX665" s="6"/>
      <c r="BY665" s="6"/>
      <c r="BZ665" s="6"/>
      <c r="CA665" s="6"/>
      <c r="CB665" s="60"/>
      <c r="CC665" s="6"/>
      <c r="CD665" s="6"/>
      <c r="CE665" s="6"/>
    </row>
    <row r="666" spans="2:87" x14ac:dyDescent="0.25">
      <c r="B666" s="6">
        <v>22.4</v>
      </c>
      <c r="C666" s="6">
        <v>81</v>
      </c>
      <c r="D666" s="6">
        <v>18.8</v>
      </c>
      <c r="E666" s="6">
        <v>23.1</v>
      </c>
      <c r="F666" s="6">
        <v>8.6</v>
      </c>
      <c r="G666" s="6">
        <v>11.2</v>
      </c>
      <c r="H666" s="6">
        <v>1014.2</v>
      </c>
      <c r="I666" s="6" t="s">
        <v>229</v>
      </c>
      <c r="J666" s="6" t="s">
        <v>229</v>
      </c>
      <c r="K666" s="6">
        <v>0</v>
      </c>
      <c r="L666" s="6">
        <v>0</v>
      </c>
      <c r="M666" s="6">
        <v>0.5</v>
      </c>
      <c r="N666">
        <v>15.7</v>
      </c>
      <c r="O666">
        <v>669.8</v>
      </c>
      <c r="P666">
        <v>36.1</v>
      </c>
      <c r="Q666">
        <v>34.200000000000003</v>
      </c>
      <c r="R666" s="60">
        <v>0.45624999999999999</v>
      </c>
      <c r="T666" s="124">
        <f t="shared" si="41"/>
        <v>26.8</v>
      </c>
      <c r="U666" s="128">
        <f t="shared" si="40"/>
        <v>-2.3999999999999986</v>
      </c>
      <c r="V666" s="123" t="str">
        <f t="shared" si="38"/>
        <v/>
      </c>
      <c r="W666" s="128" t="str">
        <f t="shared" si="39"/>
        <v/>
      </c>
      <c r="X666" s="124"/>
      <c r="Z666" s="6"/>
      <c r="AA666"/>
      <c r="AC666" s="545"/>
      <c r="AR666" s="6"/>
      <c r="AS666" s="6"/>
      <c r="AT666" s="58"/>
      <c r="AU666" s="670"/>
      <c r="AV666" s="671"/>
      <c r="AW666" s="670"/>
      <c r="AX666" s="670"/>
      <c r="AY666" s="671"/>
      <c r="AZ666" s="671"/>
      <c r="BA666" s="670"/>
      <c r="BB666" s="670"/>
      <c r="BC666" s="670"/>
      <c r="BD666" s="671"/>
      <c r="BE666" s="671"/>
      <c r="BF666" s="671"/>
      <c r="BG666" s="671"/>
      <c r="BH666" s="670"/>
      <c r="BI666" s="670"/>
      <c r="BJ666" s="670"/>
      <c r="BK666" s="672"/>
      <c r="BL666" s="60"/>
      <c r="BT666" s="6"/>
      <c r="BU666" s="6"/>
      <c r="BV666" s="6"/>
      <c r="BW666" s="6"/>
      <c r="BX666" s="6"/>
      <c r="BY666" s="6"/>
      <c r="BZ666" s="6"/>
      <c r="CA666" s="6"/>
      <c r="CB666" s="60"/>
      <c r="CC666" s="6"/>
      <c r="CD666" s="6"/>
      <c r="CE666" s="6"/>
    </row>
    <row r="667" spans="2:87" x14ac:dyDescent="0.25">
      <c r="B667" s="6">
        <v>22.5</v>
      </c>
      <c r="C667" s="6">
        <v>81</v>
      </c>
      <c r="D667" s="6">
        <v>18.899999999999999</v>
      </c>
      <c r="E667" s="6">
        <v>23.2</v>
      </c>
      <c r="F667" s="6">
        <v>8.6</v>
      </c>
      <c r="G667" s="6">
        <v>11.2</v>
      </c>
      <c r="H667" s="6">
        <v>1014.3</v>
      </c>
      <c r="I667" s="6" t="s">
        <v>229</v>
      </c>
      <c r="J667" s="6" t="s">
        <v>229</v>
      </c>
      <c r="K667" s="6">
        <v>0</v>
      </c>
      <c r="L667" s="6">
        <v>0</v>
      </c>
      <c r="M667" s="6">
        <v>0.5</v>
      </c>
      <c r="N667">
        <v>15.7</v>
      </c>
      <c r="O667">
        <v>669.8</v>
      </c>
      <c r="P667">
        <v>36.200000000000003</v>
      </c>
      <c r="Q667">
        <v>34.200000000000003</v>
      </c>
      <c r="R667" s="60">
        <v>0.45694444444444399</v>
      </c>
      <c r="T667" s="124">
        <f t="shared" si="41"/>
        <v>26.8</v>
      </c>
      <c r="U667" s="128">
        <f t="shared" si="40"/>
        <v>-2.3999999999999986</v>
      </c>
      <c r="V667" s="123" t="str">
        <f t="shared" si="38"/>
        <v/>
      </c>
      <c r="W667" s="128" t="str">
        <f t="shared" si="39"/>
        <v/>
      </c>
      <c r="X667" s="124"/>
      <c r="Z667" s="6"/>
      <c r="AA667"/>
      <c r="AC667" s="545"/>
      <c r="AR667" s="6"/>
      <c r="AS667" s="6"/>
      <c r="AT667" s="58"/>
      <c r="AU667" s="670"/>
      <c r="AV667" s="671"/>
      <c r="AW667" s="670"/>
      <c r="AX667" s="670"/>
      <c r="AY667" s="670"/>
      <c r="AZ667" s="670"/>
      <c r="BA667" s="671"/>
      <c r="BB667" s="670"/>
      <c r="BC667" s="670"/>
      <c r="BD667" s="671"/>
      <c r="BE667" s="671"/>
      <c r="BF667" s="671"/>
      <c r="BG667" s="671"/>
      <c r="BH667" s="670"/>
      <c r="BI667" s="670"/>
      <c r="BJ667" s="670"/>
      <c r="BK667" s="672"/>
      <c r="BL667" s="60"/>
      <c r="BT667" s="6"/>
      <c r="BU667" s="6"/>
      <c r="BV667" s="6"/>
      <c r="BW667" s="6"/>
      <c r="BX667" s="6"/>
      <c r="BY667" s="6"/>
      <c r="BZ667" s="6"/>
      <c r="CA667" s="6"/>
      <c r="CB667" s="60"/>
      <c r="CC667" s="6"/>
      <c r="CD667" s="6"/>
      <c r="CE667" s="6"/>
    </row>
    <row r="668" spans="2:87" x14ac:dyDescent="0.25">
      <c r="B668" s="6">
        <v>22.5</v>
      </c>
      <c r="C668" s="6">
        <v>81</v>
      </c>
      <c r="D668" s="6">
        <v>18.899999999999999</v>
      </c>
      <c r="E668" s="6">
        <v>23.2</v>
      </c>
      <c r="F668" s="6">
        <v>8.3000000000000007</v>
      </c>
      <c r="G668" s="6">
        <v>11.2</v>
      </c>
      <c r="H668" s="6">
        <v>1014.3</v>
      </c>
      <c r="I668" s="6" t="s">
        <v>229</v>
      </c>
      <c r="J668" s="6" t="s">
        <v>229</v>
      </c>
      <c r="K668" s="6">
        <v>0</v>
      </c>
      <c r="L668" s="6">
        <v>0</v>
      </c>
      <c r="M668" s="6">
        <v>0.5</v>
      </c>
      <c r="N668">
        <v>15.7</v>
      </c>
      <c r="O668">
        <v>669.8</v>
      </c>
      <c r="P668">
        <v>36.299999999999997</v>
      </c>
      <c r="Q668">
        <v>34.1</v>
      </c>
      <c r="R668" s="60">
        <v>0.45763888888888898</v>
      </c>
      <c r="T668" s="124">
        <f t="shared" si="41"/>
        <v>26.7</v>
      </c>
      <c r="U668" s="128">
        <f t="shared" si="40"/>
        <v>-2.5</v>
      </c>
      <c r="V668" s="123" t="str">
        <f t="shared" si="38"/>
        <v/>
      </c>
      <c r="W668" s="128" t="str">
        <f t="shared" si="39"/>
        <v/>
      </c>
      <c r="X668" s="124"/>
      <c r="Z668" s="6"/>
      <c r="AA668"/>
      <c r="AC668" s="545"/>
      <c r="AR668" s="6"/>
      <c r="AS668" s="6"/>
      <c r="AT668" s="58"/>
      <c r="AU668" s="670"/>
      <c r="AV668" s="671"/>
      <c r="AW668" s="670"/>
      <c r="AX668" s="670"/>
      <c r="AY668" s="670"/>
      <c r="AZ668" s="670"/>
      <c r="BA668" s="670"/>
      <c r="BB668" s="670"/>
      <c r="BC668" s="670"/>
      <c r="BD668" s="671"/>
      <c r="BE668" s="671"/>
      <c r="BF668" s="671"/>
      <c r="BG668" s="671"/>
      <c r="BH668" s="670"/>
      <c r="BI668" s="670"/>
      <c r="BJ668" s="670"/>
      <c r="BK668" s="672"/>
      <c r="BL668" s="60"/>
      <c r="BT668" s="6"/>
      <c r="BU668" s="6"/>
      <c r="BV668" s="6"/>
      <c r="BW668" s="6"/>
      <c r="BX668" s="6"/>
      <c r="BY668" s="6"/>
      <c r="BZ668" s="6"/>
      <c r="CA668" s="6"/>
      <c r="CB668" s="60"/>
      <c r="CC668" s="6"/>
      <c r="CD668" s="6"/>
      <c r="CE668" s="6"/>
    </row>
    <row r="669" spans="2:87" x14ac:dyDescent="0.25">
      <c r="B669" s="6">
        <v>22.6</v>
      </c>
      <c r="C669" s="6">
        <v>81</v>
      </c>
      <c r="D669" s="6">
        <v>19</v>
      </c>
      <c r="E669" s="6">
        <v>23.3</v>
      </c>
      <c r="F669" s="6">
        <v>2.2000000000000002</v>
      </c>
      <c r="G669" s="6">
        <v>3.6</v>
      </c>
      <c r="H669" s="6">
        <v>1014.3</v>
      </c>
      <c r="I669" s="6" t="s">
        <v>229</v>
      </c>
      <c r="J669" s="6" t="s">
        <v>229</v>
      </c>
      <c r="K669" s="6">
        <v>0</v>
      </c>
      <c r="L669" s="6">
        <v>0</v>
      </c>
      <c r="M669" s="6">
        <v>0.5</v>
      </c>
      <c r="N669">
        <v>15.7</v>
      </c>
      <c r="O669">
        <v>669.8</v>
      </c>
      <c r="P669">
        <v>36.4</v>
      </c>
      <c r="Q669">
        <v>34.1</v>
      </c>
      <c r="R669" s="60">
        <v>0.45833333333333298</v>
      </c>
      <c r="T669" s="124">
        <f t="shared" si="41"/>
        <v>26.7</v>
      </c>
      <c r="U669" s="128">
        <f t="shared" si="40"/>
        <v>-2.4000000000000021</v>
      </c>
      <c r="V669" s="123" t="str">
        <f t="shared" si="38"/>
        <v/>
      </c>
      <c r="W669" s="128" t="str">
        <f t="shared" si="39"/>
        <v/>
      </c>
      <c r="X669" s="124"/>
      <c r="Z669" s="6"/>
      <c r="AA669"/>
      <c r="AC669" s="545"/>
      <c r="AR669" s="6"/>
      <c r="AS669" s="6"/>
      <c r="AT669" s="58"/>
      <c r="AU669" s="670"/>
      <c r="AV669" s="671"/>
      <c r="AW669" s="670"/>
      <c r="AX669" s="670"/>
      <c r="AY669" s="671"/>
      <c r="AZ669" s="671"/>
      <c r="BA669" s="671"/>
      <c r="BB669" s="670"/>
      <c r="BC669" s="670"/>
      <c r="BD669" s="671"/>
      <c r="BE669" s="671"/>
      <c r="BF669" s="671"/>
      <c r="BG669" s="671"/>
      <c r="BH669" s="670"/>
      <c r="BI669" s="670"/>
      <c r="BJ669" s="670"/>
      <c r="BK669" s="672"/>
      <c r="BL669" s="60"/>
      <c r="BT669" s="6"/>
      <c r="BU669" s="6"/>
      <c r="BV669" s="6"/>
      <c r="BW669" s="6"/>
      <c r="BX669" s="6"/>
      <c r="BY669" s="6"/>
      <c r="BZ669" s="6"/>
      <c r="CA669" s="6"/>
      <c r="CB669" s="60"/>
      <c r="CC669" s="6"/>
      <c r="CD669" s="6"/>
      <c r="CE669" s="6"/>
    </row>
    <row r="670" spans="2:87" x14ac:dyDescent="0.25">
      <c r="B670" s="6">
        <v>22.6</v>
      </c>
      <c r="C670" s="6">
        <v>81</v>
      </c>
      <c r="D670" s="6">
        <v>19</v>
      </c>
      <c r="E670" s="6">
        <v>23.3</v>
      </c>
      <c r="F670" s="6">
        <v>4</v>
      </c>
      <c r="G670" s="6">
        <v>5.4</v>
      </c>
      <c r="H670" s="6">
        <v>1014.4</v>
      </c>
      <c r="I670" s="6" t="s">
        <v>229</v>
      </c>
      <c r="J670" s="6" t="s">
        <v>229</v>
      </c>
      <c r="K670" s="6">
        <v>0</v>
      </c>
      <c r="L670" s="6">
        <v>0</v>
      </c>
      <c r="M670" s="6">
        <v>0.5</v>
      </c>
      <c r="N670">
        <v>15.7</v>
      </c>
      <c r="O670">
        <v>669.8</v>
      </c>
      <c r="P670">
        <v>36.200000000000003</v>
      </c>
      <c r="Q670">
        <v>34.1</v>
      </c>
      <c r="R670" s="60">
        <v>0.45902777777777798</v>
      </c>
      <c r="T670" s="124">
        <f t="shared" si="41"/>
        <v>26.6</v>
      </c>
      <c r="U670" s="128">
        <f t="shared" si="40"/>
        <v>-2.5</v>
      </c>
      <c r="V670" s="123" t="str">
        <f t="shared" si="38"/>
        <v/>
      </c>
      <c r="W670" s="128" t="str">
        <f t="shared" si="39"/>
        <v/>
      </c>
      <c r="X670" s="124"/>
      <c r="Z670" s="6"/>
      <c r="AA670"/>
      <c r="AC670" s="545"/>
      <c r="AR670" s="6"/>
      <c r="AS670" s="6"/>
      <c r="AT670" s="58"/>
      <c r="AU670" s="670"/>
      <c r="AV670" s="671"/>
      <c r="AW670" s="670"/>
      <c r="AX670" s="670"/>
      <c r="AY670" s="671"/>
      <c r="AZ670" s="671"/>
      <c r="BA670" s="670"/>
      <c r="BB670" s="670"/>
      <c r="BC670" s="670"/>
      <c r="BD670" s="671"/>
      <c r="BE670" s="671"/>
      <c r="BF670" s="671"/>
      <c r="BG670" s="671"/>
      <c r="BH670" s="670"/>
      <c r="BI670" s="670"/>
      <c r="BJ670" s="670"/>
      <c r="BK670" s="672"/>
      <c r="BL670" s="60"/>
      <c r="BT670" s="6"/>
      <c r="BU670" s="6"/>
      <c r="BV670" s="6"/>
      <c r="BW670" s="6"/>
      <c r="BX670" s="6"/>
      <c r="BY670" s="6"/>
      <c r="BZ670" s="6"/>
      <c r="CA670" s="6"/>
      <c r="CB670" s="60"/>
      <c r="CC670" s="6"/>
      <c r="CD670" s="6"/>
      <c r="CE670" s="6"/>
    </row>
    <row r="671" spans="2:87" x14ac:dyDescent="0.25">
      <c r="B671" s="6">
        <v>22.7</v>
      </c>
      <c r="C671" s="6">
        <v>81</v>
      </c>
      <c r="D671" s="6">
        <v>18.899999999999999</v>
      </c>
      <c r="E671" s="6">
        <v>23.4</v>
      </c>
      <c r="F671" s="6">
        <v>3.2</v>
      </c>
      <c r="G671" s="6">
        <v>5.4</v>
      </c>
      <c r="H671" s="6">
        <v>1014.3</v>
      </c>
      <c r="I671" s="6" t="s">
        <v>229</v>
      </c>
      <c r="J671" s="6" t="s">
        <v>229</v>
      </c>
      <c r="K671" s="6">
        <v>0</v>
      </c>
      <c r="L671" s="6">
        <v>0</v>
      </c>
      <c r="M671" s="6">
        <v>0.5</v>
      </c>
      <c r="N671">
        <v>15.7</v>
      </c>
      <c r="O671">
        <v>669.8</v>
      </c>
      <c r="P671">
        <v>36.200000000000003</v>
      </c>
      <c r="Q671">
        <v>34.1</v>
      </c>
      <c r="R671" s="60">
        <v>0.45972222222222198</v>
      </c>
      <c r="T671" s="124">
        <f t="shared" si="41"/>
        <v>26.6</v>
      </c>
      <c r="U671" s="128">
        <f t="shared" si="40"/>
        <v>-2.5</v>
      </c>
      <c r="V671" s="123" t="str">
        <f t="shared" si="38"/>
        <v/>
      </c>
      <c r="W671" s="128" t="str">
        <f t="shared" si="39"/>
        <v/>
      </c>
      <c r="X671" s="124"/>
      <c r="Z671" s="6"/>
      <c r="AA671"/>
      <c r="AC671" s="545"/>
      <c r="AR671" s="6"/>
      <c r="AS671" s="6"/>
      <c r="AT671" s="58"/>
      <c r="AU671" s="670"/>
      <c r="AV671" s="671"/>
      <c r="AW671" s="670"/>
      <c r="AX671" s="670"/>
      <c r="AY671" s="671"/>
      <c r="AZ671" s="671"/>
      <c r="BA671" s="670"/>
      <c r="BB671" s="670"/>
      <c r="BC671" s="670"/>
      <c r="BD671" s="671"/>
      <c r="BE671" s="671"/>
      <c r="BF671" s="671"/>
      <c r="BG671" s="671"/>
      <c r="BH671" s="670"/>
      <c r="BI671" s="670"/>
      <c r="BJ671" s="670"/>
      <c r="BK671" s="672"/>
      <c r="BL671" s="60"/>
      <c r="BT671" s="6"/>
      <c r="BU671" s="6"/>
      <c r="BV671" s="6"/>
      <c r="BW671" s="6"/>
      <c r="BX671" s="6"/>
      <c r="BY671" s="6"/>
      <c r="BZ671" s="6"/>
      <c r="CA671" s="6"/>
      <c r="CB671" s="60"/>
      <c r="CC671" s="6"/>
      <c r="CD671" s="6"/>
      <c r="CE671" s="6"/>
    </row>
    <row r="672" spans="2:87" x14ac:dyDescent="0.25">
      <c r="B672" s="6">
        <v>22.8</v>
      </c>
      <c r="C672" s="6">
        <v>81</v>
      </c>
      <c r="D672" s="6">
        <v>19</v>
      </c>
      <c r="E672" s="6">
        <v>23.5</v>
      </c>
      <c r="F672" s="6">
        <v>7.9</v>
      </c>
      <c r="G672" s="6">
        <v>9.4</v>
      </c>
      <c r="H672" s="6">
        <v>1014.5</v>
      </c>
      <c r="I672" s="6" t="s">
        <v>229</v>
      </c>
      <c r="J672" s="6" t="s">
        <v>229</v>
      </c>
      <c r="K672" s="6">
        <v>0</v>
      </c>
      <c r="L672" s="6">
        <v>0</v>
      </c>
      <c r="M672" s="6">
        <v>0.5</v>
      </c>
      <c r="N672">
        <v>15.7</v>
      </c>
      <c r="O672">
        <v>669.8</v>
      </c>
      <c r="P672">
        <v>36.200000000000003</v>
      </c>
      <c r="Q672">
        <v>34.200000000000003</v>
      </c>
      <c r="R672" s="60">
        <v>0.46041666666666697</v>
      </c>
      <c r="T672" s="124">
        <f t="shared" si="41"/>
        <v>26.5</v>
      </c>
      <c r="U672" s="128">
        <f t="shared" si="40"/>
        <v>-2.6000000000000014</v>
      </c>
      <c r="V672" s="123" t="str">
        <f t="shared" si="38"/>
        <v/>
      </c>
      <c r="W672" s="128" t="str">
        <f t="shared" si="39"/>
        <v/>
      </c>
      <c r="X672" s="124"/>
      <c r="Z672" s="6"/>
      <c r="AA672"/>
      <c r="AC672" s="545"/>
      <c r="AR672" s="6"/>
      <c r="AS672" s="6"/>
      <c r="AT672" s="58"/>
      <c r="AU672" s="670"/>
      <c r="AV672" s="671"/>
      <c r="AW672" s="670"/>
      <c r="AX672" s="670"/>
      <c r="AY672" s="671"/>
      <c r="AZ672" s="671"/>
      <c r="BA672" s="671"/>
      <c r="BB672" s="670"/>
      <c r="BC672" s="670"/>
      <c r="BD672" s="671"/>
      <c r="BE672" s="671"/>
      <c r="BF672" s="671"/>
      <c r="BG672" s="671"/>
      <c r="BH672" s="670"/>
      <c r="BI672" s="670"/>
      <c r="BJ672" s="670"/>
      <c r="BK672" s="672"/>
      <c r="BL672" s="60"/>
      <c r="BT672" s="6"/>
      <c r="BU672" s="6"/>
      <c r="BV672" s="6"/>
      <c r="BW672" s="6"/>
      <c r="BX672" s="6"/>
      <c r="BY672" s="6"/>
      <c r="BZ672" s="6"/>
      <c r="CA672" s="6"/>
      <c r="CB672" s="60"/>
      <c r="CC672" s="6"/>
      <c r="CD672" s="6"/>
      <c r="CE672" s="6"/>
    </row>
    <row r="673" spans="2:83" x14ac:dyDescent="0.25">
      <c r="B673" s="6">
        <v>22.8</v>
      </c>
      <c r="C673" s="6">
        <v>81</v>
      </c>
      <c r="D673" s="6">
        <v>19.2</v>
      </c>
      <c r="E673" s="6">
        <v>23.5</v>
      </c>
      <c r="F673" s="6">
        <v>6.5</v>
      </c>
      <c r="G673" s="6">
        <v>9.4</v>
      </c>
      <c r="H673" s="6">
        <v>1014.3</v>
      </c>
      <c r="I673" s="6" t="s">
        <v>229</v>
      </c>
      <c r="J673" s="6" t="s">
        <v>229</v>
      </c>
      <c r="K673" s="6">
        <v>0</v>
      </c>
      <c r="L673" s="6">
        <v>0</v>
      </c>
      <c r="M673" s="6">
        <v>0.5</v>
      </c>
      <c r="N673">
        <v>15.7</v>
      </c>
      <c r="O673">
        <v>669.8</v>
      </c>
      <c r="P673">
        <v>36.200000000000003</v>
      </c>
      <c r="Q673">
        <v>34.299999999999997</v>
      </c>
      <c r="R673" s="60">
        <v>0.46111111111111103</v>
      </c>
      <c r="T673" s="124">
        <f t="shared" si="41"/>
        <v>26.5</v>
      </c>
      <c r="U673" s="128">
        <f t="shared" si="40"/>
        <v>-2.6000000000000014</v>
      </c>
      <c r="V673" s="123" t="str">
        <f t="shared" si="38"/>
        <v/>
      </c>
      <c r="W673" s="128" t="str">
        <f t="shared" si="39"/>
        <v/>
      </c>
      <c r="X673" s="124"/>
      <c r="Z673" s="6"/>
      <c r="AA673"/>
      <c r="AC673" s="545"/>
      <c r="AR673" s="6"/>
      <c r="AS673" s="6"/>
      <c r="AT673" s="58"/>
      <c r="AU673" s="670"/>
      <c r="AV673" s="671"/>
      <c r="AW673" s="670"/>
      <c r="AX673" s="670"/>
      <c r="AY673" s="671"/>
      <c r="AZ673" s="671"/>
      <c r="BA673" s="670"/>
      <c r="BB673" s="670"/>
      <c r="BC673" s="670"/>
      <c r="BD673" s="671"/>
      <c r="BE673" s="671"/>
      <c r="BF673" s="671"/>
      <c r="BG673" s="671"/>
      <c r="BH673" s="670"/>
      <c r="BI673" s="670"/>
      <c r="BJ673" s="670"/>
      <c r="BK673" s="672"/>
      <c r="BL673" s="60"/>
      <c r="BT673" s="6"/>
      <c r="BU673" s="6"/>
      <c r="BV673" s="6"/>
      <c r="BW673" s="6"/>
      <c r="BX673" s="6"/>
      <c r="BY673" s="6"/>
      <c r="BZ673" s="6"/>
      <c r="CA673" s="6"/>
      <c r="CB673" s="60"/>
      <c r="CC673" s="6"/>
      <c r="CD673" s="6"/>
      <c r="CE673" s="6"/>
    </row>
    <row r="674" spans="2:83" x14ac:dyDescent="0.25">
      <c r="B674" s="6">
        <v>22.9</v>
      </c>
      <c r="C674" s="6">
        <v>80</v>
      </c>
      <c r="D674" s="6">
        <v>19</v>
      </c>
      <c r="E674" s="6">
        <v>23.5</v>
      </c>
      <c r="F674" s="6">
        <v>4.7</v>
      </c>
      <c r="G674" s="6">
        <v>9.4</v>
      </c>
      <c r="H674" s="6">
        <v>1014.5</v>
      </c>
      <c r="I674" s="6" t="s">
        <v>229</v>
      </c>
      <c r="J674" s="6" t="s">
        <v>229</v>
      </c>
      <c r="K674" s="6">
        <v>0</v>
      </c>
      <c r="L674" s="6">
        <v>0</v>
      </c>
      <c r="M674" s="6">
        <v>0.5</v>
      </c>
      <c r="N674">
        <v>15.7</v>
      </c>
      <c r="O674">
        <v>669.8</v>
      </c>
      <c r="P674">
        <v>36.1</v>
      </c>
      <c r="Q674">
        <v>34.299999999999997</v>
      </c>
      <c r="R674" s="60">
        <v>0.46180555555555602</v>
      </c>
      <c r="T674" s="124">
        <f t="shared" si="41"/>
        <v>26.5</v>
      </c>
      <c r="U674" s="128">
        <f t="shared" si="40"/>
        <v>-2.6000000000000014</v>
      </c>
      <c r="V674" s="123" t="str">
        <f t="shared" si="38"/>
        <v/>
      </c>
      <c r="W674" s="128" t="str">
        <f t="shared" si="39"/>
        <v/>
      </c>
      <c r="X674" s="124"/>
      <c r="Z674" s="6"/>
      <c r="AA674"/>
      <c r="AC674" s="545"/>
      <c r="AR674" s="6"/>
      <c r="AS674" s="6"/>
      <c r="AT674" s="58"/>
      <c r="AU674" s="670"/>
      <c r="AV674" s="671"/>
      <c r="AW674" s="670"/>
      <c r="AX674" s="670"/>
      <c r="AY674" s="671"/>
      <c r="AZ674" s="671"/>
      <c r="BA674" s="670"/>
      <c r="BB674" s="670"/>
      <c r="BC674" s="670"/>
      <c r="BD674" s="671"/>
      <c r="BE674" s="671"/>
      <c r="BF674" s="671"/>
      <c r="BG674" s="671"/>
      <c r="BH674" s="670"/>
      <c r="BI674" s="670"/>
      <c r="BJ674" s="670"/>
      <c r="BK674" s="672"/>
      <c r="BL674" s="60"/>
      <c r="BT674" s="6"/>
      <c r="BU674" s="6"/>
      <c r="BV674" s="6"/>
      <c r="BW674" s="6"/>
      <c r="BX674" s="6"/>
      <c r="BY674" s="6"/>
      <c r="BZ674" s="6"/>
      <c r="CA674" s="6"/>
      <c r="CB674" s="60"/>
      <c r="CC674" s="6"/>
      <c r="CD674" s="6"/>
      <c r="CE674" s="6"/>
    </row>
    <row r="675" spans="2:83" x14ac:dyDescent="0.25">
      <c r="B675" s="6">
        <v>23</v>
      </c>
      <c r="C675" s="6">
        <v>80</v>
      </c>
      <c r="D675" s="6">
        <v>19</v>
      </c>
      <c r="E675" s="6">
        <v>23.5</v>
      </c>
      <c r="F675" s="6">
        <v>7.9</v>
      </c>
      <c r="G675" s="6">
        <v>9.4</v>
      </c>
      <c r="H675" s="6">
        <v>1014.2</v>
      </c>
      <c r="I675" s="6" t="s">
        <v>229</v>
      </c>
      <c r="J675" s="6" t="s">
        <v>229</v>
      </c>
      <c r="K675" s="6">
        <v>0</v>
      </c>
      <c r="L675" s="6">
        <v>0</v>
      </c>
      <c r="M675" s="6">
        <v>0.5</v>
      </c>
      <c r="N675">
        <v>15.7</v>
      </c>
      <c r="O675">
        <v>669.8</v>
      </c>
      <c r="P675">
        <v>36.1</v>
      </c>
      <c r="Q675">
        <v>34.4</v>
      </c>
      <c r="R675" s="60">
        <v>0.46250000000000002</v>
      </c>
      <c r="T675" s="124">
        <f t="shared" si="41"/>
        <v>26.5</v>
      </c>
      <c r="U675" s="128">
        <f t="shared" si="40"/>
        <v>-2.5</v>
      </c>
      <c r="V675" s="123" t="str">
        <f t="shared" si="38"/>
        <v/>
      </c>
      <c r="W675" s="128" t="str">
        <f t="shared" si="39"/>
        <v/>
      </c>
      <c r="X675" s="124"/>
      <c r="Z675" s="6"/>
      <c r="AA675"/>
      <c r="AC675" s="545"/>
      <c r="AR675" s="6"/>
      <c r="AS675" s="6"/>
      <c r="AT675" s="58"/>
      <c r="AU675" s="670"/>
      <c r="AV675" s="671"/>
      <c r="AW675" s="670"/>
      <c r="AX675" s="670"/>
      <c r="AY675" s="671"/>
      <c r="AZ675" s="671"/>
      <c r="BA675" s="670"/>
      <c r="BB675" s="670"/>
      <c r="BC675" s="670"/>
      <c r="BD675" s="671"/>
      <c r="BE675" s="671"/>
      <c r="BF675" s="671"/>
      <c r="BG675" s="671"/>
      <c r="BH675" s="670"/>
      <c r="BI675" s="670"/>
      <c r="BJ675" s="670"/>
      <c r="BK675" s="672"/>
      <c r="BL675" s="60"/>
      <c r="BT675" s="6"/>
      <c r="BU675" s="6"/>
      <c r="BV675" s="6"/>
      <c r="BW675" s="6"/>
      <c r="BX675" s="6"/>
      <c r="BY675" s="6"/>
      <c r="BZ675" s="6"/>
      <c r="CA675" s="6"/>
      <c r="CB675" s="60"/>
      <c r="CC675" s="6"/>
      <c r="CD675" s="6"/>
      <c r="CE675" s="6"/>
    </row>
    <row r="676" spans="2:83" x14ac:dyDescent="0.25">
      <c r="B676" s="6">
        <v>23.1</v>
      </c>
      <c r="C676" s="6">
        <v>80</v>
      </c>
      <c r="D676" s="6">
        <v>19.2</v>
      </c>
      <c r="E676" s="6">
        <v>23.5</v>
      </c>
      <c r="F676" s="6">
        <v>3.6</v>
      </c>
      <c r="G676" s="6">
        <v>5.4</v>
      </c>
      <c r="H676" s="6">
        <v>1014.3</v>
      </c>
      <c r="I676" s="6" t="s">
        <v>229</v>
      </c>
      <c r="J676" s="6" t="s">
        <v>229</v>
      </c>
      <c r="K676" s="6">
        <v>0</v>
      </c>
      <c r="L676" s="6">
        <v>0</v>
      </c>
      <c r="M676" s="6">
        <v>0.5</v>
      </c>
      <c r="N676">
        <v>15.7</v>
      </c>
      <c r="O676">
        <v>669.8</v>
      </c>
      <c r="P676">
        <v>36.1</v>
      </c>
      <c r="Q676">
        <v>34.4</v>
      </c>
      <c r="R676" s="60">
        <v>0.46319444444444402</v>
      </c>
      <c r="T676" s="124">
        <f t="shared" si="41"/>
        <v>26.4</v>
      </c>
      <c r="U676" s="128">
        <f t="shared" si="40"/>
        <v>-2.6000000000000014</v>
      </c>
      <c r="V676" s="123" t="str">
        <f t="shared" si="38"/>
        <v/>
      </c>
      <c r="W676" s="128" t="str">
        <f t="shared" si="39"/>
        <v/>
      </c>
      <c r="X676" s="124"/>
      <c r="Z676" s="6"/>
      <c r="AA676"/>
      <c r="AC676" s="545"/>
      <c r="AR676" s="6"/>
      <c r="AS676" s="6"/>
      <c r="AT676" s="58"/>
      <c r="AU676" s="670"/>
      <c r="AV676" s="671"/>
      <c r="AW676" s="670"/>
      <c r="AX676" s="670"/>
      <c r="AY676" s="671"/>
      <c r="AZ676" s="671"/>
      <c r="BA676" s="670"/>
      <c r="BB676" s="670"/>
      <c r="BC676" s="670"/>
      <c r="BD676" s="671"/>
      <c r="BE676" s="671"/>
      <c r="BF676" s="671"/>
      <c r="BG676" s="671"/>
      <c r="BH676" s="670"/>
      <c r="BI676" s="670"/>
      <c r="BJ676" s="670"/>
      <c r="BK676" s="672"/>
      <c r="BL676" s="60"/>
      <c r="BT676" s="6"/>
      <c r="BU676" s="6"/>
      <c r="BV676" s="6"/>
      <c r="BW676" s="6"/>
      <c r="BX676" s="6"/>
      <c r="BY676" s="6"/>
      <c r="BZ676" s="6"/>
      <c r="CA676" s="6"/>
      <c r="CB676" s="60"/>
      <c r="CC676" s="6"/>
      <c r="CD676" s="6"/>
      <c r="CE676" s="6"/>
    </row>
    <row r="677" spans="2:83" x14ac:dyDescent="0.25">
      <c r="B677" s="6">
        <v>23.2</v>
      </c>
      <c r="C677" s="6">
        <v>80</v>
      </c>
      <c r="D677" s="6">
        <v>19</v>
      </c>
      <c r="E677" s="6">
        <v>23.5</v>
      </c>
      <c r="F677" s="6">
        <v>5.4</v>
      </c>
      <c r="G677" s="6">
        <v>7.2</v>
      </c>
      <c r="H677" s="6">
        <v>1014.2</v>
      </c>
      <c r="I677" s="6" t="s">
        <v>229</v>
      </c>
      <c r="J677" s="6" t="s">
        <v>229</v>
      </c>
      <c r="K677" s="6">
        <v>0</v>
      </c>
      <c r="L677" s="6">
        <v>0</v>
      </c>
      <c r="M677" s="6">
        <v>0.5</v>
      </c>
      <c r="N677">
        <v>15.7</v>
      </c>
      <c r="O677">
        <v>669.8</v>
      </c>
      <c r="P677">
        <v>36.1</v>
      </c>
      <c r="Q677">
        <v>34.4</v>
      </c>
      <c r="R677" s="60">
        <v>0.46388888888888902</v>
      </c>
      <c r="T677" s="124">
        <f t="shared" si="41"/>
        <v>26.4</v>
      </c>
      <c r="U677" s="128">
        <f t="shared" si="40"/>
        <v>-2.6000000000000014</v>
      </c>
      <c r="V677" s="123" t="str">
        <f t="shared" si="38"/>
        <v/>
      </c>
      <c r="W677" s="128" t="str">
        <f t="shared" si="39"/>
        <v/>
      </c>
      <c r="X677" s="124"/>
      <c r="Z677" s="6"/>
      <c r="AA677"/>
      <c r="AC677" s="545"/>
      <c r="AR677" s="6"/>
      <c r="AS677" s="6"/>
      <c r="AT677" s="58"/>
      <c r="AU677" s="670"/>
      <c r="AV677" s="671"/>
      <c r="AW677" s="670"/>
      <c r="AX677" s="670"/>
      <c r="AY677" s="671"/>
      <c r="AZ677" s="671"/>
      <c r="BA677" s="671"/>
      <c r="BB677" s="670"/>
      <c r="BC677" s="670"/>
      <c r="BD677" s="671"/>
      <c r="BE677" s="671"/>
      <c r="BF677" s="671"/>
      <c r="BG677" s="671"/>
      <c r="BH677" s="670"/>
      <c r="BI677" s="670"/>
      <c r="BJ677" s="670"/>
      <c r="BK677" s="672"/>
      <c r="BL677" s="60"/>
      <c r="BT677" s="6"/>
      <c r="BU677" s="6"/>
      <c r="BV677" s="6"/>
      <c r="BW677" s="6"/>
      <c r="BX677" s="6"/>
      <c r="BY677" s="6"/>
      <c r="BZ677" s="6"/>
      <c r="CA677" s="6"/>
      <c r="CB677" s="60"/>
      <c r="CC677" s="6"/>
      <c r="CD677" s="6"/>
      <c r="CE677" s="6"/>
    </row>
    <row r="678" spans="2:83" x14ac:dyDescent="0.25">
      <c r="B678" s="6">
        <v>23.3</v>
      </c>
      <c r="C678" s="6">
        <v>79</v>
      </c>
      <c r="D678" s="6">
        <v>19.2</v>
      </c>
      <c r="E678" s="6">
        <v>23.7</v>
      </c>
      <c r="F678" s="6">
        <v>5</v>
      </c>
      <c r="G678" s="6">
        <v>7.2</v>
      </c>
      <c r="H678" s="6">
        <v>1014.4</v>
      </c>
      <c r="I678" s="6" t="s">
        <v>229</v>
      </c>
      <c r="J678" s="6" t="s">
        <v>229</v>
      </c>
      <c r="K678" s="6">
        <v>0</v>
      </c>
      <c r="L678" s="6">
        <v>0</v>
      </c>
      <c r="M678" s="6">
        <v>0.5</v>
      </c>
      <c r="N678">
        <v>15.7</v>
      </c>
      <c r="O678">
        <v>669.8</v>
      </c>
      <c r="P678">
        <v>36.200000000000003</v>
      </c>
      <c r="Q678">
        <v>34.4</v>
      </c>
      <c r="R678" s="60">
        <v>0.46458333333333302</v>
      </c>
      <c r="T678" s="124">
        <f t="shared" si="41"/>
        <v>26.3</v>
      </c>
      <c r="U678" s="128">
        <f t="shared" si="40"/>
        <v>-2.6999999999999993</v>
      </c>
      <c r="V678" s="123" t="str">
        <f t="shared" si="38"/>
        <v/>
      </c>
      <c r="W678" s="128" t="str">
        <f t="shared" si="39"/>
        <v/>
      </c>
      <c r="X678" s="124"/>
      <c r="Z678" s="6"/>
      <c r="AA678"/>
      <c r="AC678" s="545"/>
      <c r="AR678" s="6"/>
      <c r="AS678" s="6"/>
      <c r="AT678" s="58"/>
      <c r="AU678" s="670"/>
      <c r="AV678" s="671"/>
      <c r="AW678" s="670"/>
      <c r="AX678" s="670"/>
      <c r="AY678" s="671"/>
      <c r="AZ678" s="671"/>
      <c r="BA678" s="671"/>
      <c r="BB678" s="670"/>
      <c r="BC678" s="670"/>
      <c r="BD678" s="671"/>
      <c r="BE678" s="671"/>
      <c r="BF678" s="671"/>
      <c r="BG678" s="671"/>
      <c r="BH678" s="670"/>
      <c r="BI678" s="670"/>
      <c r="BJ678" s="670"/>
      <c r="BK678" s="672"/>
      <c r="BL678" s="60"/>
      <c r="BT678" s="6"/>
      <c r="BU678" s="6"/>
      <c r="BV678" s="6"/>
      <c r="BW678" s="6"/>
      <c r="BX678" s="6"/>
      <c r="BY678" s="6"/>
      <c r="BZ678" s="6"/>
      <c r="CA678" s="6"/>
      <c r="CB678" s="60"/>
      <c r="CC678" s="6"/>
      <c r="CD678" s="6"/>
      <c r="CE678" s="6"/>
    </row>
    <row r="679" spans="2:83" x14ac:dyDescent="0.25">
      <c r="B679" s="6">
        <v>23.3</v>
      </c>
      <c r="C679" s="6">
        <v>79</v>
      </c>
      <c r="D679" s="6">
        <v>19.2</v>
      </c>
      <c r="E679" s="6">
        <v>23.7</v>
      </c>
      <c r="F679" s="6">
        <v>2.5</v>
      </c>
      <c r="G679" s="6">
        <v>3.6</v>
      </c>
      <c r="H679" s="6">
        <v>1014.2</v>
      </c>
      <c r="I679" s="6" t="s">
        <v>229</v>
      </c>
      <c r="J679" s="6" t="s">
        <v>229</v>
      </c>
      <c r="K679" s="6">
        <v>0</v>
      </c>
      <c r="L679" s="6">
        <v>0</v>
      </c>
      <c r="M679" s="6">
        <v>0.5</v>
      </c>
      <c r="N679">
        <v>15.7</v>
      </c>
      <c r="O679">
        <v>669.8</v>
      </c>
      <c r="P679">
        <v>36.200000000000003</v>
      </c>
      <c r="Q679">
        <v>34.5</v>
      </c>
      <c r="R679" s="60">
        <v>0.46527777777777801</v>
      </c>
      <c r="T679" s="124">
        <f t="shared" si="41"/>
        <v>26.3</v>
      </c>
      <c r="U679" s="128">
        <f t="shared" si="40"/>
        <v>-2.6999999999999993</v>
      </c>
      <c r="V679" s="123" t="str">
        <f t="shared" si="38"/>
        <v/>
      </c>
      <c r="W679" s="128" t="str">
        <f t="shared" si="39"/>
        <v/>
      </c>
      <c r="X679" s="124"/>
      <c r="Z679" s="6"/>
      <c r="AA679"/>
      <c r="AC679" s="545"/>
      <c r="AR679" s="6"/>
      <c r="AS679" s="6"/>
      <c r="AT679" s="58"/>
      <c r="AU679" s="670"/>
      <c r="AV679" s="671"/>
      <c r="AW679" s="670"/>
      <c r="AX679" s="670"/>
      <c r="AY679" s="670"/>
      <c r="AZ679" s="670"/>
      <c r="BA679" s="670"/>
      <c r="BB679" s="670"/>
      <c r="BC679" s="670"/>
      <c r="BD679" s="671"/>
      <c r="BE679" s="671"/>
      <c r="BF679" s="671"/>
      <c r="BG679" s="671"/>
      <c r="BH679" s="670"/>
      <c r="BI679" s="670"/>
      <c r="BJ679" s="670"/>
      <c r="BK679" s="672"/>
      <c r="BL679" s="60"/>
      <c r="BT679" s="6"/>
      <c r="BU679" s="6"/>
      <c r="BV679" s="6"/>
      <c r="BW679" s="6"/>
      <c r="BX679" s="6"/>
      <c r="BY679" s="6"/>
      <c r="BZ679" s="6"/>
      <c r="CA679" s="6"/>
      <c r="CB679" s="60"/>
      <c r="CC679" s="6"/>
      <c r="CD679" s="6"/>
      <c r="CE679" s="6"/>
    </row>
    <row r="680" spans="2:83" x14ac:dyDescent="0.25">
      <c r="B680" s="6">
        <v>23.4</v>
      </c>
      <c r="C680" s="6">
        <v>79</v>
      </c>
      <c r="D680" s="6">
        <v>19.3</v>
      </c>
      <c r="E680" s="6">
        <v>23.8</v>
      </c>
      <c r="F680" s="6">
        <v>3.2</v>
      </c>
      <c r="G680" s="6">
        <v>5.4</v>
      </c>
      <c r="H680" s="6">
        <v>1014.1</v>
      </c>
      <c r="I680" s="6" t="s">
        <v>229</v>
      </c>
      <c r="J680" s="6" t="s">
        <v>229</v>
      </c>
      <c r="K680" s="6">
        <v>0</v>
      </c>
      <c r="L680" s="6">
        <v>0</v>
      </c>
      <c r="M680" s="6">
        <v>0.5</v>
      </c>
      <c r="N680">
        <v>15.7</v>
      </c>
      <c r="O680">
        <v>669.8</v>
      </c>
      <c r="P680">
        <v>36.299999999999997</v>
      </c>
      <c r="Q680">
        <v>34.700000000000003</v>
      </c>
      <c r="R680" s="60">
        <v>0.46597222222222201</v>
      </c>
      <c r="T680" s="124">
        <f t="shared" si="41"/>
        <v>26.2</v>
      </c>
      <c r="U680" s="128">
        <f t="shared" si="40"/>
        <v>-2.8000000000000007</v>
      </c>
      <c r="V680" s="123" t="str">
        <f t="shared" si="38"/>
        <v/>
      </c>
      <c r="W680" s="128" t="str">
        <f t="shared" si="39"/>
        <v/>
      </c>
      <c r="X680" s="124"/>
      <c r="Z680" s="6"/>
      <c r="AA680"/>
      <c r="AC680" s="545"/>
      <c r="AR680" s="6"/>
      <c r="AS680" s="6"/>
      <c r="AT680" s="58"/>
      <c r="AU680" s="670"/>
      <c r="AV680" s="671"/>
      <c r="AW680" s="670"/>
      <c r="AX680" s="670"/>
      <c r="AY680" s="671"/>
      <c r="AZ680" s="671"/>
      <c r="BA680" s="670"/>
      <c r="BB680" s="670"/>
      <c r="BC680" s="670"/>
      <c r="BD680" s="671"/>
      <c r="BE680" s="671"/>
      <c r="BF680" s="671"/>
      <c r="BG680" s="671"/>
      <c r="BH680" s="670"/>
      <c r="BI680" s="670"/>
      <c r="BJ680" s="670"/>
      <c r="BK680" s="672"/>
      <c r="BL680" s="60"/>
      <c r="BT680" s="6"/>
      <c r="BU680" s="6"/>
      <c r="BV680" s="6"/>
      <c r="BW680" s="6"/>
      <c r="BX680" s="6"/>
      <c r="BY680" s="6"/>
      <c r="BZ680" s="6"/>
      <c r="CA680" s="6"/>
      <c r="CB680" s="60"/>
      <c r="CC680" s="6"/>
      <c r="CD680" s="6"/>
      <c r="CE680" s="6"/>
    </row>
    <row r="681" spans="2:83" x14ac:dyDescent="0.25">
      <c r="B681" s="6">
        <v>23.5</v>
      </c>
      <c r="C681" s="6">
        <v>79</v>
      </c>
      <c r="D681" s="6">
        <v>19.399999999999999</v>
      </c>
      <c r="E681" s="6">
        <v>23.9</v>
      </c>
      <c r="F681" s="6">
        <v>10.1</v>
      </c>
      <c r="G681" s="6">
        <v>11.2</v>
      </c>
      <c r="H681" s="6">
        <v>1014.3</v>
      </c>
      <c r="I681" s="6" t="s">
        <v>229</v>
      </c>
      <c r="J681" s="6" t="s">
        <v>229</v>
      </c>
      <c r="K681" s="6">
        <v>0</v>
      </c>
      <c r="L681" s="6">
        <v>0</v>
      </c>
      <c r="M681" s="6">
        <v>0.5</v>
      </c>
      <c r="N681">
        <v>15.7</v>
      </c>
      <c r="O681">
        <v>669.8</v>
      </c>
      <c r="P681">
        <v>36.299999999999997</v>
      </c>
      <c r="Q681">
        <v>34.799999999999997</v>
      </c>
      <c r="R681" s="60">
        <v>0.46666666666666701</v>
      </c>
      <c r="T681" s="124">
        <f t="shared" si="41"/>
        <v>26.2</v>
      </c>
      <c r="U681" s="128">
        <f t="shared" si="40"/>
        <v>-2.8000000000000007</v>
      </c>
      <c r="V681" s="123" t="str">
        <f t="shared" si="38"/>
        <v/>
      </c>
      <c r="W681" s="128" t="str">
        <f t="shared" si="39"/>
        <v/>
      </c>
      <c r="X681" s="124"/>
      <c r="Z681" s="6"/>
      <c r="AA681"/>
      <c r="AC681" s="545"/>
      <c r="AR681" s="6"/>
      <c r="AS681" s="6"/>
      <c r="AT681" s="58"/>
      <c r="AU681" s="670"/>
      <c r="AV681" s="671"/>
      <c r="AW681" s="670"/>
      <c r="AX681" s="670"/>
      <c r="AY681" s="670"/>
      <c r="AZ681" s="670"/>
      <c r="BA681" s="671"/>
      <c r="BB681" s="670"/>
      <c r="BC681" s="670"/>
      <c r="BD681" s="671"/>
      <c r="BE681" s="671"/>
      <c r="BF681" s="671"/>
      <c r="BG681" s="671"/>
      <c r="BH681" s="670"/>
      <c r="BI681" s="670"/>
      <c r="BJ681" s="670"/>
      <c r="BK681" s="672"/>
      <c r="BL681" s="60"/>
      <c r="BT681" s="6"/>
      <c r="BU681" s="6"/>
      <c r="BV681" s="6"/>
      <c r="BW681" s="6"/>
      <c r="BX681" s="6"/>
      <c r="BY681" s="6"/>
      <c r="BZ681" s="6"/>
      <c r="CA681" s="6"/>
      <c r="CB681" s="60"/>
      <c r="CC681" s="6"/>
      <c r="CD681" s="6"/>
      <c r="CE681" s="6"/>
    </row>
    <row r="682" spans="2:83" x14ac:dyDescent="0.25">
      <c r="B682" s="6">
        <v>23.5</v>
      </c>
      <c r="C682" s="6">
        <v>79</v>
      </c>
      <c r="D682" s="6">
        <v>19.399999999999999</v>
      </c>
      <c r="E682" s="6">
        <v>23.9</v>
      </c>
      <c r="F682" s="6">
        <v>9.4</v>
      </c>
      <c r="G682" s="6">
        <v>13</v>
      </c>
      <c r="H682" s="6">
        <v>1014.3</v>
      </c>
      <c r="I682" s="6" t="s">
        <v>229</v>
      </c>
      <c r="J682" s="6" t="s">
        <v>229</v>
      </c>
      <c r="K682" s="6">
        <v>0</v>
      </c>
      <c r="L682" s="6">
        <v>0</v>
      </c>
      <c r="M682" s="6">
        <v>0.5</v>
      </c>
      <c r="N682">
        <v>15.7</v>
      </c>
      <c r="O682">
        <v>669.8</v>
      </c>
      <c r="P682">
        <v>36.4</v>
      </c>
      <c r="Q682">
        <v>34.9</v>
      </c>
      <c r="R682" s="60">
        <v>0.46736111111111101</v>
      </c>
      <c r="T682" s="124">
        <f t="shared" si="41"/>
        <v>26.1</v>
      </c>
      <c r="U682" s="128">
        <f t="shared" si="40"/>
        <v>-2.7999999999999972</v>
      </c>
      <c r="V682" s="123" t="str">
        <f t="shared" si="38"/>
        <v/>
      </c>
      <c r="W682" s="128" t="str">
        <f t="shared" si="39"/>
        <v/>
      </c>
      <c r="X682" s="124"/>
      <c r="Z682" s="6"/>
      <c r="AA682"/>
      <c r="AC682" s="545"/>
      <c r="AR682" s="6"/>
      <c r="AS682" s="6"/>
      <c r="AT682" s="58"/>
      <c r="AU682" s="670"/>
      <c r="AV682" s="671"/>
      <c r="AW682" s="670"/>
      <c r="AX682" s="670"/>
      <c r="AY682" s="671"/>
      <c r="AZ682" s="671"/>
      <c r="BA682" s="670"/>
      <c r="BB682" s="670"/>
      <c r="BC682" s="670"/>
      <c r="BD682" s="671"/>
      <c r="BE682" s="671"/>
      <c r="BF682" s="671"/>
      <c r="BG682" s="671"/>
      <c r="BH682" s="670"/>
      <c r="BI682" s="670"/>
      <c r="BJ682" s="670"/>
      <c r="BK682" s="672"/>
      <c r="BL682" s="60"/>
      <c r="BT682" s="6"/>
      <c r="BU682" s="6"/>
      <c r="BV682" s="6"/>
      <c r="BW682" s="6"/>
      <c r="BX682" s="6"/>
      <c r="BY682" s="6"/>
      <c r="BZ682" s="6"/>
      <c r="CA682" s="6"/>
      <c r="CB682" s="60"/>
      <c r="CC682" s="6"/>
      <c r="CD682" s="6"/>
      <c r="CE682" s="6"/>
    </row>
    <row r="683" spans="2:83" x14ac:dyDescent="0.25">
      <c r="B683" s="6">
        <v>23.6</v>
      </c>
      <c r="C683" s="6">
        <v>79</v>
      </c>
      <c r="D683" s="6">
        <v>19.3</v>
      </c>
      <c r="E683" s="6">
        <v>23.8</v>
      </c>
      <c r="F683" s="6">
        <v>7.2</v>
      </c>
      <c r="G683" s="6">
        <v>9.4</v>
      </c>
      <c r="H683" s="6">
        <v>1014.4</v>
      </c>
      <c r="I683" s="6" t="s">
        <v>229</v>
      </c>
      <c r="J683" s="6" t="s">
        <v>229</v>
      </c>
      <c r="K683" s="6">
        <v>0</v>
      </c>
      <c r="L683" s="6">
        <v>0</v>
      </c>
      <c r="M683" s="6">
        <v>0.5</v>
      </c>
      <c r="N683">
        <v>15.7</v>
      </c>
      <c r="O683">
        <v>669.8</v>
      </c>
      <c r="P683">
        <v>36.4</v>
      </c>
      <c r="Q683">
        <v>35</v>
      </c>
      <c r="R683" s="60">
        <v>0.468055555555556</v>
      </c>
      <c r="T683" s="124">
        <f t="shared" si="41"/>
        <v>26.1</v>
      </c>
      <c r="U683" s="128">
        <f t="shared" si="40"/>
        <v>-2.7999999999999972</v>
      </c>
      <c r="V683" s="123" t="str">
        <f t="shared" si="38"/>
        <v/>
      </c>
      <c r="W683" s="128" t="str">
        <f t="shared" si="39"/>
        <v/>
      </c>
      <c r="X683" s="124"/>
      <c r="Z683" s="6"/>
      <c r="AA683"/>
      <c r="AC683" s="545"/>
      <c r="AR683" s="6"/>
      <c r="AS683" s="6"/>
      <c r="AT683" s="58"/>
      <c r="AU683" s="670"/>
      <c r="AV683" s="671"/>
      <c r="AW683" s="670"/>
      <c r="AX683" s="670"/>
      <c r="AY683" s="671"/>
      <c r="AZ683" s="671"/>
      <c r="BA683" s="670"/>
      <c r="BB683" s="670"/>
      <c r="BC683" s="670"/>
      <c r="BD683" s="671"/>
      <c r="BE683" s="671"/>
      <c r="BF683" s="671"/>
      <c r="BG683" s="671"/>
      <c r="BH683" s="670"/>
      <c r="BI683" s="670"/>
      <c r="BJ683" s="670"/>
      <c r="BK683" s="672"/>
      <c r="BL683" s="60"/>
      <c r="BT683" s="6"/>
      <c r="BU683" s="6"/>
      <c r="BV683" s="6"/>
      <c r="BW683" s="6"/>
      <c r="BX683" s="6"/>
      <c r="BY683" s="6"/>
      <c r="BZ683" s="6"/>
      <c r="CA683" s="6"/>
      <c r="CB683" s="60"/>
      <c r="CC683" s="6"/>
      <c r="CD683" s="6"/>
      <c r="CE683" s="6"/>
    </row>
    <row r="684" spans="2:83" x14ac:dyDescent="0.25">
      <c r="B684" s="6">
        <v>23.7</v>
      </c>
      <c r="C684" s="6">
        <v>79</v>
      </c>
      <c r="D684" s="6">
        <v>19.2</v>
      </c>
      <c r="E684" s="6">
        <v>23.7</v>
      </c>
      <c r="F684" s="6">
        <v>8.6</v>
      </c>
      <c r="G684" s="6">
        <v>11.2</v>
      </c>
      <c r="H684" s="6">
        <v>1014.2</v>
      </c>
      <c r="I684" s="6" t="s">
        <v>229</v>
      </c>
      <c r="J684" s="6" t="s">
        <v>229</v>
      </c>
      <c r="K684" s="6">
        <v>0</v>
      </c>
      <c r="L684" s="6">
        <v>0</v>
      </c>
      <c r="M684" s="6">
        <v>0.5</v>
      </c>
      <c r="N684">
        <v>15.7</v>
      </c>
      <c r="O684">
        <v>669.8</v>
      </c>
      <c r="P684">
        <v>36.4</v>
      </c>
      <c r="Q684">
        <v>35</v>
      </c>
      <c r="R684" s="60">
        <v>0.46875</v>
      </c>
      <c r="T684" s="124">
        <f t="shared" si="41"/>
        <v>26</v>
      </c>
      <c r="U684" s="128">
        <f t="shared" si="40"/>
        <v>-2.8999999999999986</v>
      </c>
      <c r="V684" s="123" t="str">
        <f t="shared" si="38"/>
        <v/>
      </c>
      <c r="W684" s="128" t="str">
        <f t="shared" si="39"/>
        <v/>
      </c>
      <c r="X684" s="124"/>
      <c r="Z684" s="6"/>
      <c r="AA684"/>
      <c r="AC684" s="545"/>
      <c r="AR684" s="6"/>
      <c r="AS684" s="6"/>
      <c r="AT684" s="58"/>
      <c r="AU684" s="670"/>
      <c r="AV684" s="671"/>
      <c r="AW684" s="670"/>
      <c r="AX684" s="670"/>
      <c r="AY684" s="670"/>
      <c r="AZ684" s="670"/>
      <c r="BA684" s="670"/>
      <c r="BB684" s="670"/>
      <c r="BC684" s="670"/>
      <c r="BD684" s="671"/>
      <c r="BE684" s="671"/>
      <c r="BF684" s="671"/>
      <c r="BG684" s="671"/>
      <c r="BH684" s="670"/>
      <c r="BI684" s="670"/>
      <c r="BJ684" s="670"/>
      <c r="BK684" s="672"/>
      <c r="BL684" s="60"/>
      <c r="BT684" s="6"/>
      <c r="BU684" s="6"/>
      <c r="BV684" s="6"/>
      <c r="BW684" s="6"/>
      <c r="BX684" s="6"/>
      <c r="BY684" s="6"/>
      <c r="BZ684" s="6"/>
      <c r="CA684" s="6"/>
      <c r="CB684" s="60"/>
      <c r="CC684" s="6"/>
      <c r="CD684" s="6"/>
      <c r="CE684" s="6"/>
    </row>
    <row r="685" spans="2:83" x14ac:dyDescent="0.25">
      <c r="B685" s="6">
        <v>23.8</v>
      </c>
      <c r="C685" s="6">
        <v>79</v>
      </c>
      <c r="D685" s="6">
        <v>19.2</v>
      </c>
      <c r="E685" s="6">
        <v>23.7</v>
      </c>
      <c r="F685" s="6">
        <v>9.6999999999999993</v>
      </c>
      <c r="G685" s="6">
        <v>11.2</v>
      </c>
      <c r="H685" s="6">
        <v>1014.2</v>
      </c>
      <c r="I685" s="6" t="s">
        <v>229</v>
      </c>
      <c r="J685" s="6" t="s">
        <v>229</v>
      </c>
      <c r="K685" s="6">
        <v>0</v>
      </c>
      <c r="L685" s="6">
        <v>0</v>
      </c>
      <c r="M685" s="6">
        <v>0.5</v>
      </c>
      <c r="N685">
        <v>15.7</v>
      </c>
      <c r="O685">
        <v>669.8</v>
      </c>
      <c r="P685">
        <v>36.4</v>
      </c>
      <c r="Q685">
        <v>34.9</v>
      </c>
      <c r="R685" s="60">
        <v>0.469444444444444</v>
      </c>
      <c r="T685" s="124">
        <f t="shared" si="41"/>
        <v>26</v>
      </c>
      <c r="U685" s="128">
        <f t="shared" si="40"/>
        <v>-2.8999999999999986</v>
      </c>
      <c r="V685" s="123" t="str">
        <f t="shared" si="38"/>
        <v/>
      </c>
      <c r="W685" s="128" t="str">
        <f t="shared" si="39"/>
        <v/>
      </c>
      <c r="X685" s="124"/>
      <c r="Z685" s="6"/>
      <c r="AA685"/>
      <c r="AC685" s="545"/>
      <c r="AR685" s="6"/>
      <c r="AS685" s="6"/>
      <c r="AT685" s="58"/>
      <c r="AU685" s="671"/>
      <c r="AV685" s="671"/>
      <c r="AW685" s="670"/>
      <c r="AX685" s="671"/>
      <c r="AY685" s="670"/>
      <c r="AZ685" s="670"/>
      <c r="BA685" s="670"/>
      <c r="BB685" s="670"/>
      <c r="BC685" s="670"/>
      <c r="BD685" s="671"/>
      <c r="BE685" s="671"/>
      <c r="BF685" s="671"/>
      <c r="BG685" s="671"/>
      <c r="BH685" s="670"/>
      <c r="BI685" s="670"/>
      <c r="BJ685" s="670"/>
      <c r="BK685" s="672"/>
      <c r="BL685" s="60"/>
      <c r="BT685" s="6"/>
      <c r="BU685" s="6"/>
      <c r="BV685" s="6"/>
      <c r="BW685" s="6"/>
      <c r="BX685" s="6"/>
      <c r="BY685" s="6"/>
      <c r="BZ685" s="6"/>
      <c r="CA685" s="6"/>
      <c r="CB685" s="60"/>
      <c r="CC685" s="6"/>
      <c r="CD685" s="6"/>
      <c r="CE685" s="6"/>
    </row>
    <row r="686" spans="2:83" x14ac:dyDescent="0.25">
      <c r="B686" s="6">
        <v>23.8</v>
      </c>
      <c r="C686" s="6">
        <v>78</v>
      </c>
      <c r="D686" s="6">
        <v>19.399999999999999</v>
      </c>
      <c r="E686" s="6">
        <v>23.7</v>
      </c>
      <c r="F686" s="6">
        <v>7.2</v>
      </c>
      <c r="G686" s="6">
        <v>9.4</v>
      </c>
      <c r="H686" s="6">
        <v>1014.3</v>
      </c>
      <c r="I686" s="6" t="s">
        <v>229</v>
      </c>
      <c r="J686" s="6" t="s">
        <v>229</v>
      </c>
      <c r="K686" s="6">
        <v>0</v>
      </c>
      <c r="L686" s="6">
        <v>0</v>
      </c>
      <c r="M686" s="6">
        <v>0.5</v>
      </c>
      <c r="N686">
        <v>15.7</v>
      </c>
      <c r="O686">
        <v>669.8</v>
      </c>
      <c r="P686">
        <v>36.4</v>
      </c>
      <c r="Q686">
        <v>34.9</v>
      </c>
      <c r="R686" s="60">
        <v>0.47013888888888899</v>
      </c>
      <c r="T686" s="124">
        <f t="shared" si="41"/>
        <v>26</v>
      </c>
      <c r="U686" s="128">
        <f t="shared" si="40"/>
        <v>-2.8999999999999986</v>
      </c>
      <c r="V686" s="123" t="str">
        <f t="shared" si="38"/>
        <v/>
      </c>
      <c r="W686" s="128" t="str">
        <f t="shared" si="39"/>
        <v/>
      </c>
      <c r="X686" s="124"/>
      <c r="Z686" s="6"/>
      <c r="AA686"/>
      <c r="AC686" s="545"/>
      <c r="AR686" s="6"/>
      <c r="AS686" s="6"/>
      <c r="AT686" s="58"/>
      <c r="AU686" s="671"/>
      <c r="AV686" s="671"/>
      <c r="AW686" s="670"/>
      <c r="AX686" s="671"/>
      <c r="AY686" s="671"/>
      <c r="AZ686" s="671"/>
      <c r="BA686" s="671"/>
      <c r="BB686" s="670"/>
      <c r="BC686" s="670"/>
      <c r="BD686" s="671"/>
      <c r="BE686" s="671"/>
      <c r="BF686" s="671"/>
      <c r="BG686" s="671"/>
      <c r="BH686" s="670"/>
      <c r="BI686" s="670"/>
      <c r="BJ686" s="670"/>
      <c r="BK686" s="672"/>
      <c r="BL686" s="60"/>
      <c r="BT686" s="6"/>
      <c r="BU686" s="6"/>
      <c r="BV686" s="6"/>
      <c r="BW686" s="6"/>
      <c r="BX686" s="6"/>
      <c r="BY686" s="6"/>
      <c r="BZ686" s="6"/>
      <c r="CA686" s="6"/>
      <c r="CB686" s="60"/>
      <c r="CC686" s="6"/>
      <c r="CD686" s="6"/>
      <c r="CE686" s="6"/>
    </row>
    <row r="687" spans="2:83" x14ac:dyDescent="0.25">
      <c r="B687" s="6">
        <v>23.9</v>
      </c>
      <c r="C687" s="6">
        <v>78</v>
      </c>
      <c r="D687" s="6">
        <v>19.2</v>
      </c>
      <c r="E687" s="6">
        <v>23.7</v>
      </c>
      <c r="F687" s="6">
        <v>3.6</v>
      </c>
      <c r="G687" s="6">
        <v>5.4</v>
      </c>
      <c r="H687" s="6">
        <v>1014.3</v>
      </c>
      <c r="I687" s="6" t="s">
        <v>229</v>
      </c>
      <c r="J687" s="6" t="s">
        <v>229</v>
      </c>
      <c r="K687" s="6">
        <v>0</v>
      </c>
      <c r="L687" s="6">
        <v>0</v>
      </c>
      <c r="M687" s="6">
        <v>0.5</v>
      </c>
      <c r="N687">
        <v>15.7</v>
      </c>
      <c r="O687">
        <v>669.8</v>
      </c>
      <c r="P687">
        <v>36.299999999999997</v>
      </c>
      <c r="Q687">
        <v>34.799999999999997</v>
      </c>
      <c r="R687" s="60">
        <v>0.47083333333333299</v>
      </c>
      <c r="T687" s="124">
        <f t="shared" si="41"/>
        <v>25.9</v>
      </c>
      <c r="U687" s="128">
        <f t="shared" si="40"/>
        <v>-3</v>
      </c>
      <c r="V687" s="123" t="str">
        <f t="shared" si="38"/>
        <v/>
      </c>
      <c r="W687" s="128" t="str">
        <f t="shared" si="39"/>
        <v/>
      </c>
      <c r="X687" s="124"/>
      <c r="Z687" s="6"/>
      <c r="AA687"/>
      <c r="AC687" s="545"/>
      <c r="AR687" s="6"/>
      <c r="AS687" s="6"/>
      <c r="AT687" s="58"/>
      <c r="AU687" s="671"/>
      <c r="AV687" s="671"/>
      <c r="AW687" s="670"/>
      <c r="AX687" s="671"/>
      <c r="AY687" s="671"/>
      <c r="AZ687" s="671"/>
      <c r="BA687" s="671"/>
      <c r="BB687" s="670"/>
      <c r="BC687" s="670"/>
      <c r="BD687" s="671"/>
      <c r="BE687" s="671"/>
      <c r="BF687" s="671"/>
      <c r="BG687" s="671"/>
      <c r="BH687" s="670"/>
      <c r="BI687" s="670"/>
      <c r="BJ687" s="670"/>
      <c r="BK687" s="672"/>
      <c r="BL687" s="60"/>
      <c r="BT687" s="6"/>
      <c r="BU687" s="6"/>
      <c r="BV687" s="6"/>
      <c r="BW687" s="6"/>
      <c r="BX687" s="6"/>
      <c r="BY687" s="6"/>
      <c r="BZ687" s="6"/>
      <c r="CA687" s="6"/>
      <c r="CB687" s="60"/>
      <c r="CC687" s="6"/>
      <c r="CD687" s="6"/>
      <c r="CE687" s="6"/>
    </row>
    <row r="688" spans="2:83" x14ac:dyDescent="0.25">
      <c r="B688" s="6">
        <v>24</v>
      </c>
      <c r="C688" s="6">
        <v>78</v>
      </c>
      <c r="D688" s="6">
        <v>19.3</v>
      </c>
      <c r="E688" s="6">
        <v>23.8</v>
      </c>
      <c r="F688" s="6">
        <v>7.6</v>
      </c>
      <c r="G688" s="6">
        <v>11.2</v>
      </c>
      <c r="H688" s="6">
        <v>1014.3</v>
      </c>
      <c r="I688" s="6" t="s">
        <v>229</v>
      </c>
      <c r="J688" s="6" t="s">
        <v>229</v>
      </c>
      <c r="K688" s="6">
        <v>0</v>
      </c>
      <c r="L688" s="6">
        <v>0</v>
      </c>
      <c r="M688" s="6">
        <v>0.5</v>
      </c>
      <c r="N688">
        <v>15.7</v>
      </c>
      <c r="O688">
        <v>669.8</v>
      </c>
      <c r="P688">
        <v>36.200000000000003</v>
      </c>
      <c r="Q688">
        <v>34.799999999999997</v>
      </c>
      <c r="R688" s="60">
        <v>0.47152777777777799</v>
      </c>
      <c r="T688" s="124">
        <f t="shared" si="41"/>
        <v>25.9</v>
      </c>
      <c r="U688" s="128">
        <f t="shared" si="40"/>
        <v>-2.9000000000000021</v>
      </c>
      <c r="V688" s="123" t="str">
        <f t="shared" si="38"/>
        <v/>
      </c>
      <c r="W688" s="128" t="str">
        <f t="shared" si="39"/>
        <v/>
      </c>
      <c r="X688" s="124"/>
      <c r="Z688" s="6"/>
      <c r="AA688"/>
      <c r="AC688" s="545"/>
      <c r="AR688" s="6"/>
      <c r="AS688" s="6"/>
      <c r="AT688" s="58"/>
      <c r="AU688" s="671"/>
      <c r="AV688" s="671"/>
      <c r="AW688" s="670"/>
      <c r="AX688" s="671"/>
      <c r="AY688" s="671"/>
      <c r="AZ688" s="671"/>
      <c r="BA688" s="671"/>
      <c r="BB688" s="670"/>
      <c r="BC688" s="670"/>
      <c r="BD688" s="671"/>
      <c r="BE688" s="671"/>
      <c r="BF688" s="671"/>
      <c r="BG688" s="671"/>
      <c r="BH688" s="670"/>
      <c r="BI688" s="670"/>
      <c r="BJ688" s="670"/>
      <c r="BK688" s="672"/>
      <c r="BL688" s="60"/>
      <c r="BT688" s="6"/>
      <c r="BU688" s="6"/>
      <c r="BV688" s="6"/>
      <c r="BW688" s="6"/>
      <c r="BX688" s="6"/>
      <c r="BY688" s="6"/>
      <c r="BZ688" s="6"/>
      <c r="CA688" s="6"/>
      <c r="CB688" s="60"/>
      <c r="CC688" s="6"/>
      <c r="CD688" s="6"/>
      <c r="CE688" s="6"/>
    </row>
    <row r="689" spans="2:83" x14ac:dyDescent="0.25">
      <c r="B689" s="6">
        <v>24</v>
      </c>
      <c r="C689" s="6">
        <v>78</v>
      </c>
      <c r="D689" s="6">
        <v>19.399999999999999</v>
      </c>
      <c r="E689" s="6">
        <v>23.9</v>
      </c>
      <c r="F689" s="6">
        <v>5.4</v>
      </c>
      <c r="G689" s="6">
        <v>7.2</v>
      </c>
      <c r="H689" s="6">
        <v>1014.2</v>
      </c>
      <c r="I689" s="6" t="s">
        <v>229</v>
      </c>
      <c r="J689" s="6" t="s">
        <v>229</v>
      </c>
      <c r="K689" s="6">
        <v>0</v>
      </c>
      <c r="L689" s="6">
        <v>0</v>
      </c>
      <c r="M689" s="6">
        <v>0.5</v>
      </c>
      <c r="N689">
        <v>15.7</v>
      </c>
      <c r="O689">
        <v>669.8</v>
      </c>
      <c r="P689">
        <v>36.200000000000003</v>
      </c>
      <c r="Q689">
        <v>34.799999999999997</v>
      </c>
      <c r="R689" s="60">
        <v>0.47222222222222199</v>
      </c>
      <c r="T689" s="124">
        <f t="shared" si="41"/>
        <v>25.9</v>
      </c>
      <c r="U689" s="128">
        <f t="shared" si="40"/>
        <v>-2.9000000000000021</v>
      </c>
      <c r="V689" s="123" t="str">
        <f t="shared" si="38"/>
        <v/>
      </c>
      <c r="W689" s="128" t="str">
        <f t="shared" si="39"/>
        <v/>
      </c>
      <c r="X689" s="124"/>
      <c r="Z689" s="6"/>
      <c r="AA689"/>
      <c r="AC689" s="545"/>
      <c r="AR689" s="6"/>
      <c r="AS689" s="6"/>
      <c r="AT689" s="58"/>
      <c r="AU689" s="671"/>
      <c r="AV689" s="671"/>
      <c r="AW689" s="670"/>
      <c r="AX689" s="671"/>
      <c r="AY689" s="671"/>
      <c r="AZ689" s="671"/>
      <c r="BA689" s="670"/>
      <c r="BB689" s="670"/>
      <c r="BC689" s="670"/>
      <c r="BD689" s="671"/>
      <c r="BE689" s="671"/>
      <c r="BF689" s="671"/>
      <c r="BG689" s="671"/>
      <c r="BH689" s="670"/>
      <c r="BI689" s="670"/>
      <c r="BJ689" s="670"/>
      <c r="BK689" s="672"/>
      <c r="BL689" s="60"/>
      <c r="BT689" s="6"/>
      <c r="BU689" s="6"/>
      <c r="BV689" s="6"/>
      <c r="BW689" s="6"/>
      <c r="BX689" s="6"/>
      <c r="BY689" s="6"/>
      <c r="BZ689" s="6"/>
      <c r="CA689" s="6"/>
      <c r="CB689" s="60"/>
      <c r="CC689" s="6"/>
      <c r="CD689" s="6"/>
      <c r="CE689" s="6"/>
    </row>
    <row r="690" spans="2:83" x14ac:dyDescent="0.25">
      <c r="B690" s="6">
        <v>24.1</v>
      </c>
      <c r="C690" s="6">
        <v>78</v>
      </c>
      <c r="D690" s="6">
        <v>19.399999999999999</v>
      </c>
      <c r="E690" s="6">
        <v>23.9</v>
      </c>
      <c r="F690" s="6">
        <v>1.4</v>
      </c>
      <c r="G690" s="6">
        <v>1.8</v>
      </c>
      <c r="H690" s="6">
        <v>1014.3</v>
      </c>
      <c r="I690" s="6" t="s">
        <v>229</v>
      </c>
      <c r="J690" s="6" t="s">
        <v>229</v>
      </c>
      <c r="K690" s="6">
        <v>0</v>
      </c>
      <c r="L690" s="6">
        <v>0</v>
      </c>
      <c r="M690" s="6">
        <v>0.5</v>
      </c>
      <c r="N690">
        <v>15.7</v>
      </c>
      <c r="O690">
        <v>669.8</v>
      </c>
      <c r="P690">
        <v>36.200000000000003</v>
      </c>
      <c r="Q690">
        <v>34.9</v>
      </c>
      <c r="R690" s="60">
        <v>0.47291666666666698</v>
      </c>
      <c r="T690" s="124">
        <f t="shared" si="41"/>
        <v>25.8</v>
      </c>
      <c r="U690" s="128">
        <f t="shared" si="40"/>
        <v>-3</v>
      </c>
      <c r="V690" s="123" t="str">
        <f t="shared" si="38"/>
        <v/>
      </c>
      <c r="W690" s="128" t="str">
        <f t="shared" si="39"/>
        <v/>
      </c>
      <c r="X690" s="124"/>
      <c r="Z690" s="6"/>
      <c r="AA690"/>
      <c r="AC690" s="545"/>
      <c r="AR690" s="6"/>
      <c r="AS690" s="6"/>
      <c r="AT690" s="58"/>
      <c r="AU690" s="671"/>
      <c r="AV690" s="671"/>
      <c r="AW690" s="670"/>
      <c r="AX690" s="671"/>
      <c r="AY690" s="671"/>
      <c r="AZ690" s="671"/>
      <c r="BA690" s="671"/>
      <c r="BB690" s="670"/>
      <c r="BC690" s="670"/>
      <c r="BD690" s="671"/>
      <c r="BE690" s="671"/>
      <c r="BF690" s="671"/>
      <c r="BG690" s="671"/>
      <c r="BH690" s="670"/>
      <c r="BI690" s="670"/>
      <c r="BJ690" s="670"/>
      <c r="BK690" s="672"/>
      <c r="BL690" s="60"/>
      <c r="BT690" s="6"/>
      <c r="BU690" s="6"/>
      <c r="BV690" s="6"/>
      <c r="BW690" s="6"/>
      <c r="BX690" s="6"/>
      <c r="BY690" s="6"/>
      <c r="BZ690" s="6"/>
      <c r="CA690" s="6"/>
      <c r="CB690" s="60"/>
      <c r="CC690" s="6"/>
      <c r="CD690" s="6"/>
      <c r="CE690" s="6"/>
    </row>
    <row r="691" spans="2:83" x14ac:dyDescent="0.25">
      <c r="B691" s="6">
        <v>24.2</v>
      </c>
      <c r="C691" s="6">
        <v>78</v>
      </c>
      <c r="D691" s="6">
        <v>19.600000000000001</v>
      </c>
      <c r="E691" s="6">
        <v>24.1</v>
      </c>
      <c r="F691" s="6">
        <v>0.4</v>
      </c>
      <c r="G691" s="6">
        <v>1.8</v>
      </c>
      <c r="H691" s="6">
        <v>1014.3</v>
      </c>
      <c r="I691" s="6" t="s">
        <v>229</v>
      </c>
      <c r="J691" s="6" t="s">
        <v>229</v>
      </c>
      <c r="K691" s="6">
        <v>0</v>
      </c>
      <c r="L691" s="6">
        <v>0</v>
      </c>
      <c r="M691" s="6">
        <v>0.5</v>
      </c>
      <c r="N691">
        <v>15.7</v>
      </c>
      <c r="O691">
        <v>669.8</v>
      </c>
      <c r="P691">
        <v>36.299999999999997</v>
      </c>
      <c r="Q691">
        <v>35.1</v>
      </c>
      <c r="R691" s="60">
        <v>0.47361111111111098</v>
      </c>
      <c r="T691" s="124">
        <f t="shared" si="41"/>
        <v>25.8</v>
      </c>
      <c r="U691" s="128">
        <f t="shared" si="40"/>
        <v>-3</v>
      </c>
      <c r="V691" s="123" t="str">
        <f t="shared" si="38"/>
        <v/>
      </c>
      <c r="W691" s="128" t="str">
        <f t="shared" si="39"/>
        <v/>
      </c>
      <c r="X691" s="124"/>
      <c r="Z691" s="6"/>
      <c r="AA691"/>
      <c r="AC691" s="545"/>
      <c r="AR691" s="6"/>
      <c r="AS691" s="6"/>
      <c r="AT691" s="58"/>
      <c r="AU691" s="671"/>
      <c r="AV691" s="671"/>
      <c r="AW691" s="670"/>
      <c r="AX691" s="671"/>
      <c r="AY691" s="671"/>
      <c r="AZ691" s="671"/>
      <c r="BA691" s="671"/>
      <c r="BB691" s="670"/>
      <c r="BC691" s="670"/>
      <c r="BD691" s="671"/>
      <c r="BE691" s="671"/>
      <c r="BF691" s="671"/>
      <c r="BG691" s="671"/>
      <c r="BH691" s="670"/>
      <c r="BI691" s="670"/>
      <c r="BJ691" s="670"/>
      <c r="BK691" s="672"/>
      <c r="BL691" s="60"/>
      <c r="BT691" s="6"/>
      <c r="BU691" s="6"/>
      <c r="BV691" s="6"/>
      <c r="BW691" s="6"/>
      <c r="BX691" s="6"/>
      <c r="BY691" s="6"/>
      <c r="BZ691" s="6"/>
      <c r="CA691" s="6"/>
      <c r="CB691" s="60"/>
      <c r="CC691" s="6"/>
      <c r="CD691" s="6"/>
      <c r="CE691" s="6"/>
    </row>
    <row r="692" spans="2:83" x14ac:dyDescent="0.25">
      <c r="B692" s="6">
        <v>24.2</v>
      </c>
      <c r="C692" s="6">
        <v>78</v>
      </c>
      <c r="D692" s="6">
        <v>19.7</v>
      </c>
      <c r="E692" s="6">
        <v>24.2</v>
      </c>
      <c r="F692" s="6">
        <v>0.4</v>
      </c>
      <c r="G692" s="6">
        <v>1.8</v>
      </c>
      <c r="H692" s="6">
        <v>1014.4</v>
      </c>
      <c r="I692" s="6" t="s">
        <v>229</v>
      </c>
      <c r="J692" s="6" t="s">
        <v>229</v>
      </c>
      <c r="K692" s="6">
        <v>0</v>
      </c>
      <c r="L692" s="6">
        <v>0</v>
      </c>
      <c r="M692" s="6">
        <v>0.5</v>
      </c>
      <c r="N692">
        <v>15.7</v>
      </c>
      <c r="O692">
        <v>669.8</v>
      </c>
      <c r="P692">
        <v>36.5</v>
      </c>
      <c r="Q692">
        <v>35.299999999999997</v>
      </c>
      <c r="R692" s="60">
        <v>0.47430555555555598</v>
      </c>
      <c r="T692" s="124">
        <f t="shared" si="41"/>
        <v>25.8</v>
      </c>
      <c r="U692" s="128">
        <f t="shared" si="40"/>
        <v>-3</v>
      </c>
      <c r="V692" s="123" t="str">
        <f t="shared" si="38"/>
        <v/>
      </c>
      <c r="W692" s="128" t="str">
        <f t="shared" si="39"/>
        <v/>
      </c>
      <c r="X692" s="124"/>
      <c r="Z692" s="6"/>
      <c r="AA692"/>
      <c r="AC692" s="545"/>
      <c r="AR692" s="6"/>
      <c r="AS692" s="6"/>
      <c r="AT692" s="58"/>
      <c r="AU692" s="671"/>
      <c r="AV692" s="671"/>
      <c r="AW692" s="670"/>
      <c r="AX692" s="671"/>
      <c r="AY692" s="671"/>
      <c r="AZ692" s="671"/>
      <c r="BA692" s="671"/>
      <c r="BB692" s="670"/>
      <c r="BC692" s="670"/>
      <c r="BD692" s="671"/>
      <c r="BE692" s="671"/>
      <c r="BF692" s="671"/>
      <c r="BG692" s="671"/>
      <c r="BH692" s="670"/>
      <c r="BI692" s="670"/>
      <c r="BJ692" s="670"/>
      <c r="BK692" s="672"/>
      <c r="BL692" s="60"/>
      <c r="BT692" s="6"/>
      <c r="BU692" s="6"/>
      <c r="BV692" s="6"/>
      <c r="BW692" s="6"/>
      <c r="BX692" s="6"/>
      <c r="BY692" s="6"/>
      <c r="BZ692" s="6"/>
      <c r="CA692" s="6"/>
      <c r="CB692" s="60"/>
      <c r="CC692" s="6"/>
      <c r="CD692" s="6"/>
      <c r="CE692" s="6"/>
    </row>
    <row r="693" spans="2:83" x14ac:dyDescent="0.25">
      <c r="B693" s="6">
        <v>24.3</v>
      </c>
      <c r="C693" s="6">
        <v>78</v>
      </c>
      <c r="D693" s="6">
        <v>19.600000000000001</v>
      </c>
      <c r="E693" s="6">
        <v>24.3</v>
      </c>
      <c r="F693" s="6">
        <v>4</v>
      </c>
      <c r="G693" s="6">
        <v>9.4</v>
      </c>
      <c r="H693" s="6">
        <v>1014.3</v>
      </c>
      <c r="I693" s="6" t="s">
        <v>229</v>
      </c>
      <c r="J693" s="6" t="s">
        <v>229</v>
      </c>
      <c r="K693" s="6">
        <v>0</v>
      </c>
      <c r="L693" s="6">
        <v>0</v>
      </c>
      <c r="M693" s="6">
        <v>0.5</v>
      </c>
      <c r="N693">
        <v>15.7</v>
      </c>
      <c r="O693">
        <v>669.8</v>
      </c>
      <c r="P693">
        <v>36.799999999999997</v>
      </c>
      <c r="Q693">
        <v>35.6</v>
      </c>
      <c r="R693" s="60">
        <v>0.47499999999999998</v>
      </c>
      <c r="T693" s="124">
        <f t="shared" si="41"/>
        <v>25.8</v>
      </c>
      <c r="U693" s="128">
        <f t="shared" si="40"/>
        <v>-3</v>
      </c>
      <c r="V693" s="123" t="str">
        <f t="shared" si="38"/>
        <v/>
      </c>
      <c r="W693" s="128" t="str">
        <f t="shared" si="39"/>
        <v/>
      </c>
      <c r="X693" s="124"/>
      <c r="Z693" s="6"/>
      <c r="AA693"/>
      <c r="AC693" s="545"/>
      <c r="AR693" s="6"/>
      <c r="AS693" s="6"/>
      <c r="AT693" s="58"/>
      <c r="AU693" s="671"/>
      <c r="AV693" s="671"/>
      <c r="AW693" s="670"/>
      <c r="AX693" s="671"/>
      <c r="AY693" s="671"/>
      <c r="AZ693" s="671"/>
      <c r="BA693" s="671"/>
      <c r="BB693" s="670"/>
      <c r="BC693" s="670"/>
      <c r="BD693" s="671"/>
      <c r="BE693" s="671"/>
      <c r="BF693" s="671"/>
      <c r="BG693" s="671"/>
      <c r="BH693" s="670"/>
      <c r="BI693" s="670"/>
      <c r="BJ693" s="670"/>
      <c r="BK693" s="672"/>
      <c r="BL693" s="60"/>
      <c r="BT693" s="6"/>
      <c r="BU693" s="6"/>
      <c r="BV693" s="6"/>
      <c r="BW693" s="6"/>
      <c r="BX693" s="6"/>
      <c r="BY693" s="6"/>
      <c r="BZ693" s="6"/>
      <c r="CA693" s="6"/>
      <c r="CB693" s="60"/>
      <c r="CC693" s="6"/>
      <c r="CD693" s="6"/>
      <c r="CE693" s="6"/>
    </row>
    <row r="694" spans="2:83" x14ac:dyDescent="0.25">
      <c r="B694" s="6">
        <v>24.3</v>
      </c>
      <c r="C694" s="6">
        <v>78</v>
      </c>
      <c r="D694" s="6">
        <v>19.8</v>
      </c>
      <c r="E694" s="6">
        <v>24.3</v>
      </c>
      <c r="F694" s="6">
        <v>2.9</v>
      </c>
      <c r="G694" s="6">
        <v>5.4</v>
      </c>
      <c r="H694" s="6">
        <v>1014.4</v>
      </c>
      <c r="I694" s="6" t="s">
        <v>229</v>
      </c>
      <c r="J694" s="6" t="s">
        <v>229</v>
      </c>
      <c r="K694" s="6">
        <v>0</v>
      </c>
      <c r="L694" s="6">
        <v>0</v>
      </c>
      <c r="M694" s="6">
        <v>0.5</v>
      </c>
      <c r="N694">
        <v>15.7</v>
      </c>
      <c r="O694">
        <v>669.8</v>
      </c>
      <c r="P694">
        <v>37</v>
      </c>
      <c r="Q694">
        <v>35.9</v>
      </c>
      <c r="R694" s="60">
        <v>0.47569444444444398</v>
      </c>
      <c r="T694" s="124">
        <f t="shared" si="41"/>
        <v>25.7</v>
      </c>
      <c r="U694" s="128">
        <f t="shared" si="40"/>
        <v>-3.1000000000000014</v>
      </c>
      <c r="V694" s="123" t="str">
        <f t="shared" si="38"/>
        <v/>
      </c>
      <c r="W694" s="128" t="str">
        <f t="shared" si="39"/>
        <v/>
      </c>
      <c r="X694" s="124"/>
      <c r="Z694" s="6"/>
      <c r="AA694"/>
      <c r="AC694" s="545"/>
      <c r="AR694" s="6"/>
      <c r="AS694" s="6"/>
      <c r="AT694" s="58"/>
      <c r="AU694" s="671"/>
      <c r="AV694" s="671"/>
      <c r="AW694" s="670"/>
      <c r="AX694" s="671"/>
      <c r="AY694" s="670"/>
      <c r="AZ694" s="670"/>
      <c r="BA694" s="671"/>
      <c r="BB694" s="670"/>
      <c r="BC694" s="670"/>
      <c r="BD694" s="671"/>
      <c r="BE694" s="671"/>
      <c r="BF694" s="671"/>
      <c r="BG694" s="671"/>
      <c r="BH694" s="670"/>
      <c r="BI694" s="670"/>
      <c r="BJ694" s="670"/>
      <c r="BK694" s="672"/>
      <c r="BL694" s="60"/>
      <c r="BT694" s="6"/>
      <c r="BU694" s="6"/>
      <c r="BV694" s="6"/>
      <c r="BW694" s="6"/>
      <c r="BX694" s="6"/>
      <c r="BY694" s="6"/>
      <c r="BZ694" s="6"/>
      <c r="CA694" s="6"/>
      <c r="CB694" s="60"/>
      <c r="CC694" s="6"/>
      <c r="CD694" s="6"/>
      <c r="CE694" s="6"/>
    </row>
    <row r="695" spans="2:83" x14ac:dyDescent="0.25">
      <c r="B695" s="6">
        <v>24.4</v>
      </c>
      <c r="C695" s="6">
        <v>78</v>
      </c>
      <c r="D695" s="6">
        <v>19.7</v>
      </c>
      <c r="E695" s="6">
        <v>24.2</v>
      </c>
      <c r="F695" s="6">
        <v>1.1000000000000001</v>
      </c>
      <c r="G695" s="6">
        <v>3.6</v>
      </c>
      <c r="H695" s="6">
        <v>1014.4</v>
      </c>
      <c r="I695" s="6" t="s">
        <v>229</v>
      </c>
      <c r="J695" s="6" t="s">
        <v>229</v>
      </c>
      <c r="K695" s="6">
        <v>0</v>
      </c>
      <c r="L695" s="6">
        <v>0</v>
      </c>
      <c r="M695" s="6">
        <v>0.5</v>
      </c>
      <c r="N695">
        <v>15.7</v>
      </c>
      <c r="O695">
        <v>669.8</v>
      </c>
      <c r="P695">
        <v>37.200000000000003</v>
      </c>
      <c r="Q695">
        <v>36.1</v>
      </c>
      <c r="R695" s="60">
        <v>0.47638888888888897</v>
      </c>
      <c r="T695" s="124">
        <f t="shared" si="41"/>
        <v>25.6</v>
      </c>
      <c r="U695" s="128">
        <f t="shared" si="40"/>
        <v>-3.0999999999999979</v>
      </c>
      <c r="V695" s="123" t="str">
        <f t="shared" si="38"/>
        <v/>
      </c>
      <c r="W695" s="128" t="str">
        <f t="shared" si="39"/>
        <v/>
      </c>
      <c r="X695" s="124"/>
      <c r="Z695" s="6"/>
      <c r="AA695"/>
      <c r="AC695" s="545"/>
      <c r="AR695" s="6"/>
      <c r="AS695" s="6"/>
      <c r="AT695" s="58"/>
      <c r="AU695" s="671"/>
      <c r="AV695" s="671"/>
      <c r="AW695" s="670"/>
      <c r="AX695" s="671"/>
      <c r="AY695" s="671"/>
      <c r="AZ695" s="671"/>
      <c r="BA695" s="670"/>
      <c r="BB695" s="670"/>
      <c r="BC695" s="670"/>
      <c r="BD695" s="671"/>
      <c r="BE695" s="671"/>
      <c r="BF695" s="671"/>
      <c r="BG695" s="671"/>
      <c r="BH695" s="670"/>
      <c r="BI695" s="670"/>
      <c r="BJ695" s="670"/>
      <c r="BK695" s="672"/>
      <c r="BL695" s="60"/>
      <c r="BT695" s="6"/>
      <c r="BU695" s="6"/>
      <c r="BV695" s="6"/>
      <c r="BW695" s="6"/>
      <c r="BX695" s="6"/>
      <c r="BY695" s="6"/>
      <c r="BZ695" s="6"/>
      <c r="CA695" s="6"/>
      <c r="CB695" s="60"/>
      <c r="CC695" s="6"/>
      <c r="CD695" s="6"/>
      <c r="CE695" s="6"/>
    </row>
    <row r="696" spans="2:83" x14ac:dyDescent="0.25">
      <c r="B696" s="6">
        <v>24.4</v>
      </c>
      <c r="C696" s="6">
        <v>78</v>
      </c>
      <c r="D696" s="6">
        <v>19.7</v>
      </c>
      <c r="E696" s="6">
        <v>24.2</v>
      </c>
      <c r="F696" s="6">
        <v>2.5</v>
      </c>
      <c r="G696" s="6">
        <v>3.6</v>
      </c>
      <c r="H696" s="6">
        <v>1014.5</v>
      </c>
      <c r="I696" s="6" t="s">
        <v>229</v>
      </c>
      <c r="J696" s="6" t="s">
        <v>229</v>
      </c>
      <c r="K696" s="6">
        <v>0</v>
      </c>
      <c r="L696" s="6">
        <v>0</v>
      </c>
      <c r="M696" s="6">
        <v>0.5</v>
      </c>
      <c r="N696">
        <v>15.7</v>
      </c>
      <c r="O696">
        <v>669.8</v>
      </c>
      <c r="P696">
        <v>37.4</v>
      </c>
      <c r="Q696">
        <v>36.1</v>
      </c>
      <c r="R696" s="60">
        <v>0.47708333333333303</v>
      </c>
      <c r="T696" s="124">
        <f t="shared" si="41"/>
        <v>25.6</v>
      </c>
      <c r="U696" s="128">
        <f t="shared" si="40"/>
        <v>-3.0999999999999979</v>
      </c>
      <c r="V696" s="123" t="str">
        <f t="shared" si="38"/>
        <v/>
      </c>
      <c r="W696" s="128" t="str">
        <f t="shared" si="39"/>
        <v/>
      </c>
      <c r="X696" s="124"/>
      <c r="Z696" s="6"/>
      <c r="AA696"/>
      <c r="AC696" s="545"/>
      <c r="AR696" s="6"/>
      <c r="AS696" s="6"/>
      <c r="AT696" s="58"/>
      <c r="AU696" s="671"/>
      <c r="AV696" s="671"/>
      <c r="AW696" s="670"/>
      <c r="AX696" s="671"/>
      <c r="AY696" s="670"/>
      <c r="AZ696" s="670"/>
      <c r="BA696" s="671"/>
      <c r="BB696" s="670"/>
      <c r="BC696" s="670"/>
      <c r="BD696" s="671"/>
      <c r="BE696" s="671"/>
      <c r="BF696" s="671"/>
      <c r="BG696" s="671"/>
      <c r="BH696" s="670"/>
      <c r="BI696" s="670"/>
      <c r="BJ696" s="670"/>
      <c r="BK696" s="672"/>
      <c r="BL696" s="60"/>
      <c r="BT696" s="6"/>
      <c r="BU696" s="6"/>
      <c r="BV696" s="6"/>
      <c r="BW696" s="6"/>
      <c r="BX696" s="6"/>
      <c r="BY696" s="6"/>
      <c r="BZ696" s="6"/>
      <c r="CA696" s="6"/>
      <c r="CB696" s="60"/>
      <c r="CC696" s="6"/>
      <c r="CD696" s="6"/>
      <c r="CE696" s="6"/>
    </row>
    <row r="697" spans="2:83" x14ac:dyDescent="0.25">
      <c r="B697" s="6">
        <v>24.5</v>
      </c>
      <c r="C697" s="6">
        <v>78</v>
      </c>
      <c r="D697" s="6">
        <v>19.899999999999999</v>
      </c>
      <c r="E697" s="6">
        <v>24.2</v>
      </c>
      <c r="F697" s="6">
        <v>1.1000000000000001</v>
      </c>
      <c r="G697" s="6">
        <v>3.6</v>
      </c>
      <c r="H697" s="6">
        <v>1014.3</v>
      </c>
      <c r="I697" s="6" t="s">
        <v>229</v>
      </c>
      <c r="J697" s="6" t="s">
        <v>229</v>
      </c>
      <c r="K697" s="6">
        <v>0</v>
      </c>
      <c r="L697" s="6">
        <v>0</v>
      </c>
      <c r="M697" s="6">
        <v>0.5</v>
      </c>
      <c r="N697">
        <v>15.7</v>
      </c>
      <c r="O697">
        <v>669.8</v>
      </c>
      <c r="P697">
        <v>37.4</v>
      </c>
      <c r="Q697">
        <v>36.1</v>
      </c>
      <c r="R697" s="60">
        <v>0.47777777777777802</v>
      </c>
      <c r="T697" s="124">
        <f t="shared" si="41"/>
        <v>25.5</v>
      </c>
      <c r="U697" s="128">
        <f t="shared" si="40"/>
        <v>-3.1999999999999993</v>
      </c>
      <c r="V697" s="123" t="str">
        <f t="shared" si="38"/>
        <v/>
      </c>
      <c r="W697" s="128" t="str">
        <f t="shared" si="39"/>
        <v/>
      </c>
      <c r="X697" s="124"/>
      <c r="Z697" s="6"/>
      <c r="AA697"/>
      <c r="AC697" s="545"/>
      <c r="AR697" s="6"/>
      <c r="AS697" s="6"/>
      <c r="AT697" s="58"/>
      <c r="AU697" s="671"/>
      <c r="AV697" s="671"/>
      <c r="AW697" s="670"/>
      <c r="AX697" s="671"/>
      <c r="AY697" s="671"/>
      <c r="AZ697" s="671"/>
      <c r="BA697" s="671"/>
      <c r="BB697" s="670"/>
      <c r="BC697" s="670"/>
      <c r="BD697" s="671"/>
      <c r="BE697" s="671"/>
      <c r="BF697" s="671"/>
      <c r="BG697" s="671"/>
      <c r="BH697" s="670"/>
      <c r="BI697" s="670"/>
      <c r="BJ697" s="670"/>
      <c r="BK697" s="672"/>
      <c r="BL697" s="60"/>
      <c r="BT697" s="6"/>
      <c r="BU697" s="6"/>
      <c r="BV697" s="6"/>
      <c r="BW697" s="6"/>
      <c r="BX697" s="6"/>
      <c r="BY697" s="6"/>
      <c r="BZ697" s="6"/>
      <c r="CA697" s="6"/>
      <c r="CB697" s="60"/>
      <c r="CC697" s="6"/>
      <c r="CD697" s="6"/>
      <c r="CE697" s="6"/>
    </row>
    <row r="698" spans="2:83" x14ac:dyDescent="0.25">
      <c r="B698" s="6">
        <v>24.5</v>
      </c>
      <c r="C698" s="6">
        <v>78</v>
      </c>
      <c r="D698" s="6">
        <v>19.899999999999999</v>
      </c>
      <c r="E698" s="6">
        <v>24.2</v>
      </c>
      <c r="F698" s="6">
        <v>2.2000000000000002</v>
      </c>
      <c r="G698" s="6">
        <v>3.6</v>
      </c>
      <c r="H698" s="6">
        <v>1014.3</v>
      </c>
      <c r="I698" s="6" t="s">
        <v>229</v>
      </c>
      <c r="J698" s="6" t="s">
        <v>229</v>
      </c>
      <c r="K698" s="6">
        <v>0</v>
      </c>
      <c r="L698" s="6">
        <v>0</v>
      </c>
      <c r="M698" s="6">
        <v>0.5</v>
      </c>
      <c r="N698">
        <v>15.7</v>
      </c>
      <c r="O698">
        <v>669.8</v>
      </c>
      <c r="P698">
        <v>37.299999999999997</v>
      </c>
      <c r="Q698">
        <v>36.1</v>
      </c>
      <c r="R698" s="60">
        <v>0.47847222222222202</v>
      </c>
      <c r="T698" s="124">
        <f t="shared" si="41"/>
        <v>25.5</v>
      </c>
      <c r="U698" s="128">
        <f t="shared" si="40"/>
        <v>-3.1999999999999993</v>
      </c>
      <c r="V698" s="123" t="str">
        <f t="shared" si="38"/>
        <v/>
      </c>
      <c r="W698" s="128" t="str">
        <f t="shared" si="39"/>
        <v/>
      </c>
      <c r="X698" s="124"/>
      <c r="Z698" s="6"/>
      <c r="AA698"/>
      <c r="AC698" s="545"/>
      <c r="AR698" s="6"/>
      <c r="AS698" s="6"/>
      <c r="AT698" s="58"/>
      <c r="AU698" s="671"/>
      <c r="AV698" s="671"/>
      <c r="AW698" s="670"/>
      <c r="AX698" s="671"/>
      <c r="AY698" s="671"/>
      <c r="AZ698" s="671"/>
      <c r="BA698" s="670"/>
      <c r="BB698" s="670"/>
      <c r="BC698" s="670"/>
      <c r="BD698" s="671"/>
      <c r="BE698" s="671"/>
      <c r="BF698" s="671"/>
      <c r="BG698" s="671"/>
      <c r="BH698" s="670"/>
      <c r="BI698" s="670"/>
      <c r="BJ698" s="670"/>
      <c r="BK698" s="672"/>
      <c r="BL698" s="60"/>
      <c r="BT698" s="6"/>
      <c r="BU698" s="6"/>
      <c r="BV698" s="6"/>
      <c r="BW698" s="6"/>
      <c r="BX698" s="6"/>
      <c r="BY698" s="6"/>
      <c r="BZ698" s="6"/>
      <c r="CA698" s="6"/>
      <c r="CB698" s="60"/>
      <c r="CC698" s="6"/>
      <c r="CD698" s="6"/>
      <c r="CE698" s="6"/>
    </row>
    <row r="699" spans="2:83" x14ac:dyDescent="0.25">
      <c r="B699" s="6">
        <v>24.5</v>
      </c>
      <c r="C699" s="6">
        <v>78</v>
      </c>
      <c r="D699" s="6">
        <v>19.8</v>
      </c>
      <c r="E699" s="6">
        <v>24.1</v>
      </c>
      <c r="F699" s="6">
        <v>0</v>
      </c>
      <c r="G699" s="6">
        <v>0</v>
      </c>
      <c r="H699" s="6">
        <v>1014.3</v>
      </c>
      <c r="I699" s="6" t="s">
        <v>229</v>
      </c>
      <c r="J699" s="6" t="s">
        <v>229</v>
      </c>
      <c r="K699" s="6">
        <v>0</v>
      </c>
      <c r="L699" s="6">
        <v>0</v>
      </c>
      <c r="M699" s="6">
        <v>0.5</v>
      </c>
      <c r="N699">
        <v>15.7</v>
      </c>
      <c r="O699">
        <v>669.8</v>
      </c>
      <c r="P699">
        <v>37.200000000000003</v>
      </c>
      <c r="Q699">
        <v>36</v>
      </c>
      <c r="R699" s="60">
        <v>0.47916666666666702</v>
      </c>
      <c r="T699" s="124">
        <f t="shared" si="41"/>
        <v>25.4</v>
      </c>
      <c r="U699" s="128">
        <f t="shared" si="40"/>
        <v>-3.3000000000000007</v>
      </c>
      <c r="V699" s="123" t="str">
        <f t="shared" si="38"/>
        <v/>
      </c>
      <c r="W699" s="128" t="str">
        <f t="shared" si="39"/>
        <v/>
      </c>
      <c r="X699" s="124"/>
      <c r="Z699" s="6"/>
      <c r="AA699"/>
      <c r="AC699" s="545"/>
      <c r="AR699" s="6"/>
      <c r="AS699" s="6"/>
      <c r="AT699" s="58"/>
      <c r="AU699" s="671"/>
      <c r="AV699" s="671"/>
      <c r="AW699" s="670"/>
      <c r="AX699" s="671"/>
      <c r="AY699" s="670"/>
      <c r="AZ699" s="670"/>
      <c r="BA699" s="670"/>
      <c r="BB699" s="670"/>
      <c r="BC699" s="670"/>
      <c r="BD699" s="671"/>
      <c r="BE699" s="671"/>
      <c r="BF699" s="671"/>
      <c r="BG699" s="671"/>
      <c r="BH699" s="670"/>
      <c r="BI699" s="670"/>
      <c r="BJ699" s="670"/>
      <c r="BK699" s="672"/>
      <c r="BL699" s="60"/>
      <c r="BT699" s="6"/>
      <c r="BU699" s="6"/>
      <c r="BV699" s="6"/>
      <c r="BW699" s="6"/>
      <c r="BX699" s="6"/>
      <c r="BY699" s="6"/>
      <c r="BZ699" s="6"/>
      <c r="CA699" s="6"/>
      <c r="CB699" s="60"/>
      <c r="CC699" s="6"/>
      <c r="CD699" s="6"/>
      <c r="CE699" s="6"/>
    </row>
    <row r="700" spans="2:83" x14ac:dyDescent="0.25">
      <c r="B700" s="6">
        <v>24.5</v>
      </c>
      <c r="C700" s="6">
        <v>78</v>
      </c>
      <c r="D700" s="6">
        <v>19.600000000000001</v>
      </c>
      <c r="E700" s="6">
        <v>24.1</v>
      </c>
      <c r="F700" s="6">
        <v>2.9</v>
      </c>
      <c r="G700" s="6">
        <v>3.6</v>
      </c>
      <c r="H700" s="6">
        <v>1014.4</v>
      </c>
      <c r="I700" s="6" t="s">
        <v>229</v>
      </c>
      <c r="J700" s="6" t="s">
        <v>229</v>
      </c>
      <c r="K700" s="6">
        <v>0</v>
      </c>
      <c r="L700" s="6">
        <v>0</v>
      </c>
      <c r="M700" s="6">
        <v>0.5</v>
      </c>
      <c r="N700">
        <v>15.7</v>
      </c>
      <c r="O700">
        <v>669.8</v>
      </c>
      <c r="P700">
        <v>37</v>
      </c>
      <c r="Q700">
        <v>36</v>
      </c>
      <c r="R700" s="60">
        <v>0.47986111111111102</v>
      </c>
      <c r="T700" s="124">
        <f t="shared" si="41"/>
        <v>25.3</v>
      </c>
      <c r="U700" s="128">
        <f t="shared" si="40"/>
        <v>-3.3000000000000007</v>
      </c>
      <c r="V700" s="123" t="str">
        <f t="shared" si="38"/>
        <v/>
      </c>
      <c r="W700" s="128" t="str">
        <f t="shared" si="39"/>
        <v/>
      </c>
      <c r="X700" s="124"/>
      <c r="Z700" s="6"/>
      <c r="AA700"/>
      <c r="AC700" s="545"/>
      <c r="AR700" s="6"/>
      <c r="AS700" s="6"/>
      <c r="AT700" s="58"/>
      <c r="AU700" s="671"/>
      <c r="AV700" s="671"/>
      <c r="AW700" s="670"/>
      <c r="AX700" s="671"/>
      <c r="AY700" s="671"/>
      <c r="AZ700" s="671"/>
      <c r="BA700" s="670"/>
      <c r="BB700" s="670"/>
      <c r="BC700" s="670"/>
      <c r="BD700" s="671"/>
      <c r="BE700" s="671"/>
      <c r="BF700" s="671"/>
      <c r="BG700" s="671"/>
      <c r="BH700" s="670"/>
      <c r="BI700" s="670"/>
      <c r="BJ700" s="670"/>
      <c r="BK700" s="672"/>
      <c r="BL700" s="60"/>
      <c r="BT700" s="6"/>
      <c r="BU700" s="6"/>
      <c r="BV700" s="6"/>
      <c r="BW700" s="6"/>
      <c r="BX700" s="6"/>
      <c r="BY700" s="6"/>
      <c r="BZ700" s="6"/>
      <c r="CA700" s="6"/>
      <c r="CB700" s="60"/>
      <c r="CC700" s="6"/>
      <c r="CD700" s="6"/>
      <c r="CE700" s="6"/>
    </row>
    <row r="701" spans="2:83" x14ac:dyDescent="0.25">
      <c r="B701" s="6">
        <v>24.6</v>
      </c>
      <c r="C701" s="6">
        <v>78</v>
      </c>
      <c r="D701" s="6">
        <v>19.8</v>
      </c>
      <c r="E701" s="6">
        <v>24.1</v>
      </c>
      <c r="F701" s="6">
        <v>1.1000000000000001</v>
      </c>
      <c r="G701" s="6">
        <v>1.8</v>
      </c>
      <c r="H701" s="6">
        <v>1014.2</v>
      </c>
      <c r="I701" s="6" t="s">
        <v>229</v>
      </c>
      <c r="J701" s="6" t="s">
        <v>229</v>
      </c>
      <c r="K701" s="6">
        <v>0</v>
      </c>
      <c r="L701" s="6">
        <v>0</v>
      </c>
      <c r="M701" s="6">
        <v>0.5</v>
      </c>
      <c r="N701">
        <v>15.7</v>
      </c>
      <c r="O701">
        <v>669.8</v>
      </c>
      <c r="P701">
        <v>37</v>
      </c>
      <c r="Q701">
        <v>36</v>
      </c>
      <c r="R701" s="60">
        <v>0.48055555555555601</v>
      </c>
      <c r="T701" s="124">
        <f t="shared" si="41"/>
        <v>25.3</v>
      </c>
      <c r="U701" s="128">
        <f t="shared" si="40"/>
        <v>-3.3000000000000007</v>
      </c>
      <c r="V701" s="123" t="str">
        <f t="shared" si="38"/>
        <v/>
      </c>
      <c r="W701" s="128" t="str">
        <f t="shared" si="39"/>
        <v/>
      </c>
      <c r="X701" s="124"/>
      <c r="Z701" s="6"/>
      <c r="AA701"/>
      <c r="AC701" s="545"/>
      <c r="AR701" s="6"/>
      <c r="AS701" s="6"/>
      <c r="AT701" s="58"/>
      <c r="AU701" s="671"/>
      <c r="AV701" s="671"/>
      <c r="AW701" s="670"/>
      <c r="AX701" s="671"/>
      <c r="AY701" s="671"/>
      <c r="AZ701" s="671"/>
      <c r="BA701" s="671"/>
      <c r="BB701" s="670"/>
      <c r="BC701" s="670"/>
      <c r="BD701" s="671"/>
      <c r="BE701" s="671"/>
      <c r="BF701" s="671"/>
      <c r="BG701" s="671"/>
      <c r="BH701" s="670"/>
      <c r="BI701" s="670"/>
      <c r="BJ701" s="670"/>
      <c r="BK701" s="672"/>
      <c r="BL701" s="60"/>
      <c r="BT701" s="6"/>
      <c r="BU701" s="6"/>
      <c r="BV701" s="6"/>
      <c r="BW701" s="6"/>
      <c r="BX701" s="6"/>
      <c r="BY701" s="6"/>
      <c r="BZ701" s="6"/>
      <c r="CA701" s="6"/>
      <c r="CB701" s="60"/>
      <c r="CC701" s="6"/>
      <c r="CD701" s="6"/>
      <c r="CE701" s="6"/>
    </row>
    <row r="702" spans="2:83" x14ac:dyDescent="0.25">
      <c r="B702" s="6">
        <v>24.6</v>
      </c>
      <c r="C702" s="6">
        <v>78</v>
      </c>
      <c r="D702" s="6">
        <v>19.8</v>
      </c>
      <c r="E702" s="6">
        <v>24.1</v>
      </c>
      <c r="F702" s="6">
        <v>1.4</v>
      </c>
      <c r="G702" s="6">
        <v>3.6</v>
      </c>
      <c r="H702" s="6">
        <v>1014.5</v>
      </c>
      <c r="I702" s="6" t="s">
        <v>229</v>
      </c>
      <c r="J702" s="6" t="s">
        <v>229</v>
      </c>
      <c r="K702" s="6">
        <v>0</v>
      </c>
      <c r="L702" s="6">
        <v>0</v>
      </c>
      <c r="M702" s="6">
        <v>0.5</v>
      </c>
      <c r="N702">
        <v>15.7</v>
      </c>
      <c r="O702">
        <v>669.8</v>
      </c>
      <c r="P702">
        <v>36.9</v>
      </c>
      <c r="Q702">
        <v>36</v>
      </c>
      <c r="R702" s="60">
        <v>0.48125000000000001</v>
      </c>
      <c r="T702" s="124">
        <f t="shared" si="41"/>
        <v>25.2</v>
      </c>
      <c r="U702" s="128">
        <f t="shared" si="40"/>
        <v>-3.4000000000000021</v>
      </c>
      <c r="V702" s="123" t="str">
        <f t="shared" si="38"/>
        <v/>
      </c>
      <c r="W702" s="128" t="str">
        <f t="shared" si="39"/>
        <v/>
      </c>
      <c r="X702" s="124"/>
      <c r="Z702" s="6"/>
      <c r="AA702"/>
      <c r="AC702" s="545"/>
      <c r="AR702" s="6"/>
      <c r="AS702" s="6"/>
      <c r="AT702" s="58"/>
      <c r="AU702" s="671"/>
      <c r="AV702" s="671"/>
      <c r="AW702" s="670"/>
      <c r="AX702" s="671"/>
      <c r="AY702" s="671"/>
      <c r="AZ702" s="671"/>
      <c r="BA702" s="670"/>
      <c r="BB702" s="670"/>
      <c r="BC702" s="670"/>
      <c r="BD702" s="671"/>
      <c r="BE702" s="671"/>
      <c r="BF702" s="671"/>
      <c r="BG702" s="671"/>
      <c r="BH702" s="670"/>
      <c r="BI702" s="670"/>
      <c r="BJ702" s="670"/>
      <c r="BK702" s="672"/>
      <c r="BL702" s="60"/>
      <c r="BT702" s="6"/>
      <c r="BU702" s="6"/>
      <c r="BV702" s="6"/>
      <c r="BW702" s="6"/>
      <c r="BX702" s="6"/>
      <c r="BY702" s="6"/>
      <c r="BZ702" s="6"/>
      <c r="CA702" s="6"/>
      <c r="CB702" s="60"/>
      <c r="CC702" s="6"/>
      <c r="CD702" s="6"/>
      <c r="CE702" s="6"/>
    </row>
    <row r="703" spans="2:83" x14ac:dyDescent="0.25">
      <c r="B703" s="6">
        <v>24.6</v>
      </c>
      <c r="C703" s="6">
        <v>78</v>
      </c>
      <c r="D703" s="6">
        <v>19.8</v>
      </c>
      <c r="E703" s="6">
        <v>24.1</v>
      </c>
      <c r="F703" s="6">
        <v>2.9</v>
      </c>
      <c r="G703" s="6">
        <v>3.6</v>
      </c>
      <c r="H703" s="6">
        <v>1014.2</v>
      </c>
      <c r="I703" s="6" t="s">
        <v>229</v>
      </c>
      <c r="J703" s="6" t="s">
        <v>229</v>
      </c>
      <c r="K703" s="6">
        <v>0</v>
      </c>
      <c r="L703" s="6">
        <v>0</v>
      </c>
      <c r="M703" s="6">
        <v>0.5</v>
      </c>
      <c r="N703">
        <v>15.7</v>
      </c>
      <c r="O703">
        <v>669.8</v>
      </c>
      <c r="P703">
        <v>36.700000000000003</v>
      </c>
      <c r="Q703">
        <v>36</v>
      </c>
      <c r="R703" s="60">
        <v>0.48194444444444401</v>
      </c>
      <c r="T703" s="124">
        <f t="shared" si="41"/>
        <v>25.1</v>
      </c>
      <c r="U703" s="128">
        <f t="shared" si="40"/>
        <v>-3.5</v>
      </c>
      <c r="V703" s="123" t="str">
        <f t="shared" si="38"/>
        <v/>
      </c>
      <c r="W703" s="128" t="str">
        <f t="shared" si="39"/>
        <v/>
      </c>
      <c r="X703" s="124"/>
      <c r="Z703" s="6"/>
      <c r="AA703"/>
      <c r="AC703" s="545"/>
      <c r="AR703" s="6"/>
      <c r="AS703" s="6"/>
      <c r="AT703" s="58"/>
      <c r="AU703" s="671"/>
      <c r="AV703" s="671"/>
      <c r="AW703" s="670"/>
      <c r="AX703" s="671"/>
      <c r="AY703" s="671"/>
      <c r="AZ703" s="671"/>
      <c r="BA703" s="670"/>
      <c r="BB703" s="670"/>
      <c r="BC703" s="670"/>
      <c r="BD703" s="671"/>
      <c r="BE703" s="671"/>
      <c r="BF703" s="671"/>
      <c r="BG703" s="671"/>
      <c r="BH703" s="670"/>
      <c r="BI703" s="670"/>
      <c r="BJ703" s="670"/>
      <c r="BK703" s="672"/>
      <c r="BL703" s="60"/>
      <c r="BT703" s="6"/>
      <c r="BU703" s="6"/>
      <c r="BV703" s="6"/>
      <c r="BW703" s="6"/>
      <c r="BX703" s="6"/>
      <c r="BY703" s="6"/>
      <c r="BZ703" s="6"/>
      <c r="CA703" s="6"/>
      <c r="CB703" s="60"/>
      <c r="CC703" s="6"/>
      <c r="CD703" s="6"/>
      <c r="CE703" s="6"/>
    </row>
    <row r="704" spans="2:83" x14ac:dyDescent="0.25">
      <c r="B704" s="6">
        <v>24.6</v>
      </c>
      <c r="C704" s="6">
        <v>77</v>
      </c>
      <c r="D704" s="6">
        <v>20.2</v>
      </c>
      <c r="E704" s="6">
        <v>24</v>
      </c>
      <c r="F704" s="6">
        <v>1.4</v>
      </c>
      <c r="G704" s="6">
        <v>3.6</v>
      </c>
      <c r="H704" s="6">
        <v>1014.5</v>
      </c>
      <c r="I704" s="6" t="s">
        <v>229</v>
      </c>
      <c r="J704" s="6" t="s">
        <v>229</v>
      </c>
      <c r="K704" s="6">
        <v>0</v>
      </c>
      <c r="L704" s="6">
        <v>0</v>
      </c>
      <c r="M704" s="6">
        <v>0.5</v>
      </c>
      <c r="N704">
        <v>15.7</v>
      </c>
      <c r="O704">
        <v>669.8</v>
      </c>
      <c r="P704">
        <v>36.6</v>
      </c>
      <c r="Q704">
        <v>36</v>
      </c>
      <c r="R704" s="60">
        <v>0.48263888888888901</v>
      </c>
      <c r="T704" s="124">
        <f t="shared" si="41"/>
        <v>25.1</v>
      </c>
      <c r="U704" s="128">
        <f t="shared" si="40"/>
        <v>-3.5</v>
      </c>
      <c r="V704" s="123" t="str">
        <f t="shared" si="38"/>
        <v/>
      </c>
      <c r="W704" s="128" t="str">
        <f t="shared" si="39"/>
        <v/>
      </c>
      <c r="X704" s="124"/>
      <c r="Z704" s="6"/>
      <c r="AA704"/>
      <c r="AC704" s="545"/>
      <c r="AR704" s="6"/>
      <c r="AS704" s="6"/>
      <c r="AT704" s="58"/>
      <c r="AU704" s="671"/>
      <c r="AV704" s="671"/>
      <c r="AW704" s="670"/>
      <c r="AX704" s="671"/>
      <c r="AY704" s="671"/>
      <c r="AZ704" s="671"/>
      <c r="BA704" s="670"/>
      <c r="BB704" s="670"/>
      <c r="BC704" s="670"/>
      <c r="BD704" s="671"/>
      <c r="BE704" s="671"/>
      <c r="BF704" s="671"/>
      <c r="BG704" s="671"/>
      <c r="BH704" s="670"/>
      <c r="BI704" s="670"/>
      <c r="BJ704" s="670"/>
      <c r="BK704" s="672"/>
      <c r="BL704" s="60"/>
      <c r="BT704" s="6"/>
      <c r="BU704" s="6"/>
      <c r="BV704" s="6"/>
      <c r="BW704" s="6"/>
      <c r="BX704" s="6"/>
      <c r="BY704" s="6"/>
      <c r="BZ704" s="6"/>
      <c r="CA704" s="6"/>
      <c r="CB704" s="60"/>
      <c r="CC704" s="6"/>
      <c r="CD704" s="6"/>
      <c r="CE704" s="6"/>
    </row>
    <row r="705" spans="2:83" x14ac:dyDescent="0.25">
      <c r="B705" s="6">
        <v>24.6</v>
      </c>
      <c r="C705" s="6">
        <v>77</v>
      </c>
      <c r="D705" s="6">
        <v>19.899999999999999</v>
      </c>
      <c r="E705" s="6">
        <v>23.7</v>
      </c>
      <c r="F705" s="6">
        <v>2.9</v>
      </c>
      <c r="G705" s="6">
        <v>3.6</v>
      </c>
      <c r="H705" s="6">
        <v>1014.2</v>
      </c>
      <c r="I705" s="6" t="s">
        <v>229</v>
      </c>
      <c r="J705" s="6" t="s">
        <v>229</v>
      </c>
      <c r="K705" s="6">
        <v>0</v>
      </c>
      <c r="L705" s="6">
        <v>0</v>
      </c>
      <c r="M705" s="6">
        <v>0.5</v>
      </c>
      <c r="N705">
        <v>15.7</v>
      </c>
      <c r="O705">
        <v>669.8</v>
      </c>
      <c r="P705">
        <v>36.200000000000003</v>
      </c>
      <c r="Q705">
        <v>35.799999999999997</v>
      </c>
      <c r="R705" s="60">
        <v>0.483333333333333</v>
      </c>
      <c r="T705" s="124">
        <f t="shared" si="41"/>
        <v>25</v>
      </c>
      <c r="U705" s="128">
        <f t="shared" si="40"/>
        <v>-3.5</v>
      </c>
      <c r="V705" s="123" t="str">
        <f t="shared" si="38"/>
        <v/>
      </c>
      <c r="W705" s="128" t="str">
        <f t="shared" si="39"/>
        <v/>
      </c>
      <c r="X705" s="124"/>
      <c r="Z705" s="6"/>
      <c r="AA705"/>
      <c r="AC705" s="545"/>
      <c r="AR705" s="6"/>
      <c r="AS705" s="6"/>
      <c r="AT705" s="58"/>
      <c r="AU705" s="671"/>
      <c r="AV705" s="671"/>
      <c r="AW705" s="670"/>
      <c r="AX705" s="671"/>
      <c r="AY705" s="671"/>
      <c r="AZ705" s="671"/>
      <c r="BA705" s="670"/>
      <c r="BB705" s="670"/>
      <c r="BC705" s="670"/>
      <c r="BD705" s="671"/>
      <c r="BE705" s="671"/>
      <c r="BF705" s="671"/>
      <c r="BG705" s="671"/>
      <c r="BH705" s="670"/>
      <c r="BI705" s="670"/>
      <c r="BJ705" s="670"/>
      <c r="BK705" s="672"/>
      <c r="BL705" s="60"/>
      <c r="BT705" s="6"/>
      <c r="BU705" s="6"/>
      <c r="BV705" s="6"/>
      <c r="BW705" s="6"/>
      <c r="BX705" s="6"/>
      <c r="BY705" s="6"/>
      <c r="BZ705" s="6"/>
      <c r="CA705" s="6"/>
      <c r="CB705" s="60"/>
      <c r="CC705" s="6"/>
      <c r="CD705" s="6"/>
      <c r="CE705" s="6"/>
    </row>
    <row r="706" spans="2:83" x14ac:dyDescent="0.25">
      <c r="B706" s="6">
        <v>24.6</v>
      </c>
      <c r="C706" s="6">
        <v>77</v>
      </c>
      <c r="D706" s="6">
        <v>19.899999999999999</v>
      </c>
      <c r="E706" s="6">
        <v>23.7</v>
      </c>
      <c r="F706" s="6">
        <v>0.4</v>
      </c>
      <c r="G706" s="6">
        <v>1.8</v>
      </c>
      <c r="H706" s="6">
        <v>1014.2</v>
      </c>
      <c r="I706" s="6" t="s">
        <v>229</v>
      </c>
      <c r="J706" s="6" t="s">
        <v>229</v>
      </c>
      <c r="K706" s="6">
        <v>0</v>
      </c>
      <c r="L706" s="6">
        <v>0</v>
      </c>
      <c r="M706" s="6">
        <v>0.5</v>
      </c>
      <c r="N706">
        <v>15.7</v>
      </c>
      <c r="O706">
        <v>669.8</v>
      </c>
      <c r="P706">
        <v>36</v>
      </c>
      <c r="Q706">
        <v>35.5</v>
      </c>
      <c r="R706" s="60">
        <v>0.484027777777778</v>
      </c>
      <c r="T706" s="124">
        <f t="shared" si="41"/>
        <v>25</v>
      </c>
      <c r="U706" s="128">
        <f t="shared" si="40"/>
        <v>-3.6000000000000014</v>
      </c>
      <c r="V706" s="123" t="str">
        <f t="shared" si="38"/>
        <v/>
      </c>
      <c r="W706" s="128" t="str">
        <f t="shared" si="39"/>
        <v/>
      </c>
      <c r="X706" s="124"/>
      <c r="Z706" s="6"/>
      <c r="AA706"/>
      <c r="AC706" s="545"/>
      <c r="AR706" s="6"/>
      <c r="AS706" s="6"/>
      <c r="AT706" s="58"/>
      <c r="AU706" s="671"/>
      <c r="AV706" s="671"/>
      <c r="AW706" s="670"/>
      <c r="AX706" s="671"/>
      <c r="AY706" s="671"/>
      <c r="AZ706" s="671"/>
      <c r="BA706" s="670"/>
      <c r="BB706" s="670"/>
      <c r="BC706" s="670"/>
      <c r="BD706" s="671"/>
      <c r="BE706" s="671"/>
      <c r="BF706" s="671"/>
      <c r="BG706" s="671"/>
      <c r="BH706" s="670"/>
      <c r="BI706" s="670"/>
      <c r="BJ706" s="670"/>
      <c r="BK706" s="672"/>
      <c r="BL706" s="60"/>
      <c r="BT706" s="6"/>
      <c r="BU706" s="6"/>
      <c r="BV706" s="6"/>
      <c r="BW706" s="6"/>
      <c r="BX706" s="6"/>
      <c r="BY706" s="6"/>
      <c r="BZ706" s="6"/>
      <c r="CA706" s="6"/>
      <c r="CB706" s="60"/>
      <c r="CC706" s="6"/>
      <c r="CD706" s="6"/>
      <c r="CE706" s="6"/>
    </row>
    <row r="707" spans="2:83" x14ac:dyDescent="0.25">
      <c r="B707" s="6">
        <v>24.6</v>
      </c>
      <c r="C707" s="6">
        <v>77</v>
      </c>
      <c r="D707" s="6">
        <v>19.899999999999999</v>
      </c>
      <c r="E707" s="6">
        <v>23.7</v>
      </c>
      <c r="F707" s="6">
        <v>2.2000000000000002</v>
      </c>
      <c r="G707" s="6">
        <v>3.6</v>
      </c>
      <c r="H707" s="6">
        <v>1014.3</v>
      </c>
      <c r="I707" s="6" t="s">
        <v>229</v>
      </c>
      <c r="J707" s="6" t="s">
        <v>229</v>
      </c>
      <c r="K707" s="6">
        <v>0</v>
      </c>
      <c r="L707" s="6">
        <v>0</v>
      </c>
      <c r="M707" s="6">
        <v>0.5</v>
      </c>
      <c r="N707">
        <v>15.7</v>
      </c>
      <c r="O707">
        <v>669.8</v>
      </c>
      <c r="P707">
        <v>35.700000000000003</v>
      </c>
      <c r="Q707">
        <v>35.299999999999997</v>
      </c>
      <c r="R707" s="60">
        <v>0.484722222222222</v>
      </c>
      <c r="T707" s="124">
        <f t="shared" si="41"/>
        <v>24.9</v>
      </c>
      <c r="U707" s="128">
        <f t="shared" si="40"/>
        <v>-3.6000000000000014</v>
      </c>
      <c r="V707" s="123" t="str">
        <f t="shared" si="38"/>
        <v/>
      </c>
      <c r="W707" s="128" t="str">
        <f t="shared" si="39"/>
        <v/>
      </c>
      <c r="X707" s="124"/>
      <c r="Z707" s="6"/>
      <c r="AA707"/>
      <c r="AC707" s="545"/>
      <c r="AR707" s="6"/>
      <c r="AS707" s="6"/>
      <c r="AT707" s="58"/>
      <c r="AU707" s="671"/>
      <c r="AV707" s="671"/>
      <c r="AW707" s="670"/>
      <c r="AX707" s="671"/>
      <c r="AY707" s="671"/>
      <c r="AZ707" s="671"/>
      <c r="BA707" s="670"/>
      <c r="BB707" s="670"/>
      <c r="BC707" s="670"/>
      <c r="BD707" s="671"/>
      <c r="BE707" s="671"/>
      <c r="BF707" s="671"/>
      <c r="BG707" s="671"/>
      <c r="BH707" s="670"/>
      <c r="BI707" s="670"/>
      <c r="BJ707" s="670"/>
      <c r="BK707" s="672"/>
      <c r="BL707" s="60"/>
      <c r="BT707" s="6"/>
      <c r="BU707" s="6"/>
      <c r="BV707" s="6"/>
      <c r="BW707" s="6"/>
      <c r="BX707" s="6"/>
      <c r="BY707" s="6"/>
      <c r="BZ707" s="6"/>
      <c r="CA707" s="6"/>
      <c r="CB707" s="60"/>
      <c r="CC707" s="6"/>
      <c r="CD707" s="6"/>
      <c r="CE707" s="6"/>
    </row>
    <row r="708" spans="2:83" x14ac:dyDescent="0.25">
      <c r="B708" s="6">
        <v>24.6</v>
      </c>
      <c r="C708" s="6">
        <v>77</v>
      </c>
      <c r="D708" s="6">
        <v>20</v>
      </c>
      <c r="E708" s="6">
        <v>23.6</v>
      </c>
      <c r="F708" s="6">
        <v>2.9</v>
      </c>
      <c r="G708" s="6">
        <v>3.6</v>
      </c>
      <c r="H708" s="6">
        <v>1014.6</v>
      </c>
      <c r="I708" s="6" t="s">
        <v>229</v>
      </c>
      <c r="J708" s="6" t="s">
        <v>229</v>
      </c>
      <c r="K708" s="6">
        <v>0</v>
      </c>
      <c r="L708" s="6">
        <v>0</v>
      </c>
      <c r="M708" s="6">
        <v>0.5</v>
      </c>
      <c r="N708">
        <v>15.7</v>
      </c>
      <c r="O708">
        <v>669.8</v>
      </c>
      <c r="P708">
        <v>35.5</v>
      </c>
      <c r="Q708">
        <v>35</v>
      </c>
      <c r="R708" s="60">
        <v>0.485416666666667</v>
      </c>
      <c r="T708" s="124">
        <f t="shared" si="41"/>
        <v>24.9</v>
      </c>
      <c r="U708" s="128">
        <f t="shared" si="40"/>
        <v>-3.6000000000000014</v>
      </c>
      <c r="V708" s="123" t="str">
        <f t="shared" si="38"/>
        <v/>
      </c>
      <c r="W708" s="128" t="str">
        <f t="shared" si="39"/>
        <v/>
      </c>
      <c r="X708" s="124"/>
      <c r="Z708" s="6"/>
      <c r="AA708"/>
      <c r="AC708" s="545"/>
      <c r="AR708" s="6"/>
      <c r="AS708" s="6"/>
      <c r="AT708" s="58"/>
      <c r="AU708" s="671"/>
      <c r="AV708" s="671"/>
      <c r="AW708" s="670"/>
      <c r="AX708" s="671"/>
      <c r="AY708" s="671"/>
      <c r="AZ708" s="671"/>
      <c r="BA708" s="670"/>
      <c r="BB708" s="670"/>
      <c r="BC708" s="670"/>
      <c r="BD708" s="671"/>
      <c r="BE708" s="671"/>
      <c r="BF708" s="671"/>
      <c r="BG708" s="671"/>
      <c r="BH708" s="670"/>
      <c r="BI708" s="670"/>
      <c r="BJ708" s="670"/>
      <c r="BK708" s="672"/>
      <c r="BL708" s="60"/>
      <c r="BT708" s="6"/>
      <c r="BU708" s="6"/>
      <c r="BV708" s="6"/>
      <c r="BW708" s="6"/>
      <c r="BX708" s="6"/>
      <c r="BY708" s="6"/>
      <c r="BZ708" s="6"/>
      <c r="CA708" s="6"/>
      <c r="CB708" s="60"/>
      <c r="CC708" s="6"/>
      <c r="CD708" s="6"/>
      <c r="CE708" s="6"/>
    </row>
    <row r="709" spans="2:83" x14ac:dyDescent="0.25">
      <c r="B709" s="6">
        <v>24.5</v>
      </c>
      <c r="C709" s="6">
        <v>77</v>
      </c>
      <c r="D709" s="6">
        <v>19.8</v>
      </c>
      <c r="E709" s="6">
        <v>23.6</v>
      </c>
      <c r="F709" s="6">
        <v>0.7</v>
      </c>
      <c r="G709" s="6">
        <v>1.8</v>
      </c>
      <c r="H709" s="6">
        <v>1014.5</v>
      </c>
      <c r="I709" s="6" t="s">
        <v>229</v>
      </c>
      <c r="J709" s="6" t="s">
        <v>229</v>
      </c>
      <c r="K709" s="6">
        <v>0</v>
      </c>
      <c r="L709" s="6">
        <v>0</v>
      </c>
      <c r="M709" s="6">
        <v>0.5</v>
      </c>
      <c r="N709">
        <v>15.7</v>
      </c>
      <c r="O709">
        <v>669.8</v>
      </c>
      <c r="P709">
        <v>35.200000000000003</v>
      </c>
      <c r="Q709">
        <v>34.6</v>
      </c>
      <c r="R709" s="60">
        <v>0.48611111111111099</v>
      </c>
      <c r="T709" s="124">
        <f t="shared" si="41"/>
        <v>24.8</v>
      </c>
      <c r="U709" s="128">
        <f t="shared" si="40"/>
        <v>-3.6999999999999993</v>
      </c>
      <c r="V709" s="123" t="str">
        <f t="shared" si="38"/>
        <v/>
      </c>
      <c r="W709" s="128" t="str">
        <f t="shared" si="39"/>
        <v/>
      </c>
      <c r="X709" s="124"/>
      <c r="Z709" s="6"/>
      <c r="AA709"/>
      <c r="AC709" s="545"/>
      <c r="AR709" s="6"/>
      <c r="AS709" s="6"/>
      <c r="AT709" s="58"/>
      <c r="AU709" s="671"/>
      <c r="AV709" s="671"/>
      <c r="AW709" s="670"/>
      <c r="AX709" s="671"/>
      <c r="AY709" s="671"/>
      <c r="AZ709" s="671"/>
      <c r="BA709" s="670"/>
      <c r="BB709" s="670"/>
      <c r="BC709" s="670"/>
      <c r="BD709" s="671"/>
      <c r="BE709" s="671"/>
      <c r="BF709" s="671"/>
      <c r="BG709" s="671"/>
      <c r="BH709" s="670"/>
      <c r="BI709" s="670"/>
      <c r="BJ709" s="670"/>
      <c r="BK709" s="672"/>
      <c r="BL709" s="60"/>
      <c r="BT709" s="6"/>
      <c r="BU709" s="6"/>
      <c r="BV709" s="6"/>
      <c r="BW709" s="6"/>
      <c r="BX709" s="6"/>
      <c r="BY709" s="6"/>
      <c r="BZ709" s="6"/>
      <c r="CA709" s="6"/>
      <c r="CB709" s="60"/>
      <c r="CC709" s="6"/>
      <c r="CD709" s="6"/>
      <c r="CE709" s="6"/>
    </row>
    <row r="710" spans="2:83" x14ac:dyDescent="0.25">
      <c r="B710" s="6">
        <v>24.5</v>
      </c>
      <c r="C710" s="6">
        <v>78</v>
      </c>
      <c r="D710" s="6">
        <v>19.8</v>
      </c>
      <c r="E710" s="6">
        <v>23.6</v>
      </c>
      <c r="F710" s="6">
        <v>1.8</v>
      </c>
      <c r="G710" s="6">
        <v>1.8</v>
      </c>
      <c r="H710" s="6">
        <v>1014.4</v>
      </c>
      <c r="I710" s="6" t="s">
        <v>229</v>
      </c>
      <c r="J710" s="6" t="s">
        <v>229</v>
      </c>
      <c r="K710" s="6">
        <v>0</v>
      </c>
      <c r="L710" s="6">
        <v>0</v>
      </c>
      <c r="M710" s="6">
        <v>0.5</v>
      </c>
      <c r="N710">
        <v>15.7</v>
      </c>
      <c r="O710">
        <v>669.8</v>
      </c>
      <c r="P710">
        <v>34.9</v>
      </c>
      <c r="Q710">
        <v>34.299999999999997</v>
      </c>
      <c r="R710" s="60">
        <v>0.48680555555555599</v>
      </c>
      <c r="T710" s="124">
        <f t="shared" si="41"/>
        <v>24.8</v>
      </c>
      <c r="U710" s="128">
        <f t="shared" si="40"/>
        <v>-3.6999999999999993</v>
      </c>
      <c r="V710" s="123" t="str">
        <f t="shared" si="38"/>
        <v/>
      </c>
      <c r="W710" s="128" t="str">
        <f t="shared" si="39"/>
        <v/>
      </c>
      <c r="X710" s="124"/>
      <c r="Z710" s="6"/>
      <c r="AA710"/>
      <c r="AC710" s="545"/>
      <c r="AR710" s="6"/>
      <c r="AS710" s="6"/>
      <c r="AT710" s="58"/>
      <c r="AU710" s="671"/>
      <c r="AV710" s="671"/>
      <c r="AW710" s="670"/>
      <c r="AX710" s="671"/>
      <c r="AY710" s="671"/>
      <c r="AZ710" s="671"/>
      <c r="BA710" s="670"/>
      <c r="BB710" s="670"/>
      <c r="BC710" s="670"/>
      <c r="BD710" s="671"/>
      <c r="BE710" s="671"/>
      <c r="BF710" s="671"/>
      <c r="BG710" s="671"/>
      <c r="BH710" s="670"/>
      <c r="BI710" s="670"/>
      <c r="BJ710" s="670"/>
      <c r="BK710" s="672"/>
      <c r="BL710" s="60"/>
      <c r="BT710" s="6"/>
      <c r="BU710" s="6"/>
      <c r="BV710" s="6"/>
      <c r="BW710" s="6"/>
      <c r="BX710" s="6"/>
      <c r="BY710" s="6"/>
      <c r="BZ710" s="6"/>
      <c r="CA710" s="6"/>
      <c r="CB710" s="60"/>
      <c r="CC710" s="6"/>
      <c r="CD710" s="6"/>
      <c r="CE710" s="6"/>
    </row>
    <row r="711" spans="2:83" x14ac:dyDescent="0.25">
      <c r="B711" s="6">
        <v>24.6</v>
      </c>
      <c r="C711" s="6">
        <v>78</v>
      </c>
      <c r="D711" s="6">
        <v>19.899999999999999</v>
      </c>
      <c r="E711" s="6">
        <v>23.7</v>
      </c>
      <c r="F711" s="6">
        <v>2.9</v>
      </c>
      <c r="G711" s="6">
        <v>5.4</v>
      </c>
      <c r="H711" s="6">
        <v>1014.4</v>
      </c>
      <c r="I711" s="6" t="s">
        <v>229</v>
      </c>
      <c r="J711" s="6" t="s">
        <v>229</v>
      </c>
      <c r="K711" s="6">
        <v>0</v>
      </c>
      <c r="L711" s="6">
        <v>0</v>
      </c>
      <c r="M711" s="6">
        <v>0.5</v>
      </c>
      <c r="N711">
        <v>15.7</v>
      </c>
      <c r="O711">
        <v>669.8</v>
      </c>
      <c r="P711">
        <v>34.799999999999997</v>
      </c>
      <c r="Q711">
        <v>34.1</v>
      </c>
      <c r="R711" s="60">
        <v>0.48749999999999999</v>
      </c>
      <c r="T711" s="124">
        <f t="shared" si="41"/>
        <v>24.7</v>
      </c>
      <c r="U711" s="128">
        <f t="shared" si="40"/>
        <v>-3.6999999999999993</v>
      </c>
      <c r="V711" s="123" t="str">
        <f t="shared" si="38"/>
        <v/>
      </c>
      <c r="W711" s="128" t="str">
        <f t="shared" si="39"/>
        <v/>
      </c>
      <c r="X711" s="124"/>
      <c r="Z711" s="6"/>
      <c r="AA711"/>
      <c r="AC711" s="545"/>
      <c r="AR711" s="6"/>
      <c r="AS711" s="6"/>
      <c r="AT711" s="58"/>
      <c r="AU711" s="671"/>
      <c r="AV711" s="671"/>
      <c r="AW711" s="670"/>
      <c r="AX711" s="671"/>
      <c r="AY711" s="671"/>
      <c r="AZ711" s="671"/>
      <c r="BA711" s="670"/>
      <c r="BB711" s="670"/>
      <c r="BC711" s="670"/>
      <c r="BD711" s="671"/>
      <c r="BE711" s="671"/>
      <c r="BF711" s="671"/>
      <c r="BG711" s="671"/>
      <c r="BH711" s="670"/>
      <c r="BI711" s="670"/>
      <c r="BJ711" s="670"/>
      <c r="BK711" s="672"/>
      <c r="BL711" s="60"/>
      <c r="BT711" s="6"/>
      <c r="BU711" s="6"/>
      <c r="BV711" s="6"/>
      <c r="BW711" s="6"/>
      <c r="BX711" s="6"/>
      <c r="BY711" s="6"/>
      <c r="BZ711" s="6"/>
      <c r="CA711" s="6"/>
      <c r="CB711" s="60"/>
      <c r="CC711" s="6"/>
      <c r="CD711" s="6"/>
      <c r="CE711" s="6"/>
    </row>
    <row r="712" spans="2:83" x14ac:dyDescent="0.25">
      <c r="B712" s="6">
        <v>24.6</v>
      </c>
      <c r="C712" s="6">
        <v>78</v>
      </c>
      <c r="D712" s="6">
        <v>19.899999999999999</v>
      </c>
      <c r="E712" s="6">
        <v>23.7</v>
      </c>
      <c r="F712" s="6">
        <v>1.8</v>
      </c>
      <c r="G712" s="6">
        <v>1.8</v>
      </c>
      <c r="H712" s="6">
        <v>1014.6</v>
      </c>
      <c r="I712" s="6" t="s">
        <v>229</v>
      </c>
      <c r="J712" s="6" t="s">
        <v>229</v>
      </c>
      <c r="K712" s="6">
        <v>0</v>
      </c>
      <c r="L712" s="6">
        <v>0</v>
      </c>
      <c r="M712" s="6">
        <v>0.5</v>
      </c>
      <c r="N712">
        <v>15.7</v>
      </c>
      <c r="O712">
        <v>669.8</v>
      </c>
      <c r="P712">
        <v>34.799999999999997</v>
      </c>
      <c r="Q712">
        <v>34.200000000000003</v>
      </c>
      <c r="R712" s="60">
        <v>0.48819444444444399</v>
      </c>
      <c r="T712" s="124">
        <f t="shared" si="41"/>
        <v>24.7</v>
      </c>
      <c r="U712" s="128">
        <f t="shared" si="40"/>
        <v>-3.6999999999999993</v>
      </c>
      <c r="V712" s="123" t="str">
        <f t="shared" si="38"/>
        <v/>
      </c>
      <c r="W712" s="128" t="str">
        <f t="shared" si="39"/>
        <v/>
      </c>
      <c r="X712" s="124"/>
      <c r="Z712" s="6"/>
      <c r="AA712"/>
      <c r="AC712" s="545"/>
      <c r="AR712" s="6"/>
      <c r="AS712" s="6"/>
      <c r="AT712" s="58"/>
      <c r="AU712" s="671"/>
      <c r="AV712" s="671"/>
      <c r="AW712" s="670"/>
      <c r="AX712" s="671"/>
      <c r="AY712" s="671"/>
      <c r="AZ712" s="671"/>
      <c r="BA712" s="670"/>
      <c r="BB712" s="670"/>
      <c r="BC712" s="670"/>
      <c r="BD712" s="671"/>
      <c r="BE712" s="671"/>
      <c r="BF712" s="671"/>
      <c r="BG712" s="671"/>
      <c r="BH712" s="670"/>
      <c r="BI712" s="670"/>
      <c r="BJ712" s="670"/>
      <c r="BK712" s="672"/>
      <c r="BL712" s="60"/>
      <c r="BT712" s="6"/>
      <c r="BU712" s="6"/>
      <c r="BV712" s="6"/>
      <c r="BW712" s="6"/>
      <c r="BX712" s="6"/>
      <c r="BY712" s="6"/>
      <c r="BZ712" s="6"/>
      <c r="CA712" s="6"/>
      <c r="CB712" s="60"/>
      <c r="CC712" s="6"/>
      <c r="CD712" s="6"/>
      <c r="CE712" s="6"/>
    </row>
    <row r="713" spans="2:83" x14ac:dyDescent="0.25">
      <c r="B713" s="6">
        <v>24.7</v>
      </c>
      <c r="C713" s="6">
        <v>77</v>
      </c>
      <c r="D713" s="6">
        <v>20</v>
      </c>
      <c r="E713" s="6">
        <v>23.8</v>
      </c>
      <c r="F713" s="6">
        <v>2.2000000000000002</v>
      </c>
      <c r="G713" s="6">
        <v>3.6</v>
      </c>
      <c r="H713" s="6">
        <v>1014.2</v>
      </c>
      <c r="I713" s="6" t="s">
        <v>229</v>
      </c>
      <c r="J713" s="6" t="s">
        <v>229</v>
      </c>
      <c r="K713" s="6">
        <v>0</v>
      </c>
      <c r="L713" s="6">
        <v>0</v>
      </c>
      <c r="M713" s="6">
        <v>0.5</v>
      </c>
      <c r="N713">
        <v>15.7</v>
      </c>
      <c r="O713">
        <v>669.8</v>
      </c>
      <c r="P713">
        <v>35</v>
      </c>
      <c r="Q713">
        <v>34.4</v>
      </c>
      <c r="R713" s="60">
        <v>0.48888888888888898</v>
      </c>
      <c r="T713" s="124">
        <f t="shared" si="41"/>
        <v>24.6</v>
      </c>
      <c r="U713" s="128">
        <f t="shared" si="40"/>
        <v>-3.7999999999999972</v>
      </c>
      <c r="V713" s="123" t="str">
        <f t="shared" si="38"/>
        <v/>
      </c>
      <c r="W713" s="128" t="str">
        <f t="shared" si="39"/>
        <v/>
      </c>
      <c r="X713" s="124"/>
      <c r="Z713" s="6"/>
      <c r="AA713"/>
      <c r="AC713" s="545"/>
      <c r="AR713" s="6"/>
      <c r="AS713" s="6"/>
      <c r="AT713" s="58"/>
      <c r="AU713" s="671"/>
      <c r="AV713" s="671"/>
      <c r="AW713" s="670"/>
      <c r="AX713" s="671"/>
      <c r="AY713" s="671"/>
      <c r="AZ713" s="671"/>
      <c r="BA713" s="670"/>
      <c r="BB713" s="670"/>
      <c r="BC713" s="670"/>
      <c r="BD713" s="671"/>
      <c r="BE713" s="671"/>
      <c r="BF713" s="671"/>
      <c r="BG713" s="671"/>
      <c r="BH713" s="670"/>
      <c r="BI713" s="670"/>
      <c r="BJ713" s="670"/>
      <c r="BK713" s="672"/>
      <c r="BL713" s="60"/>
      <c r="BT713" s="6"/>
      <c r="BU713" s="6"/>
      <c r="BV713" s="6"/>
      <c r="BW713" s="6"/>
      <c r="BX713" s="6"/>
      <c r="BY713" s="6"/>
      <c r="BZ713" s="6"/>
      <c r="CA713" s="6"/>
      <c r="CB713" s="60"/>
      <c r="CC713" s="6"/>
      <c r="CD713" s="6"/>
      <c r="CE713" s="6"/>
    </row>
    <row r="714" spans="2:83" x14ac:dyDescent="0.25">
      <c r="B714" s="6">
        <v>24.8</v>
      </c>
      <c r="C714" s="6">
        <v>77</v>
      </c>
      <c r="D714" s="6">
        <v>20.100000000000001</v>
      </c>
      <c r="E714" s="6">
        <v>23.9</v>
      </c>
      <c r="F714" s="6">
        <v>4</v>
      </c>
      <c r="G714" s="6">
        <v>5.4</v>
      </c>
      <c r="H714" s="6">
        <v>1014.3</v>
      </c>
      <c r="I714" s="6" t="s">
        <v>229</v>
      </c>
      <c r="J714" s="6" t="s">
        <v>229</v>
      </c>
      <c r="K714" s="6">
        <v>0</v>
      </c>
      <c r="L714" s="6">
        <v>0</v>
      </c>
      <c r="M714" s="6">
        <v>0.5</v>
      </c>
      <c r="N714">
        <v>15.7</v>
      </c>
      <c r="O714">
        <v>669.8</v>
      </c>
      <c r="P714">
        <v>35.299999999999997</v>
      </c>
      <c r="Q714">
        <v>34.700000000000003</v>
      </c>
      <c r="R714" s="60">
        <v>0.48958333333333298</v>
      </c>
      <c r="T714" s="124">
        <f t="shared" si="41"/>
        <v>24.6</v>
      </c>
      <c r="U714" s="128">
        <f t="shared" si="40"/>
        <v>-3.7999999999999972</v>
      </c>
      <c r="V714" s="123" t="str">
        <f t="shared" si="38"/>
        <v/>
      </c>
      <c r="W714" s="128" t="str">
        <f t="shared" si="39"/>
        <v/>
      </c>
      <c r="X714" s="124"/>
      <c r="Z714" s="6"/>
      <c r="AA714"/>
      <c r="AC714" s="545"/>
      <c r="AR714" s="6"/>
      <c r="AS714" s="6"/>
      <c r="AT714" s="58"/>
      <c r="AU714" s="671"/>
      <c r="AV714" s="671"/>
      <c r="AW714" s="670"/>
      <c r="AX714" s="671"/>
      <c r="AY714" s="671"/>
      <c r="AZ714" s="671"/>
      <c r="BA714" s="670"/>
      <c r="BB714" s="670"/>
      <c r="BC714" s="670"/>
      <c r="BD714" s="671"/>
      <c r="BE714" s="671"/>
      <c r="BF714" s="671"/>
      <c r="BG714" s="671"/>
      <c r="BH714" s="670"/>
      <c r="BI714" s="670"/>
      <c r="BJ714" s="670"/>
      <c r="BK714" s="672"/>
      <c r="BL714" s="60"/>
      <c r="BT714" s="6"/>
      <c r="BU714" s="6"/>
      <c r="BV714" s="6"/>
      <c r="BW714" s="6"/>
      <c r="BX714" s="6"/>
      <c r="BY714" s="6"/>
      <c r="BZ714" s="6"/>
      <c r="CA714" s="6"/>
      <c r="CB714" s="60"/>
      <c r="CC714" s="6"/>
      <c r="CD714" s="6"/>
      <c r="CE714" s="6"/>
    </row>
    <row r="715" spans="2:83" x14ac:dyDescent="0.25">
      <c r="B715" s="6">
        <v>24.8</v>
      </c>
      <c r="C715" s="6">
        <v>77</v>
      </c>
      <c r="D715" s="6">
        <v>20.2</v>
      </c>
      <c r="E715" s="6">
        <v>24</v>
      </c>
      <c r="F715" s="6">
        <v>2.9</v>
      </c>
      <c r="G715" s="6">
        <v>3.6</v>
      </c>
      <c r="H715" s="6">
        <v>1014.7</v>
      </c>
      <c r="I715" s="6" t="s">
        <v>229</v>
      </c>
      <c r="J715" s="6" t="s">
        <v>229</v>
      </c>
      <c r="K715" s="6">
        <v>0</v>
      </c>
      <c r="L715" s="6">
        <v>0</v>
      </c>
      <c r="M715" s="6">
        <v>0.5</v>
      </c>
      <c r="N715">
        <v>15.7</v>
      </c>
      <c r="O715">
        <v>669.8</v>
      </c>
      <c r="P715">
        <v>35.5</v>
      </c>
      <c r="Q715">
        <v>35</v>
      </c>
      <c r="R715" s="60">
        <v>0.49027777777777798</v>
      </c>
      <c r="T715" s="124">
        <f t="shared" si="41"/>
        <v>24.6</v>
      </c>
      <c r="U715" s="128">
        <f t="shared" si="40"/>
        <v>-3.7999999999999972</v>
      </c>
      <c r="V715" s="123" t="str">
        <f t="shared" si="38"/>
        <v/>
      </c>
      <c r="W715" s="128" t="str">
        <f t="shared" si="39"/>
        <v/>
      </c>
      <c r="X715" s="124"/>
      <c r="Z715" s="6"/>
      <c r="AA715"/>
      <c r="AC715" s="545"/>
      <c r="AR715" s="6"/>
      <c r="AS715" s="6"/>
      <c r="AT715" s="58"/>
      <c r="AU715" s="671"/>
      <c r="AV715" s="671"/>
      <c r="AW715" s="670"/>
      <c r="AX715" s="671"/>
      <c r="AY715" s="671"/>
      <c r="AZ715" s="671"/>
      <c r="BA715" s="670"/>
      <c r="BB715" s="670"/>
      <c r="BC715" s="670"/>
      <c r="BD715" s="671"/>
      <c r="BE715" s="671"/>
      <c r="BF715" s="671"/>
      <c r="BG715" s="671"/>
      <c r="BH715" s="670"/>
      <c r="BI715" s="670"/>
      <c r="BJ715" s="670"/>
      <c r="BK715" s="672"/>
      <c r="BL715" s="60"/>
      <c r="BT715" s="6"/>
      <c r="BU715" s="6"/>
      <c r="BV715" s="6"/>
      <c r="BW715" s="6"/>
      <c r="BX715" s="6"/>
      <c r="BY715" s="6"/>
      <c r="BZ715" s="6"/>
      <c r="CA715" s="6"/>
      <c r="CB715" s="60"/>
      <c r="CC715" s="6"/>
      <c r="CD715" s="6"/>
      <c r="CE715" s="6"/>
    </row>
    <row r="716" spans="2:83" x14ac:dyDescent="0.25">
      <c r="B716" s="6">
        <v>24.8</v>
      </c>
      <c r="C716" s="6">
        <v>77</v>
      </c>
      <c r="D716" s="6">
        <v>19.899999999999999</v>
      </c>
      <c r="E716" s="6">
        <v>24</v>
      </c>
      <c r="F716" s="6">
        <v>4.7</v>
      </c>
      <c r="G716" s="6">
        <v>5.4</v>
      </c>
      <c r="H716" s="6">
        <v>1014.2</v>
      </c>
      <c r="I716" s="6" t="s">
        <v>229</v>
      </c>
      <c r="J716" s="6" t="s">
        <v>229</v>
      </c>
      <c r="K716" s="6">
        <v>0</v>
      </c>
      <c r="L716" s="6">
        <v>0</v>
      </c>
      <c r="M716" s="6">
        <v>0.5</v>
      </c>
      <c r="N716">
        <v>15.7</v>
      </c>
      <c r="O716">
        <v>669.8</v>
      </c>
      <c r="P716">
        <v>35.700000000000003</v>
      </c>
      <c r="Q716">
        <v>35.200000000000003</v>
      </c>
      <c r="R716" s="60">
        <v>0.49097222222222198</v>
      </c>
      <c r="T716" s="124">
        <f t="shared" si="41"/>
        <v>24.5</v>
      </c>
      <c r="U716" s="128">
        <f t="shared" si="40"/>
        <v>-3.8000000000000007</v>
      </c>
      <c r="V716" s="123" t="str">
        <f t="shared" ref="V716:V779" si="42">IF($K1220&gt;0,1,"")</f>
        <v/>
      </c>
      <c r="W716" s="128" t="str">
        <f t="shared" ref="W716:W779" si="43">IF($T716&gt;$B1220+4,1,"")</f>
        <v/>
      </c>
      <c r="X716" s="124"/>
      <c r="Z716" s="6"/>
      <c r="AA716"/>
      <c r="AC716" s="545"/>
      <c r="AR716" s="6"/>
      <c r="AS716" s="6"/>
      <c r="AT716" s="58"/>
      <c r="AU716" s="671"/>
      <c r="AV716" s="671"/>
      <c r="AW716" s="670"/>
      <c r="AX716" s="671"/>
      <c r="AY716" s="671"/>
      <c r="AZ716" s="671"/>
      <c r="BA716" s="670"/>
      <c r="BB716" s="670"/>
      <c r="BC716" s="670"/>
      <c r="BD716" s="671"/>
      <c r="BE716" s="671"/>
      <c r="BF716" s="671"/>
      <c r="BG716" s="671"/>
      <c r="BH716" s="670"/>
      <c r="BI716" s="670"/>
      <c r="BJ716" s="670"/>
      <c r="BK716" s="672"/>
      <c r="BL716" s="60"/>
      <c r="BT716" s="6"/>
      <c r="BU716" s="6"/>
      <c r="BV716" s="6"/>
      <c r="BW716" s="6"/>
      <c r="BX716" s="6"/>
      <c r="BY716" s="6"/>
      <c r="BZ716" s="6"/>
      <c r="CA716" s="6"/>
      <c r="CB716" s="60"/>
      <c r="CC716" s="6"/>
      <c r="CD716" s="6"/>
      <c r="CE716" s="6"/>
    </row>
    <row r="717" spans="2:83" x14ac:dyDescent="0.25">
      <c r="B717" s="6">
        <v>24.9</v>
      </c>
      <c r="C717" s="6">
        <v>76</v>
      </c>
      <c r="D717" s="6">
        <v>20.3</v>
      </c>
      <c r="E717" s="6">
        <v>24.1</v>
      </c>
      <c r="F717" s="6">
        <v>2.5</v>
      </c>
      <c r="G717" s="6">
        <v>3.6</v>
      </c>
      <c r="H717" s="6">
        <v>1014.4</v>
      </c>
      <c r="I717" s="6" t="s">
        <v>229</v>
      </c>
      <c r="J717" s="6" t="s">
        <v>229</v>
      </c>
      <c r="K717" s="6">
        <v>0</v>
      </c>
      <c r="L717" s="6">
        <v>0</v>
      </c>
      <c r="M717" s="6">
        <v>0.5</v>
      </c>
      <c r="N717">
        <v>15.7</v>
      </c>
      <c r="O717">
        <v>669.8</v>
      </c>
      <c r="P717">
        <v>35.799999999999997</v>
      </c>
      <c r="Q717">
        <v>35.299999999999997</v>
      </c>
      <c r="R717" s="60">
        <v>0.49166666666666697</v>
      </c>
      <c r="T717" s="124">
        <f t="shared" si="41"/>
        <v>24.5</v>
      </c>
      <c r="U717" s="128">
        <f t="shared" si="40"/>
        <v>-3.8000000000000007</v>
      </c>
      <c r="V717" s="123" t="str">
        <f t="shared" si="42"/>
        <v/>
      </c>
      <c r="W717" s="128" t="str">
        <f t="shared" si="43"/>
        <v/>
      </c>
      <c r="X717" s="124"/>
      <c r="Z717" s="6"/>
      <c r="AA717"/>
      <c r="AC717" s="545"/>
      <c r="AR717" s="6"/>
      <c r="AS717" s="6"/>
      <c r="AT717" s="58"/>
      <c r="AU717" s="671"/>
      <c r="AV717" s="671"/>
      <c r="AW717" s="670"/>
      <c r="AX717" s="671"/>
      <c r="AY717" s="671"/>
      <c r="AZ717" s="671"/>
      <c r="BA717" s="670"/>
      <c r="BB717" s="670"/>
      <c r="BC717" s="670"/>
      <c r="BD717" s="671"/>
      <c r="BE717" s="671"/>
      <c r="BF717" s="671"/>
      <c r="BG717" s="671"/>
      <c r="BH717" s="670"/>
      <c r="BI717" s="670"/>
      <c r="BJ717" s="670"/>
      <c r="BK717" s="672"/>
      <c r="BL717" s="60"/>
      <c r="BT717" s="6"/>
      <c r="BU717" s="6"/>
      <c r="BV717" s="6"/>
      <c r="BW717" s="6"/>
      <c r="BX717" s="6"/>
      <c r="BY717" s="6"/>
      <c r="BZ717" s="6"/>
      <c r="CA717" s="6"/>
      <c r="CB717" s="60"/>
      <c r="CC717" s="6"/>
      <c r="CD717" s="6"/>
      <c r="CE717" s="6"/>
    </row>
    <row r="718" spans="2:83" x14ac:dyDescent="0.25">
      <c r="B718" s="6">
        <v>24.9</v>
      </c>
      <c r="C718" s="6">
        <v>77</v>
      </c>
      <c r="D718" s="6">
        <v>20</v>
      </c>
      <c r="E718" s="6">
        <v>24.1</v>
      </c>
      <c r="F718" s="6">
        <v>5</v>
      </c>
      <c r="G718" s="6">
        <v>7.2</v>
      </c>
      <c r="H718" s="6">
        <v>1014.5</v>
      </c>
      <c r="I718" s="6" t="s">
        <v>229</v>
      </c>
      <c r="J718" s="6" t="s">
        <v>229</v>
      </c>
      <c r="K718" s="6">
        <v>0</v>
      </c>
      <c r="L718" s="6">
        <v>0</v>
      </c>
      <c r="M718" s="6">
        <v>0.5</v>
      </c>
      <c r="N718">
        <v>15.7</v>
      </c>
      <c r="O718">
        <v>669.8</v>
      </c>
      <c r="P718">
        <v>36</v>
      </c>
      <c r="Q718">
        <v>35.5</v>
      </c>
      <c r="R718" s="60">
        <v>0.49236111111111103</v>
      </c>
      <c r="T718" s="124">
        <f t="shared" si="41"/>
        <v>24.5</v>
      </c>
      <c r="U718" s="128">
        <f t="shared" si="40"/>
        <v>-3.8000000000000007</v>
      </c>
      <c r="V718" s="123" t="str">
        <f t="shared" si="42"/>
        <v/>
      </c>
      <c r="W718" s="128" t="str">
        <f t="shared" si="43"/>
        <v/>
      </c>
      <c r="X718" s="124"/>
      <c r="Z718" s="6"/>
      <c r="AA718"/>
      <c r="AC718" s="545"/>
      <c r="AR718" s="6"/>
      <c r="AS718" s="6"/>
      <c r="AT718" s="58"/>
      <c r="AU718" s="671"/>
      <c r="AV718" s="671"/>
      <c r="AW718" s="670"/>
      <c r="AX718" s="671"/>
      <c r="AY718" s="670"/>
      <c r="AZ718" s="670"/>
      <c r="BA718" s="671"/>
      <c r="BB718" s="670"/>
      <c r="BC718" s="670"/>
      <c r="BD718" s="671"/>
      <c r="BE718" s="671"/>
      <c r="BF718" s="671"/>
      <c r="BG718" s="671"/>
      <c r="BH718" s="670"/>
      <c r="BI718" s="670"/>
      <c r="BJ718" s="670"/>
      <c r="BK718" s="672"/>
      <c r="BL718" s="60"/>
      <c r="BT718" s="6"/>
      <c r="BU718" s="6"/>
      <c r="BV718" s="6"/>
      <c r="BW718" s="6"/>
      <c r="BX718" s="6"/>
      <c r="BY718" s="6"/>
      <c r="BZ718" s="6"/>
      <c r="CA718" s="6"/>
      <c r="CB718" s="60"/>
      <c r="CC718" s="6"/>
      <c r="CD718" s="6"/>
      <c r="CE718" s="6"/>
    </row>
    <row r="719" spans="2:83" x14ac:dyDescent="0.25">
      <c r="B719" s="6">
        <v>24.9</v>
      </c>
      <c r="C719" s="6">
        <v>77</v>
      </c>
      <c r="D719" s="6">
        <v>20.3</v>
      </c>
      <c r="E719" s="6">
        <v>24.1</v>
      </c>
      <c r="F719" s="6">
        <v>3.6</v>
      </c>
      <c r="G719" s="6">
        <v>7.2</v>
      </c>
      <c r="H719" s="6">
        <v>1014.3</v>
      </c>
      <c r="I719" s="6" t="s">
        <v>229</v>
      </c>
      <c r="J719" s="6" t="s">
        <v>229</v>
      </c>
      <c r="K719" s="6">
        <v>0</v>
      </c>
      <c r="L719" s="6">
        <v>0</v>
      </c>
      <c r="M719" s="6">
        <v>0.5</v>
      </c>
      <c r="N719">
        <v>15.7</v>
      </c>
      <c r="O719">
        <v>669.8</v>
      </c>
      <c r="P719">
        <v>36</v>
      </c>
      <c r="Q719">
        <v>35.6</v>
      </c>
      <c r="R719" s="60">
        <v>0.49305555555555602</v>
      </c>
      <c r="T719" s="124">
        <f t="shared" si="41"/>
        <v>24.4</v>
      </c>
      <c r="U719" s="128">
        <f t="shared" si="40"/>
        <v>-3.9000000000000021</v>
      </c>
      <c r="V719" s="123" t="str">
        <f t="shared" si="42"/>
        <v/>
      </c>
      <c r="W719" s="128" t="str">
        <f t="shared" si="43"/>
        <v/>
      </c>
      <c r="X719" s="124"/>
      <c r="Z719" s="6"/>
      <c r="AA719"/>
      <c r="AC719" s="545"/>
      <c r="AR719" s="6"/>
      <c r="AS719" s="6"/>
      <c r="AT719" s="58"/>
      <c r="AU719" s="671"/>
      <c r="AV719" s="671"/>
      <c r="AW719" s="670"/>
      <c r="AX719" s="671"/>
      <c r="AY719" s="671"/>
      <c r="AZ719" s="671"/>
      <c r="BA719" s="671"/>
      <c r="BB719" s="670"/>
      <c r="BC719" s="670"/>
      <c r="BD719" s="671"/>
      <c r="BE719" s="671"/>
      <c r="BF719" s="671"/>
      <c r="BG719" s="671"/>
      <c r="BH719" s="670"/>
      <c r="BI719" s="670"/>
      <c r="BJ719" s="670"/>
      <c r="BK719" s="672"/>
      <c r="BL719" s="60"/>
      <c r="BT719" s="6"/>
      <c r="BU719" s="6"/>
      <c r="BV719" s="6"/>
      <c r="BW719" s="6"/>
      <c r="BX719" s="6"/>
      <c r="BY719" s="6"/>
      <c r="BZ719" s="6"/>
      <c r="CA719" s="6"/>
      <c r="CB719" s="60"/>
      <c r="CC719" s="6"/>
      <c r="CD719" s="6"/>
      <c r="CE719" s="6"/>
    </row>
    <row r="720" spans="2:83" x14ac:dyDescent="0.25">
      <c r="B720" s="6">
        <v>24.9</v>
      </c>
      <c r="C720" s="6">
        <v>77</v>
      </c>
      <c r="D720" s="6">
        <v>20.2</v>
      </c>
      <c r="E720" s="6">
        <v>24</v>
      </c>
      <c r="F720" s="6">
        <v>2.9</v>
      </c>
      <c r="G720" s="6">
        <v>3.6</v>
      </c>
      <c r="H720" s="6">
        <v>1014.4</v>
      </c>
      <c r="I720" s="6" t="s">
        <v>229</v>
      </c>
      <c r="J720" s="6" t="s">
        <v>229</v>
      </c>
      <c r="K720" s="6">
        <v>0</v>
      </c>
      <c r="L720" s="6">
        <v>0</v>
      </c>
      <c r="M720" s="6">
        <v>0.5</v>
      </c>
      <c r="N720">
        <v>15.7</v>
      </c>
      <c r="O720">
        <v>669.8</v>
      </c>
      <c r="P720">
        <v>36.1</v>
      </c>
      <c r="Q720">
        <v>35.700000000000003</v>
      </c>
      <c r="R720" s="60">
        <v>0.49375000000000002</v>
      </c>
      <c r="T720" s="124">
        <f t="shared" si="41"/>
        <v>24.4</v>
      </c>
      <c r="U720" s="128">
        <f t="shared" ref="U720:U783" si="44">(T720-B1224)-3</f>
        <v>-3.9000000000000021</v>
      </c>
      <c r="V720" s="123" t="str">
        <f t="shared" si="42"/>
        <v/>
      </c>
      <c r="W720" s="128" t="str">
        <f t="shared" si="43"/>
        <v/>
      </c>
      <c r="X720" s="124"/>
      <c r="Z720" s="6"/>
      <c r="AA720"/>
      <c r="AC720" s="545"/>
      <c r="AR720" s="6"/>
      <c r="AS720" s="6"/>
      <c r="AT720" s="58"/>
      <c r="AU720" s="671"/>
      <c r="AV720" s="671"/>
      <c r="AW720" s="670"/>
      <c r="AX720" s="671"/>
      <c r="AY720" s="670"/>
      <c r="AZ720" s="670"/>
      <c r="BA720" s="670"/>
      <c r="BB720" s="670"/>
      <c r="BC720" s="670"/>
      <c r="BD720" s="671"/>
      <c r="BE720" s="671"/>
      <c r="BF720" s="671"/>
      <c r="BG720" s="671"/>
      <c r="BH720" s="670"/>
      <c r="BI720" s="670"/>
      <c r="BJ720" s="670"/>
      <c r="BK720" s="672"/>
      <c r="BL720" s="60"/>
      <c r="BT720" s="6"/>
      <c r="BU720" s="6"/>
      <c r="BV720" s="6"/>
      <c r="BW720" s="6"/>
      <c r="BX720" s="6"/>
      <c r="BY720" s="6"/>
      <c r="BZ720" s="6"/>
      <c r="CA720" s="6"/>
      <c r="CB720" s="60"/>
      <c r="CC720" s="6"/>
      <c r="CD720" s="6"/>
      <c r="CE720" s="6"/>
    </row>
    <row r="721" spans="2:83" x14ac:dyDescent="0.25">
      <c r="B721" s="6">
        <v>25</v>
      </c>
      <c r="C721" s="6">
        <v>77</v>
      </c>
      <c r="D721" s="6">
        <v>20</v>
      </c>
      <c r="E721" s="6">
        <v>24.1</v>
      </c>
      <c r="F721" s="6">
        <v>6.1</v>
      </c>
      <c r="G721" s="6">
        <v>9.4</v>
      </c>
      <c r="H721" s="6">
        <v>1014.5</v>
      </c>
      <c r="I721" s="6" t="s">
        <v>229</v>
      </c>
      <c r="J721" s="6" t="s">
        <v>229</v>
      </c>
      <c r="K721" s="6">
        <v>0</v>
      </c>
      <c r="L721" s="6">
        <v>0</v>
      </c>
      <c r="M721" s="6">
        <v>0.5</v>
      </c>
      <c r="N721">
        <v>15.7</v>
      </c>
      <c r="O721">
        <v>669.8</v>
      </c>
      <c r="P721">
        <v>36.1</v>
      </c>
      <c r="Q721">
        <v>35.9</v>
      </c>
      <c r="R721" s="60">
        <v>0.49444444444444402</v>
      </c>
      <c r="T721" s="124">
        <f t="shared" si="41"/>
        <v>24.4</v>
      </c>
      <c r="U721" s="128">
        <f t="shared" si="44"/>
        <v>-3.9000000000000021</v>
      </c>
      <c r="V721" s="123" t="str">
        <f t="shared" si="42"/>
        <v/>
      </c>
      <c r="W721" s="128" t="str">
        <f t="shared" si="43"/>
        <v/>
      </c>
      <c r="X721" s="124"/>
      <c r="Z721" s="6"/>
      <c r="AA721"/>
      <c r="AC721" s="545"/>
      <c r="AR721" s="6"/>
      <c r="AS721" s="6"/>
      <c r="AT721" s="58"/>
      <c r="AU721" s="671"/>
      <c r="AV721" s="671"/>
      <c r="AW721" s="670"/>
      <c r="AX721" s="671"/>
      <c r="AY721" s="670"/>
      <c r="AZ721" s="670"/>
      <c r="BA721" s="671"/>
      <c r="BB721" s="670"/>
      <c r="BC721" s="670"/>
      <c r="BD721" s="671"/>
      <c r="BE721" s="671"/>
      <c r="BF721" s="671"/>
      <c r="BG721" s="671"/>
      <c r="BH721" s="670"/>
      <c r="BI721" s="670"/>
      <c r="BJ721" s="670"/>
      <c r="BK721" s="672"/>
      <c r="BL721" s="60"/>
      <c r="BT721" s="6"/>
      <c r="BU721" s="6"/>
      <c r="BV721" s="6"/>
      <c r="BW721" s="6"/>
      <c r="BX721" s="6"/>
      <c r="BY721" s="6"/>
      <c r="BZ721" s="6"/>
      <c r="CA721" s="6"/>
      <c r="CB721" s="60"/>
      <c r="CC721" s="6"/>
      <c r="CD721" s="6"/>
      <c r="CE721" s="6"/>
    </row>
    <row r="722" spans="2:83" x14ac:dyDescent="0.25">
      <c r="B722" s="6">
        <v>25</v>
      </c>
      <c r="C722" s="6">
        <v>77</v>
      </c>
      <c r="D722" s="6">
        <v>20.3</v>
      </c>
      <c r="E722" s="6">
        <v>24.1</v>
      </c>
      <c r="F722" s="6">
        <v>2.5</v>
      </c>
      <c r="G722" s="6">
        <v>3.6</v>
      </c>
      <c r="H722" s="6">
        <v>1014.4</v>
      </c>
      <c r="I722" s="6" t="s">
        <v>229</v>
      </c>
      <c r="J722" s="6" t="s">
        <v>229</v>
      </c>
      <c r="K722" s="6">
        <v>0</v>
      </c>
      <c r="L722" s="6">
        <v>0</v>
      </c>
      <c r="M722" s="6">
        <v>0.5</v>
      </c>
      <c r="N722">
        <v>15.7</v>
      </c>
      <c r="O722">
        <v>669.8</v>
      </c>
      <c r="P722">
        <v>36.1</v>
      </c>
      <c r="Q722">
        <v>36.1</v>
      </c>
      <c r="R722" s="60">
        <v>0.49513888888888902</v>
      </c>
      <c r="T722" s="124">
        <f t="shared" si="41"/>
        <v>24.3</v>
      </c>
      <c r="U722" s="128">
        <f t="shared" si="44"/>
        <v>-3.8999999999999986</v>
      </c>
      <c r="V722" s="123" t="str">
        <f t="shared" si="42"/>
        <v/>
      </c>
      <c r="W722" s="128" t="str">
        <f t="shared" si="43"/>
        <v/>
      </c>
      <c r="X722" s="124"/>
      <c r="Z722" s="6"/>
      <c r="AA722"/>
      <c r="AC722" s="545"/>
      <c r="AR722" s="6"/>
      <c r="AS722" s="6"/>
      <c r="AT722" s="58"/>
      <c r="AU722" s="671"/>
      <c r="AV722" s="671"/>
      <c r="AW722" s="670"/>
      <c r="AX722" s="671"/>
      <c r="AY722" s="670"/>
      <c r="AZ722" s="670"/>
      <c r="BA722" s="671"/>
      <c r="BB722" s="670"/>
      <c r="BC722" s="670"/>
      <c r="BD722" s="671"/>
      <c r="BE722" s="671"/>
      <c r="BF722" s="671"/>
      <c r="BG722" s="671"/>
      <c r="BH722" s="670"/>
      <c r="BI722" s="670"/>
      <c r="BJ722" s="670"/>
      <c r="BK722" s="672"/>
      <c r="BL722" s="60"/>
      <c r="BT722" s="6"/>
      <c r="BU722" s="6"/>
      <c r="BV722" s="6"/>
      <c r="BW722" s="6"/>
      <c r="BX722" s="6"/>
      <c r="BY722" s="6"/>
      <c r="BZ722" s="6"/>
      <c r="CA722" s="6"/>
      <c r="CB722" s="60"/>
      <c r="CC722" s="6"/>
      <c r="CD722" s="6"/>
      <c r="CE722" s="6"/>
    </row>
    <row r="723" spans="2:83" x14ac:dyDescent="0.25">
      <c r="B723" s="6">
        <v>25.1</v>
      </c>
      <c r="C723" s="6">
        <v>77</v>
      </c>
      <c r="D723" s="6">
        <v>20.3</v>
      </c>
      <c r="E723" s="6">
        <v>24.1</v>
      </c>
      <c r="F723" s="6">
        <v>4</v>
      </c>
      <c r="G723" s="6">
        <v>5.4</v>
      </c>
      <c r="H723" s="6">
        <v>1014.4</v>
      </c>
      <c r="I723" s="6" t="s">
        <v>229</v>
      </c>
      <c r="J723" s="6" t="s">
        <v>229</v>
      </c>
      <c r="K723" s="6">
        <v>0</v>
      </c>
      <c r="L723" s="6">
        <v>0</v>
      </c>
      <c r="M723" s="6">
        <v>0.5</v>
      </c>
      <c r="N723">
        <v>15.7</v>
      </c>
      <c r="O723">
        <v>669.8</v>
      </c>
      <c r="P723">
        <v>36.299999999999997</v>
      </c>
      <c r="Q723">
        <v>36.200000000000003</v>
      </c>
      <c r="R723" s="60">
        <v>0.49583333333333302</v>
      </c>
      <c r="T723" s="124">
        <f t="shared" si="41"/>
        <v>24.3</v>
      </c>
      <c r="U723" s="128">
        <f t="shared" si="44"/>
        <v>-4</v>
      </c>
      <c r="V723" s="123" t="str">
        <f t="shared" si="42"/>
        <v/>
      </c>
      <c r="W723" s="128" t="str">
        <f t="shared" si="43"/>
        <v/>
      </c>
      <c r="X723" s="124"/>
      <c r="Z723" s="6"/>
      <c r="AA723"/>
      <c r="AC723" s="545"/>
      <c r="AR723" s="6"/>
      <c r="AS723" s="6"/>
      <c r="AT723" s="58"/>
      <c r="AU723" s="671"/>
      <c r="AV723" s="671"/>
      <c r="AW723" s="670"/>
      <c r="AX723" s="671"/>
      <c r="AY723" s="671"/>
      <c r="AZ723" s="671"/>
      <c r="BA723" s="671"/>
      <c r="BB723" s="670"/>
      <c r="BC723" s="670"/>
      <c r="BD723" s="671"/>
      <c r="BE723" s="671"/>
      <c r="BF723" s="671"/>
      <c r="BG723" s="671"/>
      <c r="BH723" s="670"/>
      <c r="BI723" s="670"/>
      <c r="BJ723" s="670"/>
      <c r="BK723" s="672"/>
      <c r="BL723" s="60"/>
      <c r="BT723" s="6"/>
      <c r="BU723" s="6"/>
      <c r="BV723" s="6"/>
      <c r="BW723" s="6"/>
      <c r="BX723" s="6"/>
      <c r="BY723" s="6"/>
      <c r="BZ723" s="6"/>
      <c r="CA723" s="6"/>
      <c r="CB723" s="60"/>
      <c r="CC723" s="6"/>
      <c r="CD723" s="6"/>
      <c r="CE723" s="6"/>
    </row>
    <row r="724" spans="2:83" x14ac:dyDescent="0.25">
      <c r="B724" s="6">
        <v>25.1</v>
      </c>
      <c r="C724" s="6">
        <v>77</v>
      </c>
      <c r="D724" s="6">
        <v>20.2</v>
      </c>
      <c r="E724" s="6">
        <v>24</v>
      </c>
      <c r="F724" s="6">
        <v>7.9</v>
      </c>
      <c r="G724" s="6">
        <v>11.2</v>
      </c>
      <c r="H724" s="6">
        <v>1014.5</v>
      </c>
      <c r="I724" s="6" t="s">
        <v>229</v>
      </c>
      <c r="J724" s="6" t="s">
        <v>229</v>
      </c>
      <c r="K724" s="6">
        <v>0</v>
      </c>
      <c r="L724" s="6">
        <v>0</v>
      </c>
      <c r="M724" s="6">
        <v>0.5</v>
      </c>
      <c r="N724">
        <v>15.7</v>
      </c>
      <c r="O724">
        <v>669.8</v>
      </c>
      <c r="P724">
        <v>36.4</v>
      </c>
      <c r="Q724">
        <v>36.299999999999997</v>
      </c>
      <c r="R724" s="60">
        <v>0.49652777777777801</v>
      </c>
      <c r="T724" s="124">
        <f t="shared" si="41"/>
        <v>24.2</v>
      </c>
      <c r="U724" s="128">
        <f t="shared" si="44"/>
        <v>-4</v>
      </c>
      <c r="V724" s="123" t="str">
        <f t="shared" si="42"/>
        <v/>
      </c>
      <c r="W724" s="128" t="str">
        <f t="shared" si="43"/>
        <v/>
      </c>
      <c r="X724" s="124"/>
      <c r="Z724" s="6"/>
      <c r="AA724"/>
      <c r="AC724" s="545"/>
      <c r="AR724" s="6"/>
      <c r="AS724" s="6"/>
      <c r="AT724" s="58"/>
      <c r="AU724" s="671"/>
      <c r="AV724" s="671"/>
      <c r="AW724" s="670"/>
      <c r="AX724" s="671"/>
      <c r="AY724" s="670"/>
      <c r="AZ724" s="670"/>
      <c r="BA724" s="671"/>
      <c r="BB724" s="670"/>
      <c r="BC724" s="670"/>
      <c r="BD724" s="671"/>
      <c r="BE724" s="671"/>
      <c r="BF724" s="671"/>
      <c r="BG724" s="671"/>
      <c r="BH724" s="670"/>
      <c r="BI724" s="670"/>
      <c r="BJ724" s="670"/>
      <c r="BK724" s="672"/>
      <c r="BL724" s="60"/>
      <c r="BT724" s="6"/>
      <c r="BU724" s="6"/>
      <c r="BV724" s="6"/>
      <c r="BW724" s="6"/>
      <c r="BX724" s="6"/>
      <c r="BY724" s="6"/>
      <c r="BZ724" s="6"/>
      <c r="CA724" s="6"/>
      <c r="CB724" s="60"/>
      <c r="CC724" s="6"/>
      <c r="CD724" s="6"/>
      <c r="CE724" s="6"/>
    </row>
    <row r="725" spans="2:83" x14ac:dyDescent="0.25">
      <c r="B725" s="6">
        <v>25.1</v>
      </c>
      <c r="C725" s="6">
        <v>76</v>
      </c>
      <c r="D725" s="6">
        <v>20.2</v>
      </c>
      <c r="E725" s="6">
        <v>23.8</v>
      </c>
      <c r="F725" s="6">
        <v>7.9</v>
      </c>
      <c r="G725" s="6">
        <v>11.2</v>
      </c>
      <c r="H725" s="6">
        <v>1014.4</v>
      </c>
      <c r="I725" s="6" t="s">
        <v>229</v>
      </c>
      <c r="J725" s="6" t="s">
        <v>229</v>
      </c>
      <c r="K725" s="6">
        <v>0</v>
      </c>
      <c r="L725" s="6">
        <v>0</v>
      </c>
      <c r="M725" s="6">
        <v>0.5</v>
      </c>
      <c r="N725">
        <v>15.7</v>
      </c>
      <c r="O725">
        <v>669.8</v>
      </c>
      <c r="P725">
        <v>36.299999999999997</v>
      </c>
      <c r="Q725">
        <v>36.200000000000003</v>
      </c>
      <c r="R725" s="60">
        <v>0.49722222222222201</v>
      </c>
      <c r="T725" s="124">
        <f t="shared" si="41"/>
        <v>24.2</v>
      </c>
      <c r="U725" s="128">
        <f t="shared" si="44"/>
        <v>-4</v>
      </c>
      <c r="V725" s="123" t="str">
        <f t="shared" si="42"/>
        <v/>
      </c>
      <c r="W725" s="128" t="str">
        <f t="shared" si="43"/>
        <v/>
      </c>
      <c r="X725" s="124"/>
      <c r="Z725" s="6"/>
      <c r="AA725"/>
      <c r="AC725" s="545"/>
      <c r="AR725" s="6"/>
      <c r="AS725" s="6"/>
      <c r="AT725" s="58"/>
      <c r="AU725" s="671"/>
      <c r="AV725" s="671"/>
      <c r="AW725" s="670"/>
      <c r="AX725" s="671"/>
      <c r="AY725" s="670"/>
      <c r="AZ725" s="670"/>
      <c r="BA725" s="670"/>
      <c r="BB725" s="670"/>
      <c r="BC725" s="670"/>
      <c r="BD725" s="671"/>
      <c r="BE725" s="671"/>
      <c r="BF725" s="671"/>
      <c r="BG725" s="671"/>
      <c r="BH725" s="670"/>
      <c r="BI725" s="670"/>
      <c r="BJ725" s="670"/>
      <c r="BK725" s="672"/>
      <c r="BL725" s="60"/>
      <c r="BT725" s="6"/>
      <c r="BU725" s="6"/>
      <c r="BV725" s="6"/>
      <c r="BW725" s="6"/>
      <c r="BX725" s="6"/>
      <c r="BY725" s="6"/>
      <c r="BZ725" s="6"/>
      <c r="CA725" s="6"/>
      <c r="CB725" s="60"/>
      <c r="CC725" s="6"/>
      <c r="CD725" s="6"/>
      <c r="CE725" s="6"/>
    </row>
    <row r="726" spans="2:83" x14ac:dyDescent="0.25">
      <c r="B726" s="6">
        <v>25.2</v>
      </c>
      <c r="C726" s="6">
        <v>77</v>
      </c>
      <c r="D726" s="6">
        <v>20.100000000000001</v>
      </c>
      <c r="E726" s="6">
        <v>23.7</v>
      </c>
      <c r="F726" s="6">
        <v>10.1</v>
      </c>
      <c r="G726" s="6">
        <v>13</v>
      </c>
      <c r="H726" s="6">
        <v>1014.6</v>
      </c>
      <c r="I726" s="6" t="s">
        <v>229</v>
      </c>
      <c r="J726" s="6" t="s">
        <v>229</v>
      </c>
      <c r="K726" s="6">
        <v>0</v>
      </c>
      <c r="L726" s="6">
        <v>0</v>
      </c>
      <c r="M726" s="6">
        <v>0.5</v>
      </c>
      <c r="N726">
        <v>15.7</v>
      </c>
      <c r="O726">
        <v>669.8</v>
      </c>
      <c r="P726">
        <v>36.299999999999997</v>
      </c>
      <c r="Q726">
        <v>36.1</v>
      </c>
      <c r="R726" s="60">
        <v>0.49791666666666701</v>
      </c>
      <c r="T726" s="124">
        <f t="shared" si="41"/>
        <v>24.2</v>
      </c>
      <c r="U726" s="128">
        <f t="shared" si="44"/>
        <v>-4</v>
      </c>
      <c r="V726" s="123" t="str">
        <f t="shared" si="42"/>
        <v/>
      </c>
      <c r="W726" s="128" t="str">
        <f t="shared" si="43"/>
        <v/>
      </c>
      <c r="X726" s="124"/>
      <c r="Z726" s="6"/>
      <c r="AA726"/>
      <c r="AC726" s="545"/>
      <c r="AR726" s="6"/>
      <c r="AS726" s="6"/>
      <c r="AT726" s="58"/>
      <c r="AU726" s="671"/>
      <c r="AV726" s="671"/>
      <c r="AW726" s="670"/>
      <c r="AX726" s="671"/>
      <c r="AY726" s="670"/>
      <c r="AZ726" s="670"/>
      <c r="BA726" s="671"/>
      <c r="BB726" s="670"/>
      <c r="BC726" s="670"/>
      <c r="BD726" s="671"/>
      <c r="BE726" s="671"/>
      <c r="BF726" s="671"/>
      <c r="BG726" s="671"/>
      <c r="BH726" s="670"/>
      <c r="BI726" s="670"/>
      <c r="BJ726" s="670"/>
      <c r="BK726" s="672"/>
      <c r="BL726" s="60"/>
      <c r="BT726" s="6"/>
      <c r="BU726" s="6"/>
      <c r="BV726" s="6"/>
      <c r="BW726" s="6"/>
      <c r="BX726" s="6"/>
      <c r="BY726" s="6"/>
      <c r="BZ726" s="6"/>
      <c r="CA726" s="6"/>
      <c r="CB726" s="60"/>
      <c r="CC726" s="6"/>
      <c r="CD726" s="6"/>
      <c r="CE726" s="6"/>
    </row>
    <row r="727" spans="2:83" x14ac:dyDescent="0.25">
      <c r="B727" s="6">
        <v>25.2</v>
      </c>
      <c r="C727" s="6">
        <v>76</v>
      </c>
      <c r="D727" s="6">
        <v>20</v>
      </c>
      <c r="E727" s="6">
        <v>23.6</v>
      </c>
      <c r="F727" s="6">
        <v>7.9</v>
      </c>
      <c r="G727" s="6">
        <v>11.2</v>
      </c>
      <c r="H727" s="6">
        <v>1014.5</v>
      </c>
      <c r="I727" s="6" t="s">
        <v>229</v>
      </c>
      <c r="J727" s="6" t="s">
        <v>229</v>
      </c>
      <c r="K727" s="6">
        <v>0</v>
      </c>
      <c r="L727" s="6">
        <v>0</v>
      </c>
      <c r="M727" s="6">
        <v>0.5</v>
      </c>
      <c r="N727">
        <v>15.7</v>
      </c>
      <c r="O727">
        <v>669.8</v>
      </c>
      <c r="P727">
        <v>36.200000000000003</v>
      </c>
      <c r="Q727">
        <v>36</v>
      </c>
      <c r="R727" s="60">
        <v>0.49861111111111101</v>
      </c>
      <c r="T727" s="124">
        <f t="shared" ref="T727:T790" si="45">MAX(P1231,Q1231)</f>
        <v>24.2</v>
      </c>
      <c r="U727" s="128">
        <f t="shared" si="44"/>
        <v>-4</v>
      </c>
      <c r="V727" s="123" t="str">
        <f t="shared" si="42"/>
        <v/>
      </c>
      <c r="W727" s="128" t="str">
        <f t="shared" si="43"/>
        <v/>
      </c>
      <c r="X727" s="124"/>
      <c r="Z727" s="6"/>
      <c r="AA727"/>
      <c r="AC727" s="545"/>
      <c r="AR727" s="6"/>
      <c r="AS727" s="6"/>
      <c r="AT727" s="58"/>
      <c r="AU727" s="671"/>
      <c r="AV727" s="671"/>
      <c r="AW727" s="670"/>
      <c r="AX727" s="671"/>
      <c r="AY727" s="671"/>
      <c r="AZ727" s="671"/>
      <c r="BA727" s="670"/>
      <c r="BB727" s="670"/>
      <c r="BC727" s="670"/>
      <c r="BD727" s="671"/>
      <c r="BE727" s="671"/>
      <c r="BF727" s="671"/>
      <c r="BG727" s="671"/>
      <c r="BH727" s="670"/>
      <c r="BI727" s="670"/>
      <c r="BJ727" s="670"/>
      <c r="BK727" s="672"/>
      <c r="BL727" s="60"/>
      <c r="BT727" s="6"/>
      <c r="BU727" s="6"/>
      <c r="BV727" s="6"/>
      <c r="BW727" s="6"/>
      <c r="BX727" s="6"/>
      <c r="BY727" s="6"/>
      <c r="BZ727" s="6"/>
      <c r="CA727" s="6"/>
      <c r="CB727" s="60"/>
      <c r="CC727" s="6"/>
      <c r="CD727" s="6"/>
      <c r="CE727" s="6"/>
    </row>
    <row r="728" spans="2:83" x14ac:dyDescent="0.25">
      <c r="B728" s="6">
        <v>25.2</v>
      </c>
      <c r="C728" s="6">
        <v>76</v>
      </c>
      <c r="D728" s="6">
        <v>20.100000000000001</v>
      </c>
      <c r="E728" s="6">
        <v>23.6</v>
      </c>
      <c r="F728" s="6">
        <v>3.6</v>
      </c>
      <c r="G728" s="6">
        <v>3.6</v>
      </c>
      <c r="H728" s="6">
        <v>1014.3</v>
      </c>
      <c r="I728" s="6" t="s">
        <v>229</v>
      </c>
      <c r="J728" s="6" t="s">
        <v>229</v>
      </c>
      <c r="K728" s="6">
        <v>0</v>
      </c>
      <c r="L728" s="6">
        <v>0</v>
      </c>
      <c r="M728" s="6">
        <v>0.5</v>
      </c>
      <c r="N728">
        <v>15.7</v>
      </c>
      <c r="O728">
        <v>669.8</v>
      </c>
      <c r="P728">
        <v>36.1</v>
      </c>
      <c r="Q728">
        <v>36</v>
      </c>
      <c r="R728" s="60">
        <v>0.499305555555556</v>
      </c>
      <c r="T728" s="124">
        <f t="shared" si="45"/>
        <v>24.1</v>
      </c>
      <c r="U728" s="128">
        <f t="shared" si="44"/>
        <v>-4.0999999999999979</v>
      </c>
      <c r="V728" s="123" t="str">
        <f t="shared" si="42"/>
        <v/>
      </c>
      <c r="W728" s="128" t="str">
        <f t="shared" si="43"/>
        <v/>
      </c>
      <c r="X728" s="124"/>
      <c r="Z728" s="6"/>
      <c r="AA728"/>
      <c r="AC728" s="545"/>
      <c r="AR728" s="6"/>
      <c r="AS728" s="6"/>
      <c r="AT728" s="58"/>
      <c r="AU728" s="671"/>
      <c r="AV728" s="671"/>
      <c r="AW728" s="670"/>
      <c r="AX728" s="671"/>
      <c r="AY728" s="670"/>
      <c r="AZ728" s="670"/>
      <c r="BA728" s="671"/>
      <c r="BB728" s="670"/>
      <c r="BC728" s="670"/>
      <c r="BD728" s="671"/>
      <c r="BE728" s="671"/>
      <c r="BF728" s="671"/>
      <c r="BG728" s="671"/>
      <c r="BH728" s="670"/>
      <c r="BI728" s="670"/>
      <c r="BJ728" s="670"/>
      <c r="BK728" s="672"/>
      <c r="BL728" s="60"/>
      <c r="BT728" s="6"/>
      <c r="BU728" s="6"/>
      <c r="BV728" s="6"/>
      <c r="BW728" s="6"/>
      <c r="BX728" s="6"/>
      <c r="BY728" s="6"/>
      <c r="BZ728" s="6"/>
      <c r="CA728" s="6"/>
      <c r="CB728" s="60"/>
      <c r="CC728" s="6"/>
      <c r="CD728" s="6"/>
      <c r="CE728" s="6"/>
    </row>
    <row r="729" spans="2:83" x14ac:dyDescent="0.25">
      <c r="B729" s="6">
        <v>25.3</v>
      </c>
      <c r="C729" s="6">
        <v>76</v>
      </c>
      <c r="D729" s="6">
        <v>20</v>
      </c>
      <c r="E729" s="6">
        <v>23.6</v>
      </c>
      <c r="F729" s="6">
        <v>2.2000000000000002</v>
      </c>
      <c r="G729" s="6">
        <v>3.6</v>
      </c>
      <c r="H729" s="6">
        <v>1014.5</v>
      </c>
      <c r="I729" s="6" t="s">
        <v>229</v>
      </c>
      <c r="J729" s="6" t="s">
        <v>229</v>
      </c>
      <c r="K729" s="6">
        <v>0</v>
      </c>
      <c r="L729" s="6">
        <v>0</v>
      </c>
      <c r="M729" s="6">
        <v>0.5</v>
      </c>
      <c r="N729">
        <v>15.7</v>
      </c>
      <c r="O729">
        <v>669.8</v>
      </c>
      <c r="P729">
        <v>36.1</v>
      </c>
      <c r="Q729">
        <v>36</v>
      </c>
      <c r="R729" s="60">
        <v>0.5</v>
      </c>
      <c r="T729" s="124">
        <f t="shared" si="45"/>
        <v>24.1</v>
      </c>
      <c r="U729" s="128">
        <f t="shared" si="44"/>
        <v>-4.0999999999999979</v>
      </c>
      <c r="V729" s="123" t="str">
        <f t="shared" si="42"/>
        <v/>
      </c>
      <c r="W729" s="128" t="str">
        <f t="shared" si="43"/>
        <v/>
      </c>
      <c r="X729" s="124"/>
      <c r="Z729" s="6"/>
      <c r="AA729"/>
      <c r="AC729" s="545"/>
      <c r="AR729" s="6"/>
      <c r="AS729" s="6"/>
      <c r="AT729" s="58"/>
      <c r="AU729" s="671"/>
      <c r="AV729" s="671"/>
      <c r="AW729" s="670"/>
      <c r="AX729" s="671"/>
      <c r="AY729" s="671"/>
      <c r="AZ729" s="671"/>
      <c r="BA729" s="670"/>
      <c r="BB729" s="670"/>
      <c r="BC729" s="670"/>
      <c r="BD729" s="671"/>
      <c r="BE729" s="671"/>
      <c r="BF729" s="671"/>
      <c r="BG729" s="671"/>
      <c r="BH729" s="670"/>
      <c r="BI729" s="670"/>
      <c r="BJ729" s="670"/>
      <c r="BK729" s="672"/>
      <c r="BL729" s="60"/>
      <c r="BT729" s="6"/>
      <c r="BU729" s="6"/>
      <c r="BV729" s="6"/>
      <c r="BW729" s="6"/>
      <c r="BX729" s="6"/>
      <c r="BY729" s="6"/>
      <c r="BZ729" s="6"/>
      <c r="CA729" s="6"/>
      <c r="CB729" s="60"/>
      <c r="CC729" s="6"/>
      <c r="CD729" s="6"/>
      <c r="CE729" s="6"/>
    </row>
    <row r="730" spans="2:83" x14ac:dyDescent="0.25">
      <c r="B730" s="6">
        <v>25.4</v>
      </c>
      <c r="C730" s="6">
        <v>76</v>
      </c>
      <c r="D730" s="6">
        <v>20.2</v>
      </c>
      <c r="E730" s="6">
        <v>23.8</v>
      </c>
      <c r="F730" s="6">
        <v>4.7</v>
      </c>
      <c r="G730" s="6">
        <v>5.4</v>
      </c>
      <c r="H730" s="6">
        <v>1014.4</v>
      </c>
      <c r="I730" s="6" t="s">
        <v>229</v>
      </c>
      <c r="J730" s="6" t="s">
        <v>229</v>
      </c>
      <c r="K730" s="6">
        <v>0</v>
      </c>
      <c r="L730" s="6">
        <v>0</v>
      </c>
      <c r="M730" s="6">
        <v>0.5</v>
      </c>
      <c r="N730">
        <v>15.7</v>
      </c>
      <c r="O730">
        <v>669.8</v>
      </c>
      <c r="P730">
        <v>36.200000000000003</v>
      </c>
      <c r="Q730">
        <v>36.1</v>
      </c>
      <c r="R730" s="60">
        <v>0.500694444444444</v>
      </c>
      <c r="T730" s="124">
        <f t="shared" si="45"/>
        <v>24.1</v>
      </c>
      <c r="U730" s="128">
        <f t="shared" si="44"/>
        <v>-4.0999999999999979</v>
      </c>
      <c r="V730" s="123" t="str">
        <f t="shared" si="42"/>
        <v/>
      </c>
      <c r="W730" s="128" t="str">
        <f t="shared" si="43"/>
        <v/>
      </c>
      <c r="X730" s="124"/>
      <c r="Z730" s="6"/>
      <c r="AA730"/>
      <c r="AC730" s="545"/>
      <c r="AR730" s="6"/>
      <c r="AS730" s="6"/>
      <c r="AT730" s="58"/>
      <c r="AU730" s="671"/>
      <c r="AV730" s="671"/>
      <c r="AW730" s="670"/>
      <c r="AX730" s="671"/>
      <c r="AY730" s="671"/>
      <c r="AZ730" s="671"/>
      <c r="BA730" s="671"/>
      <c r="BB730" s="670"/>
      <c r="BC730" s="670"/>
      <c r="BD730" s="671"/>
      <c r="BE730" s="671"/>
      <c r="BF730" s="671"/>
      <c r="BG730" s="671"/>
      <c r="BH730" s="670"/>
      <c r="BI730" s="670"/>
      <c r="BJ730" s="670"/>
      <c r="BK730" s="672"/>
      <c r="BL730" s="60"/>
      <c r="BT730" s="6"/>
      <c r="BU730" s="6"/>
      <c r="BV730" s="6"/>
      <c r="BW730" s="6"/>
      <c r="BX730" s="6"/>
      <c r="BY730" s="6"/>
      <c r="BZ730" s="6"/>
      <c r="CA730" s="6"/>
      <c r="CB730" s="60"/>
      <c r="CC730" s="6"/>
      <c r="CD730" s="6"/>
      <c r="CE730" s="6"/>
    </row>
    <row r="731" spans="2:83" x14ac:dyDescent="0.25">
      <c r="B731" s="6">
        <v>25.4</v>
      </c>
      <c r="C731" s="6">
        <v>77</v>
      </c>
      <c r="D731" s="6">
        <v>20.399999999999999</v>
      </c>
      <c r="E731" s="6">
        <v>24</v>
      </c>
      <c r="F731" s="6">
        <v>0</v>
      </c>
      <c r="G731" s="6">
        <v>0</v>
      </c>
      <c r="H731" s="6">
        <v>1014.4</v>
      </c>
      <c r="I731" s="6" t="s">
        <v>229</v>
      </c>
      <c r="J731" s="6" t="s">
        <v>229</v>
      </c>
      <c r="K731" s="6">
        <v>0</v>
      </c>
      <c r="L731" s="6">
        <v>0</v>
      </c>
      <c r="M731" s="6">
        <v>0.5</v>
      </c>
      <c r="N731">
        <v>15.7</v>
      </c>
      <c r="O731">
        <v>669.8</v>
      </c>
      <c r="P731">
        <v>36.4</v>
      </c>
      <c r="Q731">
        <v>36.4</v>
      </c>
      <c r="R731" s="60">
        <v>0.50138888888888899</v>
      </c>
      <c r="T731" s="124">
        <f t="shared" si="45"/>
        <v>24.1</v>
      </c>
      <c r="U731" s="128">
        <f t="shared" si="44"/>
        <v>-4</v>
      </c>
      <c r="V731" s="123" t="str">
        <f t="shared" si="42"/>
        <v/>
      </c>
      <c r="W731" s="128" t="str">
        <f t="shared" si="43"/>
        <v/>
      </c>
      <c r="X731" s="124"/>
      <c r="Z731" s="6"/>
      <c r="AA731"/>
      <c r="AC731" s="545"/>
      <c r="AR731" s="6"/>
      <c r="AS731" s="6"/>
      <c r="AT731" s="58"/>
      <c r="AU731" s="671"/>
      <c r="AV731" s="671"/>
      <c r="AW731" s="670"/>
      <c r="AX731" s="671"/>
      <c r="AY731" s="671"/>
      <c r="AZ731" s="671"/>
      <c r="BA731" s="670"/>
      <c r="BB731" s="670"/>
      <c r="BC731" s="670"/>
      <c r="BD731" s="671"/>
      <c r="BE731" s="671"/>
      <c r="BF731" s="671"/>
      <c r="BG731" s="671"/>
      <c r="BH731" s="670"/>
      <c r="BI731" s="670"/>
      <c r="BJ731" s="670"/>
      <c r="BK731" s="672"/>
      <c r="BL731" s="60"/>
      <c r="BT731" s="6"/>
      <c r="BU731" s="6"/>
      <c r="BV731" s="6"/>
      <c r="BW731" s="6"/>
      <c r="BX731" s="6"/>
      <c r="BY731" s="6"/>
      <c r="BZ731" s="6"/>
      <c r="CA731" s="6"/>
      <c r="CB731" s="60"/>
      <c r="CC731" s="6"/>
      <c r="CD731" s="6"/>
      <c r="CE731" s="6"/>
    </row>
    <row r="732" spans="2:83" x14ac:dyDescent="0.25">
      <c r="B732" s="6">
        <v>25.5</v>
      </c>
      <c r="C732" s="6">
        <v>77</v>
      </c>
      <c r="D732" s="6">
        <v>20.3</v>
      </c>
      <c r="E732" s="6">
        <v>24.1</v>
      </c>
      <c r="F732" s="6">
        <v>4</v>
      </c>
      <c r="G732" s="6">
        <v>5.4</v>
      </c>
      <c r="H732" s="6">
        <v>1014.3</v>
      </c>
      <c r="I732" s="6" t="s">
        <v>229</v>
      </c>
      <c r="J732" s="6" t="s">
        <v>229</v>
      </c>
      <c r="K732" s="6">
        <v>0</v>
      </c>
      <c r="L732" s="6">
        <v>0</v>
      </c>
      <c r="M732" s="6">
        <v>0.5</v>
      </c>
      <c r="N732">
        <v>15.7</v>
      </c>
      <c r="O732">
        <v>669.8</v>
      </c>
      <c r="P732">
        <v>36.700000000000003</v>
      </c>
      <c r="Q732">
        <v>36.700000000000003</v>
      </c>
      <c r="R732" s="60">
        <v>0.50208333333333299</v>
      </c>
      <c r="T732" s="124">
        <f t="shared" si="45"/>
        <v>24</v>
      </c>
      <c r="U732" s="128">
        <f t="shared" si="44"/>
        <v>-4.1000000000000014</v>
      </c>
      <c r="V732" s="123" t="str">
        <f t="shared" si="42"/>
        <v/>
      </c>
      <c r="W732" s="128" t="str">
        <f t="shared" si="43"/>
        <v/>
      </c>
      <c r="X732" s="124"/>
      <c r="Z732" s="6"/>
      <c r="AA732"/>
      <c r="AC732" s="545"/>
      <c r="AR732" s="6"/>
      <c r="AS732" s="6"/>
      <c r="AT732" s="58"/>
      <c r="AU732" s="671"/>
      <c r="AV732" s="671"/>
      <c r="AW732" s="670"/>
      <c r="AX732" s="671"/>
      <c r="AY732" s="671"/>
      <c r="AZ732" s="671"/>
      <c r="BA732" s="671"/>
      <c r="BB732" s="670"/>
      <c r="BC732" s="670"/>
      <c r="BD732" s="671"/>
      <c r="BE732" s="671"/>
      <c r="BF732" s="671"/>
      <c r="BG732" s="671"/>
      <c r="BH732" s="670"/>
      <c r="BI732" s="670"/>
      <c r="BJ732" s="670"/>
      <c r="BK732" s="672"/>
      <c r="BL732" s="60"/>
      <c r="BT732" s="6"/>
      <c r="BU732" s="6"/>
      <c r="BV732" s="6"/>
      <c r="BW732" s="6"/>
      <c r="BX732" s="6"/>
      <c r="BY732" s="6"/>
      <c r="BZ732" s="6"/>
      <c r="CA732" s="6"/>
      <c r="CB732" s="60"/>
      <c r="CC732" s="6"/>
      <c r="CD732" s="6"/>
      <c r="CE732" s="6"/>
    </row>
    <row r="733" spans="2:83" x14ac:dyDescent="0.25">
      <c r="B733" s="6">
        <v>25.6</v>
      </c>
      <c r="C733" s="6">
        <v>76</v>
      </c>
      <c r="D733" s="6">
        <v>20.3</v>
      </c>
      <c r="E733" s="6">
        <v>24.1</v>
      </c>
      <c r="F733" s="6">
        <v>5</v>
      </c>
      <c r="G733" s="6">
        <v>7.2</v>
      </c>
      <c r="H733" s="6">
        <v>1014.4</v>
      </c>
      <c r="I733" s="6" t="s">
        <v>229</v>
      </c>
      <c r="J733" s="6" t="s">
        <v>229</v>
      </c>
      <c r="K733" s="6">
        <v>0</v>
      </c>
      <c r="L733" s="6">
        <v>0</v>
      </c>
      <c r="M733" s="6">
        <v>0.5</v>
      </c>
      <c r="N733">
        <v>15.7</v>
      </c>
      <c r="O733">
        <v>669.8</v>
      </c>
      <c r="P733">
        <v>37</v>
      </c>
      <c r="Q733">
        <v>36.700000000000003</v>
      </c>
      <c r="R733" s="60">
        <v>0.50277777777777799</v>
      </c>
      <c r="T733" s="124">
        <f t="shared" si="45"/>
        <v>24</v>
      </c>
      <c r="U733" s="128">
        <f t="shared" si="44"/>
        <v>-4.1000000000000014</v>
      </c>
      <c r="V733" s="123" t="str">
        <f t="shared" si="42"/>
        <v/>
      </c>
      <c r="W733" s="128" t="str">
        <f t="shared" si="43"/>
        <v/>
      </c>
      <c r="X733" s="124"/>
      <c r="Z733" s="6"/>
      <c r="AA733"/>
      <c r="AC733" s="545"/>
      <c r="AR733" s="6"/>
      <c r="AS733" s="6"/>
      <c r="AT733" s="58"/>
      <c r="AU733" s="671"/>
      <c r="AV733" s="671"/>
      <c r="AW733" s="670"/>
      <c r="AX733" s="671"/>
      <c r="AY733" s="671"/>
      <c r="AZ733" s="671"/>
      <c r="BA733" s="671"/>
      <c r="BB733" s="670"/>
      <c r="BC733" s="670"/>
      <c r="BD733" s="671"/>
      <c r="BE733" s="671"/>
      <c r="BF733" s="671"/>
      <c r="BG733" s="671"/>
      <c r="BH733" s="670"/>
      <c r="BI733" s="670"/>
      <c r="BJ733" s="670"/>
      <c r="BK733" s="672"/>
      <c r="BL733" s="60"/>
      <c r="BT733" s="6"/>
      <c r="BU733" s="6"/>
      <c r="BV733" s="6"/>
      <c r="BW733" s="6"/>
      <c r="BX733" s="6"/>
      <c r="BY733" s="6"/>
      <c r="BZ733" s="6"/>
      <c r="CA733" s="6"/>
      <c r="CB733" s="60"/>
      <c r="CC733" s="6"/>
      <c r="CD733" s="6"/>
      <c r="CE733" s="6"/>
    </row>
    <row r="734" spans="2:83" x14ac:dyDescent="0.25">
      <c r="B734" s="6">
        <v>25.6</v>
      </c>
      <c r="C734" s="6">
        <v>76</v>
      </c>
      <c r="D734" s="6">
        <v>20.5</v>
      </c>
      <c r="E734" s="6">
        <v>24.1</v>
      </c>
      <c r="F734" s="6">
        <v>5.4</v>
      </c>
      <c r="G734" s="6">
        <v>7.2</v>
      </c>
      <c r="H734" s="6">
        <v>1014.2</v>
      </c>
      <c r="I734" s="6" t="s">
        <v>229</v>
      </c>
      <c r="J734" s="6" t="s">
        <v>229</v>
      </c>
      <c r="K734" s="6">
        <v>0</v>
      </c>
      <c r="L734" s="6">
        <v>0</v>
      </c>
      <c r="M734" s="6">
        <v>0.5</v>
      </c>
      <c r="N734">
        <v>15.7</v>
      </c>
      <c r="O734">
        <v>669.8</v>
      </c>
      <c r="P734">
        <v>37.4</v>
      </c>
      <c r="Q734">
        <v>37</v>
      </c>
      <c r="R734" s="60">
        <v>0.50347222222222199</v>
      </c>
      <c r="T734" s="124">
        <f t="shared" si="45"/>
        <v>24</v>
      </c>
      <c r="U734" s="128">
        <f t="shared" si="44"/>
        <v>-4.1000000000000014</v>
      </c>
      <c r="V734" s="123" t="str">
        <f t="shared" si="42"/>
        <v/>
      </c>
      <c r="W734" s="128" t="str">
        <f t="shared" si="43"/>
        <v/>
      </c>
      <c r="X734" s="124"/>
      <c r="Z734" s="6"/>
      <c r="AA734"/>
      <c r="AC734" s="545"/>
      <c r="AR734" s="6"/>
      <c r="AS734" s="6"/>
      <c r="AT734" s="58"/>
      <c r="AU734" s="671"/>
      <c r="AV734" s="671"/>
      <c r="AW734" s="670"/>
      <c r="AX734" s="671"/>
      <c r="AY734" s="671"/>
      <c r="AZ734" s="671"/>
      <c r="BA734" s="670"/>
      <c r="BB734" s="670"/>
      <c r="BC734" s="670"/>
      <c r="BD734" s="671"/>
      <c r="BE734" s="671"/>
      <c r="BF734" s="671"/>
      <c r="BG734" s="671"/>
      <c r="BH734" s="670"/>
      <c r="BI734" s="670"/>
      <c r="BJ734" s="670"/>
      <c r="BK734" s="672"/>
      <c r="BL734" s="60"/>
      <c r="BT734" s="6"/>
      <c r="BU734" s="6"/>
      <c r="BV734" s="6"/>
      <c r="BW734" s="6"/>
      <c r="BX734" s="6"/>
      <c r="BY734" s="6"/>
      <c r="BZ734" s="6"/>
      <c r="CA734" s="6"/>
      <c r="CB734" s="60"/>
      <c r="CC734" s="6"/>
      <c r="CD734" s="6"/>
      <c r="CE734" s="6"/>
    </row>
    <row r="735" spans="2:83" x14ac:dyDescent="0.25">
      <c r="B735" s="6">
        <v>25.7</v>
      </c>
      <c r="C735" s="6">
        <v>76</v>
      </c>
      <c r="D735" s="6">
        <v>20.5</v>
      </c>
      <c r="E735" s="6">
        <v>24.1</v>
      </c>
      <c r="F735" s="6">
        <v>7.2</v>
      </c>
      <c r="G735" s="6">
        <v>9.4</v>
      </c>
      <c r="H735" s="6">
        <v>1014.3</v>
      </c>
      <c r="I735" s="6" t="s">
        <v>229</v>
      </c>
      <c r="J735" s="6" t="s">
        <v>229</v>
      </c>
      <c r="K735" s="6">
        <v>0</v>
      </c>
      <c r="L735" s="6">
        <v>0</v>
      </c>
      <c r="M735" s="6">
        <v>0.5</v>
      </c>
      <c r="N735">
        <v>15.7</v>
      </c>
      <c r="O735">
        <v>669.8</v>
      </c>
      <c r="P735">
        <v>37.700000000000003</v>
      </c>
      <c r="Q735">
        <v>37.200000000000003</v>
      </c>
      <c r="R735" s="60">
        <v>0.50416666666666698</v>
      </c>
      <c r="T735" s="124">
        <f t="shared" si="45"/>
        <v>24</v>
      </c>
      <c r="U735" s="128">
        <f t="shared" si="44"/>
        <v>-4.1000000000000014</v>
      </c>
      <c r="V735" s="123" t="str">
        <f t="shared" si="42"/>
        <v/>
      </c>
      <c r="W735" s="128" t="str">
        <f t="shared" si="43"/>
        <v/>
      </c>
      <c r="X735" s="124"/>
      <c r="Z735" s="6"/>
      <c r="AA735"/>
      <c r="AC735" s="545"/>
      <c r="AR735" s="6"/>
      <c r="AS735" s="6"/>
      <c r="AT735" s="58"/>
      <c r="AU735" s="671"/>
      <c r="AV735" s="671"/>
      <c r="AW735" s="670"/>
      <c r="AX735" s="671"/>
      <c r="AY735" s="670"/>
      <c r="AZ735" s="670"/>
      <c r="BA735" s="670"/>
      <c r="BB735" s="670"/>
      <c r="BC735" s="670"/>
      <c r="BD735" s="671"/>
      <c r="BE735" s="671"/>
      <c r="BF735" s="671"/>
      <c r="BG735" s="671"/>
      <c r="BH735" s="670"/>
      <c r="BI735" s="670"/>
      <c r="BJ735" s="670"/>
      <c r="BK735" s="672"/>
      <c r="BL735" s="60"/>
      <c r="BT735" s="6"/>
      <c r="BU735" s="6"/>
      <c r="BV735" s="6"/>
      <c r="BW735" s="6"/>
      <c r="BX735" s="6"/>
      <c r="BY735" s="6"/>
      <c r="BZ735" s="6"/>
      <c r="CA735" s="6"/>
      <c r="CB735" s="60"/>
      <c r="CC735" s="6"/>
      <c r="CD735" s="6"/>
      <c r="CE735" s="6"/>
    </row>
    <row r="736" spans="2:83" x14ac:dyDescent="0.25">
      <c r="B736" s="6">
        <v>25.7</v>
      </c>
      <c r="C736" s="6">
        <v>76</v>
      </c>
      <c r="D736" s="6">
        <v>20.399999999999999</v>
      </c>
      <c r="E736" s="6">
        <v>24</v>
      </c>
      <c r="F736" s="6">
        <v>6.8</v>
      </c>
      <c r="G736" s="6">
        <v>11.2</v>
      </c>
      <c r="H736" s="6">
        <v>1014.4</v>
      </c>
      <c r="I736" s="6" t="s">
        <v>229</v>
      </c>
      <c r="J736" s="6" t="s">
        <v>229</v>
      </c>
      <c r="K736" s="6">
        <v>0</v>
      </c>
      <c r="L736" s="6">
        <v>0</v>
      </c>
      <c r="M736" s="6">
        <v>0.5</v>
      </c>
      <c r="N736">
        <v>15.7</v>
      </c>
      <c r="O736">
        <v>669.8</v>
      </c>
      <c r="P736">
        <v>37.799999999999997</v>
      </c>
      <c r="Q736">
        <v>37.299999999999997</v>
      </c>
      <c r="R736" s="60">
        <v>0.50486111111111098</v>
      </c>
      <c r="T736" s="124">
        <f t="shared" si="45"/>
        <v>23.9</v>
      </c>
      <c r="U736" s="128">
        <f t="shared" si="44"/>
        <v>-4.2000000000000028</v>
      </c>
      <c r="V736" s="123" t="str">
        <f t="shared" si="42"/>
        <v/>
      </c>
      <c r="W736" s="128" t="str">
        <f t="shared" si="43"/>
        <v/>
      </c>
      <c r="X736" s="124"/>
      <c r="Z736" s="6"/>
      <c r="AA736"/>
      <c r="AC736" s="545"/>
      <c r="AR736" s="6"/>
      <c r="AS736" s="6"/>
      <c r="AT736" s="58"/>
      <c r="AU736" s="671"/>
      <c r="AV736" s="671"/>
      <c r="AW736" s="670"/>
      <c r="AX736" s="671"/>
      <c r="AY736" s="671"/>
      <c r="AZ736" s="671"/>
      <c r="BA736" s="671"/>
      <c r="BB736" s="670"/>
      <c r="BC736" s="670"/>
      <c r="BD736" s="671"/>
      <c r="BE736" s="671"/>
      <c r="BF736" s="671"/>
      <c r="BG736" s="671"/>
      <c r="BH736" s="670"/>
      <c r="BI736" s="670"/>
      <c r="BJ736" s="670"/>
      <c r="BK736" s="672"/>
      <c r="BL736" s="60"/>
      <c r="BT736" s="6"/>
      <c r="BU736" s="6"/>
      <c r="BV736" s="6"/>
      <c r="BW736" s="6"/>
      <c r="BX736" s="6"/>
      <c r="BY736" s="6"/>
      <c r="BZ736" s="6"/>
      <c r="CA736" s="6"/>
      <c r="CB736" s="60"/>
      <c r="CC736" s="6"/>
      <c r="CD736" s="6"/>
      <c r="CE736" s="6"/>
    </row>
    <row r="737" spans="2:83" x14ac:dyDescent="0.25">
      <c r="B737" s="6">
        <v>25.8</v>
      </c>
      <c r="C737" s="6">
        <v>76</v>
      </c>
      <c r="D737" s="6">
        <v>20.399999999999999</v>
      </c>
      <c r="E737" s="6">
        <v>24</v>
      </c>
      <c r="F737" s="6">
        <v>6.1</v>
      </c>
      <c r="G737" s="6">
        <v>9.4</v>
      </c>
      <c r="H737" s="6">
        <v>1014.2</v>
      </c>
      <c r="I737" s="6" t="s">
        <v>229</v>
      </c>
      <c r="J737" s="6" t="s">
        <v>229</v>
      </c>
      <c r="K737" s="6">
        <v>0</v>
      </c>
      <c r="L737" s="6">
        <v>0</v>
      </c>
      <c r="M737" s="6">
        <v>0.5</v>
      </c>
      <c r="N737">
        <v>15.7</v>
      </c>
      <c r="O737">
        <v>669.8</v>
      </c>
      <c r="P737">
        <v>38</v>
      </c>
      <c r="Q737">
        <v>37.299999999999997</v>
      </c>
      <c r="R737" s="60">
        <v>0.50555555555555598</v>
      </c>
      <c r="T737" s="124">
        <f t="shared" si="45"/>
        <v>23.9</v>
      </c>
      <c r="U737" s="128">
        <f t="shared" si="44"/>
        <v>-4.2000000000000028</v>
      </c>
      <c r="V737" s="123" t="str">
        <f t="shared" si="42"/>
        <v/>
      </c>
      <c r="W737" s="128" t="str">
        <f t="shared" si="43"/>
        <v/>
      </c>
      <c r="X737" s="124"/>
      <c r="Z737" s="6"/>
      <c r="AA737"/>
      <c r="AC737" s="545"/>
      <c r="AR737" s="6"/>
      <c r="AS737" s="6"/>
      <c r="AT737" s="58"/>
      <c r="AU737" s="671"/>
      <c r="AV737" s="671"/>
      <c r="AW737" s="670"/>
      <c r="AX737" s="671"/>
      <c r="AY737" s="670"/>
      <c r="AZ737" s="670"/>
      <c r="BA737" s="671"/>
      <c r="BB737" s="670"/>
      <c r="BC737" s="670"/>
      <c r="BD737" s="671"/>
      <c r="BE737" s="671"/>
      <c r="BF737" s="671"/>
      <c r="BG737" s="671"/>
      <c r="BH737" s="670"/>
      <c r="BI737" s="670"/>
      <c r="BJ737" s="670"/>
      <c r="BK737" s="672"/>
      <c r="BL737" s="60"/>
      <c r="BT737" s="6"/>
      <c r="BU737" s="6"/>
      <c r="BV737" s="6"/>
      <c r="BW737" s="6"/>
      <c r="BX737" s="6"/>
      <c r="BY737" s="6"/>
      <c r="BZ737" s="6"/>
      <c r="CA737" s="6"/>
      <c r="CB737" s="60"/>
      <c r="CC737" s="6"/>
      <c r="CD737" s="6"/>
      <c r="CE737" s="6"/>
    </row>
    <row r="738" spans="2:83" x14ac:dyDescent="0.25">
      <c r="B738" s="6">
        <v>25.8</v>
      </c>
      <c r="C738" s="6">
        <v>75</v>
      </c>
      <c r="D738" s="6">
        <v>20.399999999999999</v>
      </c>
      <c r="E738" s="6">
        <v>24</v>
      </c>
      <c r="F738" s="6">
        <v>2.9</v>
      </c>
      <c r="G738" s="6">
        <v>5.4</v>
      </c>
      <c r="H738" s="6">
        <v>1014.5</v>
      </c>
      <c r="I738" s="6" t="s">
        <v>229</v>
      </c>
      <c r="J738" s="6" t="s">
        <v>229</v>
      </c>
      <c r="K738" s="6">
        <v>0</v>
      </c>
      <c r="L738" s="6">
        <v>0</v>
      </c>
      <c r="M738" s="6">
        <v>0.5</v>
      </c>
      <c r="N738">
        <v>15.7</v>
      </c>
      <c r="O738">
        <v>669.8</v>
      </c>
      <c r="P738">
        <v>38.1</v>
      </c>
      <c r="Q738">
        <v>37.299999999999997</v>
      </c>
      <c r="R738" s="60">
        <v>0.50624999999999998</v>
      </c>
      <c r="T738" s="124">
        <f t="shared" si="45"/>
        <v>23.9</v>
      </c>
      <c r="U738" s="128">
        <f t="shared" si="44"/>
        <v>-4.1000000000000014</v>
      </c>
      <c r="V738" s="123" t="str">
        <f t="shared" si="42"/>
        <v/>
      </c>
      <c r="W738" s="128" t="str">
        <f t="shared" si="43"/>
        <v/>
      </c>
      <c r="X738" s="124"/>
      <c r="Z738" s="6"/>
      <c r="AA738"/>
      <c r="AC738" s="545"/>
      <c r="AR738" s="6"/>
      <c r="AS738" s="6"/>
      <c r="AT738" s="58"/>
      <c r="AU738" s="671"/>
      <c r="AV738" s="671"/>
      <c r="AW738" s="670"/>
      <c r="AX738" s="671"/>
      <c r="AY738" s="671"/>
      <c r="AZ738" s="671"/>
      <c r="BA738" s="670"/>
      <c r="BB738" s="670"/>
      <c r="BC738" s="670"/>
      <c r="BD738" s="671"/>
      <c r="BE738" s="671"/>
      <c r="BF738" s="671"/>
      <c r="BG738" s="671"/>
      <c r="BH738" s="670"/>
      <c r="BI738" s="670"/>
      <c r="BJ738" s="670"/>
      <c r="BK738" s="672"/>
      <c r="BL738" s="60"/>
      <c r="BT738" s="6"/>
      <c r="BU738" s="6"/>
      <c r="BV738" s="6"/>
      <c r="BW738" s="6"/>
      <c r="BX738" s="6"/>
      <c r="BY738" s="6"/>
      <c r="BZ738" s="6"/>
      <c r="CA738" s="6"/>
      <c r="CB738" s="60"/>
      <c r="CC738" s="6"/>
      <c r="CD738" s="6"/>
      <c r="CE738" s="6"/>
    </row>
    <row r="739" spans="2:83" x14ac:dyDescent="0.25">
      <c r="B739" s="6">
        <v>25.9</v>
      </c>
      <c r="C739" s="6">
        <v>75</v>
      </c>
      <c r="D739" s="6">
        <v>20.399999999999999</v>
      </c>
      <c r="E739" s="6">
        <v>24</v>
      </c>
      <c r="F739" s="6">
        <v>7.6</v>
      </c>
      <c r="G739" s="6">
        <v>9.4</v>
      </c>
      <c r="H739" s="6">
        <v>1014.6</v>
      </c>
      <c r="I739" s="6" t="s">
        <v>229</v>
      </c>
      <c r="J739" s="6" t="s">
        <v>229</v>
      </c>
      <c r="K739" s="6">
        <v>0</v>
      </c>
      <c r="L739" s="6">
        <v>0</v>
      </c>
      <c r="M739" s="6">
        <v>0.5</v>
      </c>
      <c r="N739">
        <v>15.7</v>
      </c>
      <c r="O739">
        <v>669.8</v>
      </c>
      <c r="P739">
        <v>38.200000000000003</v>
      </c>
      <c r="Q739">
        <v>37.299999999999997</v>
      </c>
      <c r="R739" s="60">
        <v>0.50694444444444398</v>
      </c>
      <c r="T739" s="124">
        <f t="shared" si="45"/>
        <v>23.9</v>
      </c>
      <c r="U739" s="128">
        <f t="shared" si="44"/>
        <v>-4.1000000000000014</v>
      </c>
      <c r="V739" s="123" t="str">
        <f t="shared" si="42"/>
        <v/>
      </c>
      <c r="W739" s="128" t="str">
        <f t="shared" si="43"/>
        <v/>
      </c>
      <c r="X739" s="124"/>
      <c r="Z739" s="6"/>
      <c r="AA739"/>
      <c r="AC739" s="545"/>
      <c r="AR739" s="6"/>
      <c r="AS739" s="6"/>
      <c r="AT739" s="58"/>
      <c r="AU739" s="671"/>
      <c r="AV739" s="671"/>
      <c r="AW739" s="670"/>
      <c r="AX739" s="671"/>
      <c r="AY739" s="671"/>
      <c r="AZ739" s="671"/>
      <c r="BA739" s="671"/>
      <c r="BB739" s="670"/>
      <c r="BC739" s="670"/>
      <c r="BD739" s="671"/>
      <c r="BE739" s="671"/>
      <c r="BF739" s="671"/>
      <c r="BG739" s="671"/>
      <c r="BH739" s="670"/>
      <c r="BI739" s="670"/>
      <c r="BJ739" s="670"/>
      <c r="BK739" s="672"/>
      <c r="BL739" s="60"/>
      <c r="BT739" s="6"/>
      <c r="BU739" s="6"/>
      <c r="BV739" s="6"/>
      <c r="BW739" s="6"/>
      <c r="BX739" s="6"/>
      <c r="BY739" s="6"/>
      <c r="BZ739" s="6"/>
      <c r="CA739" s="6"/>
      <c r="CB739" s="60"/>
      <c r="CC739" s="6"/>
      <c r="CD739" s="6"/>
      <c r="CE739" s="6"/>
    </row>
    <row r="740" spans="2:83" x14ac:dyDescent="0.25">
      <c r="B740" s="6">
        <v>25.9</v>
      </c>
      <c r="C740" s="6">
        <v>75</v>
      </c>
      <c r="D740" s="6">
        <v>20.5</v>
      </c>
      <c r="E740" s="6">
        <v>24.1</v>
      </c>
      <c r="F740" s="6">
        <v>5.4</v>
      </c>
      <c r="G740" s="6">
        <v>7.2</v>
      </c>
      <c r="H740" s="6">
        <v>1014.3</v>
      </c>
      <c r="I740" s="6" t="s">
        <v>229</v>
      </c>
      <c r="J740" s="6" t="s">
        <v>229</v>
      </c>
      <c r="K740" s="6">
        <v>0</v>
      </c>
      <c r="L740" s="6">
        <v>0</v>
      </c>
      <c r="M740" s="6">
        <v>0.5</v>
      </c>
      <c r="N740">
        <v>15.7</v>
      </c>
      <c r="O740">
        <v>669.8</v>
      </c>
      <c r="P740">
        <v>38.299999999999997</v>
      </c>
      <c r="Q740">
        <v>37.4</v>
      </c>
      <c r="R740" s="60">
        <v>0.50763888888888897</v>
      </c>
      <c r="T740" s="124">
        <f t="shared" si="45"/>
        <v>23.8</v>
      </c>
      <c r="U740" s="128">
        <f t="shared" si="44"/>
        <v>-4.1999999999999993</v>
      </c>
      <c r="V740" s="123" t="str">
        <f t="shared" si="42"/>
        <v/>
      </c>
      <c r="W740" s="128" t="str">
        <f t="shared" si="43"/>
        <v/>
      </c>
      <c r="X740" s="124"/>
      <c r="Z740" s="6"/>
      <c r="AA740"/>
      <c r="AC740" s="545"/>
      <c r="AR740" s="6"/>
      <c r="AS740" s="6"/>
      <c r="AT740" s="58"/>
      <c r="AU740" s="671"/>
      <c r="AV740" s="671"/>
      <c r="AW740" s="670"/>
      <c r="AX740" s="671"/>
      <c r="AY740" s="671"/>
      <c r="AZ740" s="671"/>
      <c r="BA740" s="670"/>
      <c r="BB740" s="670"/>
      <c r="BC740" s="670"/>
      <c r="BD740" s="671"/>
      <c r="BE740" s="671"/>
      <c r="BF740" s="671"/>
      <c r="BG740" s="671"/>
      <c r="BH740" s="670"/>
      <c r="BI740" s="670"/>
      <c r="BJ740" s="670"/>
      <c r="BK740" s="672"/>
      <c r="BL740" s="60"/>
      <c r="BT740" s="6"/>
      <c r="BU740" s="6"/>
      <c r="BV740" s="6"/>
      <c r="BW740" s="6"/>
      <c r="BX740" s="6"/>
      <c r="BY740" s="6"/>
      <c r="BZ740" s="6"/>
      <c r="CA740" s="6"/>
      <c r="CB740" s="60"/>
      <c r="CC740" s="6"/>
      <c r="CD740" s="6"/>
      <c r="CE740" s="6"/>
    </row>
    <row r="741" spans="2:83" x14ac:dyDescent="0.25">
      <c r="B741" s="6">
        <v>26</v>
      </c>
      <c r="C741" s="6">
        <v>75</v>
      </c>
      <c r="D741" s="6">
        <v>20.399999999999999</v>
      </c>
      <c r="E741" s="6">
        <v>24.2</v>
      </c>
      <c r="F741" s="6">
        <v>7.6</v>
      </c>
      <c r="G741" s="6">
        <v>13</v>
      </c>
      <c r="H741" s="6">
        <v>1014.2</v>
      </c>
      <c r="I741" s="6" t="s">
        <v>229</v>
      </c>
      <c r="J741" s="6" t="s">
        <v>229</v>
      </c>
      <c r="K741" s="6">
        <v>0</v>
      </c>
      <c r="L741" s="6">
        <v>0</v>
      </c>
      <c r="M741" s="6">
        <v>0.5</v>
      </c>
      <c r="N741">
        <v>15.7</v>
      </c>
      <c r="O741">
        <v>669.8</v>
      </c>
      <c r="P741">
        <v>38.4</v>
      </c>
      <c r="Q741">
        <v>37.4</v>
      </c>
      <c r="R741" s="60">
        <v>0.50833333333333297</v>
      </c>
      <c r="T741" s="124">
        <f t="shared" si="45"/>
        <v>23.8</v>
      </c>
      <c r="U741" s="128">
        <f t="shared" si="44"/>
        <v>-4.1999999999999993</v>
      </c>
      <c r="V741" s="123" t="str">
        <f t="shared" si="42"/>
        <v/>
      </c>
      <c r="W741" s="128" t="str">
        <f t="shared" si="43"/>
        <v/>
      </c>
      <c r="X741" s="124"/>
      <c r="Z741" s="6"/>
      <c r="AA741"/>
      <c r="AC741" s="545"/>
      <c r="AR741" s="6"/>
      <c r="AS741" s="6"/>
      <c r="AT741" s="58"/>
      <c r="AU741" s="671"/>
      <c r="AV741" s="671"/>
      <c r="AW741" s="670"/>
      <c r="AX741" s="671"/>
      <c r="AY741" s="671"/>
      <c r="AZ741" s="671"/>
      <c r="BA741" s="670"/>
      <c r="BB741" s="670"/>
      <c r="BC741" s="670"/>
      <c r="BD741" s="671"/>
      <c r="BE741" s="671"/>
      <c r="BF741" s="671"/>
      <c r="BG741" s="671"/>
      <c r="BH741" s="670"/>
      <c r="BI741" s="670"/>
      <c r="BJ741" s="670"/>
      <c r="BK741" s="672"/>
      <c r="BL741" s="60"/>
      <c r="BT741" s="6"/>
      <c r="BU741" s="6"/>
      <c r="BV741" s="6"/>
      <c r="BW741" s="6"/>
      <c r="BX741" s="6"/>
      <c r="BY741" s="6"/>
      <c r="BZ741" s="6"/>
      <c r="CA741" s="6"/>
      <c r="CB741" s="60"/>
      <c r="CC741" s="6"/>
      <c r="CD741" s="6"/>
      <c r="CE741" s="6"/>
    </row>
    <row r="742" spans="2:83" x14ac:dyDescent="0.25">
      <c r="B742" s="6">
        <v>26</v>
      </c>
      <c r="C742" s="6">
        <v>75</v>
      </c>
      <c r="D742" s="6">
        <v>20.6</v>
      </c>
      <c r="E742" s="6">
        <v>24.2</v>
      </c>
      <c r="F742" s="6">
        <v>4.7</v>
      </c>
      <c r="G742" s="6">
        <v>7.2</v>
      </c>
      <c r="H742" s="6">
        <v>1014.1</v>
      </c>
      <c r="I742" s="6" t="s">
        <v>229</v>
      </c>
      <c r="J742" s="6" t="s">
        <v>229</v>
      </c>
      <c r="K742" s="6">
        <v>0</v>
      </c>
      <c r="L742" s="6">
        <v>0</v>
      </c>
      <c r="M742" s="6">
        <v>0.5</v>
      </c>
      <c r="N742">
        <v>15.7</v>
      </c>
      <c r="O742">
        <v>669.8</v>
      </c>
      <c r="P742">
        <v>38.5</v>
      </c>
      <c r="Q742">
        <v>37.4</v>
      </c>
      <c r="R742" s="60">
        <v>0.50902777777777797</v>
      </c>
      <c r="T742" s="124">
        <f t="shared" si="45"/>
        <v>23.8</v>
      </c>
      <c r="U742" s="128">
        <f t="shared" si="44"/>
        <v>-4.1999999999999993</v>
      </c>
      <c r="V742" s="123" t="str">
        <f t="shared" si="42"/>
        <v/>
      </c>
      <c r="W742" s="128" t="str">
        <f t="shared" si="43"/>
        <v/>
      </c>
      <c r="X742" s="124"/>
      <c r="Z742" s="6"/>
      <c r="AA742"/>
      <c r="AC742" s="545"/>
      <c r="AR742" s="6"/>
      <c r="AS742" s="6"/>
      <c r="AT742" s="58"/>
      <c r="AU742" s="671"/>
      <c r="AV742" s="671"/>
      <c r="AW742" s="670"/>
      <c r="AX742" s="671"/>
      <c r="AY742" s="671"/>
      <c r="AZ742" s="671"/>
      <c r="BA742" s="671"/>
      <c r="BB742" s="670"/>
      <c r="BC742" s="670"/>
      <c r="BD742" s="671"/>
      <c r="BE742" s="671"/>
      <c r="BF742" s="671"/>
      <c r="BG742" s="671"/>
      <c r="BH742" s="670"/>
      <c r="BI742" s="670"/>
      <c r="BJ742" s="670"/>
      <c r="BK742" s="672"/>
      <c r="BL742" s="60"/>
      <c r="BT742" s="6"/>
      <c r="BU742" s="6"/>
      <c r="BV742" s="6"/>
      <c r="BW742" s="6"/>
      <c r="BX742" s="6"/>
      <c r="BY742" s="6"/>
      <c r="BZ742" s="6"/>
      <c r="CA742" s="6"/>
      <c r="CB742" s="60"/>
      <c r="CC742" s="6"/>
      <c r="CD742" s="6"/>
      <c r="CE742" s="6"/>
    </row>
    <row r="743" spans="2:83" x14ac:dyDescent="0.25">
      <c r="B743" s="6">
        <v>26.1</v>
      </c>
      <c r="C743" s="6">
        <v>75</v>
      </c>
      <c r="D743" s="6">
        <v>20.399999999999999</v>
      </c>
      <c r="E743" s="6">
        <v>24.2</v>
      </c>
      <c r="F743" s="6">
        <v>5.8</v>
      </c>
      <c r="G743" s="6">
        <v>9.4</v>
      </c>
      <c r="H743" s="6">
        <v>1014.4</v>
      </c>
      <c r="I743" s="6" t="s">
        <v>229</v>
      </c>
      <c r="J743" s="6" t="s">
        <v>229</v>
      </c>
      <c r="K743" s="6">
        <v>0</v>
      </c>
      <c r="L743" s="6">
        <v>0</v>
      </c>
      <c r="M743" s="6">
        <v>0.5</v>
      </c>
      <c r="N743">
        <v>15.7</v>
      </c>
      <c r="O743">
        <v>669.8</v>
      </c>
      <c r="P743">
        <v>38.5</v>
      </c>
      <c r="Q743">
        <v>37.4</v>
      </c>
      <c r="R743" s="60">
        <v>0.50972222222222197</v>
      </c>
      <c r="T743" s="124">
        <f t="shared" si="45"/>
        <v>23.8</v>
      </c>
      <c r="U743" s="128">
        <f t="shared" si="44"/>
        <v>-4.1999999999999993</v>
      </c>
      <c r="V743" s="123" t="str">
        <f t="shared" si="42"/>
        <v/>
      </c>
      <c r="W743" s="128" t="str">
        <f t="shared" si="43"/>
        <v/>
      </c>
      <c r="X743" s="124"/>
      <c r="Z743" s="6"/>
      <c r="AA743"/>
      <c r="AC743" s="545"/>
      <c r="AR743" s="6"/>
      <c r="AS743" s="6"/>
      <c r="AT743" s="58"/>
      <c r="AU743" s="670"/>
      <c r="AV743" s="671"/>
      <c r="AW743" s="671"/>
      <c r="AX743" s="670"/>
      <c r="AY743" s="671"/>
      <c r="AZ743" s="671"/>
      <c r="BA743" s="670"/>
      <c r="BB743" s="670"/>
      <c r="BC743" s="670"/>
      <c r="BD743" s="671"/>
      <c r="BE743" s="671"/>
      <c r="BF743" s="671"/>
      <c r="BG743" s="671"/>
      <c r="BH743" s="670"/>
      <c r="BI743" s="670"/>
      <c r="BJ743" s="670"/>
      <c r="BK743" s="672"/>
      <c r="BL743" s="60"/>
      <c r="BT743" s="6"/>
      <c r="BU743" s="6"/>
      <c r="BV743" s="6"/>
      <c r="BW743" s="6"/>
      <c r="BX743" s="6"/>
      <c r="BY743" s="6"/>
      <c r="BZ743" s="6"/>
      <c r="CA743" s="6"/>
      <c r="CB743" s="60"/>
      <c r="CC743" s="6"/>
      <c r="CD743" s="6"/>
      <c r="CE743" s="6"/>
    </row>
    <row r="744" spans="2:83" x14ac:dyDescent="0.25">
      <c r="B744" s="6">
        <v>26.1</v>
      </c>
      <c r="C744" s="6">
        <v>75</v>
      </c>
      <c r="D744" s="6">
        <v>20.3</v>
      </c>
      <c r="E744" s="6">
        <v>24.4</v>
      </c>
      <c r="F744" s="6">
        <v>7.2</v>
      </c>
      <c r="G744" s="6">
        <v>9.4</v>
      </c>
      <c r="H744" s="6">
        <v>1014.3</v>
      </c>
      <c r="I744" s="6" t="s">
        <v>229</v>
      </c>
      <c r="J744" s="6" t="s">
        <v>229</v>
      </c>
      <c r="K744" s="6">
        <v>0</v>
      </c>
      <c r="L744" s="6">
        <v>0</v>
      </c>
      <c r="M744" s="6">
        <v>0.5</v>
      </c>
      <c r="N744">
        <v>15.7</v>
      </c>
      <c r="O744">
        <v>669.8</v>
      </c>
      <c r="P744">
        <v>38.6</v>
      </c>
      <c r="Q744">
        <v>37.4</v>
      </c>
      <c r="R744" s="60">
        <v>0.51041666666666696</v>
      </c>
      <c r="T744" s="124">
        <f t="shared" si="45"/>
        <v>23.7</v>
      </c>
      <c r="U744" s="128">
        <f t="shared" si="44"/>
        <v>-4.3000000000000007</v>
      </c>
      <c r="V744" s="123" t="str">
        <f t="shared" si="42"/>
        <v/>
      </c>
      <c r="W744" s="128" t="str">
        <f t="shared" si="43"/>
        <v/>
      </c>
      <c r="X744" s="124"/>
      <c r="Z744" s="6"/>
      <c r="AA744"/>
      <c r="AC744" s="545"/>
      <c r="AR744" s="6"/>
      <c r="AS744" s="6"/>
      <c r="AT744" s="58"/>
      <c r="AU744" s="670"/>
      <c r="AV744" s="671"/>
      <c r="AW744" s="671"/>
      <c r="AX744" s="670"/>
      <c r="AY744" s="671"/>
      <c r="AZ744" s="671"/>
      <c r="BA744" s="670"/>
      <c r="BB744" s="670"/>
      <c r="BC744" s="670"/>
      <c r="BD744" s="671"/>
      <c r="BE744" s="671"/>
      <c r="BF744" s="671"/>
      <c r="BG744" s="671"/>
      <c r="BH744" s="670"/>
      <c r="BI744" s="670"/>
      <c r="BJ744" s="670"/>
      <c r="BK744" s="672"/>
      <c r="BL744" s="60"/>
      <c r="BT744" s="6"/>
      <c r="BU744" s="6"/>
      <c r="BV744" s="6"/>
      <c r="BW744" s="6"/>
      <c r="BX744" s="6"/>
      <c r="BY744" s="6"/>
      <c r="BZ744" s="6"/>
      <c r="CA744" s="6"/>
      <c r="CB744" s="60"/>
      <c r="CC744" s="6"/>
      <c r="CD744" s="6"/>
      <c r="CE744" s="6"/>
    </row>
    <row r="745" spans="2:83" x14ac:dyDescent="0.25">
      <c r="B745" s="6">
        <v>26.1</v>
      </c>
      <c r="C745" s="6">
        <v>75</v>
      </c>
      <c r="D745" s="6">
        <v>20.7</v>
      </c>
      <c r="E745" s="6">
        <v>24.5</v>
      </c>
      <c r="F745" s="6">
        <v>5.8</v>
      </c>
      <c r="G745" s="6">
        <v>9.4</v>
      </c>
      <c r="H745" s="6">
        <v>1014.2</v>
      </c>
      <c r="I745" s="6" t="s">
        <v>229</v>
      </c>
      <c r="J745" s="6" t="s">
        <v>229</v>
      </c>
      <c r="K745" s="6">
        <v>0</v>
      </c>
      <c r="L745" s="6">
        <v>0</v>
      </c>
      <c r="M745" s="6">
        <v>0.5</v>
      </c>
      <c r="N745">
        <v>15.7</v>
      </c>
      <c r="O745">
        <v>669.8</v>
      </c>
      <c r="P745">
        <v>38.700000000000003</v>
      </c>
      <c r="Q745">
        <v>37.5</v>
      </c>
      <c r="R745" s="60">
        <v>0.51111111111111096</v>
      </c>
      <c r="T745" s="124">
        <f t="shared" si="45"/>
        <v>23.7</v>
      </c>
      <c r="U745" s="128">
        <f t="shared" si="44"/>
        <v>-4.3000000000000007</v>
      </c>
      <c r="V745" s="123" t="str">
        <f t="shared" si="42"/>
        <v/>
      </c>
      <c r="W745" s="128" t="str">
        <f t="shared" si="43"/>
        <v/>
      </c>
      <c r="X745" s="124"/>
      <c r="Z745" s="6"/>
      <c r="AA745"/>
      <c r="AC745" s="545"/>
      <c r="AR745" s="6"/>
      <c r="AS745" s="6"/>
      <c r="AT745" s="58"/>
      <c r="AU745" s="670"/>
      <c r="AV745" s="671"/>
      <c r="AW745" s="671"/>
      <c r="AX745" s="670"/>
      <c r="AY745" s="670"/>
      <c r="AZ745" s="670"/>
      <c r="BA745" s="670"/>
      <c r="BB745" s="670"/>
      <c r="BC745" s="670"/>
      <c r="BD745" s="671"/>
      <c r="BE745" s="671"/>
      <c r="BF745" s="671"/>
      <c r="BG745" s="671"/>
      <c r="BH745" s="670"/>
      <c r="BI745" s="670"/>
      <c r="BJ745" s="670"/>
      <c r="BK745" s="672"/>
      <c r="BL745" s="60"/>
      <c r="BT745" s="6"/>
      <c r="BU745" s="6"/>
      <c r="BV745" s="6"/>
      <c r="BW745" s="6"/>
      <c r="BX745" s="6"/>
      <c r="BY745" s="6"/>
      <c r="BZ745" s="6"/>
      <c r="CA745" s="6"/>
      <c r="CB745" s="60"/>
      <c r="CC745" s="6"/>
      <c r="CD745" s="6"/>
      <c r="CE745" s="6"/>
    </row>
    <row r="746" spans="2:83" x14ac:dyDescent="0.25">
      <c r="B746" s="6">
        <v>26.1</v>
      </c>
      <c r="C746" s="6">
        <v>75</v>
      </c>
      <c r="D746" s="6">
        <v>20.6</v>
      </c>
      <c r="E746" s="6">
        <v>24.4</v>
      </c>
      <c r="F746" s="6">
        <v>6.5</v>
      </c>
      <c r="G746" s="6">
        <v>7.2</v>
      </c>
      <c r="H746" s="6">
        <v>1014.5</v>
      </c>
      <c r="I746" s="6" t="s">
        <v>229</v>
      </c>
      <c r="J746" s="6" t="s">
        <v>229</v>
      </c>
      <c r="K746" s="6">
        <v>0</v>
      </c>
      <c r="L746" s="6">
        <v>0</v>
      </c>
      <c r="M746" s="6">
        <v>0.5</v>
      </c>
      <c r="N746">
        <v>15.7</v>
      </c>
      <c r="O746">
        <v>669.8</v>
      </c>
      <c r="P746">
        <v>38.700000000000003</v>
      </c>
      <c r="Q746">
        <v>37.4</v>
      </c>
      <c r="R746" s="60">
        <v>0.51180555555555596</v>
      </c>
      <c r="T746" s="124">
        <f t="shared" si="45"/>
        <v>23.7</v>
      </c>
      <c r="U746" s="128">
        <f t="shared" si="44"/>
        <v>-4.1999999999999993</v>
      </c>
      <c r="V746" s="123" t="str">
        <f t="shared" si="42"/>
        <v/>
      </c>
      <c r="W746" s="128" t="str">
        <f t="shared" si="43"/>
        <v/>
      </c>
      <c r="X746" s="124"/>
      <c r="Z746" s="6"/>
      <c r="AA746"/>
      <c r="AC746" s="545"/>
      <c r="AR746" s="6"/>
      <c r="AS746" s="6"/>
      <c r="AT746" s="58"/>
      <c r="AU746" s="670"/>
      <c r="AV746" s="671"/>
      <c r="AW746" s="671"/>
      <c r="AX746" s="670"/>
      <c r="AY746" s="670"/>
      <c r="AZ746" s="670"/>
      <c r="BA746" s="670"/>
      <c r="BB746" s="670"/>
      <c r="BC746" s="670"/>
      <c r="BD746" s="671"/>
      <c r="BE746" s="671"/>
      <c r="BF746" s="671"/>
      <c r="BG746" s="671"/>
      <c r="BH746" s="670"/>
      <c r="BI746" s="670"/>
      <c r="BJ746" s="670"/>
      <c r="BK746" s="672"/>
      <c r="BL746" s="60"/>
      <c r="BT746" s="6"/>
      <c r="BU746" s="6"/>
      <c r="BV746" s="6"/>
      <c r="BW746" s="6"/>
      <c r="BX746" s="6"/>
      <c r="BY746" s="6"/>
      <c r="BZ746" s="6"/>
      <c r="CA746" s="6"/>
      <c r="CB746" s="60"/>
      <c r="CC746" s="6"/>
      <c r="CD746" s="6"/>
      <c r="CE746" s="6"/>
    </row>
    <row r="747" spans="2:83" x14ac:dyDescent="0.25">
      <c r="B747" s="6">
        <v>26.1</v>
      </c>
      <c r="C747" s="6">
        <v>74</v>
      </c>
      <c r="D747" s="6">
        <v>20.6</v>
      </c>
      <c r="E747" s="6">
        <v>24.3</v>
      </c>
      <c r="F747" s="6">
        <v>6.8</v>
      </c>
      <c r="G747" s="6">
        <v>9.4</v>
      </c>
      <c r="H747" s="6">
        <v>1014.1</v>
      </c>
      <c r="I747" s="6" t="s">
        <v>229</v>
      </c>
      <c r="J747" s="6" t="s">
        <v>229</v>
      </c>
      <c r="K747" s="6">
        <v>0</v>
      </c>
      <c r="L747" s="6">
        <v>0</v>
      </c>
      <c r="M747" s="6">
        <v>0.5</v>
      </c>
      <c r="N747">
        <v>15.7</v>
      </c>
      <c r="O747">
        <v>669.8</v>
      </c>
      <c r="P747">
        <v>38.4</v>
      </c>
      <c r="Q747">
        <v>37.1</v>
      </c>
      <c r="R747" s="60">
        <v>0.51249999999999996</v>
      </c>
      <c r="T747" s="124">
        <f t="shared" si="45"/>
        <v>23.7</v>
      </c>
      <c r="U747" s="128">
        <f t="shared" si="44"/>
        <v>-4.1999999999999993</v>
      </c>
      <c r="V747" s="123" t="str">
        <f t="shared" si="42"/>
        <v/>
      </c>
      <c r="W747" s="128" t="str">
        <f t="shared" si="43"/>
        <v/>
      </c>
      <c r="X747" s="124"/>
      <c r="Z747" s="6"/>
      <c r="AA747"/>
      <c r="AC747" s="545"/>
      <c r="AR747" s="6"/>
      <c r="AS747" s="6"/>
      <c r="AT747" s="58"/>
      <c r="AU747" s="670"/>
      <c r="AV747" s="671"/>
      <c r="AW747" s="671"/>
      <c r="AX747" s="670"/>
      <c r="AY747" s="671"/>
      <c r="AZ747" s="671"/>
      <c r="BA747" s="671"/>
      <c r="BB747" s="670"/>
      <c r="BC747" s="670"/>
      <c r="BD747" s="671"/>
      <c r="BE747" s="671"/>
      <c r="BF747" s="671"/>
      <c r="BG747" s="671"/>
      <c r="BH747" s="670"/>
      <c r="BI747" s="670"/>
      <c r="BJ747" s="670"/>
      <c r="BK747" s="672"/>
      <c r="BL747" s="60"/>
      <c r="BT747" s="6"/>
      <c r="BU747" s="6"/>
      <c r="BV747" s="6"/>
      <c r="BW747" s="6"/>
      <c r="BX747" s="6"/>
      <c r="BY747" s="6"/>
      <c r="BZ747" s="6"/>
      <c r="CA747" s="6"/>
      <c r="CB747" s="60"/>
      <c r="CC747" s="6"/>
      <c r="CD747" s="6"/>
      <c r="CE747" s="6"/>
    </row>
    <row r="748" spans="2:83" x14ac:dyDescent="0.25">
      <c r="B748" s="6">
        <v>26.1</v>
      </c>
      <c r="C748" s="6">
        <v>74</v>
      </c>
      <c r="D748" s="6">
        <v>20.6</v>
      </c>
      <c r="E748" s="6">
        <v>24.3</v>
      </c>
      <c r="F748" s="6">
        <v>3.6</v>
      </c>
      <c r="G748" s="6">
        <v>7.2</v>
      </c>
      <c r="H748" s="6">
        <v>1014.2</v>
      </c>
      <c r="I748" s="6" t="s">
        <v>229</v>
      </c>
      <c r="J748" s="6" t="s">
        <v>229</v>
      </c>
      <c r="K748" s="6">
        <v>0</v>
      </c>
      <c r="L748" s="6">
        <v>0</v>
      </c>
      <c r="M748" s="6">
        <v>0.5</v>
      </c>
      <c r="N748">
        <v>15.7</v>
      </c>
      <c r="O748">
        <v>669.8</v>
      </c>
      <c r="P748">
        <v>38.1</v>
      </c>
      <c r="Q748">
        <v>36.6</v>
      </c>
      <c r="R748" s="60">
        <v>0.51319444444444495</v>
      </c>
      <c r="T748" s="124">
        <f t="shared" si="45"/>
        <v>23.6</v>
      </c>
      <c r="U748" s="128">
        <f t="shared" si="44"/>
        <v>-4.2999999999999972</v>
      </c>
      <c r="V748" s="123" t="str">
        <f t="shared" si="42"/>
        <v/>
      </c>
      <c r="W748" s="128" t="str">
        <f t="shared" si="43"/>
        <v/>
      </c>
      <c r="X748" s="124"/>
      <c r="Z748" s="6"/>
      <c r="AA748"/>
      <c r="AC748" s="545"/>
      <c r="AR748" s="6"/>
      <c r="AS748" s="6"/>
      <c r="AT748" s="58"/>
      <c r="AU748" s="670"/>
      <c r="AV748" s="671"/>
      <c r="AW748" s="671"/>
      <c r="AX748" s="670"/>
      <c r="AY748" s="671"/>
      <c r="AZ748" s="671"/>
      <c r="BA748" s="671"/>
      <c r="BB748" s="670"/>
      <c r="BC748" s="670"/>
      <c r="BD748" s="671"/>
      <c r="BE748" s="671"/>
      <c r="BF748" s="671"/>
      <c r="BG748" s="671"/>
      <c r="BH748" s="670"/>
      <c r="BI748" s="670"/>
      <c r="BJ748" s="670"/>
      <c r="BK748" s="672"/>
      <c r="BL748" s="60"/>
      <c r="BT748" s="6"/>
      <c r="BU748" s="6"/>
      <c r="BV748" s="6"/>
      <c r="BW748" s="6"/>
      <c r="BX748" s="6"/>
      <c r="BY748" s="6"/>
      <c r="BZ748" s="6"/>
      <c r="CA748" s="6"/>
      <c r="CB748" s="60"/>
      <c r="CC748" s="6"/>
      <c r="CD748" s="6"/>
      <c r="CE748" s="6"/>
    </row>
    <row r="749" spans="2:83" x14ac:dyDescent="0.25">
      <c r="B749" s="6">
        <v>26.1</v>
      </c>
      <c r="C749" s="6">
        <v>74</v>
      </c>
      <c r="D749" s="6">
        <v>20.5</v>
      </c>
      <c r="E749" s="6">
        <v>24.3</v>
      </c>
      <c r="F749" s="6">
        <v>6.8</v>
      </c>
      <c r="G749" s="6">
        <v>11.2</v>
      </c>
      <c r="H749" s="6">
        <v>1014.5</v>
      </c>
      <c r="I749" s="6" t="s">
        <v>229</v>
      </c>
      <c r="J749" s="6" t="s">
        <v>229</v>
      </c>
      <c r="K749" s="6">
        <v>0</v>
      </c>
      <c r="L749" s="6">
        <v>0</v>
      </c>
      <c r="M749" s="6">
        <v>0.5</v>
      </c>
      <c r="N749">
        <v>15.7</v>
      </c>
      <c r="O749">
        <v>669.8</v>
      </c>
      <c r="P749">
        <v>37.6</v>
      </c>
      <c r="Q749">
        <v>36.200000000000003</v>
      </c>
      <c r="R749" s="60">
        <v>0.51388888888888895</v>
      </c>
      <c r="T749" s="124">
        <f t="shared" si="45"/>
        <v>23.6</v>
      </c>
      <c r="U749" s="128">
        <f t="shared" si="44"/>
        <v>-4.2999999999999972</v>
      </c>
      <c r="V749" s="123" t="str">
        <f t="shared" si="42"/>
        <v/>
      </c>
      <c r="W749" s="128" t="str">
        <f t="shared" si="43"/>
        <v/>
      </c>
      <c r="X749" s="124"/>
      <c r="Z749" s="6"/>
      <c r="AA749"/>
      <c r="AC749" s="545"/>
      <c r="AR749" s="6"/>
      <c r="AS749" s="6"/>
      <c r="AT749" s="58"/>
      <c r="AU749" s="670"/>
      <c r="AV749" s="671"/>
      <c r="AW749" s="671"/>
      <c r="AX749" s="670"/>
      <c r="AY749" s="671"/>
      <c r="AZ749" s="671"/>
      <c r="BA749" s="670"/>
      <c r="BB749" s="670"/>
      <c r="BC749" s="670"/>
      <c r="BD749" s="671"/>
      <c r="BE749" s="671"/>
      <c r="BF749" s="671"/>
      <c r="BG749" s="671"/>
      <c r="BH749" s="670"/>
      <c r="BI749" s="670"/>
      <c r="BJ749" s="670"/>
      <c r="BK749" s="672"/>
      <c r="BL749" s="60"/>
      <c r="BT749" s="6"/>
      <c r="BU749" s="6"/>
      <c r="BV749" s="6"/>
      <c r="BW749" s="6"/>
      <c r="BX749" s="6"/>
      <c r="BY749" s="6"/>
      <c r="BZ749" s="6"/>
      <c r="CA749" s="6"/>
      <c r="CB749" s="60"/>
      <c r="CC749" s="6"/>
      <c r="CD749" s="6"/>
      <c r="CE749" s="6"/>
    </row>
    <row r="750" spans="2:83" x14ac:dyDescent="0.25">
      <c r="B750" s="6">
        <v>26.1</v>
      </c>
      <c r="C750" s="6">
        <v>74</v>
      </c>
      <c r="D750" s="6">
        <v>20.6</v>
      </c>
      <c r="E750" s="6">
        <v>24.4</v>
      </c>
      <c r="F750" s="6">
        <v>9.6999999999999993</v>
      </c>
      <c r="G750" s="6">
        <v>11.2</v>
      </c>
      <c r="H750" s="6">
        <v>1014.3</v>
      </c>
      <c r="I750" s="6" t="s">
        <v>229</v>
      </c>
      <c r="J750" s="6" t="s">
        <v>229</v>
      </c>
      <c r="K750" s="6">
        <v>0</v>
      </c>
      <c r="L750" s="6">
        <v>0</v>
      </c>
      <c r="M750" s="6">
        <v>0.5</v>
      </c>
      <c r="N750">
        <v>15.7</v>
      </c>
      <c r="O750">
        <v>669.8</v>
      </c>
      <c r="P750">
        <v>37.200000000000003</v>
      </c>
      <c r="Q750">
        <v>35.9</v>
      </c>
      <c r="R750" s="60">
        <v>0.51458333333333295</v>
      </c>
      <c r="T750" s="124">
        <f t="shared" si="45"/>
        <v>23.6</v>
      </c>
      <c r="U750" s="128">
        <f t="shared" si="44"/>
        <v>-4.2999999999999972</v>
      </c>
      <c r="V750" s="123" t="str">
        <f t="shared" si="42"/>
        <v/>
      </c>
      <c r="W750" s="128" t="str">
        <f t="shared" si="43"/>
        <v/>
      </c>
      <c r="X750" s="124"/>
      <c r="Z750" s="6"/>
      <c r="AA750"/>
      <c r="AC750" s="545"/>
      <c r="AR750" s="6"/>
      <c r="AS750" s="6"/>
      <c r="AT750" s="58"/>
      <c r="AU750" s="670"/>
      <c r="AV750" s="671"/>
      <c r="AW750" s="671"/>
      <c r="AX750" s="670"/>
      <c r="AY750" s="671"/>
      <c r="AZ750" s="671"/>
      <c r="BA750" s="670"/>
      <c r="BB750" s="670"/>
      <c r="BC750" s="670"/>
      <c r="BD750" s="671"/>
      <c r="BE750" s="671"/>
      <c r="BF750" s="671"/>
      <c r="BG750" s="671"/>
      <c r="BH750" s="670"/>
      <c r="BI750" s="670"/>
      <c r="BJ750" s="670"/>
      <c r="BK750" s="672"/>
      <c r="BL750" s="60"/>
      <c r="BT750" s="6"/>
      <c r="BU750" s="6"/>
      <c r="BV750" s="6"/>
      <c r="BW750" s="6"/>
      <c r="BX750" s="6"/>
      <c r="BY750" s="6"/>
      <c r="BZ750" s="6"/>
      <c r="CA750" s="6"/>
      <c r="CB750" s="60"/>
      <c r="CC750" s="6"/>
      <c r="CD750" s="6"/>
      <c r="CE750" s="6"/>
    </row>
    <row r="751" spans="2:83" x14ac:dyDescent="0.25">
      <c r="B751" s="6">
        <v>26.1</v>
      </c>
      <c r="C751" s="6">
        <v>74</v>
      </c>
      <c r="D751" s="6">
        <v>20.6</v>
      </c>
      <c r="E751" s="6">
        <v>24.4</v>
      </c>
      <c r="F751" s="6">
        <v>12.2</v>
      </c>
      <c r="G751" s="6">
        <v>14.8</v>
      </c>
      <c r="H751" s="6">
        <v>1014.3</v>
      </c>
      <c r="I751" s="6" t="s">
        <v>229</v>
      </c>
      <c r="J751" s="6" t="s">
        <v>229</v>
      </c>
      <c r="K751" s="6">
        <v>0</v>
      </c>
      <c r="L751" s="6">
        <v>0</v>
      </c>
      <c r="M751" s="6">
        <v>0.5</v>
      </c>
      <c r="N751">
        <v>15.7</v>
      </c>
      <c r="O751">
        <v>669.8</v>
      </c>
      <c r="P751">
        <v>36.700000000000003</v>
      </c>
      <c r="Q751">
        <v>35.4</v>
      </c>
      <c r="R751" s="60">
        <v>0.51527777777777795</v>
      </c>
      <c r="T751" s="124">
        <f t="shared" si="45"/>
        <v>23.6</v>
      </c>
      <c r="U751" s="128">
        <f t="shared" si="44"/>
        <v>-4.2999999999999972</v>
      </c>
      <c r="V751" s="123" t="str">
        <f t="shared" si="42"/>
        <v/>
      </c>
      <c r="W751" s="128" t="str">
        <f t="shared" si="43"/>
        <v/>
      </c>
      <c r="X751" s="124"/>
      <c r="Z751" s="6"/>
      <c r="AA751"/>
      <c r="AC751" s="545"/>
      <c r="AR751" s="6"/>
      <c r="AS751" s="6"/>
      <c r="AT751" s="58"/>
      <c r="AU751" s="670"/>
      <c r="AV751" s="671"/>
      <c r="AW751" s="671"/>
      <c r="AX751" s="670"/>
      <c r="AY751" s="671"/>
      <c r="AZ751" s="671"/>
      <c r="BA751" s="670"/>
      <c r="BB751" s="670"/>
      <c r="BC751" s="670"/>
      <c r="BD751" s="671"/>
      <c r="BE751" s="671"/>
      <c r="BF751" s="671"/>
      <c r="BG751" s="671"/>
      <c r="BH751" s="670"/>
      <c r="BI751" s="670"/>
      <c r="BJ751" s="670"/>
      <c r="BK751" s="672"/>
      <c r="BL751" s="60"/>
      <c r="BT751" s="6"/>
      <c r="BU751" s="6"/>
      <c r="BV751" s="6"/>
      <c r="BW751" s="6"/>
      <c r="BX751" s="6"/>
      <c r="BY751" s="6"/>
      <c r="BZ751" s="6"/>
      <c r="CA751" s="6"/>
      <c r="CB751" s="60"/>
      <c r="CC751" s="6"/>
      <c r="CD751" s="6"/>
      <c r="CE751" s="6"/>
    </row>
    <row r="752" spans="2:83" x14ac:dyDescent="0.25">
      <c r="B752" s="6">
        <v>26</v>
      </c>
      <c r="C752" s="6">
        <v>75</v>
      </c>
      <c r="D752" s="6">
        <v>20.6</v>
      </c>
      <c r="E752" s="6">
        <v>24.4</v>
      </c>
      <c r="F752" s="6">
        <v>11.2</v>
      </c>
      <c r="G752" s="6">
        <v>13</v>
      </c>
      <c r="H752" s="6">
        <v>1014.3</v>
      </c>
      <c r="I752" s="6" t="s">
        <v>229</v>
      </c>
      <c r="J752" s="6" t="s">
        <v>229</v>
      </c>
      <c r="K752" s="6">
        <v>0</v>
      </c>
      <c r="L752" s="6">
        <v>0</v>
      </c>
      <c r="M752" s="6">
        <v>0.5</v>
      </c>
      <c r="N752">
        <v>15.7</v>
      </c>
      <c r="O752">
        <v>669.8</v>
      </c>
      <c r="P752">
        <v>36.200000000000003</v>
      </c>
      <c r="Q752">
        <v>34.9</v>
      </c>
      <c r="R752" s="60">
        <v>0.51597222222222205</v>
      </c>
      <c r="T752" s="124">
        <f t="shared" si="45"/>
        <v>23.6</v>
      </c>
      <c r="U752" s="128">
        <f t="shared" si="44"/>
        <v>-4.2999999999999972</v>
      </c>
      <c r="V752" s="123" t="str">
        <f t="shared" si="42"/>
        <v/>
      </c>
      <c r="W752" s="128" t="str">
        <f t="shared" si="43"/>
        <v/>
      </c>
      <c r="X752" s="124"/>
      <c r="Z752" s="6"/>
      <c r="AA752"/>
      <c r="AC752" s="545"/>
      <c r="AR752" s="6"/>
      <c r="AS752" s="6"/>
      <c r="AT752" s="58"/>
      <c r="AU752" s="670"/>
      <c r="AV752" s="671"/>
      <c r="AW752" s="671"/>
      <c r="AX752" s="670"/>
      <c r="AY752" s="670"/>
      <c r="AZ752" s="670"/>
      <c r="BA752" s="670"/>
      <c r="BB752" s="670"/>
      <c r="BC752" s="670"/>
      <c r="BD752" s="671"/>
      <c r="BE752" s="671"/>
      <c r="BF752" s="671"/>
      <c r="BG752" s="671"/>
      <c r="BH752" s="670"/>
      <c r="BI752" s="670"/>
      <c r="BJ752" s="670"/>
      <c r="BK752" s="672"/>
      <c r="BL752" s="60"/>
      <c r="BT752" s="6"/>
      <c r="BU752" s="6"/>
      <c r="BV752" s="6"/>
      <c r="BW752" s="6"/>
      <c r="BX752" s="6"/>
      <c r="BY752" s="6"/>
      <c r="BZ752" s="6"/>
      <c r="CA752" s="6"/>
      <c r="CB752" s="60"/>
      <c r="CC752" s="6"/>
      <c r="CD752" s="6"/>
      <c r="CE752" s="6"/>
    </row>
    <row r="753" spans="2:83" x14ac:dyDescent="0.25">
      <c r="B753" s="6">
        <v>26</v>
      </c>
      <c r="C753" s="6">
        <v>75</v>
      </c>
      <c r="D753" s="6">
        <v>20.5</v>
      </c>
      <c r="E753" s="6">
        <v>24.3</v>
      </c>
      <c r="F753" s="6">
        <v>11.2</v>
      </c>
      <c r="G753" s="6">
        <v>14.8</v>
      </c>
      <c r="H753" s="6">
        <v>1014.2</v>
      </c>
      <c r="I753" s="6" t="s">
        <v>229</v>
      </c>
      <c r="J753" s="6" t="s">
        <v>229</v>
      </c>
      <c r="K753" s="6">
        <v>0</v>
      </c>
      <c r="L753" s="6">
        <v>0</v>
      </c>
      <c r="M753" s="6">
        <v>0.5</v>
      </c>
      <c r="N753">
        <v>15.7</v>
      </c>
      <c r="O753">
        <v>669.8</v>
      </c>
      <c r="P753">
        <v>35.6</v>
      </c>
      <c r="Q753">
        <v>34.299999999999997</v>
      </c>
      <c r="R753" s="60">
        <v>0.51666666666666705</v>
      </c>
      <c r="T753" s="124">
        <f t="shared" si="45"/>
        <v>23.6</v>
      </c>
      <c r="U753" s="128">
        <f t="shared" si="44"/>
        <v>-4.1999999999999993</v>
      </c>
      <c r="V753" s="123" t="str">
        <f t="shared" si="42"/>
        <v/>
      </c>
      <c r="W753" s="128" t="str">
        <f t="shared" si="43"/>
        <v/>
      </c>
      <c r="X753" s="124"/>
      <c r="Z753" s="6"/>
      <c r="AA753"/>
      <c r="AC753" s="545"/>
      <c r="AR753" s="6"/>
      <c r="AS753" s="6"/>
      <c r="AT753" s="58"/>
      <c r="AU753" s="670"/>
      <c r="AV753" s="671"/>
      <c r="AW753" s="671"/>
      <c r="AX753" s="670"/>
      <c r="AY753" s="670"/>
      <c r="AZ753" s="670"/>
      <c r="BA753" s="671"/>
      <c r="BB753" s="670"/>
      <c r="BC753" s="670"/>
      <c r="BD753" s="671"/>
      <c r="BE753" s="671"/>
      <c r="BF753" s="671"/>
      <c r="BG753" s="671"/>
      <c r="BH753" s="670"/>
      <c r="BI753" s="670"/>
      <c r="BJ753" s="670"/>
      <c r="BK753" s="672"/>
      <c r="BL753" s="60"/>
      <c r="BT753" s="6"/>
      <c r="BU753" s="6"/>
      <c r="BV753" s="6"/>
      <c r="BW753" s="6"/>
      <c r="BX753" s="6"/>
      <c r="BY753" s="6"/>
      <c r="BZ753" s="6"/>
      <c r="CA753" s="6"/>
      <c r="CB753" s="60"/>
      <c r="CC753" s="6"/>
      <c r="CD753" s="6"/>
      <c r="CE753" s="6"/>
    </row>
    <row r="754" spans="2:83" x14ac:dyDescent="0.25">
      <c r="B754" s="6">
        <v>25.9</v>
      </c>
      <c r="C754" s="6">
        <v>75</v>
      </c>
      <c r="D754" s="6">
        <v>20.6</v>
      </c>
      <c r="E754" s="6">
        <v>24.4</v>
      </c>
      <c r="F754" s="6">
        <v>13.3</v>
      </c>
      <c r="G754" s="6">
        <v>16.600000000000001</v>
      </c>
      <c r="H754" s="6">
        <v>1014.4</v>
      </c>
      <c r="I754" s="6" t="s">
        <v>229</v>
      </c>
      <c r="J754" s="6" t="s">
        <v>229</v>
      </c>
      <c r="K754" s="6">
        <v>0</v>
      </c>
      <c r="L754" s="6">
        <v>0</v>
      </c>
      <c r="M754" s="6">
        <v>0.5</v>
      </c>
      <c r="N754">
        <v>15.7</v>
      </c>
      <c r="O754">
        <v>669.8</v>
      </c>
      <c r="P754">
        <v>35</v>
      </c>
      <c r="Q754">
        <v>33.700000000000003</v>
      </c>
      <c r="R754" s="60">
        <v>0.51736111111111105</v>
      </c>
      <c r="T754" s="124">
        <f t="shared" si="45"/>
        <v>23.5</v>
      </c>
      <c r="U754" s="128">
        <f t="shared" si="44"/>
        <v>-4.3999999999999986</v>
      </c>
      <c r="V754" s="123" t="str">
        <f t="shared" si="42"/>
        <v/>
      </c>
      <c r="W754" s="128" t="str">
        <f t="shared" si="43"/>
        <v/>
      </c>
      <c r="X754" s="124"/>
      <c r="Z754" s="6"/>
      <c r="AA754"/>
      <c r="AC754" s="545"/>
      <c r="AR754" s="6"/>
      <c r="AS754" s="6"/>
      <c r="AT754" s="58"/>
      <c r="AU754" s="670"/>
      <c r="AV754" s="671"/>
      <c r="AW754" s="671"/>
      <c r="AX754" s="670"/>
      <c r="AY754" s="671"/>
      <c r="AZ754" s="671"/>
      <c r="BA754" s="670"/>
      <c r="BB754" s="670"/>
      <c r="BC754" s="670"/>
      <c r="BD754" s="671"/>
      <c r="BE754" s="671"/>
      <c r="BF754" s="671"/>
      <c r="BG754" s="671"/>
      <c r="BH754" s="670"/>
      <c r="BI754" s="670"/>
      <c r="BJ754" s="670"/>
      <c r="BK754" s="672"/>
      <c r="BL754" s="60"/>
      <c r="BT754" s="6"/>
      <c r="BU754" s="6"/>
      <c r="BV754" s="6"/>
      <c r="BW754" s="6"/>
      <c r="BX754" s="6"/>
      <c r="BY754" s="6"/>
      <c r="BZ754" s="6"/>
      <c r="CA754" s="6"/>
      <c r="CB754" s="60"/>
      <c r="CC754" s="6"/>
      <c r="CD754" s="6"/>
      <c r="CE754" s="6"/>
    </row>
    <row r="755" spans="2:83" x14ac:dyDescent="0.25">
      <c r="B755" s="6">
        <v>25.9</v>
      </c>
      <c r="C755" s="6">
        <v>75</v>
      </c>
      <c r="D755" s="6">
        <v>20.7</v>
      </c>
      <c r="E755" s="6">
        <v>24.5</v>
      </c>
      <c r="F755" s="6">
        <v>4</v>
      </c>
      <c r="G755" s="6">
        <v>7.2</v>
      </c>
      <c r="H755" s="6">
        <v>1014.2</v>
      </c>
      <c r="I755" s="6" t="s">
        <v>229</v>
      </c>
      <c r="J755" s="6" t="s">
        <v>229</v>
      </c>
      <c r="K755" s="6">
        <v>0</v>
      </c>
      <c r="L755" s="6">
        <v>0</v>
      </c>
      <c r="M755" s="6">
        <v>0.5</v>
      </c>
      <c r="N755">
        <v>15.7</v>
      </c>
      <c r="O755">
        <v>669.8</v>
      </c>
      <c r="P755">
        <v>34.5</v>
      </c>
      <c r="Q755">
        <v>33.1</v>
      </c>
      <c r="R755" s="60">
        <v>0.51805555555555605</v>
      </c>
      <c r="T755" s="124">
        <f t="shared" si="45"/>
        <v>23.5</v>
      </c>
      <c r="U755" s="128">
        <f t="shared" si="44"/>
        <v>-4.3000000000000007</v>
      </c>
      <c r="V755" s="123" t="str">
        <f t="shared" si="42"/>
        <v/>
      </c>
      <c r="W755" s="128" t="str">
        <f t="shared" si="43"/>
        <v/>
      </c>
      <c r="X755" s="124"/>
      <c r="Z755" s="6"/>
      <c r="AA755"/>
      <c r="AC755" s="545"/>
      <c r="AR755" s="6"/>
      <c r="AS755" s="6"/>
      <c r="AT755" s="58"/>
      <c r="AU755" s="670"/>
      <c r="AV755" s="671"/>
      <c r="AW755" s="671"/>
      <c r="AX755" s="670"/>
      <c r="AY755" s="671"/>
      <c r="AZ755" s="671"/>
      <c r="BA755" s="670"/>
      <c r="BB755" s="670"/>
      <c r="BC755" s="670"/>
      <c r="BD755" s="671"/>
      <c r="BE755" s="671"/>
      <c r="BF755" s="671"/>
      <c r="BG755" s="671"/>
      <c r="BH755" s="670"/>
      <c r="BI755" s="670"/>
      <c r="BJ755" s="670"/>
      <c r="BK755" s="672"/>
      <c r="BL755" s="60"/>
      <c r="BT755" s="6"/>
      <c r="BU755" s="6"/>
      <c r="BV755" s="6"/>
      <c r="BW755" s="6"/>
      <c r="BX755" s="6"/>
      <c r="BY755" s="6"/>
      <c r="BZ755" s="6"/>
      <c r="CA755" s="6"/>
      <c r="CB755" s="60"/>
      <c r="CC755" s="6"/>
      <c r="CD755" s="6"/>
      <c r="CE755" s="6"/>
    </row>
    <row r="756" spans="2:83" x14ac:dyDescent="0.25">
      <c r="B756" s="6">
        <v>25.9</v>
      </c>
      <c r="C756" s="6">
        <v>75</v>
      </c>
      <c r="D756" s="6">
        <v>20.7</v>
      </c>
      <c r="E756" s="6">
        <v>24.5</v>
      </c>
      <c r="F756" s="6">
        <v>2.5</v>
      </c>
      <c r="G756" s="6">
        <v>5.4</v>
      </c>
      <c r="H756" s="6">
        <v>1014.3</v>
      </c>
      <c r="I756" s="6" t="s">
        <v>229</v>
      </c>
      <c r="J756" s="6" t="s">
        <v>229</v>
      </c>
      <c r="K756" s="6">
        <v>0</v>
      </c>
      <c r="L756" s="6">
        <v>0</v>
      </c>
      <c r="M756" s="6">
        <v>0.5</v>
      </c>
      <c r="N756">
        <v>15.7</v>
      </c>
      <c r="O756">
        <v>669.8</v>
      </c>
      <c r="P756">
        <v>34.1</v>
      </c>
      <c r="Q756">
        <v>32.799999999999997</v>
      </c>
      <c r="R756" s="60">
        <v>0.51875000000000004</v>
      </c>
      <c r="T756" s="124">
        <f t="shared" si="45"/>
        <v>23.5</v>
      </c>
      <c r="U756" s="128">
        <f t="shared" si="44"/>
        <v>-4.3000000000000007</v>
      </c>
      <c r="V756" s="123" t="str">
        <f t="shared" si="42"/>
        <v/>
      </c>
      <c r="W756" s="128" t="str">
        <f t="shared" si="43"/>
        <v/>
      </c>
      <c r="X756" s="124"/>
      <c r="Z756" s="6"/>
      <c r="AA756"/>
      <c r="AC756" s="545"/>
      <c r="AR756" s="6"/>
      <c r="AS756" s="6"/>
      <c r="AT756" s="58"/>
      <c r="AU756" s="670"/>
      <c r="AV756" s="671"/>
      <c r="AW756" s="671"/>
      <c r="AX756" s="670"/>
      <c r="AY756" s="671"/>
      <c r="AZ756" s="671"/>
      <c r="BA756" s="670"/>
      <c r="BB756" s="670"/>
      <c r="BC756" s="670"/>
      <c r="BD756" s="671"/>
      <c r="BE756" s="671"/>
      <c r="BF756" s="671"/>
      <c r="BG756" s="671"/>
      <c r="BH756" s="670"/>
      <c r="BI756" s="670"/>
      <c r="BJ756" s="670"/>
      <c r="BK756" s="672"/>
      <c r="BL756" s="60"/>
      <c r="BT756" s="6"/>
      <c r="BU756" s="6"/>
      <c r="BV756" s="6"/>
      <c r="BW756" s="6"/>
      <c r="BX756" s="6"/>
      <c r="BY756" s="6"/>
      <c r="BZ756" s="6"/>
      <c r="CA756" s="6"/>
      <c r="CB756" s="60"/>
      <c r="CC756" s="6"/>
      <c r="CD756" s="6"/>
      <c r="CE756" s="6"/>
    </row>
    <row r="757" spans="2:83" x14ac:dyDescent="0.25">
      <c r="B757" s="6">
        <v>25.9</v>
      </c>
      <c r="C757" s="6">
        <v>75</v>
      </c>
      <c r="D757" s="6">
        <v>20.6</v>
      </c>
      <c r="E757" s="6">
        <v>24.7</v>
      </c>
      <c r="F757" s="6">
        <v>5.4</v>
      </c>
      <c r="G757" s="6">
        <v>11.2</v>
      </c>
      <c r="H757" s="6">
        <v>1014.1</v>
      </c>
      <c r="I757" s="6" t="s">
        <v>229</v>
      </c>
      <c r="J757" s="6" t="s">
        <v>229</v>
      </c>
      <c r="K757" s="6">
        <v>0</v>
      </c>
      <c r="L757" s="6">
        <v>0</v>
      </c>
      <c r="M757" s="6">
        <v>0.5</v>
      </c>
      <c r="N757">
        <v>15.7</v>
      </c>
      <c r="O757">
        <v>669.8</v>
      </c>
      <c r="P757">
        <v>33.799999999999997</v>
      </c>
      <c r="Q757">
        <v>32.700000000000003</v>
      </c>
      <c r="R757" s="60">
        <v>0.51944444444444404</v>
      </c>
      <c r="T757" s="124">
        <f t="shared" si="45"/>
        <v>23.5</v>
      </c>
      <c r="U757" s="128">
        <f t="shared" si="44"/>
        <v>-4.3000000000000007</v>
      </c>
      <c r="V757" s="123" t="str">
        <f t="shared" si="42"/>
        <v/>
      </c>
      <c r="W757" s="128" t="str">
        <f t="shared" si="43"/>
        <v/>
      </c>
      <c r="X757" s="124"/>
      <c r="Z757" s="6"/>
      <c r="AA757"/>
      <c r="AC757" s="545"/>
      <c r="AR757" s="6"/>
      <c r="AS757" s="6"/>
      <c r="AT757" s="58"/>
      <c r="AU757" s="670"/>
      <c r="AV757" s="671"/>
      <c r="AW757" s="670"/>
      <c r="AX757" s="670"/>
      <c r="AY757" s="671"/>
      <c r="AZ757" s="671"/>
      <c r="BA757" s="670"/>
      <c r="BB757" s="670"/>
      <c r="BC757" s="670"/>
      <c r="BD757" s="671"/>
      <c r="BE757" s="671"/>
      <c r="BF757" s="671"/>
      <c r="BG757" s="671"/>
      <c r="BH757" s="670"/>
      <c r="BI757" s="670"/>
      <c r="BJ757" s="670"/>
      <c r="BK757" s="672"/>
      <c r="BL757" s="60"/>
      <c r="BT757" s="6"/>
      <c r="BU757" s="6"/>
      <c r="BV757" s="6"/>
      <c r="BW757" s="6"/>
      <c r="BX757" s="6"/>
      <c r="BY757" s="6"/>
      <c r="BZ757" s="6"/>
      <c r="CA757" s="6"/>
      <c r="CB757" s="60"/>
      <c r="CC757" s="6"/>
      <c r="CD757" s="6"/>
      <c r="CE757" s="6"/>
    </row>
    <row r="758" spans="2:83" x14ac:dyDescent="0.25">
      <c r="B758" s="6">
        <v>26</v>
      </c>
      <c r="C758" s="6">
        <v>75</v>
      </c>
      <c r="D758" s="6">
        <v>20.8</v>
      </c>
      <c r="E758" s="6">
        <v>24.9</v>
      </c>
      <c r="F758" s="6">
        <v>5.8</v>
      </c>
      <c r="G758" s="6">
        <v>9.4</v>
      </c>
      <c r="H758" s="6">
        <v>1014.4</v>
      </c>
      <c r="I758" s="6" t="s">
        <v>229</v>
      </c>
      <c r="J758" s="6" t="s">
        <v>229</v>
      </c>
      <c r="K758" s="6">
        <v>0</v>
      </c>
      <c r="L758" s="6">
        <v>0</v>
      </c>
      <c r="M758" s="6">
        <v>0.5</v>
      </c>
      <c r="N758">
        <v>15.7</v>
      </c>
      <c r="O758">
        <v>669.8</v>
      </c>
      <c r="P758">
        <v>33.6</v>
      </c>
      <c r="Q758">
        <v>32.5</v>
      </c>
      <c r="R758" s="60">
        <v>0.52013888888888904</v>
      </c>
      <c r="T758" s="124">
        <f t="shared" si="45"/>
        <v>23.5</v>
      </c>
      <c r="U758" s="128">
        <f t="shared" si="44"/>
        <v>-4.3000000000000007</v>
      </c>
      <c r="V758" s="123" t="str">
        <f t="shared" si="42"/>
        <v/>
      </c>
      <c r="W758" s="128" t="str">
        <f t="shared" si="43"/>
        <v/>
      </c>
      <c r="X758" s="124"/>
      <c r="Z758" s="6"/>
      <c r="AA758"/>
      <c r="AC758" s="545"/>
      <c r="AR758" s="6"/>
      <c r="AS758" s="6"/>
      <c r="AT758" s="58"/>
      <c r="AU758" s="670"/>
      <c r="AV758" s="671"/>
      <c r="AW758" s="670"/>
      <c r="AX758" s="670"/>
      <c r="AY758" s="671"/>
      <c r="AZ758" s="671"/>
      <c r="BA758" s="670"/>
      <c r="BB758" s="670"/>
      <c r="BC758" s="670"/>
      <c r="BD758" s="671"/>
      <c r="BE758" s="671"/>
      <c r="BF758" s="671"/>
      <c r="BG758" s="671"/>
      <c r="BH758" s="670"/>
      <c r="BI758" s="670"/>
      <c r="BJ758" s="670"/>
      <c r="BK758" s="672"/>
      <c r="BL758" s="60"/>
      <c r="BT758" s="6"/>
      <c r="BU758" s="6"/>
      <c r="BV758" s="6"/>
      <c r="BW758" s="6"/>
      <c r="BX758" s="6"/>
      <c r="BY758" s="6"/>
      <c r="BZ758" s="6"/>
      <c r="CA758" s="6"/>
      <c r="CB758" s="60"/>
      <c r="CC758" s="6"/>
      <c r="CD758" s="6"/>
      <c r="CE758" s="6"/>
    </row>
    <row r="759" spans="2:83" x14ac:dyDescent="0.25">
      <c r="B759" s="6">
        <v>26</v>
      </c>
      <c r="C759" s="6">
        <v>75</v>
      </c>
      <c r="D759" s="6">
        <v>20.8</v>
      </c>
      <c r="E759" s="6">
        <v>24.9</v>
      </c>
      <c r="F759" s="6">
        <v>2.9</v>
      </c>
      <c r="G759" s="6">
        <v>7.2</v>
      </c>
      <c r="H759" s="6">
        <v>1014.2</v>
      </c>
      <c r="I759" s="6" t="s">
        <v>229</v>
      </c>
      <c r="J759" s="6" t="s">
        <v>229</v>
      </c>
      <c r="K759" s="6">
        <v>0</v>
      </c>
      <c r="L759" s="6">
        <v>0</v>
      </c>
      <c r="M759" s="6">
        <v>0.5</v>
      </c>
      <c r="N759">
        <v>15.7</v>
      </c>
      <c r="O759">
        <v>669.8</v>
      </c>
      <c r="P759">
        <v>33.4</v>
      </c>
      <c r="Q759">
        <v>32.5</v>
      </c>
      <c r="R759" s="60">
        <v>0.52083333333333304</v>
      </c>
      <c r="T759" s="124">
        <f t="shared" si="45"/>
        <v>23.5</v>
      </c>
      <c r="U759" s="128">
        <f t="shared" si="44"/>
        <v>-4.3000000000000007</v>
      </c>
      <c r="V759" s="123" t="str">
        <f t="shared" si="42"/>
        <v/>
      </c>
      <c r="W759" s="128" t="str">
        <f t="shared" si="43"/>
        <v/>
      </c>
      <c r="X759" s="124"/>
      <c r="Z759" s="6"/>
      <c r="AA759"/>
      <c r="AC759" s="545"/>
      <c r="AR759" s="6"/>
      <c r="AS759" s="6"/>
      <c r="AT759" s="58"/>
      <c r="AU759" s="670"/>
      <c r="AV759" s="671"/>
      <c r="AW759" s="670"/>
      <c r="AX759" s="670"/>
      <c r="AY759" s="670"/>
      <c r="AZ759" s="670"/>
      <c r="BA759" s="670"/>
      <c r="BB759" s="670"/>
      <c r="BC759" s="670"/>
      <c r="BD759" s="671"/>
      <c r="BE759" s="671"/>
      <c r="BF759" s="671"/>
      <c r="BG759" s="671"/>
      <c r="BH759" s="670"/>
      <c r="BI759" s="670"/>
      <c r="BJ759" s="670"/>
      <c r="BK759" s="672"/>
      <c r="BL759" s="60"/>
      <c r="BT759" s="6"/>
      <c r="BU759" s="6"/>
      <c r="BV759" s="6"/>
      <c r="BW759" s="6"/>
      <c r="BX759" s="6"/>
      <c r="BY759" s="6"/>
      <c r="BZ759" s="6"/>
      <c r="CA759" s="6"/>
      <c r="CB759" s="60"/>
      <c r="CC759" s="6"/>
      <c r="CD759" s="6"/>
      <c r="CE759" s="6"/>
    </row>
    <row r="760" spans="2:83" x14ac:dyDescent="0.25">
      <c r="B760" s="6">
        <v>26</v>
      </c>
      <c r="C760" s="6">
        <v>74</v>
      </c>
      <c r="D760" s="6">
        <v>20.8</v>
      </c>
      <c r="E760" s="6">
        <v>24.9</v>
      </c>
      <c r="F760" s="6">
        <v>4</v>
      </c>
      <c r="G760" s="6">
        <v>7.2</v>
      </c>
      <c r="H760" s="6">
        <v>1014.1</v>
      </c>
      <c r="I760" s="6" t="s">
        <v>229</v>
      </c>
      <c r="J760" s="6" t="s">
        <v>229</v>
      </c>
      <c r="K760" s="6">
        <v>0</v>
      </c>
      <c r="L760" s="6">
        <v>0</v>
      </c>
      <c r="M760" s="6">
        <v>0.5</v>
      </c>
      <c r="N760">
        <v>15.7</v>
      </c>
      <c r="O760">
        <v>669.8</v>
      </c>
      <c r="P760">
        <v>33.299999999999997</v>
      </c>
      <c r="Q760">
        <v>32.5</v>
      </c>
      <c r="R760" s="60">
        <v>0.52152777777777803</v>
      </c>
      <c r="T760" s="124">
        <f t="shared" si="45"/>
        <v>23.5</v>
      </c>
      <c r="U760" s="128">
        <f t="shared" si="44"/>
        <v>-4.3000000000000007</v>
      </c>
      <c r="V760" s="123" t="str">
        <f t="shared" si="42"/>
        <v/>
      </c>
      <c r="W760" s="128" t="str">
        <f t="shared" si="43"/>
        <v/>
      </c>
      <c r="X760" s="124"/>
      <c r="Z760" s="6"/>
      <c r="AA760"/>
      <c r="AC760" s="545"/>
      <c r="AR760" s="6"/>
      <c r="AS760" s="6"/>
      <c r="AT760" s="58"/>
      <c r="AU760" s="670"/>
      <c r="AV760" s="671"/>
      <c r="AW760" s="670"/>
      <c r="AX760" s="670"/>
      <c r="AY760" s="670"/>
      <c r="AZ760" s="670"/>
      <c r="BA760" s="670"/>
      <c r="BB760" s="670"/>
      <c r="BC760" s="670"/>
      <c r="BD760" s="671"/>
      <c r="BE760" s="671"/>
      <c r="BF760" s="671"/>
      <c r="BG760" s="671"/>
      <c r="BH760" s="670"/>
      <c r="BI760" s="670"/>
      <c r="BJ760" s="670"/>
      <c r="BK760" s="672"/>
      <c r="BL760" s="60"/>
      <c r="BT760" s="6"/>
      <c r="BU760" s="6"/>
      <c r="BV760" s="6"/>
      <c r="BW760" s="6"/>
      <c r="BX760" s="6"/>
      <c r="BY760" s="6"/>
      <c r="BZ760" s="6"/>
      <c r="CA760" s="6"/>
      <c r="CB760" s="60"/>
      <c r="CC760" s="6"/>
      <c r="CD760" s="6"/>
      <c r="CE760" s="6"/>
    </row>
    <row r="761" spans="2:83" x14ac:dyDescent="0.25">
      <c r="B761" s="6">
        <v>26.1</v>
      </c>
      <c r="C761" s="6">
        <v>74</v>
      </c>
      <c r="D761" s="6">
        <v>20.6</v>
      </c>
      <c r="E761" s="6">
        <v>24.9</v>
      </c>
      <c r="F761" s="6">
        <v>9.6999999999999993</v>
      </c>
      <c r="G761" s="6">
        <v>13</v>
      </c>
      <c r="H761" s="6">
        <v>1014.3</v>
      </c>
      <c r="I761" s="6" t="s">
        <v>229</v>
      </c>
      <c r="J761" s="6" t="s">
        <v>229</v>
      </c>
      <c r="K761" s="6">
        <v>0</v>
      </c>
      <c r="L761" s="6">
        <v>0</v>
      </c>
      <c r="M761" s="6">
        <v>0.5</v>
      </c>
      <c r="N761">
        <v>15.7</v>
      </c>
      <c r="O761">
        <v>669.8</v>
      </c>
      <c r="P761">
        <v>33.200000000000003</v>
      </c>
      <c r="Q761">
        <v>32.5</v>
      </c>
      <c r="R761" s="60">
        <v>0.52222222222222203</v>
      </c>
      <c r="T761" s="124">
        <f t="shared" si="45"/>
        <v>23.5</v>
      </c>
      <c r="U761" s="128">
        <f t="shared" si="44"/>
        <v>-4.3000000000000007</v>
      </c>
      <c r="V761" s="123" t="str">
        <f t="shared" si="42"/>
        <v/>
      </c>
      <c r="W761" s="128" t="str">
        <f t="shared" si="43"/>
        <v/>
      </c>
      <c r="X761" s="124"/>
      <c r="Z761" s="6"/>
      <c r="AA761"/>
      <c r="AC761" s="545"/>
      <c r="AR761" s="6"/>
      <c r="AS761" s="6"/>
      <c r="AT761" s="58"/>
      <c r="AU761" s="670"/>
      <c r="AV761" s="671"/>
      <c r="AW761" s="670"/>
      <c r="AX761" s="670"/>
      <c r="AY761" s="670"/>
      <c r="AZ761" s="670"/>
      <c r="BA761" s="670"/>
      <c r="BB761" s="670"/>
      <c r="BC761" s="670"/>
      <c r="BD761" s="671"/>
      <c r="BE761" s="671"/>
      <c r="BF761" s="671"/>
      <c r="BG761" s="671"/>
      <c r="BH761" s="670"/>
      <c r="BI761" s="670"/>
      <c r="BJ761" s="670"/>
      <c r="BK761" s="672"/>
      <c r="BL761" s="60"/>
      <c r="BT761" s="6"/>
      <c r="BU761" s="6"/>
      <c r="BV761" s="6"/>
      <c r="BW761" s="6"/>
      <c r="BX761" s="6"/>
      <c r="BY761" s="6"/>
      <c r="BZ761" s="6"/>
      <c r="CA761" s="6"/>
      <c r="CB761" s="60"/>
      <c r="CC761" s="6"/>
      <c r="CD761" s="6"/>
      <c r="CE761" s="6"/>
    </row>
    <row r="762" spans="2:83" x14ac:dyDescent="0.25">
      <c r="B762" s="6">
        <v>26.1</v>
      </c>
      <c r="C762" s="6">
        <v>75</v>
      </c>
      <c r="D762" s="6">
        <v>20.9</v>
      </c>
      <c r="E762" s="6">
        <v>25</v>
      </c>
      <c r="F762" s="6">
        <v>1.1000000000000001</v>
      </c>
      <c r="G762" s="6">
        <v>1.8</v>
      </c>
      <c r="H762" s="6">
        <v>1014.2</v>
      </c>
      <c r="I762" s="6" t="s">
        <v>229</v>
      </c>
      <c r="J762" s="6" t="s">
        <v>229</v>
      </c>
      <c r="K762" s="6">
        <v>0</v>
      </c>
      <c r="L762" s="6">
        <v>0</v>
      </c>
      <c r="M762" s="6">
        <v>0.5</v>
      </c>
      <c r="N762">
        <v>15.7</v>
      </c>
      <c r="O762">
        <v>669.8</v>
      </c>
      <c r="P762">
        <v>33.200000000000003</v>
      </c>
      <c r="Q762">
        <v>32.4</v>
      </c>
      <c r="R762" s="60">
        <v>0.52291666666666703</v>
      </c>
      <c r="T762" s="124">
        <f t="shared" si="45"/>
        <v>23.5</v>
      </c>
      <c r="U762" s="128">
        <f t="shared" si="44"/>
        <v>-4.1999999999999993</v>
      </c>
      <c r="V762" s="123" t="str">
        <f t="shared" si="42"/>
        <v/>
      </c>
      <c r="W762" s="128" t="str">
        <f t="shared" si="43"/>
        <v/>
      </c>
      <c r="X762" s="124"/>
      <c r="Z762" s="6"/>
      <c r="AA762"/>
      <c r="AC762" s="545"/>
      <c r="AR762" s="6"/>
      <c r="AS762" s="6"/>
      <c r="AT762" s="58"/>
      <c r="AU762" s="670"/>
      <c r="AV762" s="671"/>
      <c r="AW762" s="670"/>
      <c r="AX762" s="670"/>
      <c r="AY762" s="671"/>
      <c r="AZ762" s="671"/>
      <c r="BA762" s="670"/>
      <c r="BB762" s="670"/>
      <c r="BC762" s="670"/>
      <c r="BD762" s="671"/>
      <c r="BE762" s="671"/>
      <c r="BF762" s="671"/>
      <c r="BG762" s="671"/>
      <c r="BH762" s="670"/>
      <c r="BI762" s="670"/>
      <c r="BJ762" s="670"/>
      <c r="BK762" s="672"/>
      <c r="BL762" s="60"/>
      <c r="BT762" s="6"/>
      <c r="BU762" s="6"/>
      <c r="BV762" s="6"/>
      <c r="BW762" s="6"/>
      <c r="BX762" s="6"/>
      <c r="BY762" s="6"/>
      <c r="BZ762" s="6"/>
      <c r="CA762" s="6"/>
      <c r="CB762" s="60"/>
      <c r="CC762" s="6"/>
      <c r="CD762" s="6"/>
      <c r="CE762" s="6"/>
    </row>
    <row r="763" spans="2:83" x14ac:dyDescent="0.25">
      <c r="B763" s="6">
        <v>26.1</v>
      </c>
      <c r="C763" s="6">
        <v>74</v>
      </c>
      <c r="D763" s="6">
        <v>20.8</v>
      </c>
      <c r="E763" s="6">
        <v>25.1</v>
      </c>
      <c r="F763" s="6">
        <v>5</v>
      </c>
      <c r="G763" s="6">
        <v>9.4</v>
      </c>
      <c r="H763" s="6">
        <v>1014.2</v>
      </c>
      <c r="I763" s="6" t="s">
        <v>229</v>
      </c>
      <c r="J763" s="6" t="s">
        <v>229</v>
      </c>
      <c r="K763" s="6">
        <v>0</v>
      </c>
      <c r="L763" s="6">
        <v>0</v>
      </c>
      <c r="M763" s="6">
        <v>0.5</v>
      </c>
      <c r="N763">
        <v>15.7</v>
      </c>
      <c r="O763">
        <v>669.8</v>
      </c>
      <c r="P763">
        <v>33.299999999999997</v>
      </c>
      <c r="Q763">
        <v>32.4</v>
      </c>
      <c r="R763" s="60">
        <v>0.52361111111111103</v>
      </c>
      <c r="T763" s="124">
        <f t="shared" si="45"/>
        <v>23.5</v>
      </c>
      <c r="U763" s="128">
        <f t="shared" si="44"/>
        <v>-4.1999999999999993</v>
      </c>
      <c r="V763" s="123" t="str">
        <f t="shared" si="42"/>
        <v/>
      </c>
      <c r="W763" s="128" t="str">
        <f t="shared" si="43"/>
        <v/>
      </c>
      <c r="X763" s="124"/>
      <c r="Z763" s="6"/>
      <c r="AA763"/>
      <c r="AC763" s="545"/>
      <c r="AR763" s="6"/>
      <c r="AS763" s="6"/>
      <c r="AT763" s="58"/>
      <c r="AU763" s="670"/>
      <c r="AV763" s="671"/>
      <c r="AW763" s="670"/>
      <c r="AX763" s="670"/>
      <c r="AY763" s="670"/>
      <c r="AZ763" s="670"/>
      <c r="BA763" s="670"/>
      <c r="BB763" s="670"/>
      <c r="BC763" s="670"/>
      <c r="BD763" s="671"/>
      <c r="BE763" s="671"/>
      <c r="BF763" s="671"/>
      <c r="BG763" s="671"/>
      <c r="BH763" s="670"/>
      <c r="BI763" s="670"/>
      <c r="BJ763" s="670"/>
      <c r="BK763" s="672"/>
      <c r="BL763" s="60"/>
      <c r="BT763" s="6"/>
      <c r="BU763" s="6"/>
      <c r="BV763" s="6"/>
      <c r="BW763" s="6"/>
      <c r="BX763" s="6"/>
      <c r="BY763" s="6"/>
      <c r="BZ763" s="6"/>
      <c r="CA763" s="6"/>
      <c r="CB763" s="60"/>
      <c r="CC763" s="6"/>
      <c r="CD763" s="6"/>
      <c r="CE763" s="6"/>
    </row>
    <row r="764" spans="2:83" x14ac:dyDescent="0.25">
      <c r="B764" s="6">
        <v>26.2</v>
      </c>
      <c r="C764" s="6">
        <v>74</v>
      </c>
      <c r="D764" s="6">
        <v>20.8</v>
      </c>
      <c r="E764" s="6">
        <v>25.1</v>
      </c>
      <c r="F764" s="6">
        <v>9.4</v>
      </c>
      <c r="G764" s="6">
        <v>11.2</v>
      </c>
      <c r="H764" s="6">
        <v>1014.3</v>
      </c>
      <c r="I764" s="6" t="s">
        <v>229</v>
      </c>
      <c r="J764" s="6" t="s">
        <v>229</v>
      </c>
      <c r="K764" s="6">
        <v>0</v>
      </c>
      <c r="L764" s="6">
        <v>0</v>
      </c>
      <c r="M764" s="6">
        <v>0.5</v>
      </c>
      <c r="N764">
        <v>15.7</v>
      </c>
      <c r="O764">
        <v>669.8</v>
      </c>
      <c r="P764">
        <v>33.299999999999997</v>
      </c>
      <c r="Q764">
        <v>32.4</v>
      </c>
      <c r="R764" s="60">
        <v>0.52430555555555602</v>
      </c>
      <c r="T764" s="124">
        <f t="shared" si="45"/>
        <v>23.5</v>
      </c>
      <c r="U764" s="128">
        <f t="shared" si="44"/>
        <v>-4.1999999999999993</v>
      </c>
      <c r="V764" s="123" t="str">
        <f t="shared" si="42"/>
        <v/>
      </c>
      <c r="W764" s="128" t="str">
        <f t="shared" si="43"/>
        <v/>
      </c>
      <c r="X764" s="124"/>
      <c r="Z764" s="6"/>
      <c r="AA764"/>
      <c r="AC764" s="545"/>
      <c r="AR764" s="6"/>
      <c r="AS764" s="6"/>
      <c r="AT764" s="58"/>
      <c r="AU764" s="670"/>
      <c r="AV764" s="671"/>
      <c r="AW764" s="670"/>
      <c r="AX764" s="670"/>
      <c r="AY764" s="671"/>
      <c r="AZ764" s="671"/>
      <c r="BA764" s="670"/>
      <c r="BB764" s="670"/>
      <c r="BC764" s="670"/>
      <c r="BD764" s="671"/>
      <c r="BE764" s="671"/>
      <c r="BF764" s="671"/>
      <c r="BG764" s="671"/>
      <c r="BH764" s="670"/>
      <c r="BI764" s="670"/>
      <c r="BJ764" s="670"/>
      <c r="BK764" s="672"/>
      <c r="BL764" s="60"/>
      <c r="BT764" s="6"/>
      <c r="BU764" s="6"/>
      <c r="BV764" s="6"/>
      <c r="BW764" s="6"/>
      <c r="BX764" s="6"/>
      <c r="BY764" s="6"/>
      <c r="BZ764" s="6"/>
      <c r="CA764" s="6"/>
      <c r="CB764" s="60"/>
      <c r="CC764" s="6"/>
      <c r="CD764" s="6"/>
      <c r="CE764" s="6"/>
    </row>
    <row r="765" spans="2:83" x14ac:dyDescent="0.25">
      <c r="B765" s="6">
        <v>26.2</v>
      </c>
      <c r="C765" s="6">
        <v>74</v>
      </c>
      <c r="D765" s="6">
        <v>20.8</v>
      </c>
      <c r="E765" s="6">
        <v>25.1</v>
      </c>
      <c r="F765" s="6">
        <v>6.1</v>
      </c>
      <c r="G765" s="6">
        <v>13</v>
      </c>
      <c r="H765" s="6">
        <v>1014.4</v>
      </c>
      <c r="I765" s="6" t="s">
        <v>229</v>
      </c>
      <c r="J765" s="6" t="s">
        <v>229</v>
      </c>
      <c r="K765" s="6">
        <v>0</v>
      </c>
      <c r="L765" s="6">
        <v>0</v>
      </c>
      <c r="M765" s="6">
        <v>0.5</v>
      </c>
      <c r="N765">
        <v>15.7</v>
      </c>
      <c r="O765">
        <v>669.8</v>
      </c>
      <c r="P765">
        <v>33.299999999999997</v>
      </c>
      <c r="Q765">
        <v>32.4</v>
      </c>
      <c r="R765" s="60">
        <v>0.52500000000000002</v>
      </c>
      <c r="T765" s="124">
        <f t="shared" si="45"/>
        <v>23.5</v>
      </c>
      <c r="U765" s="128">
        <f t="shared" si="44"/>
        <v>-4.1999999999999993</v>
      </c>
      <c r="V765" s="123" t="str">
        <f t="shared" si="42"/>
        <v/>
      </c>
      <c r="W765" s="128" t="str">
        <f t="shared" si="43"/>
        <v/>
      </c>
      <c r="X765" s="124"/>
      <c r="Z765" s="6"/>
      <c r="AA765"/>
      <c r="AC765" s="545"/>
      <c r="AR765" s="6"/>
      <c r="AS765" s="6"/>
      <c r="AT765" s="58"/>
      <c r="AU765" s="670"/>
      <c r="AV765" s="671"/>
      <c r="AW765" s="670"/>
      <c r="AX765" s="670"/>
      <c r="AY765" s="671"/>
      <c r="AZ765" s="671"/>
      <c r="BA765" s="670"/>
      <c r="BB765" s="670"/>
      <c r="BC765" s="670"/>
      <c r="BD765" s="671"/>
      <c r="BE765" s="671"/>
      <c r="BF765" s="671"/>
      <c r="BG765" s="671"/>
      <c r="BH765" s="670"/>
      <c r="BI765" s="670"/>
      <c r="BJ765" s="670"/>
      <c r="BK765" s="672"/>
      <c r="BL765" s="60"/>
      <c r="BT765" s="6"/>
      <c r="BU765" s="6"/>
      <c r="BV765" s="6"/>
      <c r="BW765" s="6"/>
      <c r="BX765" s="6"/>
      <c r="BY765" s="6"/>
      <c r="BZ765" s="6"/>
      <c r="CA765" s="6"/>
      <c r="CB765" s="60"/>
      <c r="CC765" s="6"/>
      <c r="CD765" s="6"/>
      <c r="CE765" s="6"/>
    </row>
    <row r="766" spans="2:83" x14ac:dyDescent="0.25">
      <c r="B766" s="6">
        <v>26.2</v>
      </c>
      <c r="C766" s="6">
        <v>74</v>
      </c>
      <c r="D766" s="6">
        <v>20.8</v>
      </c>
      <c r="E766" s="6">
        <v>25.1</v>
      </c>
      <c r="F766" s="6">
        <v>4</v>
      </c>
      <c r="G766" s="6">
        <v>5.4</v>
      </c>
      <c r="H766" s="6">
        <v>1014.1</v>
      </c>
      <c r="I766" s="6" t="s">
        <v>229</v>
      </c>
      <c r="J766" s="6" t="s">
        <v>229</v>
      </c>
      <c r="K766" s="6">
        <v>0</v>
      </c>
      <c r="L766" s="6">
        <v>0</v>
      </c>
      <c r="M766" s="6">
        <v>0.5</v>
      </c>
      <c r="N766">
        <v>15.7</v>
      </c>
      <c r="O766">
        <v>669.8</v>
      </c>
      <c r="P766">
        <v>33.299999999999997</v>
      </c>
      <c r="Q766">
        <v>32.4</v>
      </c>
      <c r="R766" s="60">
        <v>0.52569444444444402</v>
      </c>
      <c r="T766" s="124">
        <f t="shared" si="45"/>
        <v>23.5</v>
      </c>
      <c r="U766" s="128">
        <f t="shared" si="44"/>
        <v>-4.1999999999999993</v>
      </c>
      <c r="V766" s="123" t="str">
        <f t="shared" si="42"/>
        <v/>
      </c>
      <c r="W766" s="128" t="str">
        <f t="shared" si="43"/>
        <v/>
      </c>
      <c r="X766" s="124"/>
      <c r="Z766" s="6"/>
      <c r="AA766"/>
      <c r="AC766" s="545"/>
      <c r="AR766" s="6"/>
      <c r="AS766" s="6"/>
      <c r="AT766" s="58"/>
      <c r="AU766" s="670"/>
      <c r="AV766" s="671"/>
      <c r="AW766" s="670"/>
      <c r="AX766" s="670"/>
      <c r="AY766" s="670"/>
      <c r="AZ766" s="670"/>
      <c r="BA766" s="671"/>
      <c r="BB766" s="670"/>
      <c r="BC766" s="670"/>
      <c r="BD766" s="671"/>
      <c r="BE766" s="671"/>
      <c r="BF766" s="671"/>
      <c r="BG766" s="671"/>
      <c r="BH766" s="670"/>
      <c r="BI766" s="670"/>
      <c r="BJ766" s="670"/>
      <c r="BK766" s="672"/>
      <c r="BL766" s="60"/>
      <c r="BT766" s="6"/>
      <c r="BU766" s="6"/>
      <c r="BV766" s="6"/>
      <c r="BW766" s="6"/>
      <c r="BX766" s="6"/>
      <c r="BY766" s="6"/>
      <c r="BZ766" s="6"/>
      <c r="CA766" s="6"/>
      <c r="CB766" s="60"/>
      <c r="CC766" s="6"/>
      <c r="CD766" s="6"/>
      <c r="CE766" s="6"/>
    </row>
    <row r="767" spans="2:83" x14ac:dyDescent="0.25">
      <c r="B767" s="6">
        <v>26.2</v>
      </c>
      <c r="C767" s="6">
        <v>74</v>
      </c>
      <c r="D767" s="6">
        <v>20.9</v>
      </c>
      <c r="E767" s="6">
        <v>25.2</v>
      </c>
      <c r="F767" s="6">
        <v>5.8</v>
      </c>
      <c r="G767" s="6">
        <v>11.2</v>
      </c>
      <c r="H767" s="6">
        <v>1014.4</v>
      </c>
      <c r="I767" s="6" t="s">
        <v>229</v>
      </c>
      <c r="J767" s="6" t="s">
        <v>229</v>
      </c>
      <c r="K767" s="6">
        <v>0</v>
      </c>
      <c r="L767" s="6">
        <v>0</v>
      </c>
      <c r="M767" s="6">
        <v>0.5</v>
      </c>
      <c r="N767">
        <v>15.7</v>
      </c>
      <c r="O767">
        <v>669.8</v>
      </c>
      <c r="P767">
        <v>33.1</v>
      </c>
      <c r="Q767">
        <v>32.299999999999997</v>
      </c>
      <c r="R767" s="60">
        <v>0.52638888888888902</v>
      </c>
      <c r="T767" s="124">
        <f t="shared" si="45"/>
        <v>23.5</v>
      </c>
      <c r="U767" s="128">
        <f t="shared" si="44"/>
        <v>-4.1999999999999993</v>
      </c>
      <c r="V767" s="123" t="str">
        <f t="shared" si="42"/>
        <v/>
      </c>
      <c r="W767" s="128" t="str">
        <f t="shared" si="43"/>
        <v/>
      </c>
      <c r="X767" s="124"/>
      <c r="Z767" s="6"/>
      <c r="AA767"/>
      <c r="AC767" s="545"/>
      <c r="AR767" s="6"/>
      <c r="AS767" s="6"/>
      <c r="AT767" s="58"/>
      <c r="AU767" s="670"/>
      <c r="AV767" s="671"/>
      <c r="AW767" s="670"/>
      <c r="AX767" s="670"/>
      <c r="AY767" s="670"/>
      <c r="AZ767" s="670"/>
      <c r="BA767" s="670"/>
      <c r="BB767" s="670"/>
      <c r="BC767" s="670"/>
      <c r="BD767" s="671"/>
      <c r="BE767" s="671"/>
      <c r="BF767" s="671"/>
      <c r="BG767" s="671"/>
      <c r="BH767" s="670"/>
      <c r="BI767" s="670"/>
      <c r="BJ767" s="670"/>
      <c r="BK767" s="672"/>
      <c r="BL767" s="60"/>
      <c r="BT767" s="6"/>
      <c r="BU767" s="6"/>
      <c r="BV767" s="6"/>
      <c r="BW767" s="6"/>
      <c r="BX767" s="6"/>
      <c r="BY767" s="6"/>
      <c r="BZ767" s="6"/>
      <c r="CA767" s="6"/>
      <c r="CB767" s="60"/>
      <c r="CC767" s="6"/>
      <c r="CD767" s="6"/>
      <c r="CE767" s="6"/>
    </row>
    <row r="768" spans="2:83" x14ac:dyDescent="0.25">
      <c r="B768" s="6">
        <v>26.2</v>
      </c>
      <c r="C768" s="6">
        <v>74</v>
      </c>
      <c r="D768" s="6">
        <v>20.9</v>
      </c>
      <c r="E768" s="6">
        <v>25.2</v>
      </c>
      <c r="F768" s="6">
        <v>1.1000000000000001</v>
      </c>
      <c r="G768" s="6">
        <v>1.8</v>
      </c>
      <c r="H768" s="6">
        <v>1014.3</v>
      </c>
      <c r="I768" s="6" t="s">
        <v>229</v>
      </c>
      <c r="J768" s="6" t="s">
        <v>229</v>
      </c>
      <c r="K768" s="6">
        <v>0</v>
      </c>
      <c r="L768" s="6">
        <v>0</v>
      </c>
      <c r="M768" s="6">
        <v>0.5</v>
      </c>
      <c r="N768">
        <v>15.7</v>
      </c>
      <c r="O768">
        <v>669.8</v>
      </c>
      <c r="P768">
        <v>33</v>
      </c>
      <c r="Q768">
        <v>32.200000000000003</v>
      </c>
      <c r="R768" s="60">
        <v>0.52708333333333302</v>
      </c>
      <c r="T768" s="124">
        <f t="shared" si="45"/>
        <v>23.5</v>
      </c>
      <c r="U768" s="128">
        <f t="shared" si="44"/>
        <v>-4.1999999999999993</v>
      </c>
      <c r="V768" s="123" t="str">
        <f t="shared" si="42"/>
        <v/>
      </c>
      <c r="W768" s="128" t="str">
        <f t="shared" si="43"/>
        <v/>
      </c>
      <c r="X768" s="124"/>
      <c r="Z768" s="6"/>
      <c r="AA768"/>
      <c r="AC768" s="545"/>
      <c r="AR768" s="6"/>
      <c r="AS768" s="6"/>
      <c r="AT768" s="58"/>
      <c r="AU768" s="670"/>
      <c r="AV768" s="671"/>
      <c r="AW768" s="670"/>
      <c r="AX768" s="670"/>
      <c r="AY768" s="671"/>
      <c r="AZ768" s="671"/>
      <c r="BA768" s="670"/>
      <c r="BB768" s="670"/>
      <c r="BC768" s="670"/>
      <c r="BD768" s="671"/>
      <c r="BE768" s="671"/>
      <c r="BF768" s="671"/>
      <c r="BG768" s="671"/>
      <c r="BH768" s="670"/>
      <c r="BI768" s="670"/>
      <c r="BJ768" s="670"/>
      <c r="BK768" s="672"/>
      <c r="BL768" s="60"/>
      <c r="BT768" s="6"/>
      <c r="BU768" s="6"/>
      <c r="BV768" s="6"/>
      <c r="BW768" s="6"/>
      <c r="BX768" s="6"/>
      <c r="BY768" s="6"/>
      <c r="BZ768" s="6"/>
      <c r="CA768" s="6"/>
      <c r="CB768" s="60"/>
      <c r="CC768" s="6"/>
      <c r="CD768" s="6"/>
      <c r="CE768" s="6"/>
    </row>
    <row r="769" spans="2:83" x14ac:dyDescent="0.25">
      <c r="B769" s="6">
        <v>26.2</v>
      </c>
      <c r="C769" s="6">
        <v>74</v>
      </c>
      <c r="D769" s="6">
        <v>20.7</v>
      </c>
      <c r="E769" s="6">
        <v>25.2</v>
      </c>
      <c r="F769" s="6">
        <v>10.1</v>
      </c>
      <c r="G769" s="6">
        <v>13</v>
      </c>
      <c r="H769" s="6">
        <v>1014.4</v>
      </c>
      <c r="I769" s="6" t="s">
        <v>229</v>
      </c>
      <c r="J769" s="6" t="s">
        <v>229</v>
      </c>
      <c r="K769" s="6">
        <v>0</v>
      </c>
      <c r="L769" s="6">
        <v>0</v>
      </c>
      <c r="M769" s="6">
        <v>0.5</v>
      </c>
      <c r="N769">
        <v>15.7</v>
      </c>
      <c r="O769">
        <v>669.8</v>
      </c>
      <c r="P769">
        <v>32.9</v>
      </c>
      <c r="Q769">
        <v>32</v>
      </c>
      <c r="R769" s="60">
        <v>0.52777777777777801</v>
      </c>
      <c r="T769" s="124">
        <f t="shared" si="45"/>
        <v>23.5</v>
      </c>
      <c r="U769" s="128">
        <f t="shared" si="44"/>
        <v>-4.1999999999999993</v>
      </c>
      <c r="V769" s="123" t="str">
        <f t="shared" si="42"/>
        <v/>
      </c>
      <c r="W769" s="128" t="str">
        <f t="shared" si="43"/>
        <v/>
      </c>
      <c r="X769" s="124"/>
      <c r="Z769" s="6"/>
      <c r="AA769"/>
      <c r="AC769" s="545"/>
      <c r="AR769" s="6"/>
      <c r="AS769" s="6"/>
      <c r="AT769" s="58"/>
      <c r="AU769" s="670"/>
      <c r="AV769" s="671"/>
      <c r="AW769" s="670"/>
      <c r="AX769" s="670"/>
      <c r="AY769" s="671"/>
      <c r="AZ769" s="671"/>
      <c r="BA769" s="670"/>
      <c r="BB769" s="670"/>
      <c r="BC769" s="670"/>
      <c r="BD769" s="671"/>
      <c r="BE769" s="671"/>
      <c r="BF769" s="671"/>
      <c r="BG769" s="671"/>
      <c r="BH769" s="670"/>
      <c r="BI769" s="670"/>
      <c r="BJ769" s="670"/>
      <c r="BK769" s="672"/>
      <c r="BL769" s="60"/>
      <c r="BT769" s="6"/>
      <c r="BU769" s="6"/>
      <c r="BV769" s="6"/>
      <c r="BW769" s="6"/>
      <c r="BX769" s="6"/>
      <c r="BY769" s="6"/>
      <c r="BZ769" s="6"/>
      <c r="CA769" s="6"/>
      <c r="CB769" s="60"/>
      <c r="CC769" s="6"/>
      <c r="CD769" s="6"/>
      <c r="CE769" s="6"/>
    </row>
    <row r="770" spans="2:83" x14ac:dyDescent="0.25">
      <c r="B770" s="6">
        <v>26.2</v>
      </c>
      <c r="C770" s="6">
        <v>74</v>
      </c>
      <c r="D770" s="6">
        <v>20.9</v>
      </c>
      <c r="E770" s="6">
        <v>25.2</v>
      </c>
      <c r="F770" s="6">
        <v>11.5</v>
      </c>
      <c r="G770" s="6">
        <v>14.8</v>
      </c>
      <c r="H770" s="6">
        <v>1014.4</v>
      </c>
      <c r="I770" s="6" t="s">
        <v>229</v>
      </c>
      <c r="J770" s="6" t="s">
        <v>229</v>
      </c>
      <c r="K770" s="6">
        <v>0</v>
      </c>
      <c r="L770" s="6">
        <v>0</v>
      </c>
      <c r="M770" s="6">
        <v>0.5</v>
      </c>
      <c r="N770">
        <v>15.7</v>
      </c>
      <c r="O770">
        <v>669.8</v>
      </c>
      <c r="P770">
        <v>32.700000000000003</v>
      </c>
      <c r="Q770">
        <v>31.9</v>
      </c>
      <c r="R770" s="60">
        <v>0.52847222222222201</v>
      </c>
      <c r="T770" s="124">
        <f t="shared" si="45"/>
        <v>23.5</v>
      </c>
      <c r="U770" s="128">
        <f t="shared" si="44"/>
        <v>-4.1999999999999993</v>
      </c>
      <c r="V770" s="123" t="str">
        <f t="shared" si="42"/>
        <v/>
      </c>
      <c r="W770" s="128" t="str">
        <f t="shared" si="43"/>
        <v/>
      </c>
      <c r="X770" s="124"/>
      <c r="Z770" s="6"/>
      <c r="AA770"/>
      <c r="AC770" s="545"/>
      <c r="AR770" s="6"/>
      <c r="AS770" s="6"/>
      <c r="AT770" s="58"/>
      <c r="AU770" s="670"/>
      <c r="AV770" s="671"/>
      <c r="AW770" s="670"/>
      <c r="AX770" s="670"/>
      <c r="AY770" s="671"/>
      <c r="AZ770" s="671"/>
      <c r="BA770" s="671"/>
      <c r="BB770" s="670"/>
      <c r="BC770" s="670"/>
      <c r="BD770" s="671"/>
      <c r="BE770" s="671"/>
      <c r="BF770" s="671"/>
      <c r="BG770" s="671"/>
      <c r="BH770" s="670"/>
      <c r="BI770" s="670"/>
      <c r="BJ770" s="670"/>
      <c r="BK770" s="672"/>
      <c r="BL770" s="60"/>
      <c r="BT770" s="6"/>
      <c r="BU770" s="6"/>
      <c r="BV770" s="6"/>
      <c r="BW770" s="6"/>
      <c r="BX770" s="6"/>
      <c r="BY770" s="6"/>
      <c r="BZ770" s="6"/>
      <c r="CA770" s="6"/>
      <c r="CB770" s="60"/>
      <c r="CC770" s="6"/>
      <c r="CD770" s="6"/>
      <c r="CE770" s="6"/>
    </row>
    <row r="771" spans="2:83" x14ac:dyDescent="0.25">
      <c r="B771" s="6">
        <v>26.2</v>
      </c>
      <c r="C771" s="6">
        <v>74</v>
      </c>
      <c r="D771" s="6">
        <v>20.9</v>
      </c>
      <c r="E771" s="6">
        <v>25.2</v>
      </c>
      <c r="F771" s="6">
        <v>2.9</v>
      </c>
      <c r="G771" s="6">
        <v>5.4</v>
      </c>
      <c r="H771" s="6">
        <v>1014.5</v>
      </c>
      <c r="I771" s="6" t="s">
        <v>229</v>
      </c>
      <c r="J771" s="6" t="s">
        <v>229</v>
      </c>
      <c r="K771" s="6">
        <v>0</v>
      </c>
      <c r="L771" s="6">
        <v>0</v>
      </c>
      <c r="M771" s="6">
        <v>0.5</v>
      </c>
      <c r="N771">
        <v>15.7</v>
      </c>
      <c r="O771">
        <v>669.8</v>
      </c>
      <c r="P771">
        <v>32.6</v>
      </c>
      <c r="Q771">
        <v>31.8</v>
      </c>
      <c r="R771" s="60">
        <v>0.52916666666666701</v>
      </c>
      <c r="T771" s="124">
        <f t="shared" si="45"/>
        <v>23.5</v>
      </c>
      <c r="U771" s="128">
        <f t="shared" si="44"/>
        <v>-4.1999999999999993</v>
      </c>
      <c r="V771" s="123" t="str">
        <f t="shared" si="42"/>
        <v/>
      </c>
      <c r="W771" s="128" t="str">
        <f t="shared" si="43"/>
        <v/>
      </c>
      <c r="X771" s="124"/>
      <c r="Z771" s="6"/>
      <c r="AA771"/>
      <c r="AC771" s="545"/>
      <c r="AR771" s="6"/>
      <c r="AS771" s="6"/>
      <c r="AT771" s="58"/>
      <c r="AU771" s="670"/>
      <c r="AV771" s="671"/>
      <c r="AW771" s="670"/>
      <c r="AX771" s="670"/>
      <c r="AY771" s="671"/>
      <c r="AZ771" s="671"/>
      <c r="BA771" s="670"/>
      <c r="BB771" s="670"/>
      <c r="BC771" s="670"/>
      <c r="BD771" s="671"/>
      <c r="BE771" s="671"/>
      <c r="BF771" s="671"/>
      <c r="BG771" s="671"/>
      <c r="BH771" s="670"/>
      <c r="BI771" s="670"/>
      <c r="BJ771" s="670"/>
      <c r="BK771" s="672"/>
      <c r="BL771" s="60"/>
      <c r="BT771" s="6"/>
      <c r="BU771" s="6"/>
      <c r="BV771" s="6"/>
      <c r="BW771" s="6"/>
      <c r="BX771" s="6"/>
      <c r="BY771" s="6"/>
      <c r="BZ771" s="6"/>
      <c r="CA771" s="6"/>
      <c r="CB771" s="60"/>
      <c r="CC771" s="6"/>
      <c r="CD771" s="6"/>
      <c r="CE771" s="6"/>
    </row>
    <row r="772" spans="2:83" x14ac:dyDescent="0.25">
      <c r="B772" s="6">
        <v>26.2</v>
      </c>
      <c r="C772" s="6">
        <v>74</v>
      </c>
      <c r="D772" s="6">
        <v>20.9</v>
      </c>
      <c r="E772" s="6">
        <v>25.2</v>
      </c>
      <c r="F772" s="6">
        <v>9.4</v>
      </c>
      <c r="G772" s="6">
        <v>13</v>
      </c>
      <c r="H772" s="6">
        <v>1014.3</v>
      </c>
      <c r="I772" s="6" t="s">
        <v>229</v>
      </c>
      <c r="J772" s="6" t="s">
        <v>229</v>
      </c>
      <c r="K772" s="6">
        <v>0</v>
      </c>
      <c r="L772" s="6">
        <v>0</v>
      </c>
      <c r="M772" s="6">
        <v>0.5</v>
      </c>
      <c r="N772">
        <v>15.7</v>
      </c>
      <c r="O772">
        <v>669.8</v>
      </c>
      <c r="P772">
        <v>32.4</v>
      </c>
      <c r="Q772">
        <v>31.6</v>
      </c>
      <c r="R772" s="60">
        <v>0.52986111111111101</v>
      </c>
      <c r="T772" s="124">
        <f t="shared" si="45"/>
        <v>23.5</v>
      </c>
      <c r="U772" s="128">
        <f t="shared" si="44"/>
        <v>-4.1999999999999993</v>
      </c>
      <c r="V772" s="123" t="str">
        <f t="shared" si="42"/>
        <v/>
      </c>
      <c r="W772" s="128" t="str">
        <f t="shared" si="43"/>
        <v/>
      </c>
      <c r="X772" s="124"/>
      <c r="Z772" s="6"/>
      <c r="AA772"/>
      <c r="AC772" s="545"/>
      <c r="AR772" s="6"/>
      <c r="AS772" s="6"/>
      <c r="AT772" s="58"/>
      <c r="AU772" s="670"/>
      <c r="AV772" s="671"/>
      <c r="AW772" s="670"/>
      <c r="AX772" s="670"/>
      <c r="AY772" s="670"/>
      <c r="AZ772" s="670"/>
      <c r="BA772" s="670"/>
      <c r="BB772" s="670"/>
      <c r="BC772" s="670"/>
      <c r="BD772" s="671"/>
      <c r="BE772" s="671"/>
      <c r="BF772" s="671"/>
      <c r="BG772" s="671"/>
      <c r="BH772" s="670"/>
      <c r="BI772" s="670"/>
      <c r="BJ772" s="670"/>
      <c r="BK772" s="672"/>
      <c r="BL772" s="60"/>
      <c r="BT772" s="6"/>
      <c r="BU772" s="6"/>
      <c r="BV772" s="6"/>
      <c r="BW772" s="6"/>
      <c r="BX772" s="6"/>
      <c r="BY772" s="6"/>
      <c r="BZ772" s="6"/>
      <c r="CA772" s="6"/>
      <c r="CB772" s="60"/>
      <c r="CC772" s="6"/>
      <c r="CD772" s="6"/>
      <c r="CE772" s="6"/>
    </row>
    <row r="773" spans="2:83" x14ac:dyDescent="0.25">
      <c r="B773" s="6">
        <v>26.2</v>
      </c>
      <c r="C773" s="6">
        <v>74</v>
      </c>
      <c r="D773" s="6">
        <v>20.9</v>
      </c>
      <c r="E773" s="6">
        <v>25.2</v>
      </c>
      <c r="F773" s="6">
        <v>9.4</v>
      </c>
      <c r="G773" s="6">
        <v>13</v>
      </c>
      <c r="H773" s="6">
        <v>1014.2</v>
      </c>
      <c r="I773" s="6" t="s">
        <v>229</v>
      </c>
      <c r="J773" s="6" t="s">
        <v>229</v>
      </c>
      <c r="K773" s="6">
        <v>0</v>
      </c>
      <c r="L773" s="6">
        <v>0</v>
      </c>
      <c r="M773" s="6">
        <v>0.5</v>
      </c>
      <c r="N773">
        <v>15.7</v>
      </c>
      <c r="O773">
        <v>669.8</v>
      </c>
      <c r="P773">
        <v>32.299999999999997</v>
      </c>
      <c r="Q773">
        <v>31.5</v>
      </c>
      <c r="R773" s="60">
        <v>0.530555555555556</v>
      </c>
      <c r="T773" s="124">
        <f t="shared" si="45"/>
        <v>23.5</v>
      </c>
      <c r="U773" s="128">
        <f t="shared" si="44"/>
        <v>-4.1999999999999993</v>
      </c>
      <c r="V773" s="123" t="str">
        <f t="shared" si="42"/>
        <v/>
      </c>
      <c r="W773" s="128" t="str">
        <f t="shared" si="43"/>
        <v/>
      </c>
      <c r="X773" s="124"/>
      <c r="Z773" s="6"/>
      <c r="AA773"/>
      <c r="AC773" s="545"/>
      <c r="AR773" s="6"/>
      <c r="AS773" s="6"/>
      <c r="AT773" s="58"/>
      <c r="AU773" s="670"/>
      <c r="AV773" s="671"/>
      <c r="AW773" s="670"/>
      <c r="AX773" s="670"/>
      <c r="AY773" s="670"/>
      <c r="AZ773" s="670"/>
      <c r="BA773" s="670"/>
      <c r="BB773" s="670"/>
      <c r="BC773" s="670"/>
      <c r="BD773" s="671"/>
      <c r="BE773" s="671"/>
      <c r="BF773" s="671"/>
      <c r="BG773" s="671"/>
      <c r="BH773" s="670"/>
      <c r="BI773" s="670"/>
      <c r="BJ773" s="670"/>
      <c r="BK773" s="672"/>
      <c r="BL773" s="60"/>
      <c r="BT773" s="6"/>
      <c r="BU773" s="6"/>
      <c r="BV773" s="6"/>
      <c r="BW773" s="6"/>
      <c r="BX773" s="6"/>
      <c r="BY773" s="6"/>
      <c r="BZ773" s="6"/>
      <c r="CA773" s="6"/>
      <c r="CB773" s="60"/>
      <c r="CC773" s="6"/>
      <c r="CD773" s="6"/>
      <c r="CE773" s="6"/>
    </row>
    <row r="774" spans="2:83" x14ac:dyDescent="0.25">
      <c r="B774" s="6">
        <v>26.2</v>
      </c>
      <c r="C774" s="6">
        <v>74</v>
      </c>
      <c r="D774" s="6">
        <v>20.8</v>
      </c>
      <c r="E774" s="6">
        <v>25.1</v>
      </c>
      <c r="F774" s="6">
        <v>5.8</v>
      </c>
      <c r="G774" s="6">
        <v>9.4</v>
      </c>
      <c r="H774" s="6">
        <v>1014.4</v>
      </c>
      <c r="I774" s="6" t="s">
        <v>229</v>
      </c>
      <c r="J774" s="6" t="s">
        <v>229</v>
      </c>
      <c r="K774" s="6">
        <v>0</v>
      </c>
      <c r="L774" s="6">
        <v>0</v>
      </c>
      <c r="M774" s="6">
        <v>0.5</v>
      </c>
      <c r="N774">
        <v>15.7</v>
      </c>
      <c r="O774">
        <v>669.8</v>
      </c>
      <c r="P774">
        <v>32.1</v>
      </c>
      <c r="Q774">
        <v>31.3</v>
      </c>
      <c r="R774" s="60">
        <v>0.53125</v>
      </c>
      <c r="T774" s="124">
        <f t="shared" si="45"/>
        <v>23.5</v>
      </c>
      <c r="U774" s="128">
        <f t="shared" si="44"/>
        <v>-4.1999999999999993</v>
      </c>
      <c r="V774" s="123" t="str">
        <f t="shared" si="42"/>
        <v/>
      </c>
      <c r="W774" s="128" t="str">
        <f t="shared" si="43"/>
        <v/>
      </c>
      <c r="X774" s="124"/>
      <c r="Z774" s="6"/>
      <c r="AA774"/>
      <c r="AC774" s="545"/>
      <c r="AR774" s="6"/>
      <c r="AS774" s="6"/>
      <c r="AT774" s="58"/>
      <c r="AU774" s="670"/>
      <c r="AV774" s="671"/>
      <c r="AW774" s="670"/>
      <c r="AX774" s="670"/>
      <c r="AY774" s="671"/>
      <c r="AZ774" s="671"/>
      <c r="BA774" s="671"/>
      <c r="BB774" s="670"/>
      <c r="BC774" s="670"/>
      <c r="BD774" s="671"/>
      <c r="BE774" s="671"/>
      <c r="BF774" s="671"/>
      <c r="BG774" s="671"/>
      <c r="BH774" s="670"/>
      <c r="BI774" s="670"/>
      <c r="BJ774" s="670"/>
      <c r="BK774" s="672"/>
      <c r="BL774" s="60"/>
      <c r="BT774" s="6"/>
      <c r="BU774" s="6"/>
      <c r="BV774" s="6"/>
      <c r="BW774" s="6"/>
      <c r="BX774" s="6"/>
      <c r="BY774" s="6"/>
      <c r="BZ774" s="6"/>
      <c r="CA774" s="6"/>
      <c r="CB774" s="60"/>
      <c r="CC774" s="6"/>
      <c r="CD774" s="6"/>
      <c r="CE774" s="6"/>
    </row>
    <row r="775" spans="2:83" x14ac:dyDescent="0.25">
      <c r="B775" s="6">
        <v>26.2</v>
      </c>
      <c r="C775" s="6">
        <v>74</v>
      </c>
      <c r="D775" s="6">
        <v>21</v>
      </c>
      <c r="E775" s="6">
        <v>25.1</v>
      </c>
      <c r="F775" s="6">
        <v>6.8</v>
      </c>
      <c r="G775" s="6">
        <v>9.4</v>
      </c>
      <c r="H775" s="6">
        <v>1014.4</v>
      </c>
      <c r="I775" s="6" t="s">
        <v>229</v>
      </c>
      <c r="J775" s="6" t="s">
        <v>229</v>
      </c>
      <c r="K775" s="6">
        <v>0</v>
      </c>
      <c r="L775" s="6">
        <v>0</v>
      </c>
      <c r="M775" s="6">
        <v>0.5</v>
      </c>
      <c r="N775">
        <v>15.7</v>
      </c>
      <c r="O775">
        <v>669.8</v>
      </c>
      <c r="P775">
        <v>32</v>
      </c>
      <c r="Q775">
        <v>31.1</v>
      </c>
      <c r="R775" s="60">
        <v>0.531944444444444</v>
      </c>
      <c r="T775" s="124">
        <f t="shared" si="45"/>
        <v>23.5</v>
      </c>
      <c r="U775" s="128">
        <f t="shared" si="44"/>
        <v>-4.1000000000000014</v>
      </c>
      <c r="V775" s="123" t="str">
        <f t="shared" si="42"/>
        <v/>
      </c>
      <c r="W775" s="128" t="str">
        <f t="shared" si="43"/>
        <v/>
      </c>
      <c r="X775" s="124"/>
      <c r="Z775" s="6"/>
      <c r="AA775"/>
      <c r="AC775" s="545"/>
      <c r="AR775" s="6"/>
      <c r="AS775" s="6"/>
      <c r="AT775" s="58"/>
      <c r="AU775" s="670"/>
      <c r="AV775" s="671"/>
      <c r="AW775" s="670"/>
      <c r="AX775" s="670"/>
      <c r="AY775" s="671"/>
      <c r="AZ775" s="671"/>
      <c r="BA775" s="671"/>
      <c r="BB775" s="670"/>
      <c r="BC775" s="670"/>
      <c r="BD775" s="671"/>
      <c r="BE775" s="671"/>
      <c r="BF775" s="671"/>
      <c r="BG775" s="671"/>
      <c r="BH775" s="670"/>
      <c r="BI775" s="670"/>
      <c r="BJ775" s="670"/>
      <c r="BK775" s="672"/>
      <c r="BL775" s="60"/>
      <c r="BT775" s="6"/>
      <c r="BU775" s="6"/>
      <c r="BV775" s="6"/>
      <c r="BW775" s="6"/>
      <c r="BX775" s="6"/>
      <c r="BY775" s="6"/>
      <c r="BZ775" s="6"/>
      <c r="CA775" s="6"/>
      <c r="CB775" s="60"/>
      <c r="CC775" s="6"/>
      <c r="CD775" s="6"/>
      <c r="CE775" s="6"/>
    </row>
    <row r="776" spans="2:83" x14ac:dyDescent="0.25">
      <c r="B776" s="6">
        <v>26.2</v>
      </c>
      <c r="C776" s="6">
        <v>74</v>
      </c>
      <c r="D776" s="6">
        <v>20.9</v>
      </c>
      <c r="E776" s="6">
        <v>25</v>
      </c>
      <c r="F776" s="6">
        <v>6.5</v>
      </c>
      <c r="G776" s="6">
        <v>13</v>
      </c>
      <c r="H776" s="6">
        <v>1014.3</v>
      </c>
      <c r="I776" s="6" t="s">
        <v>229</v>
      </c>
      <c r="J776" s="6" t="s">
        <v>229</v>
      </c>
      <c r="K776" s="6">
        <v>0</v>
      </c>
      <c r="L776" s="6">
        <v>0</v>
      </c>
      <c r="M776" s="6">
        <v>0.5</v>
      </c>
      <c r="N776">
        <v>15.7</v>
      </c>
      <c r="O776">
        <v>669.8</v>
      </c>
      <c r="P776">
        <v>31.8</v>
      </c>
      <c r="Q776">
        <v>31</v>
      </c>
      <c r="R776" s="60">
        <v>0.53263888888888899</v>
      </c>
      <c r="T776" s="124">
        <f t="shared" si="45"/>
        <v>23.5</v>
      </c>
      <c r="U776" s="128">
        <f t="shared" si="44"/>
        <v>-4.1999999999999993</v>
      </c>
      <c r="V776" s="123" t="str">
        <f t="shared" si="42"/>
        <v/>
      </c>
      <c r="W776" s="128" t="str">
        <f t="shared" si="43"/>
        <v/>
      </c>
      <c r="X776" s="124"/>
      <c r="Z776" s="6"/>
      <c r="AA776"/>
      <c r="AC776" s="545"/>
      <c r="AR776" s="6"/>
      <c r="AS776" s="6"/>
      <c r="AT776" s="58"/>
      <c r="AU776" s="670"/>
      <c r="AV776" s="671"/>
      <c r="AW776" s="670"/>
      <c r="AX776" s="670"/>
      <c r="AY776" s="671"/>
      <c r="AZ776" s="671"/>
      <c r="BA776" s="670"/>
      <c r="BB776" s="670"/>
      <c r="BC776" s="670"/>
      <c r="BD776" s="671"/>
      <c r="BE776" s="671"/>
      <c r="BF776" s="671"/>
      <c r="BG776" s="671"/>
      <c r="BH776" s="670"/>
      <c r="BI776" s="670"/>
      <c r="BJ776" s="670"/>
      <c r="BK776" s="672"/>
      <c r="BL776" s="60"/>
      <c r="BT776" s="6"/>
      <c r="BU776" s="6"/>
      <c r="BV776" s="6"/>
      <c r="BW776" s="6"/>
      <c r="BX776" s="6"/>
      <c r="BY776" s="6"/>
      <c r="BZ776" s="6"/>
      <c r="CA776" s="6"/>
      <c r="CB776" s="60"/>
      <c r="CC776" s="6"/>
      <c r="CD776" s="6"/>
      <c r="CE776" s="6"/>
    </row>
    <row r="777" spans="2:83" x14ac:dyDescent="0.25">
      <c r="B777" s="6">
        <v>26.2</v>
      </c>
      <c r="C777" s="6">
        <v>74</v>
      </c>
      <c r="D777" s="6">
        <v>20.9</v>
      </c>
      <c r="E777" s="6">
        <v>25</v>
      </c>
      <c r="F777" s="6">
        <v>8.3000000000000007</v>
      </c>
      <c r="G777" s="6">
        <v>11.2</v>
      </c>
      <c r="H777" s="6">
        <v>1014.3</v>
      </c>
      <c r="I777" s="6" t="s">
        <v>229</v>
      </c>
      <c r="J777" s="6" t="s">
        <v>229</v>
      </c>
      <c r="K777" s="6">
        <v>0</v>
      </c>
      <c r="L777" s="6">
        <v>0</v>
      </c>
      <c r="M777" s="6">
        <v>0.5</v>
      </c>
      <c r="N777">
        <v>15.7</v>
      </c>
      <c r="O777">
        <v>669.8</v>
      </c>
      <c r="P777">
        <v>31.6</v>
      </c>
      <c r="Q777">
        <v>30.8</v>
      </c>
      <c r="R777" s="60">
        <v>0.53333333333333299</v>
      </c>
      <c r="T777" s="124">
        <f t="shared" si="45"/>
        <v>23.5</v>
      </c>
      <c r="U777" s="128">
        <f t="shared" si="44"/>
        <v>-4.1000000000000014</v>
      </c>
      <c r="V777" s="123" t="str">
        <f t="shared" si="42"/>
        <v/>
      </c>
      <c r="W777" s="128" t="str">
        <f t="shared" si="43"/>
        <v/>
      </c>
      <c r="X777" s="124"/>
      <c r="Z777" s="6"/>
      <c r="AA777"/>
      <c r="AC777" s="545"/>
      <c r="AR777" s="6"/>
      <c r="AS777" s="6"/>
      <c r="AT777" s="58"/>
      <c r="AU777" s="670"/>
      <c r="AV777" s="671"/>
      <c r="AW777" s="670"/>
      <c r="AX777" s="670"/>
      <c r="AY777" s="671"/>
      <c r="AZ777" s="671"/>
      <c r="BA777" s="670"/>
      <c r="BB777" s="670"/>
      <c r="BC777" s="670"/>
      <c r="BD777" s="671"/>
      <c r="BE777" s="671"/>
      <c r="BF777" s="671"/>
      <c r="BG777" s="671"/>
      <c r="BH777" s="670"/>
      <c r="BI777" s="670"/>
      <c r="BJ777" s="670"/>
      <c r="BK777" s="672"/>
      <c r="BL777" s="60"/>
      <c r="BT777" s="6"/>
      <c r="BU777" s="6"/>
      <c r="BV777" s="6"/>
      <c r="BW777" s="6"/>
      <c r="BX777" s="6"/>
      <c r="BY777" s="6"/>
      <c r="BZ777" s="6"/>
      <c r="CA777" s="6"/>
      <c r="CB777" s="60"/>
      <c r="CC777" s="6"/>
      <c r="CD777" s="6"/>
      <c r="CE777" s="6"/>
    </row>
    <row r="778" spans="2:83" x14ac:dyDescent="0.25">
      <c r="B778" s="6">
        <v>26.1</v>
      </c>
      <c r="C778" s="6">
        <v>74</v>
      </c>
      <c r="D778" s="6">
        <v>20.9</v>
      </c>
      <c r="E778" s="6">
        <v>25</v>
      </c>
      <c r="F778" s="6">
        <v>2.2000000000000002</v>
      </c>
      <c r="G778" s="6">
        <v>3.6</v>
      </c>
      <c r="H778" s="6">
        <v>1014.2</v>
      </c>
      <c r="I778" s="6" t="s">
        <v>229</v>
      </c>
      <c r="J778" s="6" t="s">
        <v>229</v>
      </c>
      <c r="K778" s="6">
        <v>0</v>
      </c>
      <c r="L778" s="6">
        <v>0</v>
      </c>
      <c r="M778" s="6">
        <v>0.5</v>
      </c>
      <c r="N778">
        <v>15.7</v>
      </c>
      <c r="O778">
        <v>669.8</v>
      </c>
      <c r="P778">
        <v>31.5</v>
      </c>
      <c r="Q778">
        <v>30.6</v>
      </c>
      <c r="R778" s="60">
        <v>0.53402777777777799</v>
      </c>
      <c r="T778" s="124">
        <f t="shared" si="45"/>
        <v>23.5</v>
      </c>
      <c r="U778" s="128">
        <f t="shared" si="44"/>
        <v>-4.1000000000000014</v>
      </c>
      <c r="V778" s="123" t="str">
        <f t="shared" si="42"/>
        <v/>
      </c>
      <c r="W778" s="128" t="str">
        <f t="shared" si="43"/>
        <v/>
      </c>
      <c r="X778" s="124"/>
      <c r="Z778" s="6"/>
      <c r="AA778"/>
      <c r="AC778" s="545"/>
      <c r="AR778" s="6"/>
      <c r="AS778" s="6"/>
      <c r="AT778" s="58"/>
      <c r="AU778" s="670"/>
      <c r="AV778" s="671"/>
      <c r="AW778" s="670"/>
      <c r="AX778" s="670"/>
      <c r="AY778" s="671"/>
      <c r="AZ778" s="671"/>
      <c r="BA778" s="671"/>
      <c r="BB778" s="670"/>
      <c r="BC778" s="670"/>
      <c r="BD778" s="671"/>
      <c r="BE778" s="671"/>
      <c r="BF778" s="671"/>
      <c r="BG778" s="671"/>
      <c r="BH778" s="670"/>
      <c r="BI778" s="670"/>
      <c r="BJ778" s="670"/>
      <c r="BK778" s="672"/>
      <c r="BL778" s="60"/>
      <c r="BT778" s="6"/>
      <c r="BU778" s="6"/>
      <c r="BV778" s="6"/>
      <c r="BW778" s="6"/>
      <c r="BX778" s="6"/>
      <c r="BY778" s="6"/>
      <c r="BZ778" s="6"/>
      <c r="CA778" s="6"/>
      <c r="CB778" s="60"/>
      <c r="CC778" s="6"/>
      <c r="CD778" s="6"/>
      <c r="CE778" s="6"/>
    </row>
    <row r="779" spans="2:83" x14ac:dyDescent="0.25">
      <c r="B779" s="6">
        <v>26.1</v>
      </c>
      <c r="C779" s="6">
        <v>74</v>
      </c>
      <c r="D779" s="6">
        <v>20.9</v>
      </c>
      <c r="E779" s="6">
        <v>25</v>
      </c>
      <c r="F779" s="6">
        <v>7.9</v>
      </c>
      <c r="G779" s="6">
        <v>9.4</v>
      </c>
      <c r="H779" s="6">
        <v>1014.1</v>
      </c>
      <c r="I779" s="6" t="s">
        <v>229</v>
      </c>
      <c r="J779" s="6" t="s">
        <v>229</v>
      </c>
      <c r="K779" s="6">
        <v>0</v>
      </c>
      <c r="L779" s="6">
        <v>0</v>
      </c>
      <c r="M779" s="6">
        <v>0.5</v>
      </c>
      <c r="N779">
        <v>15.7</v>
      </c>
      <c r="O779">
        <v>669.8</v>
      </c>
      <c r="P779">
        <v>31.4</v>
      </c>
      <c r="Q779">
        <v>30.5</v>
      </c>
      <c r="R779" s="60">
        <v>0.53472222222222199</v>
      </c>
      <c r="T779" s="124">
        <f t="shared" si="45"/>
        <v>23.4</v>
      </c>
      <c r="U779" s="128">
        <f t="shared" si="44"/>
        <v>-4.2000000000000028</v>
      </c>
      <c r="V779" s="123" t="str">
        <f t="shared" si="42"/>
        <v/>
      </c>
      <c r="W779" s="128" t="str">
        <f t="shared" si="43"/>
        <v/>
      </c>
      <c r="X779" s="124"/>
      <c r="Z779" s="6"/>
      <c r="AA779"/>
      <c r="AC779" s="545"/>
      <c r="AR779" s="6"/>
      <c r="AS779" s="6"/>
      <c r="AT779" s="58"/>
      <c r="AU779" s="670"/>
      <c r="AV779" s="671"/>
      <c r="AW779" s="670"/>
      <c r="AX779" s="670"/>
      <c r="AY779" s="671"/>
      <c r="AZ779" s="671"/>
      <c r="BA779" s="671"/>
      <c r="BB779" s="670"/>
      <c r="BC779" s="670"/>
      <c r="BD779" s="671"/>
      <c r="BE779" s="671"/>
      <c r="BF779" s="671"/>
      <c r="BG779" s="671"/>
      <c r="BH779" s="670"/>
      <c r="BI779" s="670"/>
      <c r="BJ779" s="670"/>
      <c r="BK779" s="672"/>
      <c r="BL779" s="60"/>
      <c r="BT779" s="6"/>
      <c r="BU779" s="6"/>
      <c r="BV779" s="6"/>
      <c r="BW779" s="6"/>
      <c r="BX779" s="6"/>
      <c r="BY779" s="6"/>
      <c r="BZ779" s="6"/>
      <c r="CA779" s="6"/>
      <c r="CB779" s="60"/>
      <c r="CC779" s="6"/>
      <c r="CD779" s="6"/>
      <c r="CE779" s="6"/>
    </row>
    <row r="780" spans="2:83" x14ac:dyDescent="0.25">
      <c r="B780" s="6">
        <v>26.1</v>
      </c>
      <c r="C780" s="6">
        <v>74</v>
      </c>
      <c r="D780" s="6">
        <v>20.7</v>
      </c>
      <c r="E780" s="6">
        <v>25</v>
      </c>
      <c r="F780" s="6">
        <v>10.4</v>
      </c>
      <c r="G780" s="6">
        <v>14.8</v>
      </c>
      <c r="H780" s="6">
        <v>1014.4</v>
      </c>
      <c r="I780" s="6" t="s">
        <v>229</v>
      </c>
      <c r="J780" s="6" t="s">
        <v>229</v>
      </c>
      <c r="K780" s="6">
        <v>0</v>
      </c>
      <c r="L780" s="6">
        <v>0</v>
      </c>
      <c r="M780" s="6">
        <v>0.5</v>
      </c>
      <c r="N780">
        <v>15.7</v>
      </c>
      <c r="O780">
        <v>669.8</v>
      </c>
      <c r="P780">
        <v>31.4</v>
      </c>
      <c r="Q780">
        <v>30.4</v>
      </c>
      <c r="R780" s="60">
        <v>0.53541666666666698</v>
      </c>
      <c r="T780" s="124">
        <f t="shared" si="45"/>
        <v>23.4</v>
      </c>
      <c r="U780" s="128">
        <f t="shared" si="44"/>
        <v>-4.1000000000000014</v>
      </c>
      <c r="V780" s="123" t="str">
        <f t="shared" ref="V780:V843" si="46">IF($K1284&gt;0,1,"")</f>
        <v/>
      </c>
      <c r="W780" s="128" t="str">
        <f t="shared" ref="W780:W843" si="47">IF($T780&gt;$B1284+4,1,"")</f>
        <v/>
      </c>
      <c r="X780" s="124"/>
      <c r="Z780" s="6"/>
      <c r="AA780"/>
      <c r="AC780" s="545"/>
      <c r="AR780" s="6"/>
      <c r="AS780" s="6"/>
      <c r="AT780" s="58"/>
      <c r="AU780" s="670"/>
      <c r="AV780" s="671"/>
      <c r="AW780" s="670"/>
      <c r="AX780" s="670"/>
      <c r="AY780" s="671"/>
      <c r="AZ780" s="671"/>
      <c r="BA780" s="670"/>
      <c r="BB780" s="670"/>
      <c r="BC780" s="670"/>
      <c r="BD780" s="671"/>
      <c r="BE780" s="671"/>
      <c r="BF780" s="671"/>
      <c r="BG780" s="671"/>
      <c r="BH780" s="670"/>
      <c r="BI780" s="670"/>
      <c r="BJ780" s="670"/>
      <c r="BK780" s="672"/>
      <c r="BL780" s="60"/>
      <c r="BT780" s="6"/>
      <c r="BU780" s="6"/>
      <c r="BV780" s="6"/>
      <c r="BW780" s="6"/>
      <c r="BX780" s="6"/>
      <c r="BY780" s="6"/>
      <c r="BZ780" s="6"/>
      <c r="CA780" s="6"/>
      <c r="CB780" s="60"/>
      <c r="CC780" s="6"/>
      <c r="CD780" s="6"/>
      <c r="CE780" s="6"/>
    </row>
    <row r="781" spans="2:83" x14ac:dyDescent="0.25">
      <c r="B781" s="6">
        <v>26.1</v>
      </c>
      <c r="C781" s="6">
        <v>74</v>
      </c>
      <c r="D781" s="6">
        <v>21</v>
      </c>
      <c r="E781" s="6">
        <v>25.1</v>
      </c>
      <c r="F781" s="6">
        <v>0.7</v>
      </c>
      <c r="G781" s="6">
        <v>1.8</v>
      </c>
      <c r="H781" s="6">
        <v>1014.3</v>
      </c>
      <c r="I781" s="6" t="s">
        <v>229</v>
      </c>
      <c r="J781" s="6" t="s">
        <v>229</v>
      </c>
      <c r="K781" s="6">
        <v>0</v>
      </c>
      <c r="L781" s="6">
        <v>0</v>
      </c>
      <c r="M781" s="6">
        <v>0.5</v>
      </c>
      <c r="N781">
        <v>15.7</v>
      </c>
      <c r="O781">
        <v>669.8</v>
      </c>
      <c r="P781">
        <v>31.3</v>
      </c>
      <c r="Q781">
        <v>30.3</v>
      </c>
      <c r="R781" s="60">
        <v>0.53611111111111098</v>
      </c>
      <c r="T781" s="124">
        <f t="shared" si="45"/>
        <v>23.4</v>
      </c>
      <c r="U781" s="128">
        <f t="shared" si="44"/>
        <v>-4.1000000000000014</v>
      </c>
      <c r="V781" s="123" t="str">
        <f t="shared" si="46"/>
        <v/>
      </c>
      <c r="W781" s="128" t="str">
        <f t="shared" si="47"/>
        <v/>
      </c>
      <c r="X781" s="124"/>
      <c r="Z781" s="6"/>
      <c r="AA781"/>
      <c r="AC781" s="545"/>
      <c r="AR781" s="6"/>
      <c r="AS781" s="6"/>
      <c r="AT781" s="58"/>
      <c r="AU781" s="670"/>
      <c r="AV781" s="671"/>
      <c r="AW781" s="670"/>
      <c r="AX781" s="670"/>
      <c r="AY781" s="671"/>
      <c r="AZ781" s="671"/>
      <c r="BA781" s="670"/>
      <c r="BB781" s="670"/>
      <c r="BC781" s="670"/>
      <c r="BD781" s="671"/>
      <c r="BE781" s="671"/>
      <c r="BF781" s="671"/>
      <c r="BG781" s="671"/>
      <c r="BH781" s="670"/>
      <c r="BI781" s="670"/>
      <c r="BJ781" s="670"/>
      <c r="BK781" s="672"/>
      <c r="BL781" s="60"/>
      <c r="BT781" s="6"/>
      <c r="BU781" s="6"/>
      <c r="BV781" s="6"/>
      <c r="BW781" s="6"/>
      <c r="BX781" s="6"/>
      <c r="BY781" s="6"/>
      <c r="BZ781" s="6"/>
      <c r="CA781" s="6"/>
      <c r="CB781" s="60"/>
      <c r="CC781" s="6"/>
      <c r="CD781" s="6"/>
      <c r="CE781" s="6"/>
    </row>
    <row r="782" spans="2:83" x14ac:dyDescent="0.25">
      <c r="B782" s="6">
        <v>26.1</v>
      </c>
      <c r="C782" s="6">
        <v>74</v>
      </c>
      <c r="D782" s="6">
        <v>21</v>
      </c>
      <c r="E782" s="6">
        <v>25.1</v>
      </c>
      <c r="F782" s="6">
        <v>8.6</v>
      </c>
      <c r="G782" s="6">
        <v>9.4</v>
      </c>
      <c r="H782" s="6">
        <v>1014.3</v>
      </c>
      <c r="I782" s="6" t="s">
        <v>229</v>
      </c>
      <c r="J782" s="6" t="s">
        <v>229</v>
      </c>
      <c r="K782" s="6">
        <v>0</v>
      </c>
      <c r="L782" s="6">
        <v>0</v>
      </c>
      <c r="M782" s="6">
        <v>0.5</v>
      </c>
      <c r="N782">
        <v>15.7</v>
      </c>
      <c r="O782">
        <v>669.8</v>
      </c>
      <c r="P782">
        <v>31.2</v>
      </c>
      <c r="Q782">
        <v>30.2</v>
      </c>
      <c r="R782" s="60">
        <v>0.53680555555555598</v>
      </c>
      <c r="T782" s="124">
        <f t="shared" si="45"/>
        <v>23.3</v>
      </c>
      <c r="U782" s="128">
        <f t="shared" si="44"/>
        <v>-4.1999999999999993</v>
      </c>
      <c r="V782" s="123" t="str">
        <f t="shared" si="46"/>
        <v/>
      </c>
      <c r="W782" s="128" t="str">
        <f t="shared" si="47"/>
        <v/>
      </c>
      <c r="X782" s="124"/>
      <c r="Z782" s="6"/>
      <c r="AA782"/>
      <c r="AC782" s="545"/>
      <c r="AR782" s="6"/>
      <c r="AS782" s="6"/>
      <c r="AT782" s="58"/>
      <c r="AU782" s="670"/>
      <c r="AV782" s="671"/>
      <c r="AW782" s="670"/>
      <c r="AX782" s="670"/>
      <c r="AY782" s="671"/>
      <c r="AZ782" s="671"/>
      <c r="BA782" s="671"/>
      <c r="BB782" s="670"/>
      <c r="BC782" s="670"/>
      <c r="BD782" s="671"/>
      <c r="BE782" s="671"/>
      <c r="BF782" s="671"/>
      <c r="BG782" s="671"/>
      <c r="BH782" s="670"/>
      <c r="BI782" s="670"/>
      <c r="BJ782" s="670"/>
      <c r="BK782" s="672"/>
      <c r="BL782" s="60"/>
      <c r="BT782" s="6"/>
      <c r="BU782" s="6"/>
      <c r="BV782" s="6"/>
      <c r="BW782" s="6"/>
      <c r="BX782" s="6"/>
      <c r="BY782" s="6"/>
      <c r="BZ782" s="6"/>
      <c r="CA782" s="6"/>
      <c r="CB782" s="60"/>
      <c r="CC782" s="6"/>
      <c r="CD782" s="6"/>
      <c r="CE782" s="6"/>
    </row>
    <row r="783" spans="2:83" x14ac:dyDescent="0.25">
      <c r="B783" s="6">
        <v>26.1</v>
      </c>
      <c r="C783" s="6">
        <v>75</v>
      </c>
      <c r="D783" s="6">
        <v>21</v>
      </c>
      <c r="E783" s="6">
        <v>25.1</v>
      </c>
      <c r="F783" s="6">
        <v>0.7</v>
      </c>
      <c r="G783" s="6">
        <v>1.8</v>
      </c>
      <c r="H783" s="6">
        <v>1014.3</v>
      </c>
      <c r="I783" s="6" t="s">
        <v>229</v>
      </c>
      <c r="J783" s="6" t="s">
        <v>229</v>
      </c>
      <c r="K783" s="6">
        <v>0</v>
      </c>
      <c r="L783" s="6">
        <v>0</v>
      </c>
      <c r="M783" s="6">
        <v>0.5</v>
      </c>
      <c r="N783">
        <v>15.7</v>
      </c>
      <c r="O783">
        <v>669.8</v>
      </c>
      <c r="P783">
        <v>31.1</v>
      </c>
      <c r="Q783">
        <v>30.2</v>
      </c>
      <c r="R783" s="60">
        <v>0.53749999999999998</v>
      </c>
      <c r="T783" s="124">
        <f t="shared" si="45"/>
        <v>23.3</v>
      </c>
      <c r="U783" s="128">
        <f t="shared" si="44"/>
        <v>-4.1999999999999993</v>
      </c>
      <c r="V783" s="123" t="str">
        <f t="shared" si="46"/>
        <v/>
      </c>
      <c r="W783" s="128" t="str">
        <f t="shared" si="47"/>
        <v/>
      </c>
      <c r="X783" s="124"/>
      <c r="Z783" s="6"/>
      <c r="AA783"/>
      <c r="AC783" s="545"/>
      <c r="AR783" s="6"/>
      <c r="AS783" s="6"/>
      <c r="AT783" s="58"/>
      <c r="AU783" s="670"/>
      <c r="AV783" s="671"/>
      <c r="AW783" s="670"/>
      <c r="AX783" s="670"/>
      <c r="AY783" s="671"/>
      <c r="AZ783" s="671"/>
      <c r="BA783" s="670"/>
      <c r="BB783" s="670"/>
      <c r="BC783" s="670"/>
      <c r="BD783" s="671"/>
      <c r="BE783" s="671"/>
      <c r="BF783" s="671"/>
      <c r="BG783" s="671"/>
      <c r="BH783" s="670"/>
      <c r="BI783" s="670"/>
      <c r="BJ783" s="670"/>
      <c r="BK783" s="672"/>
      <c r="BL783" s="60"/>
      <c r="BT783" s="6"/>
      <c r="BU783" s="6"/>
      <c r="BV783" s="6"/>
      <c r="BW783" s="6"/>
      <c r="BX783" s="6"/>
      <c r="BY783" s="6"/>
      <c r="BZ783" s="6"/>
      <c r="CA783" s="6"/>
      <c r="CB783" s="60"/>
      <c r="CC783" s="6"/>
      <c r="CD783" s="6"/>
      <c r="CE783" s="6"/>
    </row>
    <row r="784" spans="2:83" x14ac:dyDescent="0.25">
      <c r="B784" s="6">
        <v>26.2</v>
      </c>
      <c r="C784" s="6">
        <v>75</v>
      </c>
      <c r="D784" s="6">
        <v>20.9</v>
      </c>
      <c r="E784" s="6">
        <v>25.2</v>
      </c>
      <c r="F784" s="6">
        <v>5.4</v>
      </c>
      <c r="G784" s="6">
        <v>7.2</v>
      </c>
      <c r="H784" s="6">
        <v>1014.2</v>
      </c>
      <c r="I784" s="6" t="s">
        <v>229</v>
      </c>
      <c r="J784" s="6" t="s">
        <v>229</v>
      </c>
      <c r="K784" s="6">
        <v>0</v>
      </c>
      <c r="L784" s="6">
        <v>0</v>
      </c>
      <c r="M784" s="6">
        <v>0.5</v>
      </c>
      <c r="N784">
        <v>15.7</v>
      </c>
      <c r="O784">
        <v>669.8</v>
      </c>
      <c r="P784">
        <v>31.1</v>
      </c>
      <c r="Q784">
        <v>30.2</v>
      </c>
      <c r="R784" s="60">
        <v>0.53819444444444398</v>
      </c>
      <c r="T784" s="124">
        <f t="shared" si="45"/>
        <v>23.2</v>
      </c>
      <c r="U784" s="128">
        <f t="shared" ref="U784:U847" si="48">(T784-B1288)-3</f>
        <v>-4.1999999999999993</v>
      </c>
      <c r="V784" s="123" t="str">
        <f t="shared" si="46"/>
        <v/>
      </c>
      <c r="W784" s="128" t="str">
        <f t="shared" si="47"/>
        <v/>
      </c>
      <c r="X784" s="124"/>
      <c r="Z784" s="6"/>
      <c r="AA784"/>
      <c r="AC784" s="545"/>
      <c r="AR784" s="6"/>
      <c r="AS784" s="6"/>
      <c r="AT784" s="58"/>
      <c r="AU784" s="670"/>
      <c r="AV784" s="671"/>
      <c r="AW784" s="670"/>
      <c r="AX784" s="670"/>
      <c r="AY784" s="671"/>
      <c r="AZ784" s="671"/>
      <c r="BA784" s="670"/>
      <c r="BB784" s="670"/>
      <c r="BC784" s="670"/>
      <c r="BD784" s="671"/>
      <c r="BE784" s="671"/>
      <c r="BF784" s="671"/>
      <c r="BG784" s="671"/>
      <c r="BH784" s="670"/>
      <c r="BI784" s="670"/>
      <c r="BJ784" s="670"/>
      <c r="BK784" s="672"/>
      <c r="BL784" s="60"/>
      <c r="BT784" s="6"/>
      <c r="BU784" s="6"/>
      <c r="BV784" s="6"/>
      <c r="BW784" s="6"/>
      <c r="BX784" s="6"/>
      <c r="BY784" s="6"/>
      <c r="BZ784" s="6"/>
      <c r="CA784" s="6"/>
      <c r="CB784" s="60"/>
      <c r="CC784" s="6"/>
      <c r="CD784" s="6"/>
      <c r="CE784" s="6"/>
    </row>
    <row r="785" spans="2:83" x14ac:dyDescent="0.25">
      <c r="B785" s="6">
        <v>26.2</v>
      </c>
      <c r="C785" s="6">
        <v>75</v>
      </c>
      <c r="D785" s="6">
        <v>21</v>
      </c>
      <c r="E785" s="6">
        <v>25.3</v>
      </c>
      <c r="F785" s="6">
        <v>13.3</v>
      </c>
      <c r="G785" s="6">
        <v>16.600000000000001</v>
      </c>
      <c r="H785" s="6">
        <v>1014.1</v>
      </c>
      <c r="I785" s="6" t="s">
        <v>229</v>
      </c>
      <c r="J785" s="6" t="s">
        <v>229</v>
      </c>
      <c r="K785" s="6">
        <v>0</v>
      </c>
      <c r="L785" s="6">
        <v>0</v>
      </c>
      <c r="M785" s="6">
        <v>0.5</v>
      </c>
      <c r="N785">
        <v>15.7</v>
      </c>
      <c r="O785">
        <v>669.8</v>
      </c>
      <c r="P785">
        <v>31.2</v>
      </c>
      <c r="Q785">
        <v>30.3</v>
      </c>
      <c r="R785" s="60">
        <v>0.53888888888888897</v>
      </c>
      <c r="T785" s="124">
        <f t="shared" si="45"/>
        <v>23.2</v>
      </c>
      <c r="U785" s="128">
        <f t="shared" si="48"/>
        <v>-4.3000000000000007</v>
      </c>
      <c r="V785" s="123" t="str">
        <f t="shared" si="46"/>
        <v/>
      </c>
      <c r="W785" s="128" t="str">
        <f t="shared" si="47"/>
        <v/>
      </c>
      <c r="X785" s="124"/>
      <c r="Z785" s="6"/>
      <c r="AA785"/>
      <c r="AC785" s="545"/>
      <c r="AR785" s="6"/>
      <c r="AS785" s="6"/>
      <c r="AT785" s="58"/>
      <c r="AU785" s="670"/>
      <c r="AV785" s="671"/>
      <c r="AW785" s="670"/>
      <c r="AX785" s="670"/>
      <c r="AY785" s="671"/>
      <c r="AZ785" s="671"/>
      <c r="BA785" s="670"/>
      <c r="BB785" s="670"/>
      <c r="BC785" s="670"/>
      <c r="BD785" s="671"/>
      <c r="BE785" s="671"/>
      <c r="BF785" s="671"/>
      <c r="BG785" s="671"/>
      <c r="BH785" s="670"/>
      <c r="BI785" s="670"/>
      <c r="BJ785" s="670"/>
      <c r="BK785" s="672"/>
      <c r="BL785" s="60"/>
      <c r="BT785" s="6"/>
      <c r="BU785" s="6"/>
      <c r="BV785" s="6"/>
      <c r="BW785" s="6"/>
      <c r="BX785" s="6"/>
      <c r="BY785" s="6"/>
      <c r="BZ785" s="6"/>
      <c r="CA785" s="6"/>
      <c r="CB785" s="60"/>
      <c r="CC785" s="6"/>
      <c r="CD785" s="6"/>
      <c r="CE785" s="6"/>
    </row>
    <row r="786" spans="2:83" x14ac:dyDescent="0.25">
      <c r="B786" s="6">
        <v>26.2</v>
      </c>
      <c r="C786" s="6">
        <v>75</v>
      </c>
      <c r="D786" s="6">
        <v>21.2</v>
      </c>
      <c r="E786" s="6">
        <v>25.3</v>
      </c>
      <c r="F786" s="6">
        <v>4</v>
      </c>
      <c r="G786" s="6">
        <v>11.2</v>
      </c>
      <c r="H786" s="6">
        <v>1014.3</v>
      </c>
      <c r="I786" s="6" t="s">
        <v>229</v>
      </c>
      <c r="J786" s="6" t="s">
        <v>229</v>
      </c>
      <c r="K786" s="6">
        <v>0</v>
      </c>
      <c r="L786" s="6">
        <v>0</v>
      </c>
      <c r="M786" s="6">
        <v>0.5</v>
      </c>
      <c r="N786">
        <v>15.7</v>
      </c>
      <c r="O786">
        <v>669.8</v>
      </c>
      <c r="P786">
        <v>31.3</v>
      </c>
      <c r="Q786">
        <v>30.4</v>
      </c>
      <c r="R786" s="60">
        <v>0.53958333333333297</v>
      </c>
      <c r="T786" s="124">
        <f t="shared" si="45"/>
        <v>23.2</v>
      </c>
      <c r="U786" s="128">
        <f t="shared" si="48"/>
        <v>-4.1999999999999993</v>
      </c>
      <c r="V786" s="123" t="str">
        <f t="shared" si="46"/>
        <v/>
      </c>
      <c r="W786" s="128" t="str">
        <f t="shared" si="47"/>
        <v/>
      </c>
      <c r="X786" s="124"/>
      <c r="Z786" s="6"/>
      <c r="AA786"/>
      <c r="AC786" s="545"/>
      <c r="AR786" s="6"/>
      <c r="AS786" s="6"/>
      <c r="AT786" s="58"/>
      <c r="AU786" s="670"/>
      <c r="AV786" s="671"/>
      <c r="AW786" s="670"/>
      <c r="AX786" s="670"/>
      <c r="AY786" s="671"/>
      <c r="AZ786" s="671"/>
      <c r="BA786" s="670"/>
      <c r="BB786" s="670"/>
      <c r="BC786" s="670"/>
      <c r="BD786" s="671"/>
      <c r="BE786" s="671"/>
      <c r="BF786" s="671"/>
      <c r="BG786" s="671"/>
      <c r="BH786" s="670"/>
      <c r="BI786" s="670"/>
      <c r="BJ786" s="670"/>
      <c r="BK786" s="672"/>
      <c r="BL786" s="60"/>
      <c r="BT786" s="6"/>
      <c r="BU786" s="6"/>
      <c r="BV786" s="6"/>
      <c r="BW786" s="6"/>
      <c r="BX786" s="6"/>
      <c r="BY786" s="6"/>
      <c r="BZ786" s="6"/>
      <c r="CA786" s="6"/>
      <c r="CB786" s="60"/>
      <c r="CC786" s="6"/>
      <c r="CD786" s="6"/>
      <c r="CE786" s="6"/>
    </row>
    <row r="787" spans="2:83" x14ac:dyDescent="0.25">
      <c r="B787" s="6">
        <v>26.2</v>
      </c>
      <c r="C787" s="6">
        <v>74</v>
      </c>
      <c r="D787" s="6">
        <v>21</v>
      </c>
      <c r="E787" s="6">
        <v>25.1</v>
      </c>
      <c r="F787" s="6">
        <v>6.5</v>
      </c>
      <c r="G787" s="6">
        <v>9.4</v>
      </c>
      <c r="H787" s="6">
        <v>1014.5</v>
      </c>
      <c r="I787" s="6" t="s">
        <v>229</v>
      </c>
      <c r="J787" s="6" t="s">
        <v>229</v>
      </c>
      <c r="K787" s="6">
        <v>0</v>
      </c>
      <c r="L787" s="6">
        <v>0</v>
      </c>
      <c r="M787" s="6">
        <v>0.5</v>
      </c>
      <c r="N787">
        <v>15.7</v>
      </c>
      <c r="O787">
        <v>669.8</v>
      </c>
      <c r="P787">
        <v>31.3</v>
      </c>
      <c r="Q787">
        <v>30.3</v>
      </c>
      <c r="R787" s="60">
        <v>0.54027777777777797</v>
      </c>
      <c r="T787" s="124">
        <f t="shared" si="45"/>
        <v>23.2</v>
      </c>
      <c r="U787" s="128">
        <f t="shared" si="48"/>
        <v>-4.1999999999999993</v>
      </c>
      <c r="V787" s="123" t="str">
        <f t="shared" si="46"/>
        <v/>
      </c>
      <c r="W787" s="128" t="str">
        <f t="shared" si="47"/>
        <v/>
      </c>
      <c r="X787" s="124"/>
      <c r="Z787" s="6"/>
      <c r="AA787"/>
      <c r="AC787" s="545"/>
      <c r="AR787" s="6"/>
      <c r="AS787" s="6"/>
      <c r="AT787" s="58"/>
      <c r="AU787" s="670"/>
      <c r="AV787" s="671"/>
      <c r="AW787" s="670"/>
      <c r="AX787" s="670"/>
      <c r="AY787" s="670"/>
      <c r="AZ787" s="670"/>
      <c r="BA787" s="670"/>
      <c r="BB787" s="670"/>
      <c r="BC787" s="670"/>
      <c r="BD787" s="671"/>
      <c r="BE787" s="671"/>
      <c r="BF787" s="671"/>
      <c r="BG787" s="671"/>
      <c r="BH787" s="670"/>
      <c r="BI787" s="670"/>
      <c r="BJ787" s="670"/>
      <c r="BK787" s="672"/>
      <c r="BL787" s="60"/>
      <c r="BT787" s="6"/>
      <c r="BU787" s="6"/>
      <c r="BV787" s="6"/>
      <c r="BW787" s="6"/>
      <c r="BX787" s="6"/>
      <c r="BY787" s="6"/>
      <c r="BZ787" s="6"/>
      <c r="CA787" s="6"/>
      <c r="CB787" s="60"/>
      <c r="CC787" s="6"/>
      <c r="CD787" s="6"/>
      <c r="CE787" s="6"/>
    </row>
    <row r="788" spans="2:83" x14ac:dyDescent="0.25">
      <c r="B788" s="6">
        <v>26.3</v>
      </c>
      <c r="C788" s="6">
        <v>74</v>
      </c>
      <c r="D788" s="6">
        <v>21</v>
      </c>
      <c r="E788" s="6">
        <v>25.1</v>
      </c>
      <c r="F788" s="6">
        <v>9</v>
      </c>
      <c r="G788" s="6">
        <v>11.2</v>
      </c>
      <c r="H788" s="6">
        <v>1014.3</v>
      </c>
      <c r="I788" s="6" t="s">
        <v>229</v>
      </c>
      <c r="J788" s="6" t="s">
        <v>229</v>
      </c>
      <c r="K788" s="6">
        <v>0</v>
      </c>
      <c r="L788" s="6">
        <v>0</v>
      </c>
      <c r="M788" s="6">
        <v>0.5</v>
      </c>
      <c r="N788">
        <v>15.7</v>
      </c>
      <c r="O788">
        <v>669.8</v>
      </c>
      <c r="P788">
        <v>31.4</v>
      </c>
      <c r="Q788">
        <v>30.4</v>
      </c>
      <c r="R788" s="60">
        <v>0.54097222222222197</v>
      </c>
      <c r="T788" s="124">
        <f t="shared" si="45"/>
        <v>23.1</v>
      </c>
      <c r="U788" s="128">
        <f t="shared" si="48"/>
        <v>-4.2999999999999972</v>
      </c>
      <c r="V788" s="123" t="str">
        <f t="shared" si="46"/>
        <v/>
      </c>
      <c r="W788" s="128" t="str">
        <f t="shared" si="47"/>
        <v/>
      </c>
      <c r="X788" s="124"/>
      <c r="Z788" s="6"/>
      <c r="AA788"/>
      <c r="AC788" s="545"/>
      <c r="AR788" s="6"/>
      <c r="AS788" s="6"/>
      <c r="AT788" s="58"/>
      <c r="AU788" s="670"/>
      <c r="AV788" s="671"/>
      <c r="AW788" s="670"/>
      <c r="AX788" s="670"/>
      <c r="AY788" s="670"/>
      <c r="AZ788" s="670"/>
      <c r="BA788" s="670"/>
      <c r="BB788" s="670"/>
      <c r="BC788" s="670"/>
      <c r="BD788" s="671"/>
      <c r="BE788" s="671"/>
      <c r="BF788" s="671"/>
      <c r="BG788" s="671"/>
      <c r="BH788" s="670"/>
      <c r="BI788" s="670"/>
      <c r="BJ788" s="670"/>
      <c r="BK788" s="672"/>
      <c r="BL788" s="60"/>
      <c r="BT788" s="6"/>
      <c r="BU788" s="6"/>
      <c r="BV788" s="6"/>
      <c r="BW788" s="6"/>
      <c r="BX788" s="6"/>
      <c r="BY788" s="6"/>
      <c r="BZ788" s="6"/>
      <c r="CA788" s="6"/>
      <c r="CB788" s="60"/>
      <c r="CC788" s="6"/>
      <c r="CD788" s="6"/>
      <c r="CE788" s="6"/>
    </row>
    <row r="789" spans="2:83" x14ac:dyDescent="0.25">
      <c r="B789" s="6">
        <v>26.2</v>
      </c>
      <c r="C789" s="6">
        <v>75</v>
      </c>
      <c r="D789" s="6">
        <v>21</v>
      </c>
      <c r="E789" s="6">
        <v>25.1</v>
      </c>
      <c r="F789" s="6">
        <v>3.2</v>
      </c>
      <c r="G789" s="6">
        <v>5.4</v>
      </c>
      <c r="H789" s="6">
        <v>1014.1</v>
      </c>
      <c r="I789" s="6" t="s">
        <v>229</v>
      </c>
      <c r="J789" s="6" t="s">
        <v>229</v>
      </c>
      <c r="K789" s="6">
        <v>0</v>
      </c>
      <c r="L789" s="6">
        <v>0</v>
      </c>
      <c r="M789" s="6">
        <v>0.5</v>
      </c>
      <c r="N789">
        <v>15.7</v>
      </c>
      <c r="O789">
        <v>669.8</v>
      </c>
      <c r="P789">
        <v>31.4</v>
      </c>
      <c r="Q789">
        <v>30.3</v>
      </c>
      <c r="R789" s="60">
        <v>0.54166666666666696</v>
      </c>
      <c r="T789" s="124">
        <f t="shared" si="45"/>
        <v>23.1</v>
      </c>
      <c r="U789" s="128">
        <f t="shared" si="48"/>
        <v>-4.2999999999999972</v>
      </c>
      <c r="V789" s="123" t="str">
        <f t="shared" si="46"/>
        <v/>
      </c>
      <c r="W789" s="128" t="str">
        <f t="shared" si="47"/>
        <v/>
      </c>
      <c r="X789" s="124"/>
      <c r="Z789" s="6"/>
      <c r="AA789"/>
      <c r="AC789" s="545"/>
      <c r="AR789" s="6"/>
      <c r="AS789" s="6"/>
      <c r="AT789" s="58"/>
      <c r="AU789" s="670"/>
      <c r="AV789" s="671"/>
      <c r="AW789" s="670"/>
      <c r="AX789" s="670"/>
      <c r="AY789" s="670"/>
      <c r="AZ789" s="670"/>
      <c r="BA789" s="671"/>
      <c r="BB789" s="670"/>
      <c r="BC789" s="670"/>
      <c r="BD789" s="671"/>
      <c r="BE789" s="671"/>
      <c r="BF789" s="671"/>
      <c r="BG789" s="671"/>
      <c r="BH789" s="670"/>
      <c r="BI789" s="670"/>
      <c r="BJ789" s="670"/>
      <c r="BK789" s="672"/>
      <c r="BL789" s="60"/>
      <c r="BT789" s="6"/>
      <c r="BU789" s="6"/>
      <c r="BV789" s="6"/>
      <c r="BW789" s="6"/>
      <c r="BX789" s="6"/>
      <c r="BY789" s="6"/>
      <c r="BZ789" s="6"/>
      <c r="CA789" s="6"/>
      <c r="CB789" s="60"/>
      <c r="CC789" s="6"/>
      <c r="CD789" s="6"/>
      <c r="CE789" s="6"/>
    </row>
    <row r="790" spans="2:83" x14ac:dyDescent="0.25">
      <c r="B790" s="6">
        <v>26.3</v>
      </c>
      <c r="C790" s="6">
        <v>75</v>
      </c>
      <c r="D790" s="6">
        <v>21.1</v>
      </c>
      <c r="E790" s="6">
        <v>25.2</v>
      </c>
      <c r="F790" s="6">
        <v>4.7</v>
      </c>
      <c r="G790" s="6">
        <v>9.4</v>
      </c>
      <c r="H790" s="6">
        <v>1014.2</v>
      </c>
      <c r="I790" s="6" t="s">
        <v>229</v>
      </c>
      <c r="J790" s="6" t="s">
        <v>229</v>
      </c>
      <c r="K790" s="6">
        <v>0</v>
      </c>
      <c r="L790" s="6">
        <v>0</v>
      </c>
      <c r="M790" s="6">
        <v>0.5</v>
      </c>
      <c r="N790">
        <v>15.7</v>
      </c>
      <c r="O790">
        <v>669.8</v>
      </c>
      <c r="P790">
        <v>31.3</v>
      </c>
      <c r="Q790">
        <v>30.3</v>
      </c>
      <c r="R790" s="60">
        <v>0.54236111111111096</v>
      </c>
      <c r="T790" s="124">
        <f t="shared" si="45"/>
        <v>23.1</v>
      </c>
      <c r="U790" s="128">
        <f t="shared" si="48"/>
        <v>-4.2999999999999972</v>
      </c>
      <c r="V790" s="123" t="str">
        <f t="shared" si="46"/>
        <v/>
      </c>
      <c r="W790" s="128" t="str">
        <f t="shared" si="47"/>
        <v/>
      </c>
      <c r="X790" s="124"/>
      <c r="Z790" s="6"/>
      <c r="AA790"/>
      <c r="AC790" s="545"/>
      <c r="AR790" s="6"/>
      <c r="AS790" s="6"/>
      <c r="AT790" s="58"/>
      <c r="AU790" s="670"/>
      <c r="AV790" s="671"/>
      <c r="AW790" s="670"/>
      <c r="AX790" s="670"/>
      <c r="AY790" s="671"/>
      <c r="AZ790" s="671"/>
      <c r="BA790" s="671"/>
      <c r="BB790" s="670"/>
      <c r="BC790" s="670"/>
      <c r="BD790" s="671"/>
      <c r="BE790" s="671"/>
      <c r="BF790" s="671"/>
      <c r="BG790" s="671"/>
      <c r="BH790" s="670"/>
      <c r="BI790" s="670"/>
      <c r="BJ790" s="670"/>
      <c r="BK790" s="672"/>
      <c r="BL790" s="60"/>
      <c r="BT790" s="6"/>
      <c r="BU790" s="6"/>
      <c r="BV790" s="6"/>
      <c r="BW790" s="6"/>
      <c r="BX790" s="6"/>
      <c r="BY790" s="6"/>
      <c r="BZ790" s="6"/>
      <c r="CA790" s="6"/>
      <c r="CB790" s="60"/>
      <c r="CC790" s="6"/>
      <c r="CD790" s="6"/>
      <c r="CE790" s="6"/>
    </row>
    <row r="791" spans="2:83" x14ac:dyDescent="0.25">
      <c r="B791" s="6">
        <v>26.3</v>
      </c>
      <c r="C791" s="6">
        <v>75</v>
      </c>
      <c r="D791" s="6">
        <v>21.1</v>
      </c>
      <c r="E791" s="6">
        <v>25.2</v>
      </c>
      <c r="F791" s="6">
        <v>8.3000000000000007</v>
      </c>
      <c r="G791" s="6">
        <v>11.2</v>
      </c>
      <c r="H791" s="6">
        <v>1014.2</v>
      </c>
      <c r="I791" s="6" t="s">
        <v>229</v>
      </c>
      <c r="J791" s="6" t="s">
        <v>229</v>
      </c>
      <c r="K791" s="6">
        <v>0</v>
      </c>
      <c r="L791" s="6">
        <v>0</v>
      </c>
      <c r="M791" s="6">
        <v>0.5</v>
      </c>
      <c r="N791">
        <v>15.7</v>
      </c>
      <c r="O791">
        <v>669.8</v>
      </c>
      <c r="P791">
        <v>31.4</v>
      </c>
      <c r="Q791">
        <v>30.3</v>
      </c>
      <c r="R791" s="60">
        <v>0.54305555555555596</v>
      </c>
      <c r="T791" s="124">
        <f t="shared" ref="T791:T854" si="49">MAX(P1295,Q1295)</f>
        <v>23</v>
      </c>
      <c r="U791" s="128">
        <f t="shared" si="48"/>
        <v>-4.3000000000000007</v>
      </c>
      <c r="V791" s="123" t="str">
        <f t="shared" si="46"/>
        <v/>
      </c>
      <c r="W791" s="128" t="str">
        <f t="shared" si="47"/>
        <v/>
      </c>
      <c r="X791" s="124"/>
      <c r="Z791" s="6"/>
      <c r="AA791"/>
      <c r="AC791" s="545"/>
      <c r="AR791" s="6"/>
      <c r="AS791" s="6"/>
      <c r="AT791" s="58"/>
      <c r="AU791" s="670"/>
      <c r="AV791" s="671"/>
      <c r="AW791" s="670"/>
      <c r="AX791" s="670"/>
      <c r="AY791" s="671"/>
      <c r="AZ791" s="671"/>
      <c r="BA791" s="670"/>
      <c r="BB791" s="670"/>
      <c r="BC791" s="670"/>
      <c r="BD791" s="671"/>
      <c r="BE791" s="671"/>
      <c r="BF791" s="671"/>
      <c r="BG791" s="671"/>
      <c r="BH791" s="670"/>
      <c r="BI791" s="670"/>
      <c r="BJ791" s="670"/>
      <c r="BK791" s="672"/>
      <c r="BL791" s="60"/>
      <c r="BT791" s="6"/>
      <c r="BU791" s="6"/>
      <c r="BV791" s="6"/>
      <c r="BW791" s="6"/>
      <c r="BX791" s="6"/>
      <c r="BY791" s="6"/>
      <c r="BZ791" s="6"/>
      <c r="CA791" s="6"/>
      <c r="CB791" s="60"/>
      <c r="CC791" s="6"/>
      <c r="CD791" s="6"/>
      <c r="CE791" s="6"/>
    </row>
    <row r="792" spans="2:83" x14ac:dyDescent="0.25">
      <c r="B792" s="6">
        <v>26.3</v>
      </c>
      <c r="C792" s="6">
        <v>75</v>
      </c>
      <c r="D792" s="6">
        <v>21.1</v>
      </c>
      <c r="E792" s="6">
        <v>25.2</v>
      </c>
      <c r="F792" s="6">
        <v>2.5</v>
      </c>
      <c r="G792" s="6">
        <v>3.6</v>
      </c>
      <c r="H792" s="6">
        <v>1014.1</v>
      </c>
      <c r="I792" s="6" t="s">
        <v>229</v>
      </c>
      <c r="J792" s="6" t="s">
        <v>229</v>
      </c>
      <c r="K792" s="6">
        <v>0</v>
      </c>
      <c r="L792" s="6">
        <v>0</v>
      </c>
      <c r="M792" s="6">
        <v>0.5</v>
      </c>
      <c r="N792">
        <v>15.7</v>
      </c>
      <c r="O792">
        <v>669.8</v>
      </c>
      <c r="P792">
        <v>31.4</v>
      </c>
      <c r="Q792">
        <v>30.4</v>
      </c>
      <c r="R792" s="60">
        <v>0.54374999999999996</v>
      </c>
      <c r="T792" s="124">
        <f t="shared" si="49"/>
        <v>23</v>
      </c>
      <c r="U792" s="128">
        <f t="shared" si="48"/>
        <v>-4.3999999999999986</v>
      </c>
      <c r="V792" s="123" t="str">
        <f t="shared" si="46"/>
        <v/>
      </c>
      <c r="W792" s="128" t="str">
        <f t="shared" si="47"/>
        <v/>
      </c>
      <c r="X792" s="124"/>
      <c r="Z792" s="6"/>
      <c r="AA792"/>
      <c r="AC792" s="545"/>
      <c r="AR792" s="6"/>
      <c r="AS792" s="6"/>
      <c r="AT792" s="58"/>
      <c r="AU792" s="670"/>
      <c r="AV792" s="671"/>
      <c r="AW792" s="670"/>
      <c r="AX792" s="670"/>
      <c r="AY792" s="671"/>
      <c r="AZ792" s="671"/>
      <c r="BA792" s="670"/>
      <c r="BB792" s="670"/>
      <c r="BC792" s="670"/>
      <c r="BD792" s="671"/>
      <c r="BE792" s="671"/>
      <c r="BF792" s="671"/>
      <c r="BG792" s="671"/>
      <c r="BH792" s="670"/>
      <c r="BI792" s="670"/>
      <c r="BJ792" s="670"/>
      <c r="BK792" s="672"/>
      <c r="BL792" s="60"/>
      <c r="BT792" s="6"/>
      <c r="BU792" s="6"/>
      <c r="BV792" s="6"/>
      <c r="BW792" s="6"/>
      <c r="BX792" s="6"/>
      <c r="BY792" s="6"/>
      <c r="BZ792" s="6"/>
      <c r="CA792" s="6"/>
      <c r="CB792" s="60"/>
      <c r="CC792" s="6"/>
      <c r="CD792" s="6"/>
      <c r="CE792" s="6"/>
    </row>
    <row r="793" spans="2:83" x14ac:dyDescent="0.25">
      <c r="B793" s="6">
        <v>26.3</v>
      </c>
      <c r="C793" s="6">
        <v>75</v>
      </c>
      <c r="D793" s="6">
        <v>21.1</v>
      </c>
      <c r="E793" s="6">
        <v>25.2</v>
      </c>
      <c r="F793" s="6">
        <v>6.5</v>
      </c>
      <c r="G793" s="6">
        <v>9.4</v>
      </c>
      <c r="H793" s="6">
        <v>1014.3</v>
      </c>
      <c r="I793" s="6" t="s">
        <v>229</v>
      </c>
      <c r="J793" s="6" t="s">
        <v>229</v>
      </c>
      <c r="K793" s="6">
        <v>0</v>
      </c>
      <c r="L793" s="6">
        <v>0</v>
      </c>
      <c r="M793" s="6">
        <v>0.5</v>
      </c>
      <c r="N793">
        <v>15.7</v>
      </c>
      <c r="O793">
        <v>669.8</v>
      </c>
      <c r="P793">
        <v>31.4</v>
      </c>
      <c r="Q793">
        <v>30.5</v>
      </c>
      <c r="R793" s="60">
        <v>0.54444444444444495</v>
      </c>
      <c r="T793" s="124">
        <f t="shared" si="49"/>
        <v>22.9</v>
      </c>
      <c r="U793" s="128">
        <f t="shared" si="48"/>
        <v>-4.4000000000000021</v>
      </c>
      <c r="V793" s="123" t="str">
        <f t="shared" si="46"/>
        <v/>
      </c>
      <c r="W793" s="128" t="str">
        <f t="shared" si="47"/>
        <v/>
      </c>
      <c r="X793" s="124"/>
      <c r="Z793" s="6"/>
      <c r="AA793"/>
      <c r="AC793" s="545"/>
      <c r="AR793" s="6"/>
      <c r="AS793" s="6"/>
      <c r="AT793" s="58"/>
      <c r="AU793" s="670"/>
      <c r="AV793" s="671"/>
      <c r="AW793" s="670"/>
      <c r="AX793" s="670"/>
      <c r="AY793" s="670"/>
      <c r="AZ793" s="670"/>
      <c r="BA793" s="670"/>
      <c r="BB793" s="670"/>
      <c r="BC793" s="670"/>
      <c r="BD793" s="671"/>
      <c r="BE793" s="671"/>
      <c r="BF793" s="671"/>
      <c r="BG793" s="671"/>
      <c r="BH793" s="670"/>
      <c r="BI793" s="670"/>
      <c r="BJ793" s="670"/>
      <c r="BK793" s="672"/>
      <c r="BL793" s="60"/>
      <c r="BT793" s="6"/>
      <c r="BU793" s="6"/>
      <c r="BV793" s="6"/>
      <c r="BW793" s="6"/>
      <c r="BX793" s="6"/>
      <c r="BY793" s="6"/>
      <c r="BZ793" s="6"/>
      <c r="CA793" s="6"/>
      <c r="CB793" s="60"/>
      <c r="CC793" s="6"/>
      <c r="CD793" s="6"/>
      <c r="CE793" s="6"/>
    </row>
    <row r="794" spans="2:83" x14ac:dyDescent="0.25">
      <c r="B794" s="6">
        <v>26.3</v>
      </c>
      <c r="C794" s="6">
        <v>75</v>
      </c>
      <c r="D794" s="6">
        <v>21</v>
      </c>
      <c r="E794" s="6">
        <v>25.1</v>
      </c>
      <c r="F794" s="6">
        <v>5.4</v>
      </c>
      <c r="G794" s="6">
        <v>5.4</v>
      </c>
      <c r="H794" s="6">
        <v>1014.3</v>
      </c>
      <c r="I794" s="6" t="s">
        <v>229</v>
      </c>
      <c r="J794" s="6" t="s">
        <v>229</v>
      </c>
      <c r="K794" s="6">
        <v>0</v>
      </c>
      <c r="L794" s="6">
        <v>0</v>
      </c>
      <c r="M794" s="6">
        <v>0.5</v>
      </c>
      <c r="N794">
        <v>15.7</v>
      </c>
      <c r="O794">
        <v>669.8</v>
      </c>
      <c r="P794">
        <v>31.4</v>
      </c>
      <c r="Q794">
        <v>30.5</v>
      </c>
      <c r="R794" s="60">
        <v>0.54513888888888895</v>
      </c>
      <c r="T794" s="124">
        <f t="shared" si="49"/>
        <v>22.9</v>
      </c>
      <c r="U794" s="128">
        <f t="shared" si="48"/>
        <v>-4.4000000000000021</v>
      </c>
      <c r="V794" s="123" t="str">
        <f t="shared" si="46"/>
        <v/>
      </c>
      <c r="W794" s="128" t="str">
        <f t="shared" si="47"/>
        <v/>
      </c>
      <c r="X794" s="124"/>
      <c r="Z794" s="6"/>
      <c r="AA794"/>
      <c r="AC794" s="545"/>
      <c r="AR794" s="6"/>
      <c r="AS794" s="6"/>
      <c r="AT794" s="58"/>
      <c r="AU794" s="670"/>
      <c r="AV794" s="671"/>
      <c r="AW794" s="670"/>
      <c r="AX794" s="670"/>
      <c r="AY794" s="670"/>
      <c r="AZ794" s="670"/>
      <c r="BA794" s="670"/>
      <c r="BB794" s="670"/>
      <c r="BC794" s="670"/>
      <c r="BD794" s="671"/>
      <c r="BE794" s="671"/>
      <c r="BF794" s="671"/>
      <c r="BG794" s="671"/>
      <c r="BH794" s="670"/>
      <c r="BI794" s="670"/>
      <c r="BJ794" s="670"/>
      <c r="BK794" s="672"/>
      <c r="BL794" s="60"/>
      <c r="BT794" s="6"/>
      <c r="BU794" s="6"/>
      <c r="BV794" s="6"/>
      <c r="BW794" s="6"/>
      <c r="BX794" s="6"/>
      <c r="BY794" s="6"/>
      <c r="BZ794" s="6"/>
      <c r="CA794" s="6"/>
      <c r="CB794" s="60"/>
      <c r="CC794" s="6"/>
      <c r="CD794" s="6"/>
      <c r="CE794" s="6"/>
    </row>
    <row r="795" spans="2:83" x14ac:dyDescent="0.25">
      <c r="B795" s="6">
        <v>26.4</v>
      </c>
      <c r="C795" s="6">
        <v>75</v>
      </c>
      <c r="D795" s="6">
        <v>21</v>
      </c>
      <c r="E795" s="6">
        <v>25.1</v>
      </c>
      <c r="F795" s="6">
        <v>7.2</v>
      </c>
      <c r="G795" s="6">
        <v>11.2</v>
      </c>
      <c r="H795" s="6">
        <v>1014.3</v>
      </c>
      <c r="I795" s="6" t="s">
        <v>229</v>
      </c>
      <c r="J795" s="6" t="s">
        <v>229</v>
      </c>
      <c r="K795" s="6">
        <v>0</v>
      </c>
      <c r="L795" s="6">
        <v>0</v>
      </c>
      <c r="M795" s="6">
        <v>0.5</v>
      </c>
      <c r="N795">
        <v>15.7</v>
      </c>
      <c r="O795">
        <v>669.8</v>
      </c>
      <c r="P795">
        <v>31.5</v>
      </c>
      <c r="Q795">
        <v>30.5</v>
      </c>
      <c r="R795" s="60">
        <v>0.54583333333333295</v>
      </c>
      <c r="T795" s="124">
        <f t="shared" si="49"/>
        <v>22.9</v>
      </c>
      <c r="U795" s="128">
        <f t="shared" si="48"/>
        <v>-4.4000000000000021</v>
      </c>
      <c r="V795" s="123" t="str">
        <f t="shared" si="46"/>
        <v/>
      </c>
      <c r="W795" s="128" t="str">
        <f t="shared" si="47"/>
        <v/>
      </c>
      <c r="X795" s="124"/>
      <c r="Z795" s="6"/>
      <c r="AA795"/>
      <c r="AC795" s="545"/>
      <c r="AR795" s="6"/>
      <c r="AS795" s="6"/>
      <c r="AT795" s="58"/>
      <c r="AU795" s="670"/>
      <c r="AV795" s="671"/>
      <c r="AW795" s="670"/>
      <c r="AX795" s="670"/>
      <c r="AY795" s="671"/>
      <c r="AZ795" s="671"/>
      <c r="BA795" s="670"/>
      <c r="BB795" s="670"/>
      <c r="BC795" s="670"/>
      <c r="BD795" s="671"/>
      <c r="BE795" s="671"/>
      <c r="BF795" s="671"/>
      <c r="BG795" s="671"/>
      <c r="BH795" s="670"/>
      <c r="BI795" s="670"/>
      <c r="BJ795" s="670"/>
      <c r="BK795" s="672"/>
      <c r="BL795" s="60"/>
      <c r="BT795" s="6"/>
      <c r="BU795" s="6"/>
      <c r="BV795" s="6"/>
      <c r="BW795" s="6"/>
      <c r="BX795" s="6"/>
      <c r="BY795" s="6"/>
      <c r="BZ795" s="6"/>
      <c r="CA795" s="6"/>
      <c r="CB795" s="60"/>
      <c r="CC795" s="6"/>
      <c r="CD795" s="6"/>
      <c r="CE795" s="6"/>
    </row>
    <row r="796" spans="2:83" x14ac:dyDescent="0.25">
      <c r="B796" s="6">
        <v>26.4</v>
      </c>
      <c r="C796" s="6">
        <v>74</v>
      </c>
      <c r="D796" s="6">
        <v>21</v>
      </c>
      <c r="E796" s="6">
        <v>25.1</v>
      </c>
      <c r="F796" s="6">
        <v>7.2</v>
      </c>
      <c r="G796" s="6">
        <v>9.4</v>
      </c>
      <c r="H796" s="6">
        <v>1014.3</v>
      </c>
      <c r="I796" s="6" t="s">
        <v>229</v>
      </c>
      <c r="J796" s="6" t="s">
        <v>229</v>
      </c>
      <c r="K796" s="6">
        <v>0</v>
      </c>
      <c r="L796" s="6">
        <v>0</v>
      </c>
      <c r="M796" s="6">
        <v>0.5</v>
      </c>
      <c r="N796">
        <v>15.7</v>
      </c>
      <c r="O796">
        <v>669.8</v>
      </c>
      <c r="P796">
        <v>31.7</v>
      </c>
      <c r="Q796">
        <v>30.6</v>
      </c>
      <c r="R796" s="60">
        <v>0.54652777777777795</v>
      </c>
      <c r="T796" s="124">
        <f t="shared" si="49"/>
        <v>22.9</v>
      </c>
      <c r="U796" s="128">
        <f t="shared" si="48"/>
        <v>-4.4000000000000021</v>
      </c>
      <c r="V796" s="123" t="str">
        <f t="shared" si="46"/>
        <v/>
      </c>
      <c r="W796" s="128" t="str">
        <f t="shared" si="47"/>
        <v/>
      </c>
      <c r="X796" s="124"/>
      <c r="Z796" s="6"/>
      <c r="AA796"/>
      <c r="AC796" s="545"/>
      <c r="AR796" s="6"/>
      <c r="AS796" s="6"/>
      <c r="AT796" s="58"/>
      <c r="AU796" s="670"/>
      <c r="AV796" s="671"/>
      <c r="AW796" s="670"/>
      <c r="AX796" s="670"/>
      <c r="AY796" s="671"/>
      <c r="AZ796" s="671"/>
      <c r="BA796" s="670"/>
      <c r="BB796" s="670"/>
      <c r="BC796" s="670"/>
      <c r="BD796" s="671"/>
      <c r="BE796" s="671"/>
      <c r="BF796" s="671"/>
      <c r="BG796" s="671"/>
      <c r="BH796" s="670"/>
      <c r="BI796" s="670"/>
      <c r="BJ796" s="670"/>
      <c r="BK796" s="672"/>
      <c r="BL796" s="60"/>
      <c r="BT796" s="6"/>
      <c r="BU796" s="6"/>
      <c r="BV796" s="6"/>
      <c r="BW796" s="6"/>
      <c r="BX796" s="6"/>
      <c r="BY796" s="6"/>
      <c r="BZ796" s="6"/>
      <c r="CA796" s="6"/>
      <c r="CB796" s="60"/>
      <c r="CC796" s="6"/>
      <c r="CD796" s="6"/>
      <c r="CE796" s="6"/>
    </row>
    <row r="797" spans="2:83" x14ac:dyDescent="0.25">
      <c r="B797" s="6">
        <v>26.4</v>
      </c>
      <c r="C797" s="6">
        <v>75</v>
      </c>
      <c r="D797" s="6">
        <v>21</v>
      </c>
      <c r="E797" s="6">
        <v>25.1</v>
      </c>
      <c r="F797" s="6">
        <v>6.1</v>
      </c>
      <c r="G797" s="6">
        <v>7.2</v>
      </c>
      <c r="H797" s="6">
        <v>1014.3</v>
      </c>
      <c r="I797" s="6" t="s">
        <v>229</v>
      </c>
      <c r="J797" s="6" t="s">
        <v>229</v>
      </c>
      <c r="K797" s="6">
        <v>0</v>
      </c>
      <c r="L797" s="6">
        <v>0</v>
      </c>
      <c r="M797" s="6">
        <v>0.5</v>
      </c>
      <c r="N797">
        <v>15.7</v>
      </c>
      <c r="O797">
        <v>669.8</v>
      </c>
      <c r="P797">
        <v>31.8</v>
      </c>
      <c r="Q797">
        <v>30.7</v>
      </c>
      <c r="R797" s="60">
        <v>0.54722222222222205</v>
      </c>
      <c r="T797" s="124">
        <f t="shared" si="49"/>
        <v>22.9</v>
      </c>
      <c r="U797" s="128">
        <f t="shared" si="48"/>
        <v>-4.4000000000000021</v>
      </c>
      <c r="V797" s="123" t="str">
        <f t="shared" si="46"/>
        <v/>
      </c>
      <c r="W797" s="128" t="str">
        <f t="shared" si="47"/>
        <v/>
      </c>
      <c r="X797" s="124"/>
      <c r="Z797" s="6"/>
      <c r="AA797"/>
      <c r="AC797" s="545"/>
      <c r="AR797" s="6"/>
      <c r="AS797" s="6"/>
      <c r="AT797" s="58"/>
      <c r="AU797" s="670"/>
      <c r="AV797" s="671"/>
      <c r="AW797" s="670"/>
      <c r="AX797" s="670"/>
      <c r="AY797" s="671"/>
      <c r="AZ797" s="671"/>
      <c r="BA797" s="670"/>
      <c r="BB797" s="670"/>
      <c r="BC797" s="670"/>
      <c r="BD797" s="671"/>
      <c r="BE797" s="671"/>
      <c r="BF797" s="671"/>
      <c r="BG797" s="671"/>
      <c r="BH797" s="670"/>
      <c r="BI797" s="670"/>
      <c r="BJ797" s="670"/>
      <c r="BK797" s="672"/>
      <c r="BL797" s="60"/>
      <c r="BT797" s="6"/>
      <c r="BU797" s="6"/>
      <c r="BV797" s="6"/>
      <c r="BW797" s="6"/>
      <c r="BX797" s="6"/>
      <c r="BY797" s="6"/>
      <c r="BZ797" s="6"/>
      <c r="CA797" s="6"/>
      <c r="CB797" s="60"/>
      <c r="CC797" s="6"/>
      <c r="CD797" s="6"/>
      <c r="CE797" s="6"/>
    </row>
    <row r="798" spans="2:83" x14ac:dyDescent="0.25">
      <c r="B798" s="6">
        <v>26.4</v>
      </c>
      <c r="C798" s="6">
        <v>74</v>
      </c>
      <c r="D798" s="6">
        <v>20.9</v>
      </c>
      <c r="E798" s="6">
        <v>25.2</v>
      </c>
      <c r="F798" s="6">
        <v>5.4</v>
      </c>
      <c r="G798" s="6">
        <v>7.2</v>
      </c>
      <c r="H798" s="6">
        <v>1013.9</v>
      </c>
      <c r="I798" s="6" t="s">
        <v>229</v>
      </c>
      <c r="J798" s="6" t="s">
        <v>229</v>
      </c>
      <c r="K798" s="6">
        <v>0</v>
      </c>
      <c r="L798" s="6">
        <v>0</v>
      </c>
      <c r="M798" s="6">
        <v>0.5</v>
      </c>
      <c r="N798">
        <v>15.7</v>
      </c>
      <c r="O798">
        <v>669.8</v>
      </c>
      <c r="P798">
        <v>31.8</v>
      </c>
      <c r="Q798">
        <v>30.8</v>
      </c>
      <c r="R798" s="60">
        <v>0.54791666666666705</v>
      </c>
      <c r="T798" s="124">
        <f t="shared" si="49"/>
        <v>22.8</v>
      </c>
      <c r="U798" s="128">
        <f t="shared" si="48"/>
        <v>-4.5</v>
      </c>
      <c r="V798" s="123" t="str">
        <f t="shared" si="46"/>
        <v/>
      </c>
      <c r="W798" s="128" t="str">
        <f t="shared" si="47"/>
        <v/>
      </c>
      <c r="X798" s="124"/>
      <c r="Z798" s="6"/>
      <c r="AA798"/>
      <c r="AC798" s="545"/>
      <c r="AR798" s="6"/>
      <c r="AS798" s="6"/>
      <c r="AT798" s="58"/>
      <c r="AU798" s="670"/>
      <c r="AV798" s="671"/>
      <c r="AW798" s="670"/>
      <c r="AX798" s="670"/>
      <c r="AY798" s="671"/>
      <c r="AZ798" s="671"/>
      <c r="BA798" s="670"/>
      <c r="BB798" s="670"/>
      <c r="BC798" s="670"/>
      <c r="BD798" s="671"/>
      <c r="BE798" s="671"/>
      <c r="BF798" s="671"/>
      <c r="BG798" s="671"/>
      <c r="BH798" s="670"/>
      <c r="BI798" s="670"/>
      <c r="BJ798" s="670"/>
      <c r="BK798" s="672"/>
      <c r="BL798" s="60"/>
      <c r="BT798" s="6"/>
      <c r="BU798" s="6"/>
      <c r="BV798" s="6"/>
      <c r="BW798" s="6"/>
      <c r="BX798" s="6"/>
      <c r="BY798" s="6"/>
      <c r="BZ798" s="6"/>
      <c r="CA798" s="6"/>
      <c r="CB798" s="60"/>
      <c r="CC798" s="6"/>
      <c r="CD798" s="6"/>
      <c r="CE798" s="6"/>
    </row>
    <row r="799" spans="2:83" x14ac:dyDescent="0.25">
      <c r="B799" s="6">
        <v>26.5</v>
      </c>
      <c r="C799" s="6">
        <v>74</v>
      </c>
      <c r="D799" s="6">
        <v>21</v>
      </c>
      <c r="E799" s="6">
        <v>25.3</v>
      </c>
      <c r="F799" s="6">
        <v>6.8</v>
      </c>
      <c r="G799" s="6">
        <v>9.4</v>
      </c>
      <c r="H799" s="6">
        <v>1014</v>
      </c>
      <c r="I799" s="6" t="s">
        <v>229</v>
      </c>
      <c r="J799" s="6" t="s">
        <v>229</v>
      </c>
      <c r="K799" s="6">
        <v>0</v>
      </c>
      <c r="L799" s="6">
        <v>0</v>
      </c>
      <c r="M799" s="6">
        <v>0.5</v>
      </c>
      <c r="N799">
        <v>15.7</v>
      </c>
      <c r="O799">
        <v>669.8</v>
      </c>
      <c r="P799">
        <v>31.9</v>
      </c>
      <c r="Q799">
        <v>30.8</v>
      </c>
      <c r="R799" s="60">
        <v>0.54861111111111105</v>
      </c>
      <c r="T799" s="124">
        <f t="shared" si="49"/>
        <v>22.9</v>
      </c>
      <c r="U799" s="128">
        <f t="shared" si="48"/>
        <v>-4.4000000000000021</v>
      </c>
      <c r="V799" s="123" t="str">
        <f t="shared" si="46"/>
        <v/>
      </c>
      <c r="W799" s="128" t="str">
        <f t="shared" si="47"/>
        <v/>
      </c>
      <c r="X799" s="124"/>
      <c r="Z799" s="6"/>
      <c r="AA799"/>
      <c r="AC799" s="545"/>
      <c r="AR799" s="6"/>
      <c r="AS799" s="6"/>
      <c r="AT799" s="58"/>
      <c r="AU799" s="670"/>
      <c r="AV799" s="671"/>
      <c r="AW799" s="670"/>
      <c r="AX799" s="670"/>
      <c r="AY799" s="671"/>
      <c r="AZ799" s="671"/>
      <c r="BA799" s="670"/>
      <c r="BB799" s="670"/>
      <c r="BC799" s="670"/>
      <c r="BD799" s="671"/>
      <c r="BE799" s="671"/>
      <c r="BF799" s="671"/>
      <c r="BG799" s="671"/>
      <c r="BH799" s="670"/>
      <c r="BI799" s="670"/>
      <c r="BJ799" s="670"/>
      <c r="BK799" s="672"/>
      <c r="BL799" s="60"/>
      <c r="BT799" s="6"/>
      <c r="BU799" s="6"/>
      <c r="BV799" s="6"/>
      <c r="BW799" s="6"/>
      <c r="BX799" s="6"/>
      <c r="BY799" s="6"/>
      <c r="BZ799" s="6"/>
      <c r="CA799" s="6"/>
      <c r="CB799" s="60"/>
      <c r="CC799" s="6"/>
      <c r="CD799" s="6"/>
      <c r="CE799" s="6"/>
    </row>
    <row r="800" spans="2:83" x14ac:dyDescent="0.25">
      <c r="B800" s="6">
        <v>26.5</v>
      </c>
      <c r="C800" s="6">
        <v>75</v>
      </c>
      <c r="D800" s="6">
        <v>20.8</v>
      </c>
      <c r="E800" s="6">
        <v>25.3</v>
      </c>
      <c r="F800" s="6">
        <v>11.9</v>
      </c>
      <c r="G800" s="6">
        <v>14.8</v>
      </c>
      <c r="H800" s="6">
        <v>1014</v>
      </c>
      <c r="I800" s="6" t="s">
        <v>229</v>
      </c>
      <c r="J800" s="6" t="s">
        <v>229</v>
      </c>
      <c r="K800" s="6">
        <v>0</v>
      </c>
      <c r="L800" s="6">
        <v>0</v>
      </c>
      <c r="M800" s="6">
        <v>0.5</v>
      </c>
      <c r="N800">
        <v>15.7</v>
      </c>
      <c r="O800">
        <v>669.8</v>
      </c>
      <c r="P800">
        <v>32</v>
      </c>
      <c r="Q800">
        <v>30.9</v>
      </c>
      <c r="R800" s="60">
        <v>0.54930555555555605</v>
      </c>
      <c r="T800" s="124">
        <f t="shared" si="49"/>
        <v>22.8</v>
      </c>
      <c r="U800" s="128">
        <f t="shared" si="48"/>
        <v>-4.5</v>
      </c>
      <c r="V800" s="123" t="str">
        <f t="shared" si="46"/>
        <v/>
      </c>
      <c r="W800" s="128" t="str">
        <f t="shared" si="47"/>
        <v/>
      </c>
      <c r="X800" s="124"/>
      <c r="Z800" s="6"/>
      <c r="AA800"/>
      <c r="AC800" s="545"/>
      <c r="AR800" s="6"/>
      <c r="AS800" s="6"/>
      <c r="AT800" s="58"/>
      <c r="AU800" s="670"/>
      <c r="AV800" s="671"/>
      <c r="AW800" s="670"/>
      <c r="AX800" s="670"/>
      <c r="AY800" s="671"/>
      <c r="AZ800" s="671"/>
      <c r="BA800" s="670"/>
      <c r="BB800" s="670"/>
      <c r="BC800" s="670"/>
      <c r="BD800" s="671"/>
      <c r="BE800" s="671"/>
      <c r="BF800" s="671"/>
      <c r="BG800" s="671"/>
      <c r="BH800" s="670"/>
      <c r="BI800" s="670"/>
      <c r="BJ800" s="670"/>
      <c r="BK800" s="672"/>
      <c r="BL800" s="60"/>
      <c r="BT800" s="6"/>
      <c r="BU800" s="6"/>
      <c r="BV800" s="6"/>
      <c r="BW800" s="6"/>
      <c r="BX800" s="6"/>
      <c r="BY800" s="6"/>
      <c r="BZ800" s="6"/>
      <c r="CA800" s="6"/>
      <c r="CB800" s="60"/>
      <c r="CC800" s="6"/>
      <c r="CD800" s="6"/>
      <c r="CE800" s="6"/>
    </row>
    <row r="801" spans="2:83" x14ac:dyDescent="0.25">
      <c r="B801" s="6">
        <v>26.5</v>
      </c>
      <c r="C801" s="6">
        <v>74</v>
      </c>
      <c r="D801" s="6">
        <v>21.1</v>
      </c>
      <c r="E801" s="6">
        <v>25.4</v>
      </c>
      <c r="F801" s="6">
        <v>4</v>
      </c>
      <c r="G801" s="6">
        <v>5.4</v>
      </c>
      <c r="H801" s="6">
        <v>1014.1</v>
      </c>
      <c r="I801" s="6" t="s">
        <v>229</v>
      </c>
      <c r="J801" s="6" t="s">
        <v>229</v>
      </c>
      <c r="K801" s="6">
        <v>0</v>
      </c>
      <c r="L801" s="6">
        <v>0</v>
      </c>
      <c r="M801" s="6">
        <v>0.5</v>
      </c>
      <c r="N801">
        <v>15.7</v>
      </c>
      <c r="O801">
        <v>669.8</v>
      </c>
      <c r="P801">
        <v>32.200000000000003</v>
      </c>
      <c r="Q801">
        <v>31.1</v>
      </c>
      <c r="R801" s="60">
        <v>0.55000000000000004</v>
      </c>
      <c r="T801" s="124">
        <f t="shared" si="49"/>
        <v>22.8</v>
      </c>
      <c r="U801" s="128">
        <f t="shared" si="48"/>
        <v>-4.3999999999999986</v>
      </c>
      <c r="V801" s="123" t="str">
        <f t="shared" si="46"/>
        <v/>
      </c>
      <c r="W801" s="128" t="str">
        <f t="shared" si="47"/>
        <v/>
      </c>
      <c r="X801" s="124"/>
      <c r="Z801" s="6"/>
      <c r="AA801"/>
      <c r="AC801" s="545"/>
      <c r="AR801" s="6"/>
      <c r="AS801" s="6"/>
      <c r="AT801" s="58"/>
      <c r="AU801" s="670"/>
      <c r="AV801" s="671"/>
      <c r="AW801" s="670"/>
      <c r="AX801" s="670"/>
      <c r="AY801" s="670"/>
      <c r="AZ801" s="670"/>
      <c r="BA801" s="670"/>
      <c r="BB801" s="670"/>
      <c r="BC801" s="670"/>
      <c r="BD801" s="671"/>
      <c r="BE801" s="671"/>
      <c r="BF801" s="671"/>
      <c r="BG801" s="671"/>
      <c r="BH801" s="670"/>
      <c r="BI801" s="670"/>
      <c r="BJ801" s="670"/>
      <c r="BK801" s="672"/>
      <c r="BL801" s="60"/>
      <c r="BT801" s="6"/>
      <c r="BU801" s="6"/>
      <c r="BV801" s="6"/>
      <c r="BW801" s="6"/>
      <c r="BX801" s="6"/>
      <c r="BY801" s="6"/>
      <c r="BZ801" s="6"/>
      <c r="CA801" s="6"/>
      <c r="CB801" s="60"/>
      <c r="CC801" s="6"/>
      <c r="CD801" s="6"/>
      <c r="CE801" s="6"/>
    </row>
    <row r="802" spans="2:83" x14ac:dyDescent="0.25">
      <c r="B802" s="6">
        <v>26.6</v>
      </c>
      <c r="C802" s="6">
        <v>75</v>
      </c>
      <c r="D802" s="6">
        <v>21.2</v>
      </c>
      <c r="E802" s="6">
        <v>25.5</v>
      </c>
      <c r="F802" s="6">
        <v>6.8</v>
      </c>
      <c r="G802" s="6">
        <v>9.4</v>
      </c>
      <c r="H802" s="6">
        <v>1014.1</v>
      </c>
      <c r="I802" s="6" t="s">
        <v>229</v>
      </c>
      <c r="J802" s="6" t="s">
        <v>229</v>
      </c>
      <c r="K802" s="6">
        <v>0</v>
      </c>
      <c r="L802" s="6">
        <v>0</v>
      </c>
      <c r="M802" s="6">
        <v>0.5</v>
      </c>
      <c r="N802">
        <v>15.7</v>
      </c>
      <c r="O802">
        <v>669.8</v>
      </c>
      <c r="P802">
        <v>32.5</v>
      </c>
      <c r="Q802">
        <v>31.3</v>
      </c>
      <c r="R802" s="60">
        <v>0.55069444444444404</v>
      </c>
      <c r="T802" s="124">
        <f t="shared" si="49"/>
        <v>22.8</v>
      </c>
      <c r="U802" s="128">
        <f t="shared" si="48"/>
        <v>-4.5</v>
      </c>
      <c r="V802" s="123" t="str">
        <f t="shared" si="46"/>
        <v/>
      </c>
      <c r="W802" s="128" t="str">
        <f t="shared" si="47"/>
        <v/>
      </c>
      <c r="X802" s="124"/>
      <c r="Z802" s="6"/>
      <c r="AA802"/>
      <c r="AC802" s="545"/>
      <c r="AR802" s="6"/>
      <c r="AS802" s="6"/>
      <c r="AT802" s="58"/>
      <c r="AU802" s="670"/>
      <c r="AV802" s="671"/>
      <c r="AW802" s="670"/>
      <c r="AX802" s="670"/>
      <c r="AY802" s="671"/>
      <c r="AZ802" s="671"/>
      <c r="BA802" s="670"/>
      <c r="BB802" s="670"/>
      <c r="BC802" s="670"/>
      <c r="BD802" s="671"/>
      <c r="BE802" s="671"/>
      <c r="BF802" s="671"/>
      <c r="BG802" s="671"/>
      <c r="BH802" s="670"/>
      <c r="BI802" s="670"/>
      <c r="BJ802" s="670"/>
      <c r="BK802" s="672"/>
      <c r="BL802" s="60"/>
      <c r="BT802" s="6"/>
      <c r="BU802" s="6"/>
      <c r="BV802" s="6"/>
      <c r="BW802" s="6"/>
      <c r="BX802" s="6"/>
      <c r="BY802" s="6"/>
      <c r="BZ802" s="6"/>
      <c r="CA802" s="6"/>
      <c r="CB802" s="60"/>
      <c r="CC802" s="6"/>
      <c r="CD802" s="6"/>
      <c r="CE802" s="6"/>
    </row>
    <row r="803" spans="2:83" x14ac:dyDescent="0.25">
      <c r="B803" s="6">
        <v>26.7</v>
      </c>
      <c r="C803" s="6">
        <v>74</v>
      </c>
      <c r="D803" s="6">
        <v>21.2</v>
      </c>
      <c r="E803" s="6">
        <v>25.5</v>
      </c>
      <c r="F803" s="6">
        <v>10.8</v>
      </c>
      <c r="G803" s="6">
        <v>13</v>
      </c>
      <c r="H803" s="6">
        <v>1014.1</v>
      </c>
      <c r="I803" s="6" t="s">
        <v>229</v>
      </c>
      <c r="J803" s="6" t="s">
        <v>229</v>
      </c>
      <c r="K803" s="6">
        <v>0</v>
      </c>
      <c r="L803" s="6">
        <v>0</v>
      </c>
      <c r="M803" s="6">
        <v>0.5</v>
      </c>
      <c r="N803">
        <v>15.7</v>
      </c>
      <c r="O803">
        <v>669.8</v>
      </c>
      <c r="P803">
        <v>32.700000000000003</v>
      </c>
      <c r="Q803">
        <v>31.5</v>
      </c>
      <c r="R803" s="60">
        <v>0.55138888888888904</v>
      </c>
      <c r="T803" s="124">
        <f t="shared" si="49"/>
        <v>22.8</v>
      </c>
      <c r="U803" s="128">
        <f t="shared" si="48"/>
        <v>-4.3999999999999986</v>
      </c>
      <c r="V803" s="123" t="str">
        <f t="shared" si="46"/>
        <v/>
      </c>
      <c r="W803" s="128" t="str">
        <f t="shared" si="47"/>
        <v/>
      </c>
      <c r="X803" s="124"/>
      <c r="Z803" s="6"/>
      <c r="AA803"/>
      <c r="AC803" s="545"/>
      <c r="AR803" s="6"/>
      <c r="AS803" s="6"/>
      <c r="AT803" s="58"/>
      <c r="AU803" s="670"/>
      <c r="AV803" s="671"/>
      <c r="AW803" s="670"/>
      <c r="AX803" s="670"/>
      <c r="AY803" s="670"/>
      <c r="AZ803" s="670"/>
      <c r="BA803" s="670"/>
      <c r="BB803" s="670"/>
      <c r="BC803" s="670"/>
      <c r="BD803" s="671"/>
      <c r="BE803" s="671"/>
      <c r="BF803" s="671"/>
      <c r="BG803" s="671"/>
      <c r="BH803" s="670"/>
      <c r="BI803" s="670"/>
      <c r="BJ803" s="670"/>
      <c r="BK803" s="672"/>
      <c r="BL803" s="60"/>
      <c r="BT803" s="6"/>
      <c r="BU803" s="6"/>
      <c r="BV803" s="6"/>
      <c r="BW803" s="6"/>
      <c r="BX803" s="6"/>
      <c r="BY803" s="6"/>
      <c r="BZ803" s="6"/>
      <c r="CA803" s="6"/>
      <c r="CB803" s="60"/>
      <c r="CC803" s="6"/>
      <c r="CD803" s="6"/>
      <c r="CE803" s="6"/>
    </row>
    <row r="804" spans="2:83" x14ac:dyDescent="0.25">
      <c r="B804" s="6">
        <v>26.7</v>
      </c>
      <c r="C804" s="6">
        <v>74</v>
      </c>
      <c r="D804" s="6">
        <v>21.2</v>
      </c>
      <c r="E804" s="6">
        <v>25.3</v>
      </c>
      <c r="F804" s="6">
        <v>4.7</v>
      </c>
      <c r="G804" s="6">
        <v>9.4</v>
      </c>
      <c r="H804" s="6">
        <v>1014</v>
      </c>
      <c r="I804" s="6" t="s">
        <v>229</v>
      </c>
      <c r="J804" s="6" t="s">
        <v>229</v>
      </c>
      <c r="K804" s="6">
        <v>0</v>
      </c>
      <c r="L804" s="6">
        <v>0</v>
      </c>
      <c r="M804" s="6">
        <v>0.5</v>
      </c>
      <c r="N804">
        <v>15.7</v>
      </c>
      <c r="O804">
        <v>669.8</v>
      </c>
      <c r="P804">
        <v>32.799999999999997</v>
      </c>
      <c r="Q804">
        <v>31.6</v>
      </c>
      <c r="R804" s="60">
        <v>0.55208333333333304</v>
      </c>
      <c r="T804" s="124">
        <f t="shared" si="49"/>
        <v>22.8</v>
      </c>
      <c r="U804" s="128">
        <f t="shared" si="48"/>
        <v>-4.3999999999999986</v>
      </c>
      <c r="V804" s="123" t="str">
        <f t="shared" si="46"/>
        <v/>
      </c>
      <c r="W804" s="128" t="str">
        <f t="shared" si="47"/>
        <v/>
      </c>
      <c r="X804" s="124"/>
      <c r="Z804" s="6"/>
      <c r="AA804"/>
      <c r="AC804" s="545"/>
      <c r="AR804" s="6"/>
      <c r="AS804" s="6"/>
      <c r="AT804" s="58"/>
      <c r="AU804" s="670"/>
      <c r="AV804" s="671"/>
      <c r="AW804" s="670"/>
      <c r="AX804" s="670"/>
      <c r="AY804" s="671"/>
      <c r="AZ804" s="671"/>
      <c r="BA804" s="671"/>
      <c r="BB804" s="670"/>
      <c r="BC804" s="670"/>
      <c r="BD804" s="671"/>
      <c r="BE804" s="671"/>
      <c r="BF804" s="671"/>
      <c r="BG804" s="671"/>
      <c r="BH804" s="670"/>
      <c r="BI804" s="670"/>
      <c r="BJ804" s="670"/>
      <c r="BK804" s="672"/>
      <c r="BL804" s="60"/>
      <c r="BT804" s="6"/>
      <c r="BU804" s="6"/>
      <c r="BV804" s="6"/>
      <c r="BW804" s="6"/>
      <c r="BX804" s="6"/>
      <c r="BY804" s="6"/>
      <c r="BZ804" s="6"/>
      <c r="CA804" s="6"/>
      <c r="CB804" s="60"/>
      <c r="CC804" s="6"/>
      <c r="CD804" s="6"/>
      <c r="CE804" s="6"/>
    </row>
    <row r="805" spans="2:83" x14ac:dyDescent="0.25">
      <c r="B805" s="6">
        <v>26.7</v>
      </c>
      <c r="C805" s="6">
        <v>74</v>
      </c>
      <c r="D805" s="6">
        <v>20.9</v>
      </c>
      <c r="E805" s="6">
        <v>25.2</v>
      </c>
      <c r="F805" s="6">
        <v>10.1</v>
      </c>
      <c r="G805" s="6">
        <v>13</v>
      </c>
      <c r="H805" s="6">
        <v>1014.2</v>
      </c>
      <c r="I805" s="6" t="s">
        <v>229</v>
      </c>
      <c r="J805" s="6" t="s">
        <v>229</v>
      </c>
      <c r="K805" s="6">
        <v>0</v>
      </c>
      <c r="L805" s="6">
        <v>0</v>
      </c>
      <c r="M805" s="6">
        <v>0.5</v>
      </c>
      <c r="N805">
        <v>15.7</v>
      </c>
      <c r="O805">
        <v>669.8</v>
      </c>
      <c r="P805">
        <v>32.9</v>
      </c>
      <c r="Q805">
        <v>31.8</v>
      </c>
      <c r="R805" s="60">
        <v>0.55277777777777803</v>
      </c>
      <c r="T805" s="124">
        <f t="shared" si="49"/>
        <v>22.8</v>
      </c>
      <c r="U805" s="128">
        <f t="shared" si="48"/>
        <v>-4.3999999999999986</v>
      </c>
      <c r="V805" s="123" t="str">
        <f t="shared" si="46"/>
        <v/>
      </c>
      <c r="W805" s="128" t="str">
        <f t="shared" si="47"/>
        <v/>
      </c>
      <c r="X805" s="124"/>
      <c r="Z805" s="6"/>
      <c r="AA805"/>
      <c r="AC805" s="545"/>
      <c r="AR805" s="6"/>
      <c r="AS805" s="6"/>
      <c r="AT805" s="58"/>
      <c r="AU805" s="670"/>
      <c r="AV805" s="671"/>
      <c r="AW805" s="670"/>
      <c r="AX805" s="670"/>
      <c r="AY805" s="671"/>
      <c r="AZ805" s="671"/>
      <c r="BA805" s="670"/>
      <c r="BB805" s="670"/>
      <c r="BC805" s="670"/>
      <c r="BD805" s="671"/>
      <c r="BE805" s="671"/>
      <c r="BF805" s="671"/>
      <c r="BG805" s="671"/>
      <c r="BH805" s="670"/>
      <c r="BI805" s="670"/>
      <c r="BJ805" s="670"/>
      <c r="BK805" s="672"/>
      <c r="BL805" s="60"/>
      <c r="BT805" s="6"/>
      <c r="BU805" s="6"/>
      <c r="BV805" s="6"/>
      <c r="BW805" s="6"/>
      <c r="BX805" s="6"/>
      <c r="BY805" s="6"/>
      <c r="BZ805" s="6"/>
      <c r="CA805" s="6"/>
      <c r="CB805" s="60"/>
      <c r="CC805" s="6"/>
      <c r="CD805" s="6"/>
      <c r="CE805" s="6"/>
    </row>
    <row r="806" spans="2:83" x14ac:dyDescent="0.25">
      <c r="B806" s="6">
        <v>26.8</v>
      </c>
      <c r="C806" s="6">
        <v>74</v>
      </c>
      <c r="D806" s="6">
        <v>21.1</v>
      </c>
      <c r="E806" s="6">
        <v>25.2</v>
      </c>
      <c r="F806" s="6">
        <v>5.8</v>
      </c>
      <c r="G806" s="6">
        <v>7.2</v>
      </c>
      <c r="H806" s="6">
        <v>1014.2</v>
      </c>
      <c r="I806" s="6" t="s">
        <v>229</v>
      </c>
      <c r="J806" s="6" t="s">
        <v>229</v>
      </c>
      <c r="K806" s="6">
        <v>0</v>
      </c>
      <c r="L806" s="6">
        <v>0</v>
      </c>
      <c r="M806" s="6">
        <v>0.5</v>
      </c>
      <c r="N806">
        <v>15.7</v>
      </c>
      <c r="O806">
        <v>669.8</v>
      </c>
      <c r="P806">
        <v>33.1</v>
      </c>
      <c r="Q806">
        <v>32</v>
      </c>
      <c r="R806" s="60">
        <v>0.55347222222222203</v>
      </c>
      <c r="T806" s="124">
        <f t="shared" si="49"/>
        <v>22.8</v>
      </c>
      <c r="U806" s="128">
        <f t="shared" si="48"/>
        <v>-4.3999999999999986</v>
      </c>
      <c r="V806" s="123" t="str">
        <f t="shared" si="46"/>
        <v/>
      </c>
      <c r="W806" s="128" t="str">
        <f t="shared" si="47"/>
        <v/>
      </c>
      <c r="X806" s="124"/>
      <c r="Z806" s="6"/>
      <c r="AA806"/>
      <c r="AC806" s="545"/>
      <c r="AR806" s="6"/>
      <c r="AS806" s="6"/>
      <c r="AT806" s="58"/>
      <c r="AU806" s="670"/>
      <c r="AV806" s="671"/>
      <c r="AW806" s="670"/>
      <c r="AX806" s="670"/>
      <c r="AY806" s="671"/>
      <c r="AZ806" s="671"/>
      <c r="BA806" s="670"/>
      <c r="BB806" s="670"/>
      <c r="BC806" s="670"/>
      <c r="BD806" s="671"/>
      <c r="BE806" s="671"/>
      <c r="BF806" s="671"/>
      <c r="BG806" s="671"/>
      <c r="BH806" s="670"/>
      <c r="BI806" s="670"/>
      <c r="BJ806" s="670"/>
      <c r="BK806" s="672"/>
      <c r="BL806" s="60"/>
      <c r="BT806" s="6"/>
      <c r="BU806" s="6"/>
      <c r="BV806" s="6"/>
      <c r="BW806" s="6"/>
      <c r="BX806" s="6"/>
      <c r="BY806" s="6"/>
      <c r="BZ806" s="6"/>
      <c r="CA806" s="6"/>
      <c r="CB806" s="60"/>
      <c r="CC806" s="6"/>
      <c r="CD806" s="6"/>
      <c r="CE806" s="6"/>
    </row>
    <row r="807" spans="2:83" x14ac:dyDescent="0.25">
      <c r="B807" s="6">
        <v>26.9</v>
      </c>
      <c r="C807" s="6">
        <v>73</v>
      </c>
      <c r="D807" s="6">
        <v>21.1</v>
      </c>
      <c r="E807" s="6">
        <v>25.2</v>
      </c>
      <c r="F807" s="6">
        <v>2.5</v>
      </c>
      <c r="G807" s="6">
        <v>3.6</v>
      </c>
      <c r="H807" s="6">
        <v>1014.3</v>
      </c>
      <c r="I807" s="6" t="s">
        <v>229</v>
      </c>
      <c r="J807" s="6" t="s">
        <v>229</v>
      </c>
      <c r="K807" s="6">
        <v>0</v>
      </c>
      <c r="L807" s="6">
        <v>0</v>
      </c>
      <c r="M807" s="6">
        <v>0.5</v>
      </c>
      <c r="N807">
        <v>15.7</v>
      </c>
      <c r="O807">
        <v>669.8</v>
      </c>
      <c r="P807">
        <v>33.4</v>
      </c>
      <c r="Q807">
        <v>32.5</v>
      </c>
      <c r="R807" s="60">
        <v>0.55416666666666703</v>
      </c>
      <c r="T807" s="124">
        <f t="shared" si="49"/>
        <v>22.8</v>
      </c>
      <c r="U807" s="128">
        <f t="shared" si="48"/>
        <v>-4.3999999999999986</v>
      </c>
      <c r="V807" s="123" t="str">
        <f t="shared" si="46"/>
        <v/>
      </c>
      <c r="W807" s="128" t="str">
        <f t="shared" si="47"/>
        <v/>
      </c>
      <c r="X807" s="124"/>
      <c r="Z807" s="6"/>
      <c r="AA807"/>
      <c r="AC807" s="545"/>
      <c r="AR807" s="6"/>
      <c r="AS807" s="6"/>
      <c r="AT807" s="58"/>
      <c r="AU807" s="670"/>
      <c r="AV807" s="671"/>
      <c r="AW807" s="670"/>
      <c r="AX807" s="670"/>
      <c r="AY807" s="671"/>
      <c r="AZ807" s="671"/>
      <c r="BA807" s="670"/>
      <c r="BB807" s="670"/>
      <c r="BC807" s="670"/>
      <c r="BD807" s="671"/>
      <c r="BE807" s="671"/>
      <c r="BF807" s="671"/>
      <c r="BG807" s="671"/>
      <c r="BH807" s="670"/>
      <c r="BI807" s="670"/>
      <c r="BJ807" s="670"/>
      <c r="BK807" s="672"/>
      <c r="BL807" s="60"/>
      <c r="BT807" s="6"/>
      <c r="BU807" s="6"/>
      <c r="BV807" s="6"/>
      <c r="BW807" s="6"/>
      <c r="BX807" s="6"/>
      <c r="BY807" s="6"/>
      <c r="BZ807" s="6"/>
      <c r="CA807" s="6"/>
      <c r="CB807" s="60"/>
      <c r="CC807" s="6"/>
      <c r="CD807" s="6"/>
      <c r="CE807" s="6"/>
    </row>
    <row r="808" spans="2:83" x14ac:dyDescent="0.25">
      <c r="B808" s="6">
        <v>27</v>
      </c>
      <c r="C808" s="6">
        <v>73</v>
      </c>
      <c r="D808" s="6">
        <v>21.2</v>
      </c>
      <c r="E808" s="6">
        <v>25.3</v>
      </c>
      <c r="F808" s="6">
        <v>3.6</v>
      </c>
      <c r="G808" s="6">
        <v>5.4</v>
      </c>
      <c r="H808" s="6">
        <v>1014.1</v>
      </c>
      <c r="I808" s="6" t="s">
        <v>229</v>
      </c>
      <c r="J808" s="6" t="s">
        <v>229</v>
      </c>
      <c r="K808" s="6">
        <v>0</v>
      </c>
      <c r="L808" s="6">
        <v>0</v>
      </c>
      <c r="M808" s="6">
        <v>0.5</v>
      </c>
      <c r="N808">
        <v>15.7</v>
      </c>
      <c r="O808">
        <v>669.8</v>
      </c>
      <c r="P808">
        <v>33.9</v>
      </c>
      <c r="Q808">
        <v>33</v>
      </c>
      <c r="R808" s="60">
        <v>0.55486111111111103</v>
      </c>
      <c r="T808" s="124">
        <f t="shared" si="49"/>
        <v>22.8</v>
      </c>
      <c r="U808" s="128">
        <f t="shared" si="48"/>
        <v>-4.3999999999999986</v>
      </c>
      <c r="V808" s="123" t="str">
        <f t="shared" si="46"/>
        <v/>
      </c>
      <c r="W808" s="128" t="str">
        <f t="shared" si="47"/>
        <v/>
      </c>
      <c r="X808" s="124"/>
      <c r="Z808" s="6"/>
      <c r="AA808"/>
      <c r="AC808" s="545"/>
      <c r="AR808" s="6"/>
      <c r="AS808" s="6"/>
      <c r="AT808" s="58"/>
      <c r="AU808" s="670"/>
      <c r="AV808" s="671"/>
      <c r="AW808" s="670"/>
      <c r="AX808" s="670"/>
      <c r="AY808" s="671"/>
      <c r="AZ808" s="671"/>
      <c r="BA808" s="670"/>
      <c r="BB808" s="670"/>
      <c r="BC808" s="670"/>
      <c r="BD808" s="671"/>
      <c r="BE808" s="671"/>
      <c r="BF808" s="671"/>
      <c r="BG808" s="671"/>
      <c r="BH808" s="670"/>
      <c r="BI808" s="670"/>
      <c r="BJ808" s="670"/>
      <c r="BK808" s="672"/>
      <c r="BL808" s="60"/>
      <c r="BT808" s="6"/>
      <c r="BU808" s="6"/>
      <c r="BV808" s="6"/>
      <c r="BW808" s="6"/>
      <c r="BX808" s="6"/>
      <c r="BY808" s="6"/>
      <c r="BZ808" s="6"/>
      <c r="CA808" s="6"/>
      <c r="CB808" s="60"/>
      <c r="CC808" s="6"/>
      <c r="CD808" s="6"/>
      <c r="CE808" s="6"/>
    </row>
    <row r="809" spans="2:83" x14ac:dyDescent="0.25">
      <c r="B809" s="6">
        <v>27</v>
      </c>
      <c r="C809" s="6">
        <v>73</v>
      </c>
      <c r="D809" s="6">
        <v>21.2</v>
      </c>
      <c r="E809" s="6">
        <v>25.3</v>
      </c>
      <c r="F809" s="6">
        <v>4.3</v>
      </c>
      <c r="G809" s="6">
        <v>5.4</v>
      </c>
      <c r="H809" s="6">
        <v>1014.1</v>
      </c>
      <c r="I809" s="6" t="s">
        <v>229</v>
      </c>
      <c r="J809" s="6" t="s">
        <v>229</v>
      </c>
      <c r="K809" s="6">
        <v>0</v>
      </c>
      <c r="L809" s="6">
        <v>0</v>
      </c>
      <c r="M809" s="6">
        <v>0.5</v>
      </c>
      <c r="N809">
        <v>15.7</v>
      </c>
      <c r="O809">
        <v>669.8</v>
      </c>
      <c r="P809">
        <v>34.4</v>
      </c>
      <c r="Q809">
        <v>33.5</v>
      </c>
      <c r="R809" s="60">
        <v>0.55555555555555602</v>
      </c>
      <c r="T809" s="124">
        <f t="shared" si="49"/>
        <v>22.8</v>
      </c>
      <c r="U809" s="128">
        <f t="shared" si="48"/>
        <v>-4.3000000000000007</v>
      </c>
      <c r="V809" s="123" t="str">
        <f t="shared" si="46"/>
        <v/>
      </c>
      <c r="W809" s="128" t="str">
        <f t="shared" si="47"/>
        <v/>
      </c>
      <c r="X809" s="124"/>
      <c r="Z809" s="6"/>
      <c r="AA809"/>
      <c r="AC809" s="545"/>
      <c r="AR809" s="6"/>
      <c r="AS809" s="6"/>
      <c r="AT809" s="58"/>
      <c r="AU809" s="670"/>
      <c r="AV809" s="671"/>
      <c r="AW809" s="670"/>
      <c r="AX809" s="670"/>
      <c r="AY809" s="671"/>
      <c r="AZ809" s="671"/>
      <c r="BA809" s="670"/>
      <c r="BB809" s="670"/>
      <c r="BC809" s="670"/>
      <c r="BD809" s="671"/>
      <c r="BE809" s="671"/>
      <c r="BF809" s="671"/>
      <c r="BG809" s="671"/>
      <c r="BH809" s="670"/>
      <c r="BI809" s="670"/>
      <c r="BJ809" s="670"/>
      <c r="BK809" s="672"/>
      <c r="BL809" s="60"/>
      <c r="BT809" s="6"/>
      <c r="BU809" s="6"/>
      <c r="BV809" s="6"/>
      <c r="BW809" s="6"/>
      <c r="BX809" s="6"/>
      <c r="BY809" s="6"/>
      <c r="BZ809" s="6"/>
      <c r="CA809" s="6"/>
      <c r="CB809" s="60"/>
      <c r="CC809" s="6"/>
      <c r="CD809" s="6"/>
      <c r="CE809" s="6"/>
    </row>
    <row r="810" spans="2:83" x14ac:dyDescent="0.25">
      <c r="B810" s="6">
        <v>27.1</v>
      </c>
      <c r="C810" s="6">
        <v>73</v>
      </c>
      <c r="D810" s="6">
        <v>21.2</v>
      </c>
      <c r="E810" s="6">
        <v>25.5</v>
      </c>
      <c r="F810" s="6">
        <v>7.9</v>
      </c>
      <c r="G810" s="6">
        <v>9.4</v>
      </c>
      <c r="H810" s="6">
        <v>1014</v>
      </c>
      <c r="I810" s="6" t="s">
        <v>229</v>
      </c>
      <c r="J810" s="6" t="s">
        <v>229</v>
      </c>
      <c r="K810" s="6">
        <v>0</v>
      </c>
      <c r="L810" s="6">
        <v>0</v>
      </c>
      <c r="M810" s="6">
        <v>0.5</v>
      </c>
      <c r="N810">
        <v>15.7</v>
      </c>
      <c r="O810">
        <v>669.8</v>
      </c>
      <c r="P810">
        <v>34.9</v>
      </c>
      <c r="Q810">
        <v>34.200000000000003</v>
      </c>
      <c r="R810" s="60">
        <v>0.55625000000000002</v>
      </c>
      <c r="T810" s="124">
        <f t="shared" si="49"/>
        <v>22.8</v>
      </c>
      <c r="U810" s="128">
        <f t="shared" si="48"/>
        <v>-4.3000000000000007</v>
      </c>
      <c r="V810" s="123" t="str">
        <f t="shared" si="46"/>
        <v/>
      </c>
      <c r="W810" s="128" t="str">
        <f t="shared" si="47"/>
        <v/>
      </c>
      <c r="X810" s="124"/>
      <c r="Z810" s="6"/>
      <c r="AA810"/>
      <c r="AC810" s="545"/>
      <c r="AR810" s="6"/>
      <c r="AS810" s="6"/>
      <c r="AT810" s="58"/>
      <c r="AU810" s="670"/>
      <c r="AV810" s="671"/>
      <c r="AW810" s="670"/>
      <c r="AX810" s="670"/>
      <c r="AY810" s="671"/>
      <c r="AZ810" s="671"/>
      <c r="BA810" s="670"/>
      <c r="BB810" s="670"/>
      <c r="BC810" s="670"/>
      <c r="BD810" s="671"/>
      <c r="BE810" s="671"/>
      <c r="BF810" s="671"/>
      <c r="BG810" s="671"/>
      <c r="BH810" s="670"/>
      <c r="BI810" s="670"/>
      <c r="BJ810" s="670"/>
      <c r="BK810" s="672"/>
      <c r="BL810" s="60"/>
      <c r="BT810" s="6"/>
      <c r="BU810" s="6"/>
      <c r="BV810" s="6"/>
      <c r="BW810" s="6"/>
      <c r="BX810" s="6"/>
      <c r="BY810" s="6"/>
      <c r="BZ810" s="6"/>
      <c r="CA810" s="6"/>
      <c r="CB810" s="60"/>
      <c r="CC810" s="6"/>
      <c r="CD810" s="6"/>
      <c r="CE810" s="6"/>
    </row>
    <row r="811" spans="2:83" x14ac:dyDescent="0.25">
      <c r="B811" s="6">
        <v>27.2</v>
      </c>
      <c r="C811" s="6">
        <v>73</v>
      </c>
      <c r="D811" s="6">
        <v>21.3</v>
      </c>
      <c r="E811" s="6">
        <v>25.6</v>
      </c>
      <c r="F811" s="6">
        <v>4.7</v>
      </c>
      <c r="G811" s="6">
        <v>7.2</v>
      </c>
      <c r="H811" s="6">
        <v>1013.9</v>
      </c>
      <c r="I811" s="6" t="s">
        <v>229</v>
      </c>
      <c r="J811" s="6" t="s">
        <v>229</v>
      </c>
      <c r="K811" s="6">
        <v>0</v>
      </c>
      <c r="L811" s="6">
        <v>0</v>
      </c>
      <c r="M811" s="6">
        <v>0.5</v>
      </c>
      <c r="N811">
        <v>15.7</v>
      </c>
      <c r="O811">
        <v>669.8</v>
      </c>
      <c r="P811">
        <v>35.6</v>
      </c>
      <c r="Q811">
        <v>34.9</v>
      </c>
      <c r="R811" s="60">
        <v>0.55694444444444402</v>
      </c>
      <c r="T811" s="124">
        <f t="shared" si="49"/>
        <v>22.8</v>
      </c>
      <c r="U811" s="128">
        <f t="shared" si="48"/>
        <v>-4.3999999999999986</v>
      </c>
      <c r="V811" s="123" t="str">
        <f t="shared" si="46"/>
        <v/>
      </c>
      <c r="W811" s="128" t="str">
        <f t="shared" si="47"/>
        <v/>
      </c>
      <c r="X811" s="124"/>
      <c r="Z811" s="6"/>
      <c r="AA811"/>
      <c r="AC811" s="545"/>
      <c r="AR811" s="6"/>
      <c r="AS811" s="6"/>
      <c r="AT811" s="58"/>
      <c r="AU811" s="670"/>
      <c r="AV811" s="671"/>
      <c r="AW811" s="670"/>
      <c r="AX811" s="670"/>
      <c r="AY811" s="671"/>
      <c r="AZ811" s="671"/>
      <c r="BA811" s="670"/>
      <c r="BB811" s="670"/>
      <c r="BC811" s="670"/>
      <c r="BD811" s="671"/>
      <c r="BE811" s="671"/>
      <c r="BF811" s="671"/>
      <c r="BG811" s="671"/>
      <c r="BH811" s="670"/>
      <c r="BI811" s="670"/>
      <c r="BJ811" s="670"/>
      <c r="BK811" s="672"/>
      <c r="BL811" s="60"/>
      <c r="BT811" s="6"/>
      <c r="BU811" s="6"/>
      <c r="BV811" s="6"/>
      <c r="BW811" s="6"/>
      <c r="BX811" s="6"/>
      <c r="BY811" s="6"/>
      <c r="BZ811" s="6"/>
      <c r="CA811" s="6"/>
      <c r="CB811" s="60"/>
      <c r="CC811" s="6"/>
      <c r="CD811" s="6"/>
      <c r="CE811" s="6"/>
    </row>
    <row r="812" spans="2:83" x14ac:dyDescent="0.25">
      <c r="B812" s="6">
        <v>27.3</v>
      </c>
      <c r="C812" s="6">
        <v>73</v>
      </c>
      <c r="D812" s="6">
        <v>21.2</v>
      </c>
      <c r="E812" s="6">
        <v>25.7</v>
      </c>
      <c r="F812" s="6">
        <v>7.9</v>
      </c>
      <c r="G812" s="6">
        <v>11.2</v>
      </c>
      <c r="H812" s="6">
        <v>1014</v>
      </c>
      <c r="I812" s="6" t="s">
        <v>229</v>
      </c>
      <c r="J812" s="6" t="s">
        <v>229</v>
      </c>
      <c r="K812" s="6">
        <v>0</v>
      </c>
      <c r="L812" s="6">
        <v>0</v>
      </c>
      <c r="M812" s="6">
        <v>0.5</v>
      </c>
      <c r="N812">
        <v>15.7</v>
      </c>
      <c r="O812">
        <v>669.8</v>
      </c>
      <c r="P812">
        <v>36.200000000000003</v>
      </c>
      <c r="Q812">
        <v>35.6</v>
      </c>
      <c r="R812" s="60">
        <v>0.55763888888888902</v>
      </c>
      <c r="T812" s="124">
        <f t="shared" si="49"/>
        <v>22.7</v>
      </c>
      <c r="U812" s="128">
        <f t="shared" si="48"/>
        <v>-4.4000000000000021</v>
      </c>
      <c r="V812" s="123" t="str">
        <f t="shared" si="46"/>
        <v/>
      </c>
      <c r="W812" s="128" t="str">
        <f t="shared" si="47"/>
        <v/>
      </c>
      <c r="X812" s="124"/>
      <c r="Z812" s="6"/>
      <c r="AA812"/>
      <c r="AC812" s="545"/>
      <c r="AR812" s="6"/>
      <c r="AS812" s="6"/>
      <c r="AT812" s="58"/>
      <c r="AU812" s="670"/>
      <c r="AV812" s="671"/>
      <c r="AW812" s="670"/>
      <c r="AX812" s="670"/>
      <c r="AY812" s="670"/>
      <c r="AZ812" s="670"/>
      <c r="BA812" s="670"/>
      <c r="BB812" s="670"/>
      <c r="BC812" s="670"/>
      <c r="BD812" s="671"/>
      <c r="BE812" s="671"/>
      <c r="BF812" s="671"/>
      <c r="BG812" s="671"/>
      <c r="BH812" s="670"/>
      <c r="BI812" s="670"/>
      <c r="BJ812" s="670"/>
      <c r="BK812" s="672"/>
      <c r="BL812" s="60"/>
      <c r="BT812" s="6"/>
      <c r="BU812" s="6"/>
      <c r="BV812" s="6"/>
      <c r="BW812" s="6"/>
      <c r="BX812" s="6"/>
      <c r="BY812" s="6"/>
      <c r="BZ812" s="6"/>
      <c r="CA812" s="6"/>
      <c r="CB812" s="60"/>
      <c r="CC812" s="6"/>
      <c r="CD812" s="6"/>
      <c r="CE812" s="6"/>
    </row>
    <row r="813" spans="2:83" x14ac:dyDescent="0.25">
      <c r="B813" s="6">
        <v>27.4</v>
      </c>
      <c r="C813" s="6">
        <v>72</v>
      </c>
      <c r="D813" s="6">
        <v>21.4</v>
      </c>
      <c r="E813" s="6">
        <v>25.7</v>
      </c>
      <c r="F813" s="6">
        <v>4.7</v>
      </c>
      <c r="G813" s="6">
        <v>7.2</v>
      </c>
      <c r="H813" s="6">
        <v>1014.2</v>
      </c>
      <c r="I813" s="6" t="s">
        <v>229</v>
      </c>
      <c r="J813" s="6" t="s">
        <v>229</v>
      </c>
      <c r="K813" s="6">
        <v>0</v>
      </c>
      <c r="L813" s="6">
        <v>0</v>
      </c>
      <c r="M813" s="6">
        <v>0.5</v>
      </c>
      <c r="N813">
        <v>15.7</v>
      </c>
      <c r="O813">
        <v>669.8</v>
      </c>
      <c r="P813">
        <v>36.700000000000003</v>
      </c>
      <c r="Q813">
        <v>36.1</v>
      </c>
      <c r="R813" s="60">
        <v>0.55833333333333302</v>
      </c>
      <c r="T813" s="124">
        <f t="shared" si="49"/>
        <v>22.7</v>
      </c>
      <c r="U813" s="128">
        <f t="shared" si="48"/>
        <v>-4.4000000000000021</v>
      </c>
      <c r="V813" s="123" t="str">
        <f t="shared" si="46"/>
        <v/>
      </c>
      <c r="W813" s="128" t="str">
        <f t="shared" si="47"/>
        <v/>
      </c>
      <c r="X813" s="124"/>
      <c r="Z813" s="6"/>
      <c r="AA813"/>
      <c r="AC813" s="545"/>
      <c r="AR813" s="6"/>
      <c r="AS813" s="6"/>
      <c r="AT813" s="58"/>
      <c r="AU813" s="670"/>
      <c r="AV813" s="671"/>
      <c r="AW813" s="670"/>
      <c r="AX813" s="670"/>
      <c r="AY813" s="670"/>
      <c r="AZ813" s="670"/>
      <c r="BA813" s="670"/>
      <c r="BB813" s="670"/>
      <c r="BC813" s="670"/>
      <c r="BD813" s="671"/>
      <c r="BE813" s="671"/>
      <c r="BF813" s="671"/>
      <c r="BG813" s="671"/>
      <c r="BH813" s="670"/>
      <c r="BI813" s="670"/>
      <c r="BJ813" s="670"/>
      <c r="BK813" s="672"/>
      <c r="BL813" s="60"/>
      <c r="BT813" s="6"/>
      <c r="BU813" s="6"/>
      <c r="BV813" s="6"/>
      <c r="BW813" s="6"/>
      <c r="BX813" s="6"/>
      <c r="BY813" s="6"/>
      <c r="BZ813" s="6"/>
      <c r="CA813" s="6"/>
      <c r="CB813" s="60"/>
      <c r="CC813" s="6"/>
      <c r="CD813" s="6"/>
      <c r="CE813" s="6"/>
    </row>
    <row r="814" spans="2:83" x14ac:dyDescent="0.25">
      <c r="B814" s="6">
        <v>27.4</v>
      </c>
      <c r="C814" s="6">
        <v>72</v>
      </c>
      <c r="D814" s="6">
        <v>21.3</v>
      </c>
      <c r="E814" s="6">
        <v>25.6</v>
      </c>
      <c r="F814" s="6">
        <v>7.9</v>
      </c>
      <c r="G814" s="6">
        <v>11.2</v>
      </c>
      <c r="H814" s="6">
        <v>1014.2</v>
      </c>
      <c r="I814" s="6" t="s">
        <v>229</v>
      </c>
      <c r="J814" s="6" t="s">
        <v>229</v>
      </c>
      <c r="K814" s="6">
        <v>0</v>
      </c>
      <c r="L814" s="6">
        <v>0</v>
      </c>
      <c r="M814" s="6">
        <v>0.5</v>
      </c>
      <c r="N814">
        <v>15.7</v>
      </c>
      <c r="O814">
        <v>669.8</v>
      </c>
      <c r="P814">
        <v>37</v>
      </c>
      <c r="Q814">
        <v>36.4</v>
      </c>
      <c r="R814" s="60">
        <v>0.55902777777777801</v>
      </c>
      <c r="T814" s="124">
        <f t="shared" si="49"/>
        <v>22.8</v>
      </c>
      <c r="U814" s="128">
        <f t="shared" si="48"/>
        <v>-4.3000000000000007</v>
      </c>
      <c r="V814" s="123" t="str">
        <f t="shared" si="46"/>
        <v/>
      </c>
      <c r="W814" s="128" t="str">
        <f t="shared" si="47"/>
        <v/>
      </c>
      <c r="X814" s="124"/>
      <c r="Z814" s="6"/>
      <c r="AA814"/>
      <c r="AC814" s="545"/>
      <c r="AR814" s="6"/>
      <c r="AS814" s="6"/>
      <c r="AT814" s="58"/>
      <c r="AU814" s="670"/>
      <c r="AV814" s="671"/>
      <c r="AW814" s="670"/>
      <c r="AX814" s="670"/>
      <c r="AY814" s="671"/>
      <c r="AZ814" s="671"/>
      <c r="BA814" s="670"/>
      <c r="BB814" s="670"/>
      <c r="BC814" s="670"/>
      <c r="BD814" s="671"/>
      <c r="BE814" s="671"/>
      <c r="BF814" s="671"/>
      <c r="BG814" s="671"/>
      <c r="BH814" s="670"/>
      <c r="BI814" s="670"/>
      <c r="BJ814" s="670"/>
      <c r="BK814" s="672"/>
      <c r="BL814" s="60"/>
      <c r="BT814" s="6"/>
      <c r="BU814" s="6"/>
      <c r="BV814" s="6"/>
      <c r="BW814" s="6"/>
      <c r="BX814" s="6"/>
      <c r="BY814" s="6"/>
      <c r="BZ814" s="6"/>
      <c r="CA814" s="6"/>
      <c r="CB814" s="60"/>
      <c r="CC814" s="6"/>
      <c r="CD814" s="6"/>
      <c r="CE814" s="6"/>
    </row>
    <row r="815" spans="2:83" x14ac:dyDescent="0.25">
      <c r="B815" s="6">
        <v>27.5</v>
      </c>
      <c r="C815" s="6">
        <v>72</v>
      </c>
      <c r="D815" s="6">
        <v>21.3</v>
      </c>
      <c r="E815" s="6">
        <v>25.6</v>
      </c>
      <c r="F815" s="6">
        <v>8.3000000000000007</v>
      </c>
      <c r="G815" s="6">
        <v>9.4</v>
      </c>
      <c r="H815" s="6">
        <v>1014.2</v>
      </c>
      <c r="I815" s="6" t="s">
        <v>229</v>
      </c>
      <c r="J815" s="6" t="s">
        <v>229</v>
      </c>
      <c r="K815" s="6">
        <v>0</v>
      </c>
      <c r="L815" s="6">
        <v>0</v>
      </c>
      <c r="M815" s="6">
        <v>0.5</v>
      </c>
      <c r="N815">
        <v>15.7</v>
      </c>
      <c r="O815">
        <v>669.8</v>
      </c>
      <c r="P815">
        <v>37.200000000000003</v>
      </c>
      <c r="Q815">
        <v>36.700000000000003</v>
      </c>
      <c r="R815" s="60">
        <v>0.55972222222222201</v>
      </c>
      <c r="T815" s="124">
        <f t="shared" si="49"/>
        <v>22.7</v>
      </c>
      <c r="U815" s="128">
        <f t="shared" si="48"/>
        <v>-4.4000000000000021</v>
      </c>
      <c r="V815" s="123" t="str">
        <f t="shared" si="46"/>
        <v/>
      </c>
      <c r="W815" s="128" t="str">
        <f t="shared" si="47"/>
        <v/>
      </c>
      <c r="X815" s="124"/>
      <c r="Z815" s="6"/>
      <c r="AA815"/>
      <c r="AC815" s="545"/>
      <c r="AR815" s="6"/>
      <c r="AS815" s="6"/>
      <c r="AT815" s="58"/>
      <c r="AU815" s="670"/>
      <c r="AV815" s="671"/>
      <c r="AW815" s="670"/>
      <c r="AX815" s="670"/>
      <c r="AY815" s="670"/>
      <c r="AZ815" s="670"/>
      <c r="BA815" s="670"/>
      <c r="BB815" s="670"/>
      <c r="BC815" s="670"/>
      <c r="BD815" s="671"/>
      <c r="BE815" s="671"/>
      <c r="BF815" s="671"/>
      <c r="BG815" s="671"/>
      <c r="BH815" s="670"/>
      <c r="BI815" s="670"/>
      <c r="BJ815" s="670"/>
      <c r="BK815" s="672"/>
      <c r="BL815" s="60"/>
      <c r="BT815" s="6"/>
      <c r="BU815" s="6"/>
      <c r="BV815" s="6"/>
      <c r="BW815" s="6"/>
      <c r="BX815" s="6"/>
      <c r="BY815" s="6"/>
      <c r="BZ815" s="6"/>
      <c r="CA815" s="6"/>
      <c r="CB815" s="60"/>
      <c r="CC815" s="6"/>
      <c r="CD815" s="6"/>
      <c r="CE815" s="6"/>
    </row>
    <row r="816" spans="2:83" x14ac:dyDescent="0.25">
      <c r="B816" s="6">
        <v>27.6</v>
      </c>
      <c r="C816" s="6">
        <v>72</v>
      </c>
      <c r="D816" s="6">
        <v>21.3</v>
      </c>
      <c r="E816" s="6">
        <v>25.6</v>
      </c>
      <c r="F816" s="6">
        <v>4.7</v>
      </c>
      <c r="G816" s="6">
        <v>7.2</v>
      </c>
      <c r="H816" s="6">
        <v>1014</v>
      </c>
      <c r="I816" s="6" t="s">
        <v>229</v>
      </c>
      <c r="J816" s="6" t="s">
        <v>229</v>
      </c>
      <c r="K816" s="6">
        <v>0</v>
      </c>
      <c r="L816" s="6">
        <v>0</v>
      </c>
      <c r="M816" s="6">
        <v>0.5</v>
      </c>
      <c r="N816">
        <v>15.7</v>
      </c>
      <c r="O816">
        <v>669.8</v>
      </c>
      <c r="P816">
        <v>37.5</v>
      </c>
      <c r="Q816">
        <v>37.1</v>
      </c>
      <c r="R816" s="60">
        <v>0.56041666666666701</v>
      </c>
      <c r="T816" s="124">
        <f t="shared" si="49"/>
        <v>22.7</v>
      </c>
      <c r="U816" s="128">
        <f t="shared" si="48"/>
        <v>-4.4000000000000021</v>
      </c>
      <c r="V816" s="123" t="str">
        <f t="shared" si="46"/>
        <v/>
      </c>
      <c r="W816" s="128" t="str">
        <f t="shared" si="47"/>
        <v/>
      </c>
      <c r="X816" s="124"/>
      <c r="Z816" s="6"/>
      <c r="AA816"/>
      <c r="AC816" s="545"/>
      <c r="AR816" s="6"/>
      <c r="AS816" s="6"/>
      <c r="AT816" s="58"/>
      <c r="AU816" s="670"/>
      <c r="AV816" s="671"/>
      <c r="AW816" s="670"/>
      <c r="AX816" s="670"/>
      <c r="AY816" s="670"/>
      <c r="AZ816" s="670"/>
      <c r="BA816" s="670"/>
      <c r="BB816" s="670"/>
      <c r="BC816" s="670"/>
      <c r="BD816" s="671"/>
      <c r="BE816" s="671"/>
      <c r="BF816" s="671"/>
      <c r="BG816" s="671"/>
      <c r="BH816" s="670"/>
      <c r="BI816" s="670"/>
      <c r="BJ816" s="670"/>
      <c r="BK816" s="672"/>
      <c r="BL816" s="60"/>
      <c r="BT816" s="6"/>
      <c r="BU816" s="6"/>
      <c r="BV816" s="6"/>
      <c r="BW816" s="6"/>
      <c r="BX816" s="6"/>
      <c r="BY816" s="6"/>
      <c r="BZ816" s="6"/>
      <c r="CA816" s="6"/>
      <c r="CB816" s="60"/>
      <c r="CC816" s="6"/>
      <c r="CD816" s="6"/>
      <c r="CE816" s="6"/>
    </row>
    <row r="817" spans="2:83" x14ac:dyDescent="0.25">
      <c r="B817" s="6">
        <v>27.7</v>
      </c>
      <c r="C817" s="6">
        <v>72</v>
      </c>
      <c r="D817" s="6">
        <v>21.3</v>
      </c>
      <c r="E817" s="6">
        <v>25.6</v>
      </c>
      <c r="F817" s="6">
        <v>3.6</v>
      </c>
      <c r="G817" s="6">
        <v>5.4</v>
      </c>
      <c r="H817" s="6">
        <v>1014</v>
      </c>
      <c r="I817" s="6" t="s">
        <v>229</v>
      </c>
      <c r="J817" s="6" t="s">
        <v>229</v>
      </c>
      <c r="K817" s="6">
        <v>0</v>
      </c>
      <c r="L817" s="6">
        <v>0</v>
      </c>
      <c r="M817" s="6">
        <v>0.5</v>
      </c>
      <c r="N817">
        <v>15.7</v>
      </c>
      <c r="O817">
        <v>669.8</v>
      </c>
      <c r="P817">
        <v>37.9</v>
      </c>
      <c r="Q817">
        <v>37.5</v>
      </c>
      <c r="R817" s="60">
        <v>0.56111111111111101</v>
      </c>
      <c r="T817" s="124">
        <f t="shared" si="49"/>
        <v>22.7</v>
      </c>
      <c r="U817" s="128">
        <f t="shared" si="48"/>
        <v>-4.4000000000000021</v>
      </c>
      <c r="V817" s="123" t="str">
        <f t="shared" si="46"/>
        <v/>
      </c>
      <c r="W817" s="128" t="str">
        <f t="shared" si="47"/>
        <v/>
      </c>
      <c r="X817" s="124"/>
      <c r="Z817" s="6"/>
      <c r="AA817"/>
      <c r="AC817" s="545"/>
      <c r="AR817" s="6"/>
      <c r="AS817" s="6"/>
      <c r="AT817" s="58"/>
      <c r="AU817" s="670"/>
      <c r="AV817" s="671"/>
      <c r="AW817" s="670"/>
      <c r="AX817" s="670"/>
      <c r="AY817" s="670"/>
      <c r="AZ817" s="670"/>
      <c r="BA817" s="670"/>
      <c r="BB817" s="670"/>
      <c r="BC817" s="670"/>
      <c r="BD817" s="671"/>
      <c r="BE817" s="671"/>
      <c r="BF817" s="671"/>
      <c r="BG817" s="671"/>
      <c r="BH817" s="670"/>
      <c r="BI817" s="670"/>
      <c r="BJ817" s="670"/>
      <c r="BK817" s="672"/>
      <c r="BL817" s="60"/>
      <c r="BT817" s="6"/>
      <c r="BU817" s="6"/>
      <c r="BV817" s="6"/>
      <c r="BW817" s="6"/>
      <c r="BX817" s="6"/>
      <c r="BY817" s="6"/>
      <c r="BZ817" s="6"/>
      <c r="CA817" s="6"/>
      <c r="CB817" s="60"/>
      <c r="CC817" s="6"/>
      <c r="CD817" s="6"/>
      <c r="CE817" s="6"/>
    </row>
    <row r="818" spans="2:83" x14ac:dyDescent="0.25">
      <c r="B818" s="6">
        <v>27.8</v>
      </c>
      <c r="C818" s="6">
        <v>72</v>
      </c>
      <c r="D818" s="6">
        <v>21.2</v>
      </c>
      <c r="E818" s="6">
        <v>25.7</v>
      </c>
      <c r="F818" s="6">
        <v>4.7</v>
      </c>
      <c r="G818" s="6">
        <v>7.2</v>
      </c>
      <c r="H818" s="6">
        <v>1014.3</v>
      </c>
      <c r="I818" s="6" t="s">
        <v>229</v>
      </c>
      <c r="J818" s="6" t="s">
        <v>229</v>
      </c>
      <c r="K818" s="6">
        <v>0</v>
      </c>
      <c r="L818" s="6">
        <v>0</v>
      </c>
      <c r="M818" s="6">
        <v>0.5</v>
      </c>
      <c r="N818">
        <v>15.7</v>
      </c>
      <c r="O818">
        <v>669.8</v>
      </c>
      <c r="P818">
        <v>38.4</v>
      </c>
      <c r="Q818">
        <v>37.700000000000003</v>
      </c>
      <c r="R818" s="60">
        <v>0.561805555555556</v>
      </c>
      <c r="T818" s="124">
        <f t="shared" si="49"/>
        <v>22.7</v>
      </c>
      <c r="U818" s="128">
        <f t="shared" si="48"/>
        <v>-4.4000000000000021</v>
      </c>
      <c r="V818" s="123" t="str">
        <f t="shared" si="46"/>
        <v/>
      </c>
      <c r="W818" s="128" t="str">
        <f t="shared" si="47"/>
        <v/>
      </c>
      <c r="X818" s="124"/>
      <c r="Z818" s="6"/>
      <c r="AA818"/>
      <c r="AC818" s="545"/>
      <c r="AR818" s="6"/>
      <c r="AS818" s="6"/>
      <c r="AT818" s="58"/>
      <c r="AU818" s="670"/>
      <c r="AV818" s="671"/>
      <c r="AW818" s="670"/>
      <c r="AX818" s="670"/>
      <c r="AY818" s="670"/>
      <c r="AZ818" s="670"/>
      <c r="BA818" s="670"/>
      <c r="BB818" s="670"/>
      <c r="BC818" s="670"/>
      <c r="BD818" s="671"/>
      <c r="BE818" s="671"/>
      <c r="BF818" s="671"/>
      <c r="BG818" s="671"/>
      <c r="BH818" s="670"/>
      <c r="BI818" s="670"/>
      <c r="BJ818" s="670"/>
      <c r="BK818" s="672"/>
      <c r="BL818" s="60"/>
      <c r="BT818" s="6"/>
      <c r="BU818" s="6"/>
      <c r="BV818" s="6"/>
      <c r="BW818" s="6"/>
      <c r="BX818" s="6"/>
      <c r="BY818" s="6"/>
      <c r="BZ818" s="6"/>
      <c r="CA818" s="6"/>
      <c r="CB818" s="60"/>
      <c r="CC818" s="6"/>
      <c r="CD818" s="6"/>
      <c r="CE818" s="6"/>
    </row>
    <row r="819" spans="2:83" x14ac:dyDescent="0.25">
      <c r="B819" s="6">
        <v>27.8</v>
      </c>
      <c r="C819" s="6">
        <v>72</v>
      </c>
      <c r="D819" s="6">
        <v>21.4</v>
      </c>
      <c r="E819" s="6">
        <v>25.7</v>
      </c>
      <c r="F819" s="6">
        <v>9.4</v>
      </c>
      <c r="G819" s="6">
        <v>11.2</v>
      </c>
      <c r="H819" s="6">
        <v>1014</v>
      </c>
      <c r="I819" s="6" t="s">
        <v>229</v>
      </c>
      <c r="J819" s="6" t="s">
        <v>229</v>
      </c>
      <c r="K819" s="6">
        <v>0</v>
      </c>
      <c r="L819" s="6">
        <v>0</v>
      </c>
      <c r="M819" s="6">
        <v>0.5</v>
      </c>
      <c r="N819">
        <v>15.7</v>
      </c>
      <c r="O819">
        <v>669.8</v>
      </c>
      <c r="P819">
        <v>38.700000000000003</v>
      </c>
      <c r="Q819">
        <v>37.9</v>
      </c>
      <c r="R819" s="60">
        <v>0.5625</v>
      </c>
      <c r="T819" s="124">
        <f t="shared" si="49"/>
        <v>22.7</v>
      </c>
      <c r="U819" s="128">
        <f t="shared" si="48"/>
        <v>-4.4000000000000021</v>
      </c>
      <c r="V819" s="123" t="str">
        <f t="shared" si="46"/>
        <v/>
      </c>
      <c r="W819" s="128" t="str">
        <f t="shared" si="47"/>
        <v/>
      </c>
      <c r="X819" s="124"/>
      <c r="Z819" s="6"/>
      <c r="AA819"/>
      <c r="AC819" s="545"/>
      <c r="AR819" s="6"/>
      <c r="AS819" s="6"/>
      <c r="AT819" s="58"/>
      <c r="AU819" s="670"/>
      <c r="AV819" s="671"/>
      <c r="AW819" s="670"/>
      <c r="AX819" s="670"/>
      <c r="AY819" s="670"/>
      <c r="AZ819" s="670"/>
      <c r="BA819" s="670"/>
      <c r="BB819" s="670"/>
      <c r="BC819" s="670"/>
      <c r="BD819" s="671"/>
      <c r="BE819" s="671"/>
      <c r="BF819" s="671"/>
      <c r="BG819" s="671"/>
      <c r="BH819" s="670"/>
      <c r="BI819" s="670"/>
      <c r="BJ819" s="670"/>
      <c r="BK819" s="672"/>
      <c r="BL819" s="60"/>
      <c r="BT819" s="6"/>
      <c r="BU819" s="6"/>
      <c r="BV819" s="6"/>
      <c r="BW819" s="6"/>
      <c r="BX819" s="6"/>
      <c r="BY819" s="6"/>
      <c r="BZ819" s="6"/>
      <c r="CA819" s="6"/>
      <c r="CB819" s="60"/>
      <c r="CC819" s="6"/>
      <c r="CD819" s="6"/>
      <c r="CE819" s="6"/>
    </row>
    <row r="820" spans="2:83" x14ac:dyDescent="0.25">
      <c r="B820" s="6">
        <v>27.7</v>
      </c>
      <c r="C820" s="6">
        <v>71</v>
      </c>
      <c r="D820" s="6">
        <v>21.5</v>
      </c>
      <c r="E820" s="6">
        <v>25.6</v>
      </c>
      <c r="F820" s="6">
        <v>3.6</v>
      </c>
      <c r="G820" s="6">
        <v>7.2</v>
      </c>
      <c r="H820" s="6">
        <v>1014.1</v>
      </c>
      <c r="I820" s="6" t="s">
        <v>229</v>
      </c>
      <c r="J820" s="6" t="s">
        <v>229</v>
      </c>
      <c r="K820" s="6">
        <v>0</v>
      </c>
      <c r="L820" s="6">
        <v>0</v>
      </c>
      <c r="M820" s="6">
        <v>0.5</v>
      </c>
      <c r="N820">
        <v>15.7</v>
      </c>
      <c r="O820">
        <v>669.8</v>
      </c>
      <c r="P820">
        <v>38.799999999999997</v>
      </c>
      <c r="Q820">
        <v>37.700000000000003</v>
      </c>
      <c r="R820" s="60">
        <v>0.563194444444444</v>
      </c>
      <c r="T820" s="124">
        <f t="shared" si="49"/>
        <v>22.7</v>
      </c>
      <c r="U820" s="128">
        <f t="shared" si="48"/>
        <v>-4.3000000000000007</v>
      </c>
      <c r="V820" s="123" t="str">
        <f t="shared" si="46"/>
        <v/>
      </c>
      <c r="W820" s="128" t="str">
        <f t="shared" si="47"/>
        <v/>
      </c>
      <c r="X820" s="124"/>
      <c r="Z820" s="6"/>
      <c r="AA820"/>
      <c r="AC820" s="545"/>
      <c r="AR820" s="6"/>
      <c r="AS820" s="6"/>
      <c r="AT820" s="58"/>
      <c r="AU820" s="670"/>
      <c r="AV820" s="671"/>
      <c r="AW820" s="670"/>
      <c r="AX820" s="670"/>
      <c r="AY820" s="671"/>
      <c r="AZ820" s="671"/>
      <c r="BA820" s="670"/>
      <c r="BB820" s="670"/>
      <c r="BC820" s="670"/>
      <c r="BD820" s="671"/>
      <c r="BE820" s="671"/>
      <c r="BF820" s="671"/>
      <c r="BG820" s="671"/>
      <c r="BH820" s="670"/>
      <c r="BI820" s="670"/>
      <c r="BJ820" s="670"/>
      <c r="BK820" s="672"/>
      <c r="BL820" s="60"/>
      <c r="BT820" s="6"/>
      <c r="BU820" s="6"/>
      <c r="BV820" s="6"/>
      <c r="BW820" s="6"/>
      <c r="BX820" s="6"/>
      <c r="BY820" s="6"/>
      <c r="BZ820" s="6"/>
      <c r="CA820" s="6"/>
      <c r="CB820" s="60"/>
      <c r="CC820" s="6"/>
      <c r="CD820" s="6"/>
      <c r="CE820" s="6"/>
    </row>
    <row r="821" spans="2:83" x14ac:dyDescent="0.25">
      <c r="B821" s="6">
        <v>27.7</v>
      </c>
      <c r="C821" s="6">
        <v>71</v>
      </c>
      <c r="D821" s="6">
        <v>21.4</v>
      </c>
      <c r="E821" s="6">
        <v>25.5</v>
      </c>
      <c r="F821" s="6">
        <v>2.9</v>
      </c>
      <c r="G821" s="6">
        <v>3.6</v>
      </c>
      <c r="H821" s="6">
        <v>1014</v>
      </c>
      <c r="I821" s="6" t="s">
        <v>229</v>
      </c>
      <c r="J821" s="6" t="s">
        <v>229</v>
      </c>
      <c r="K821" s="6">
        <v>0</v>
      </c>
      <c r="L821" s="6">
        <v>0</v>
      </c>
      <c r="M821" s="6">
        <v>0.5</v>
      </c>
      <c r="N821">
        <v>15.7</v>
      </c>
      <c r="O821">
        <v>669.8</v>
      </c>
      <c r="P821">
        <v>38.6</v>
      </c>
      <c r="Q821">
        <v>37.4</v>
      </c>
      <c r="R821" s="60">
        <v>0.56388888888888899</v>
      </c>
      <c r="T821" s="124">
        <f t="shared" si="49"/>
        <v>22.7</v>
      </c>
      <c r="U821" s="128">
        <f t="shared" si="48"/>
        <v>-4.3000000000000007</v>
      </c>
      <c r="V821" s="123" t="str">
        <f t="shared" si="46"/>
        <v/>
      </c>
      <c r="W821" s="128" t="str">
        <f t="shared" si="47"/>
        <v/>
      </c>
      <c r="X821" s="124"/>
      <c r="Z821" s="6"/>
      <c r="AA821"/>
      <c r="AC821" s="545"/>
      <c r="AR821" s="6"/>
      <c r="AS821" s="6"/>
      <c r="AT821" s="58"/>
      <c r="AU821" s="670"/>
      <c r="AV821" s="671"/>
      <c r="AW821" s="670"/>
      <c r="AX821" s="670"/>
      <c r="AY821" s="670"/>
      <c r="AZ821" s="670"/>
      <c r="BA821" s="670"/>
      <c r="BB821" s="670"/>
      <c r="BC821" s="670"/>
      <c r="BD821" s="671"/>
      <c r="BE821" s="671"/>
      <c r="BF821" s="671"/>
      <c r="BG821" s="671"/>
      <c r="BH821" s="670"/>
      <c r="BI821" s="670"/>
      <c r="BJ821" s="670"/>
      <c r="BK821" s="672"/>
      <c r="BL821" s="60"/>
      <c r="BT821" s="6"/>
      <c r="BU821" s="6"/>
      <c r="BV821" s="6"/>
      <c r="BW821" s="6"/>
      <c r="BX821" s="6"/>
      <c r="BY821" s="6"/>
      <c r="BZ821" s="6"/>
      <c r="CA821" s="6"/>
      <c r="CB821" s="60"/>
      <c r="CC821" s="6"/>
      <c r="CD821" s="6"/>
      <c r="CE821" s="6"/>
    </row>
    <row r="822" spans="2:83" x14ac:dyDescent="0.25">
      <c r="B822" s="6">
        <v>27.7</v>
      </c>
      <c r="C822" s="6">
        <v>72</v>
      </c>
      <c r="D822" s="6">
        <v>21.4</v>
      </c>
      <c r="E822" s="6">
        <v>25.5</v>
      </c>
      <c r="F822" s="6">
        <v>1.8</v>
      </c>
      <c r="G822" s="6">
        <v>3.6</v>
      </c>
      <c r="H822" s="6">
        <v>1014</v>
      </c>
      <c r="I822" s="6" t="s">
        <v>229</v>
      </c>
      <c r="J822" s="6" t="s">
        <v>229</v>
      </c>
      <c r="K822" s="6">
        <v>0</v>
      </c>
      <c r="L822" s="6">
        <v>0</v>
      </c>
      <c r="M822" s="6">
        <v>0.5</v>
      </c>
      <c r="N822">
        <v>15.7</v>
      </c>
      <c r="O822">
        <v>669.8</v>
      </c>
      <c r="P822">
        <v>38.299999999999997</v>
      </c>
      <c r="Q822">
        <v>37.1</v>
      </c>
      <c r="R822" s="60">
        <v>0.56458333333333299</v>
      </c>
      <c r="T822" s="124">
        <f t="shared" si="49"/>
        <v>22.7</v>
      </c>
      <c r="U822" s="128">
        <f t="shared" si="48"/>
        <v>-4.3000000000000007</v>
      </c>
      <c r="V822" s="123" t="str">
        <f t="shared" si="46"/>
        <v/>
      </c>
      <c r="W822" s="128" t="str">
        <f t="shared" si="47"/>
        <v/>
      </c>
      <c r="X822" s="124"/>
      <c r="Z822" s="6"/>
      <c r="AA822"/>
      <c r="AC822" s="545"/>
      <c r="AR822" s="6"/>
      <c r="AS822" s="6"/>
      <c r="AT822" s="58"/>
      <c r="AU822" s="670"/>
      <c r="AV822" s="671"/>
      <c r="AW822" s="670"/>
      <c r="AX822" s="670"/>
      <c r="AY822" s="670"/>
      <c r="AZ822" s="670"/>
      <c r="BA822" s="670"/>
      <c r="BB822" s="670"/>
      <c r="BC822" s="670"/>
      <c r="BD822" s="671"/>
      <c r="BE822" s="671"/>
      <c r="BF822" s="671"/>
      <c r="BG822" s="671"/>
      <c r="BH822" s="670"/>
      <c r="BI822" s="670"/>
      <c r="BJ822" s="670"/>
      <c r="BK822" s="672"/>
      <c r="BL822" s="60"/>
      <c r="BT822" s="6"/>
      <c r="BU822" s="6"/>
      <c r="BV822" s="6"/>
      <c r="BW822" s="6"/>
      <c r="BX822" s="6"/>
      <c r="BY822" s="6"/>
      <c r="BZ822" s="6"/>
      <c r="CA822" s="6"/>
      <c r="CB822" s="60"/>
      <c r="CC822" s="6"/>
      <c r="CD822" s="6"/>
      <c r="CE822" s="6"/>
    </row>
    <row r="823" spans="2:83" x14ac:dyDescent="0.25">
      <c r="B823" s="6">
        <v>27.7</v>
      </c>
      <c r="C823" s="6">
        <v>72</v>
      </c>
      <c r="D823" s="6">
        <v>21.3</v>
      </c>
      <c r="E823" s="6">
        <v>25.6</v>
      </c>
      <c r="F823" s="6">
        <v>4</v>
      </c>
      <c r="G823" s="6">
        <v>9.4</v>
      </c>
      <c r="H823" s="6">
        <v>1013.8</v>
      </c>
      <c r="I823" s="6" t="s">
        <v>229</v>
      </c>
      <c r="J823" s="6" t="s">
        <v>229</v>
      </c>
      <c r="K823" s="6">
        <v>0</v>
      </c>
      <c r="L823" s="6">
        <v>0</v>
      </c>
      <c r="M823" s="6">
        <v>0.5</v>
      </c>
      <c r="N823">
        <v>15.7</v>
      </c>
      <c r="O823">
        <v>669.8</v>
      </c>
      <c r="P823">
        <v>38</v>
      </c>
      <c r="Q823">
        <v>36.799999999999997</v>
      </c>
      <c r="R823" s="60">
        <v>0.56527777777777799</v>
      </c>
      <c r="T823" s="124">
        <f t="shared" si="49"/>
        <v>22.7</v>
      </c>
      <c r="U823" s="128">
        <f t="shared" si="48"/>
        <v>-4.3000000000000007</v>
      </c>
      <c r="V823" s="123" t="str">
        <f t="shared" si="46"/>
        <v/>
      </c>
      <c r="W823" s="128" t="str">
        <f t="shared" si="47"/>
        <v/>
      </c>
      <c r="X823" s="124"/>
      <c r="Z823" s="6"/>
      <c r="AA823"/>
      <c r="AC823" s="545"/>
      <c r="AR823" s="6"/>
      <c r="AS823" s="6"/>
      <c r="AT823" s="58"/>
      <c r="AU823" s="670"/>
      <c r="AV823" s="671"/>
      <c r="AW823" s="670"/>
      <c r="AX823" s="670"/>
      <c r="AY823" s="671"/>
      <c r="AZ823" s="671"/>
      <c r="BA823" s="670"/>
      <c r="BB823" s="670"/>
      <c r="BC823" s="670"/>
      <c r="BD823" s="671"/>
      <c r="BE823" s="671"/>
      <c r="BF823" s="671"/>
      <c r="BG823" s="671"/>
      <c r="BH823" s="670"/>
      <c r="BI823" s="670"/>
      <c r="BJ823" s="670"/>
      <c r="BK823" s="672"/>
      <c r="BL823" s="60"/>
      <c r="BT823" s="6"/>
      <c r="BU823" s="6"/>
      <c r="BV823" s="6"/>
      <c r="BW823" s="6"/>
      <c r="BX823" s="6"/>
      <c r="BY823" s="6"/>
      <c r="BZ823" s="6"/>
      <c r="CA823" s="6"/>
      <c r="CB823" s="60"/>
      <c r="CC823" s="6"/>
      <c r="CD823" s="6"/>
      <c r="CE823" s="6"/>
    </row>
    <row r="824" spans="2:83" x14ac:dyDescent="0.25">
      <c r="B824" s="6">
        <v>27.7</v>
      </c>
      <c r="C824" s="6">
        <v>72</v>
      </c>
      <c r="D824" s="6">
        <v>21.5</v>
      </c>
      <c r="E824" s="6">
        <v>25.6</v>
      </c>
      <c r="F824" s="6">
        <v>2.5</v>
      </c>
      <c r="G824" s="6">
        <v>5.4</v>
      </c>
      <c r="H824" s="6">
        <v>1014.2</v>
      </c>
      <c r="I824" s="6" t="s">
        <v>229</v>
      </c>
      <c r="J824" s="6" t="s">
        <v>229</v>
      </c>
      <c r="K824" s="6">
        <v>0</v>
      </c>
      <c r="L824" s="6">
        <v>0</v>
      </c>
      <c r="M824" s="6">
        <v>0.5</v>
      </c>
      <c r="N824">
        <v>15.7</v>
      </c>
      <c r="O824">
        <v>669.8</v>
      </c>
      <c r="P824">
        <v>37.700000000000003</v>
      </c>
      <c r="Q824">
        <v>36.700000000000003</v>
      </c>
      <c r="R824" s="60">
        <v>0.56597222222222199</v>
      </c>
      <c r="T824" s="124">
        <f t="shared" si="49"/>
        <v>22.7</v>
      </c>
      <c r="U824" s="128">
        <f t="shared" si="48"/>
        <v>-4.3000000000000007</v>
      </c>
      <c r="V824" s="123" t="str">
        <f t="shared" si="46"/>
        <v/>
      </c>
      <c r="W824" s="128" t="str">
        <f t="shared" si="47"/>
        <v/>
      </c>
      <c r="X824" s="124"/>
      <c r="Z824" s="6"/>
      <c r="AA824"/>
      <c r="AC824" s="545"/>
      <c r="AR824" s="6"/>
      <c r="AS824" s="6"/>
      <c r="AT824" s="58"/>
      <c r="AU824" s="670"/>
      <c r="AV824" s="671"/>
      <c r="AW824" s="670"/>
      <c r="AX824" s="670"/>
      <c r="AY824" s="670"/>
      <c r="AZ824" s="670"/>
      <c r="BA824" s="670"/>
      <c r="BB824" s="670"/>
      <c r="BC824" s="670"/>
      <c r="BD824" s="671"/>
      <c r="BE824" s="671"/>
      <c r="BF824" s="671"/>
      <c r="BG824" s="671"/>
      <c r="BH824" s="670"/>
      <c r="BI824" s="670"/>
      <c r="BJ824" s="670"/>
      <c r="BK824" s="672"/>
      <c r="BL824" s="60"/>
      <c r="BT824" s="6"/>
      <c r="BU824" s="6"/>
      <c r="BV824" s="6"/>
      <c r="BW824" s="6"/>
      <c r="BX824" s="6"/>
      <c r="BY824" s="6"/>
      <c r="BZ824" s="6"/>
      <c r="CA824" s="6"/>
      <c r="CB824" s="60"/>
      <c r="CC824" s="6"/>
      <c r="CD824" s="6"/>
      <c r="CE824" s="6"/>
    </row>
    <row r="825" spans="2:83" x14ac:dyDescent="0.25">
      <c r="B825" s="6">
        <v>27.7</v>
      </c>
      <c r="C825" s="6">
        <v>72</v>
      </c>
      <c r="D825" s="6">
        <v>21.5</v>
      </c>
      <c r="E825" s="6">
        <v>25.6</v>
      </c>
      <c r="F825" s="6">
        <v>5.4</v>
      </c>
      <c r="G825" s="6">
        <v>7.2</v>
      </c>
      <c r="H825" s="6">
        <v>1014</v>
      </c>
      <c r="I825" s="6" t="s">
        <v>229</v>
      </c>
      <c r="J825" s="6" t="s">
        <v>229</v>
      </c>
      <c r="K825" s="6">
        <v>0</v>
      </c>
      <c r="L825" s="6">
        <v>0</v>
      </c>
      <c r="M825" s="6">
        <v>0.5</v>
      </c>
      <c r="N825">
        <v>15.7</v>
      </c>
      <c r="O825">
        <v>669.8</v>
      </c>
      <c r="P825">
        <v>37.6</v>
      </c>
      <c r="Q825">
        <v>36.5</v>
      </c>
      <c r="R825" s="60">
        <v>0.56666666666666698</v>
      </c>
      <c r="T825" s="124">
        <f t="shared" si="49"/>
        <v>22.7</v>
      </c>
      <c r="U825" s="128">
        <f t="shared" si="48"/>
        <v>-4.3000000000000007</v>
      </c>
      <c r="V825" s="123" t="str">
        <f t="shared" si="46"/>
        <v/>
      </c>
      <c r="W825" s="128" t="str">
        <f t="shared" si="47"/>
        <v/>
      </c>
      <c r="X825" s="124"/>
      <c r="Z825" s="6"/>
      <c r="AA825"/>
      <c r="AC825" s="545"/>
      <c r="AR825" s="6"/>
      <c r="AS825" s="6"/>
      <c r="AT825" s="58"/>
      <c r="AU825" s="670"/>
      <c r="AV825" s="671"/>
      <c r="AW825" s="670"/>
      <c r="AX825" s="670"/>
      <c r="AY825" s="670"/>
      <c r="AZ825" s="670"/>
      <c r="BA825" s="670"/>
      <c r="BB825" s="670"/>
      <c r="BC825" s="670"/>
      <c r="BD825" s="671"/>
      <c r="BE825" s="671"/>
      <c r="BF825" s="671"/>
      <c r="BG825" s="671"/>
      <c r="BH825" s="670"/>
      <c r="BI825" s="670"/>
      <c r="BJ825" s="670"/>
      <c r="BK825" s="672"/>
      <c r="BL825" s="60"/>
      <c r="BT825" s="6"/>
      <c r="BU825" s="6"/>
      <c r="BV825" s="6"/>
      <c r="BW825" s="6"/>
      <c r="BX825" s="6"/>
      <c r="BY825" s="6"/>
      <c r="BZ825" s="6"/>
      <c r="CA825" s="6"/>
      <c r="CB825" s="60"/>
      <c r="CC825" s="6"/>
      <c r="CD825" s="6"/>
      <c r="CE825" s="6"/>
    </row>
    <row r="826" spans="2:83" x14ac:dyDescent="0.25">
      <c r="B826" s="6">
        <v>27.7</v>
      </c>
      <c r="C826" s="6">
        <v>72</v>
      </c>
      <c r="D826" s="6">
        <v>21.4</v>
      </c>
      <c r="E826" s="6">
        <v>25.5</v>
      </c>
      <c r="F826" s="6">
        <v>5.8</v>
      </c>
      <c r="G826" s="6">
        <v>7.2</v>
      </c>
      <c r="H826" s="6">
        <v>1013.7</v>
      </c>
      <c r="I826" s="6" t="s">
        <v>229</v>
      </c>
      <c r="J826" s="6" t="s">
        <v>229</v>
      </c>
      <c r="K826" s="6">
        <v>0</v>
      </c>
      <c r="L826" s="6">
        <v>0</v>
      </c>
      <c r="M826" s="6">
        <v>0.5</v>
      </c>
      <c r="N826">
        <v>15.7</v>
      </c>
      <c r="O826">
        <v>669.8</v>
      </c>
      <c r="P826">
        <v>37.4</v>
      </c>
      <c r="Q826">
        <v>36.5</v>
      </c>
      <c r="R826" s="60">
        <v>0.56736111111111098</v>
      </c>
      <c r="T826" s="124">
        <f t="shared" si="49"/>
        <v>22.7</v>
      </c>
      <c r="U826" s="128">
        <f t="shared" si="48"/>
        <v>-4.3000000000000007</v>
      </c>
      <c r="V826" s="123" t="str">
        <f t="shared" si="46"/>
        <v/>
      </c>
      <c r="W826" s="128" t="str">
        <f t="shared" si="47"/>
        <v/>
      </c>
      <c r="X826" s="124"/>
      <c r="Z826" s="6"/>
      <c r="AA826"/>
      <c r="AC826" s="545"/>
      <c r="AR826" s="6"/>
      <c r="AS826" s="6"/>
      <c r="AT826" s="58"/>
      <c r="AU826" s="670"/>
      <c r="AV826" s="671"/>
      <c r="AW826" s="670"/>
      <c r="AX826" s="670"/>
      <c r="AY826" s="671"/>
      <c r="AZ826" s="671"/>
      <c r="BA826" s="670"/>
      <c r="BB826" s="670"/>
      <c r="BC826" s="670"/>
      <c r="BD826" s="671"/>
      <c r="BE826" s="671"/>
      <c r="BF826" s="671"/>
      <c r="BG826" s="671"/>
      <c r="BH826" s="670"/>
      <c r="BI826" s="670"/>
      <c r="BJ826" s="670"/>
      <c r="BK826" s="672"/>
      <c r="BL826" s="60"/>
      <c r="BT826" s="6"/>
      <c r="BU826" s="6"/>
      <c r="BV826" s="6"/>
      <c r="BW826" s="6"/>
      <c r="BX826" s="6"/>
      <c r="BY826" s="6"/>
      <c r="BZ826" s="6"/>
      <c r="CA826" s="6"/>
      <c r="CB826" s="60"/>
      <c r="CC826" s="6"/>
      <c r="CD826" s="6"/>
      <c r="CE826" s="6"/>
    </row>
    <row r="827" spans="2:83" x14ac:dyDescent="0.25">
      <c r="B827" s="6">
        <v>27.7</v>
      </c>
      <c r="C827" s="6">
        <v>72</v>
      </c>
      <c r="D827" s="6">
        <v>21.3</v>
      </c>
      <c r="E827" s="6">
        <v>25.4</v>
      </c>
      <c r="F827" s="6">
        <v>3.2</v>
      </c>
      <c r="G827" s="6">
        <v>5.4</v>
      </c>
      <c r="H827" s="6">
        <v>1013.9</v>
      </c>
      <c r="I827" s="6" t="s">
        <v>229</v>
      </c>
      <c r="J827" s="6" t="s">
        <v>229</v>
      </c>
      <c r="K827" s="6">
        <v>0</v>
      </c>
      <c r="L827" s="6">
        <v>0</v>
      </c>
      <c r="M827" s="6">
        <v>0.5</v>
      </c>
      <c r="N827">
        <v>15.7</v>
      </c>
      <c r="O827">
        <v>669.8</v>
      </c>
      <c r="P827">
        <v>37.299999999999997</v>
      </c>
      <c r="Q827">
        <v>36.4</v>
      </c>
      <c r="R827" s="60">
        <v>0.56805555555555598</v>
      </c>
      <c r="T827" s="124">
        <f t="shared" si="49"/>
        <v>22.7</v>
      </c>
      <c r="U827" s="128">
        <f t="shared" si="48"/>
        <v>-4.3000000000000007</v>
      </c>
      <c r="V827" s="123" t="str">
        <f t="shared" si="46"/>
        <v/>
      </c>
      <c r="W827" s="128" t="str">
        <f t="shared" si="47"/>
        <v/>
      </c>
      <c r="X827" s="124"/>
      <c r="Z827" s="6"/>
      <c r="AA827"/>
      <c r="AC827" s="545"/>
      <c r="AR827" s="6"/>
      <c r="AS827" s="6"/>
      <c r="AT827" s="58"/>
      <c r="AU827" s="670"/>
      <c r="AV827" s="671"/>
      <c r="AW827" s="670"/>
      <c r="AX827" s="670"/>
      <c r="AY827" s="671"/>
      <c r="AZ827" s="671"/>
      <c r="BA827" s="670"/>
      <c r="BB827" s="670"/>
      <c r="BC827" s="670"/>
      <c r="BD827" s="671"/>
      <c r="BE827" s="671"/>
      <c r="BF827" s="671"/>
      <c r="BG827" s="671"/>
      <c r="BH827" s="670"/>
      <c r="BI827" s="670"/>
      <c r="BJ827" s="670"/>
      <c r="BK827" s="672"/>
      <c r="BL827" s="60"/>
      <c r="BT827" s="6"/>
      <c r="BU827" s="6"/>
      <c r="BV827" s="6"/>
      <c r="BW827" s="6"/>
      <c r="BX827" s="6"/>
      <c r="BY827" s="6"/>
      <c r="BZ827" s="6"/>
      <c r="CA827" s="6"/>
      <c r="CB827" s="60"/>
      <c r="CC827" s="6"/>
      <c r="CD827" s="6"/>
      <c r="CE827" s="6"/>
    </row>
    <row r="828" spans="2:83" x14ac:dyDescent="0.25">
      <c r="B828" s="6">
        <v>27.7</v>
      </c>
      <c r="C828" s="6">
        <v>72</v>
      </c>
      <c r="D828" s="6">
        <v>21.4</v>
      </c>
      <c r="E828" s="6">
        <v>25.5</v>
      </c>
      <c r="F828" s="6">
        <v>1.8</v>
      </c>
      <c r="G828" s="6">
        <v>3.6</v>
      </c>
      <c r="H828" s="6">
        <v>1013.8</v>
      </c>
      <c r="I828" s="6" t="s">
        <v>229</v>
      </c>
      <c r="J828" s="6" t="s">
        <v>229</v>
      </c>
      <c r="K828" s="6">
        <v>0</v>
      </c>
      <c r="L828" s="6">
        <v>0</v>
      </c>
      <c r="M828" s="6">
        <v>0.5</v>
      </c>
      <c r="N828">
        <v>15.7</v>
      </c>
      <c r="O828">
        <v>669.8</v>
      </c>
      <c r="P828">
        <v>37.299999999999997</v>
      </c>
      <c r="Q828">
        <v>36.4</v>
      </c>
      <c r="R828" s="60">
        <v>0.56874999999999998</v>
      </c>
      <c r="T828" s="124">
        <f t="shared" si="49"/>
        <v>22.7</v>
      </c>
      <c r="U828" s="128">
        <f t="shared" si="48"/>
        <v>-4.3000000000000007</v>
      </c>
      <c r="V828" s="123" t="str">
        <f t="shared" si="46"/>
        <v/>
      </c>
      <c r="W828" s="128" t="str">
        <f t="shared" si="47"/>
        <v/>
      </c>
      <c r="X828" s="124"/>
      <c r="Z828" s="6"/>
      <c r="AA828"/>
      <c r="AC828" s="545"/>
      <c r="AR828" s="6"/>
      <c r="AS828" s="6"/>
      <c r="AT828" s="58"/>
      <c r="AU828" s="670"/>
      <c r="AV828" s="671"/>
      <c r="AW828" s="670"/>
      <c r="AX828" s="670"/>
      <c r="AY828" s="670"/>
      <c r="AZ828" s="670"/>
      <c r="BA828" s="670"/>
      <c r="BB828" s="670"/>
      <c r="BC828" s="670"/>
      <c r="BD828" s="671"/>
      <c r="BE828" s="671"/>
      <c r="BF828" s="671"/>
      <c r="BG828" s="671"/>
      <c r="BH828" s="670"/>
      <c r="BI828" s="670"/>
      <c r="BJ828" s="670"/>
      <c r="BK828" s="672"/>
      <c r="BL828" s="60"/>
      <c r="BT828" s="6"/>
      <c r="BU828" s="6"/>
      <c r="BV828" s="6"/>
      <c r="BW828" s="6"/>
      <c r="BX828" s="6"/>
      <c r="BY828" s="6"/>
      <c r="BZ828" s="6"/>
      <c r="CA828" s="6"/>
      <c r="CB828" s="60"/>
      <c r="CC828" s="6"/>
      <c r="CD828" s="6"/>
      <c r="CE828" s="6"/>
    </row>
    <row r="829" spans="2:83" x14ac:dyDescent="0.25">
      <c r="B829" s="6">
        <v>27.7</v>
      </c>
      <c r="C829" s="6">
        <v>71</v>
      </c>
      <c r="D829" s="6">
        <v>21.4</v>
      </c>
      <c r="E829" s="6">
        <v>25.5</v>
      </c>
      <c r="F829" s="6">
        <v>4.7</v>
      </c>
      <c r="G829" s="6">
        <v>5.4</v>
      </c>
      <c r="H829" s="6">
        <v>1013.8</v>
      </c>
      <c r="I829" s="6" t="s">
        <v>229</v>
      </c>
      <c r="J829" s="6" t="s">
        <v>229</v>
      </c>
      <c r="K829" s="6">
        <v>0</v>
      </c>
      <c r="L829" s="6">
        <v>0</v>
      </c>
      <c r="M829" s="6">
        <v>0.5</v>
      </c>
      <c r="N829">
        <v>15.7</v>
      </c>
      <c r="O829">
        <v>669.8</v>
      </c>
      <c r="P829">
        <v>37.4</v>
      </c>
      <c r="Q829">
        <v>36.4</v>
      </c>
      <c r="R829" s="60">
        <v>0.56944444444444398</v>
      </c>
      <c r="T829" s="124">
        <f t="shared" si="49"/>
        <v>22.7</v>
      </c>
      <c r="U829" s="128">
        <f t="shared" si="48"/>
        <v>-4.3000000000000007</v>
      </c>
      <c r="V829" s="123" t="str">
        <f t="shared" si="46"/>
        <v/>
      </c>
      <c r="W829" s="128" t="str">
        <f t="shared" si="47"/>
        <v/>
      </c>
      <c r="X829" s="124"/>
      <c r="Z829" s="6"/>
      <c r="AA829"/>
      <c r="AC829" s="545"/>
      <c r="AR829" s="6"/>
      <c r="AS829" s="6"/>
      <c r="AT829" s="58"/>
      <c r="AU829" s="670"/>
      <c r="AV829" s="671"/>
      <c r="AW829" s="670"/>
      <c r="AX829" s="670"/>
      <c r="AY829" s="671"/>
      <c r="AZ829" s="671"/>
      <c r="BA829" s="670"/>
      <c r="BB829" s="670"/>
      <c r="BC829" s="670"/>
      <c r="BD829" s="671"/>
      <c r="BE829" s="671"/>
      <c r="BF829" s="671"/>
      <c r="BG829" s="671"/>
      <c r="BH829" s="670"/>
      <c r="BI829" s="670"/>
      <c r="BJ829" s="670"/>
      <c r="BK829" s="672"/>
      <c r="BL829" s="60"/>
      <c r="BT829" s="6"/>
      <c r="BU829" s="6"/>
      <c r="BV829" s="6"/>
      <c r="BW829" s="6"/>
      <c r="BX829" s="6"/>
      <c r="BY829" s="6"/>
      <c r="BZ829" s="6"/>
      <c r="CA829" s="6"/>
      <c r="CB829" s="60"/>
      <c r="CC829" s="6"/>
      <c r="CD829" s="6"/>
      <c r="CE829" s="6"/>
    </row>
    <row r="830" spans="2:83" x14ac:dyDescent="0.25">
      <c r="B830" s="6">
        <v>27.7</v>
      </c>
      <c r="C830" s="6">
        <v>71</v>
      </c>
      <c r="D830" s="6">
        <v>21.4</v>
      </c>
      <c r="E830" s="6">
        <v>25.5</v>
      </c>
      <c r="F830" s="6">
        <v>3.2</v>
      </c>
      <c r="G830" s="6">
        <v>5.4</v>
      </c>
      <c r="H830" s="6">
        <v>1014</v>
      </c>
      <c r="I830" s="6" t="s">
        <v>229</v>
      </c>
      <c r="J830" s="6" t="s">
        <v>229</v>
      </c>
      <c r="K830" s="6">
        <v>0</v>
      </c>
      <c r="L830" s="6">
        <v>0</v>
      </c>
      <c r="M830" s="6">
        <v>0.5</v>
      </c>
      <c r="N830">
        <v>15.7</v>
      </c>
      <c r="O830">
        <v>669.8</v>
      </c>
      <c r="P830">
        <v>37.5</v>
      </c>
      <c r="Q830">
        <v>36.5</v>
      </c>
      <c r="R830" s="60">
        <v>0.57013888888888897</v>
      </c>
      <c r="T830" s="124">
        <f t="shared" si="49"/>
        <v>22.6</v>
      </c>
      <c r="U830" s="128">
        <f t="shared" si="48"/>
        <v>-4.2999999999999972</v>
      </c>
      <c r="V830" s="123" t="str">
        <f t="shared" si="46"/>
        <v/>
      </c>
      <c r="W830" s="128" t="str">
        <f t="shared" si="47"/>
        <v/>
      </c>
      <c r="X830" s="124"/>
      <c r="Z830" s="6"/>
      <c r="AA830"/>
      <c r="AC830" s="545"/>
      <c r="AR830" s="6"/>
      <c r="AS830" s="6"/>
      <c r="AT830" s="58"/>
      <c r="AU830" s="670"/>
      <c r="AV830" s="671"/>
      <c r="AW830" s="670"/>
      <c r="AX830" s="670"/>
      <c r="AY830" s="670"/>
      <c r="AZ830" s="670"/>
      <c r="BA830" s="670"/>
      <c r="BB830" s="670"/>
      <c r="BC830" s="670"/>
      <c r="BD830" s="671"/>
      <c r="BE830" s="671"/>
      <c r="BF830" s="671"/>
      <c r="BG830" s="671"/>
      <c r="BH830" s="670"/>
      <c r="BI830" s="670"/>
      <c r="BJ830" s="670"/>
      <c r="BK830" s="672"/>
      <c r="BL830" s="60"/>
      <c r="BT830" s="6"/>
      <c r="BU830" s="6"/>
      <c r="BV830" s="6"/>
      <c r="BW830" s="6"/>
      <c r="BX830" s="6"/>
      <c r="BY830" s="6"/>
      <c r="BZ830" s="6"/>
      <c r="CA830" s="6"/>
      <c r="CB830" s="60"/>
      <c r="CC830" s="6"/>
      <c r="CD830" s="6"/>
      <c r="CE830" s="6"/>
    </row>
    <row r="831" spans="2:83" x14ac:dyDescent="0.25">
      <c r="B831" s="6">
        <v>27.7</v>
      </c>
      <c r="C831" s="6">
        <v>72</v>
      </c>
      <c r="D831" s="6">
        <v>21.3</v>
      </c>
      <c r="E831" s="6">
        <v>25.4</v>
      </c>
      <c r="F831" s="6">
        <v>8.3000000000000007</v>
      </c>
      <c r="G831" s="6">
        <v>11.2</v>
      </c>
      <c r="H831" s="6">
        <v>1013.9</v>
      </c>
      <c r="I831" s="6" t="s">
        <v>229</v>
      </c>
      <c r="J831" s="6" t="s">
        <v>229</v>
      </c>
      <c r="K831" s="6">
        <v>0</v>
      </c>
      <c r="L831" s="6">
        <v>0</v>
      </c>
      <c r="M831" s="6">
        <v>0.5</v>
      </c>
      <c r="N831">
        <v>15.7</v>
      </c>
      <c r="O831">
        <v>669.8</v>
      </c>
      <c r="P831">
        <v>37.6</v>
      </c>
      <c r="Q831">
        <v>36.5</v>
      </c>
      <c r="R831" s="60">
        <v>0.57083333333333297</v>
      </c>
      <c r="T831" s="124">
        <f t="shared" si="49"/>
        <v>22.6</v>
      </c>
      <c r="U831" s="128">
        <f t="shared" si="48"/>
        <v>-4.3999999999999986</v>
      </c>
      <c r="V831" s="123" t="str">
        <f t="shared" si="46"/>
        <v/>
      </c>
      <c r="W831" s="128" t="str">
        <f t="shared" si="47"/>
        <v/>
      </c>
      <c r="X831" s="124"/>
      <c r="Z831" s="6"/>
      <c r="AA831"/>
      <c r="AC831" s="545"/>
      <c r="AR831" s="6"/>
      <c r="AS831" s="6"/>
      <c r="AT831" s="58"/>
      <c r="AU831" s="670"/>
      <c r="AV831" s="671"/>
      <c r="AW831" s="670"/>
      <c r="AX831" s="670"/>
      <c r="AY831" s="671"/>
      <c r="AZ831" s="671"/>
      <c r="BA831" s="670"/>
      <c r="BB831" s="670"/>
      <c r="BC831" s="670"/>
      <c r="BD831" s="671"/>
      <c r="BE831" s="671"/>
      <c r="BF831" s="671"/>
      <c r="BG831" s="671"/>
      <c r="BH831" s="670"/>
      <c r="BI831" s="670"/>
      <c r="BJ831" s="670"/>
      <c r="BK831" s="672"/>
      <c r="BL831" s="60"/>
      <c r="BT831" s="6"/>
      <c r="BU831" s="6"/>
      <c r="BV831" s="6"/>
      <c r="BW831" s="6"/>
      <c r="BX831" s="6"/>
      <c r="BY831" s="6"/>
      <c r="BZ831" s="6"/>
      <c r="CA831" s="6"/>
      <c r="CB831" s="60"/>
      <c r="CC831" s="6"/>
      <c r="CD831" s="6"/>
      <c r="CE831" s="6"/>
    </row>
    <row r="832" spans="2:83" x14ac:dyDescent="0.25">
      <c r="B832" s="6">
        <v>27.8</v>
      </c>
      <c r="C832" s="6">
        <v>72</v>
      </c>
      <c r="D832" s="6">
        <v>21.2</v>
      </c>
      <c r="E832" s="6">
        <v>25.3</v>
      </c>
      <c r="F832" s="6">
        <v>7.2</v>
      </c>
      <c r="G832" s="6">
        <v>11.2</v>
      </c>
      <c r="H832" s="6">
        <v>1013.8</v>
      </c>
      <c r="I832" s="6" t="s">
        <v>229</v>
      </c>
      <c r="J832" s="6" t="s">
        <v>229</v>
      </c>
      <c r="K832" s="6">
        <v>0</v>
      </c>
      <c r="L832" s="6">
        <v>0</v>
      </c>
      <c r="M832" s="6">
        <v>0.5</v>
      </c>
      <c r="N832">
        <v>15.7</v>
      </c>
      <c r="O832">
        <v>669.8</v>
      </c>
      <c r="P832">
        <v>37.5</v>
      </c>
      <c r="Q832">
        <v>36.5</v>
      </c>
      <c r="R832" s="60">
        <v>0.57152777777777797</v>
      </c>
      <c r="T832" s="124">
        <f t="shared" si="49"/>
        <v>22.6</v>
      </c>
      <c r="U832" s="128">
        <f t="shared" si="48"/>
        <v>-4.3999999999999986</v>
      </c>
      <c r="V832" s="123" t="str">
        <f t="shared" si="46"/>
        <v/>
      </c>
      <c r="W832" s="128" t="str">
        <f t="shared" si="47"/>
        <v/>
      </c>
      <c r="X832" s="124"/>
      <c r="Z832" s="6"/>
      <c r="AA832"/>
      <c r="AC832" s="545"/>
      <c r="AR832" s="6"/>
      <c r="AS832" s="6"/>
      <c r="AT832" s="58"/>
      <c r="AU832" s="670"/>
      <c r="AV832" s="671"/>
      <c r="AW832" s="670"/>
      <c r="AX832" s="670"/>
      <c r="AY832" s="670"/>
      <c r="AZ832" s="670"/>
      <c r="BA832" s="670"/>
      <c r="BB832" s="670"/>
      <c r="BC832" s="670"/>
      <c r="BD832" s="671"/>
      <c r="BE832" s="671"/>
      <c r="BF832" s="671"/>
      <c r="BG832" s="671"/>
      <c r="BH832" s="670"/>
      <c r="BI832" s="670"/>
      <c r="BJ832" s="670"/>
      <c r="BK832" s="672"/>
      <c r="BL832" s="60"/>
      <c r="BT832" s="6"/>
      <c r="BU832" s="6"/>
      <c r="BV832" s="6"/>
      <c r="BW832" s="6"/>
      <c r="BX832" s="6"/>
      <c r="BY832" s="6"/>
      <c r="BZ832" s="6"/>
      <c r="CA832" s="6"/>
      <c r="CB832" s="60"/>
      <c r="CC832" s="6"/>
      <c r="CD832" s="6"/>
      <c r="CE832" s="6"/>
    </row>
    <row r="833" spans="2:83" x14ac:dyDescent="0.25">
      <c r="B833" s="6">
        <v>27.8</v>
      </c>
      <c r="C833" s="6">
        <v>71</v>
      </c>
      <c r="D833" s="6">
        <v>21.2</v>
      </c>
      <c r="E833" s="6">
        <v>25.3</v>
      </c>
      <c r="F833" s="6">
        <v>8.6</v>
      </c>
      <c r="G833" s="6">
        <v>11.2</v>
      </c>
      <c r="H833" s="6">
        <v>1013.9</v>
      </c>
      <c r="I833" s="6" t="s">
        <v>229</v>
      </c>
      <c r="J833" s="6" t="s">
        <v>229</v>
      </c>
      <c r="K833" s="6">
        <v>0</v>
      </c>
      <c r="L833" s="6">
        <v>0</v>
      </c>
      <c r="M833" s="6">
        <v>0.5</v>
      </c>
      <c r="N833">
        <v>15.7</v>
      </c>
      <c r="O833">
        <v>669.8</v>
      </c>
      <c r="P833">
        <v>37.4</v>
      </c>
      <c r="Q833">
        <v>36.5</v>
      </c>
      <c r="R833" s="60">
        <v>0.57222222222222197</v>
      </c>
      <c r="T833" s="124">
        <f t="shared" si="49"/>
        <v>22.6</v>
      </c>
      <c r="U833" s="128">
        <f t="shared" si="48"/>
        <v>-4.3999999999999986</v>
      </c>
      <c r="V833" s="123" t="str">
        <f t="shared" si="46"/>
        <v/>
      </c>
      <c r="W833" s="128" t="str">
        <f t="shared" si="47"/>
        <v/>
      </c>
      <c r="X833" s="124"/>
      <c r="Z833" s="6"/>
      <c r="AA833"/>
      <c r="AC833" s="545"/>
      <c r="AR833" s="6"/>
      <c r="AS833" s="6"/>
      <c r="AT833" s="58"/>
      <c r="AU833" s="670"/>
      <c r="AV833" s="671"/>
      <c r="AW833" s="670"/>
      <c r="AX833" s="670"/>
      <c r="AY833" s="671"/>
      <c r="AZ833" s="671"/>
      <c r="BA833" s="670"/>
      <c r="BB833" s="670"/>
      <c r="BC833" s="670"/>
      <c r="BD833" s="671"/>
      <c r="BE833" s="671"/>
      <c r="BF833" s="671"/>
      <c r="BG833" s="671"/>
      <c r="BH833" s="670"/>
      <c r="BI833" s="670"/>
      <c r="BJ833" s="670"/>
      <c r="BK833" s="672"/>
      <c r="BL833" s="60"/>
      <c r="BT833" s="6"/>
      <c r="BU833" s="6"/>
      <c r="BV833" s="6"/>
      <c r="BW833" s="6"/>
      <c r="BX833" s="6"/>
      <c r="BY833" s="6"/>
      <c r="BZ833" s="6"/>
      <c r="CA833" s="6"/>
      <c r="CB833" s="60"/>
      <c r="CC833" s="6"/>
      <c r="CD833" s="6"/>
      <c r="CE833" s="6"/>
    </row>
    <row r="834" spans="2:83" x14ac:dyDescent="0.25">
      <c r="B834" s="6">
        <v>27.8</v>
      </c>
      <c r="C834" s="6">
        <v>71</v>
      </c>
      <c r="D834" s="6">
        <v>21.1</v>
      </c>
      <c r="E834" s="6">
        <v>25.2</v>
      </c>
      <c r="F834" s="6">
        <v>8.3000000000000007</v>
      </c>
      <c r="G834" s="6">
        <v>9.4</v>
      </c>
      <c r="H834" s="6">
        <v>1013.9</v>
      </c>
      <c r="I834" s="6" t="s">
        <v>229</v>
      </c>
      <c r="J834" s="6" t="s">
        <v>229</v>
      </c>
      <c r="K834" s="6">
        <v>0</v>
      </c>
      <c r="L834" s="6">
        <v>0</v>
      </c>
      <c r="M834" s="6">
        <v>0.5</v>
      </c>
      <c r="N834">
        <v>15.7</v>
      </c>
      <c r="O834">
        <v>669.8</v>
      </c>
      <c r="P834">
        <v>37.200000000000003</v>
      </c>
      <c r="Q834">
        <v>36.6</v>
      </c>
      <c r="R834" s="60">
        <v>0.57291666666666696</v>
      </c>
      <c r="T834" s="124">
        <f t="shared" si="49"/>
        <v>22.6</v>
      </c>
      <c r="U834" s="128">
        <f t="shared" si="48"/>
        <v>-4.2999999999999972</v>
      </c>
      <c r="V834" s="123" t="str">
        <f t="shared" si="46"/>
        <v/>
      </c>
      <c r="W834" s="128" t="str">
        <f t="shared" si="47"/>
        <v/>
      </c>
      <c r="X834" s="124"/>
      <c r="Z834" s="6"/>
      <c r="AA834"/>
      <c r="AC834" s="545"/>
      <c r="AR834" s="6"/>
      <c r="AS834" s="6"/>
      <c r="AT834" s="58"/>
      <c r="AU834" s="670"/>
      <c r="AV834" s="671"/>
      <c r="AW834" s="670"/>
      <c r="AX834" s="670"/>
      <c r="AY834" s="671"/>
      <c r="AZ834" s="671"/>
      <c r="BA834" s="670"/>
      <c r="BB834" s="670"/>
      <c r="BC834" s="670"/>
      <c r="BD834" s="671"/>
      <c r="BE834" s="671"/>
      <c r="BF834" s="671"/>
      <c r="BG834" s="671"/>
      <c r="BH834" s="670"/>
      <c r="BI834" s="670"/>
      <c r="BJ834" s="670"/>
      <c r="BK834" s="672"/>
      <c r="BL834" s="60"/>
      <c r="BT834" s="6"/>
      <c r="BU834" s="6"/>
      <c r="BV834" s="6"/>
      <c r="BW834" s="6"/>
      <c r="BX834" s="6"/>
      <c r="BY834" s="6"/>
      <c r="BZ834" s="6"/>
      <c r="CA834" s="6"/>
      <c r="CB834" s="60"/>
      <c r="CC834" s="6"/>
      <c r="CD834" s="6"/>
      <c r="CE834" s="6"/>
    </row>
    <row r="835" spans="2:83" x14ac:dyDescent="0.25">
      <c r="B835" s="6">
        <v>27.9</v>
      </c>
      <c r="C835" s="6">
        <v>71</v>
      </c>
      <c r="D835" s="6">
        <v>21.3</v>
      </c>
      <c r="E835" s="6">
        <v>25.2</v>
      </c>
      <c r="F835" s="6">
        <v>3.2</v>
      </c>
      <c r="G835" s="6">
        <v>5.4</v>
      </c>
      <c r="H835" s="6">
        <v>1013.7</v>
      </c>
      <c r="I835" s="6" t="s">
        <v>229</v>
      </c>
      <c r="J835" s="6" t="s">
        <v>229</v>
      </c>
      <c r="K835" s="6">
        <v>0</v>
      </c>
      <c r="L835" s="6">
        <v>0</v>
      </c>
      <c r="M835" s="6">
        <v>0.5</v>
      </c>
      <c r="N835">
        <v>15.7</v>
      </c>
      <c r="O835">
        <v>669.8</v>
      </c>
      <c r="P835">
        <v>37</v>
      </c>
      <c r="Q835">
        <v>36.6</v>
      </c>
      <c r="R835" s="60">
        <v>0.57361111111111096</v>
      </c>
      <c r="T835" s="124">
        <f t="shared" si="49"/>
        <v>22.6</v>
      </c>
      <c r="U835" s="128">
        <f t="shared" si="48"/>
        <v>-4.2999999999999972</v>
      </c>
      <c r="V835" s="123" t="str">
        <f t="shared" si="46"/>
        <v/>
      </c>
      <c r="W835" s="128" t="str">
        <f t="shared" si="47"/>
        <v/>
      </c>
      <c r="X835" s="124"/>
      <c r="Z835" s="6"/>
      <c r="AA835"/>
      <c r="AC835" s="545"/>
      <c r="AR835" s="6"/>
      <c r="AS835" s="6"/>
      <c r="AT835" s="58"/>
      <c r="AU835" s="670"/>
      <c r="AV835" s="671"/>
      <c r="AW835" s="670"/>
      <c r="AX835" s="670"/>
      <c r="AY835" s="671"/>
      <c r="AZ835" s="671"/>
      <c r="BA835" s="670"/>
      <c r="BB835" s="670"/>
      <c r="BC835" s="670"/>
      <c r="BD835" s="671"/>
      <c r="BE835" s="671"/>
      <c r="BF835" s="671"/>
      <c r="BG835" s="671"/>
      <c r="BH835" s="670"/>
      <c r="BI835" s="670"/>
      <c r="BJ835" s="670"/>
      <c r="BK835" s="672"/>
      <c r="BL835" s="60"/>
      <c r="BT835" s="6"/>
      <c r="BU835" s="6"/>
      <c r="BV835" s="6"/>
      <c r="BW835" s="6"/>
      <c r="BX835" s="6"/>
      <c r="BY835" s="6"/>
      <c r="BZ835" s="6"/>
      <c r="CA835" s="6"/>
      <c r="CB835" s="60"/>
      <c r="CC835" s="6"/>
      <c r="CD835" s="6"/>
      <c r="CE835" s="6"/>
    </row>
    <row r="836" spans="2:83" x14ac:dyDescent="0.25">
      <c r="B836" s="6">
        <v>27.9</v>
      </c>
      <c r="C836" s="6">
        <v>71</v>
      </c>
      <c r="D836" s="6">
        <v>21.1</v>
      </c>
      <c r="E836" s="6">
        <v>25.2</v>
      </c>
      <c r="F836" s="6">
        <v>5.8</v>
      </c>
      <c r="G836" s="6">
        <v>7.2</v>
      </c>
      <c r="H836" s="6">
        <v>1013.8</v>
      </c>
      <c r="I836" s="6" t="s">
        <v>229</v>
      </c>
      <c r="J836" s="6" t="s">
        <v>229</v>
      </c>
      <c r="K836" s="6">
        <v>0</v>
      </c>
      <c r="L836" s="6">
        <v>0</v>
      </c>
      <c r="M836" s="6">
        <v>0.5</v>
      </c>
      <c r="N836">
        <v>15.7</v>
      </c>
      <c r="O836">
        <v>669.8</v>
      </c>
      <c r="P836">
        <v>37</v>
      </c>
      <c r="Q836">
        <v>36.6</v>
      </c>
      <c r="R836" s="60">
        <v>0.57430555555555596</v>
      </c>
      <c r="T836" s="124">
        <f t="shared" si="49"/>
        <v>22.6</v>
      </c>
      <c r="U836" s="128">
        <f t="shared" si="48"/>
        <v>-4.2999999999999972</v>
      </c>
      <c r="V836" s="123" t="str">
        <f t="shared" si="46"/>
        <v/>
      </c>
      <c r="W836" s="128" t="str">
        <f t="shared" si="47"/>
        <v/>
      </c>
      <c r="X836" s="124"/>
      <c r="Z836" s="6"/>
      <c r="AA836"/>
      <c r="AC836" s="545"/>
      <c r="AR836" s="6"/>
      <c r="AS836" s="6"/>
      <c r="AT836" s="58"/>
      <c r="AU836" s="670"/>
      <c r="AV836" s="671"/>
      <c r="AW836" s="670"/>
      <c r="AX836" s="670"/>
      <c r="AY836" s="670"/>
      <c r="AZ836" s="670"/>
      <c r="BA836" s="670"/>
      <c r="BB836" s="670"/>
      <c r="BC836" s="670"/>
      <c r="BD836" s="671"/>
      <c r="BE836" s="671"/>
      <c r="BF836" s="671"/>
      <c r="BG836" s="671"/>
      <c r="BH836" s="670"/>
      <c r="BI836" s="670"/>
      <c r="BJ836" s="670"/>
      <c r="BK836" s="672"/>
      <c r="BL836" s="60"/>
      <c r="BT836" s="6"/>
      <c r="BU836" s="6"/>
      <c r="BV836" s="6"/>
      <c r="BW836" s="6"/>
      <c r="BX836" s="6"/>
      <c r="BY836" s="6"/>
      <c r="BZ836" s="6"/>
      <c r="CA836" s="6"/>
      <c r="CB836" s="60"/>
      <c r="CC836" s="6"/>
      <c r="CD836" s="6"/>
      <c r="CE836" s="6"/>
    </row>
    <row r="837" spans="2:83" x14ac:dyDescent="0.25">
      <c r="B837" s="6">
        <v>27.9</v>
      </c>
      <c r="C837" s="6">
        <v>71</v>
      </c>
      <c r="D837" s="6">
        <v>21.1</v>
      </c>
      <c r="E837" s="6">
        <v>25.2</v>
      </c>
      <c r="F837" s="6">
        <v>10.4</v>
      </c>
      <c r="G837" s="6">
        <v>14.8</v>
      </c>
      <c r="H837" s="6">
        <v>1013.9</v>
      </c>
      <c r="I837" s="6" t="s">
        <v>229</v>
      </c>
      <c r="J837" s="6" t="s">
        <v>229</v>
      </c>
      <c r="K837" s="6">
        <v>0</v>
      </c>
      <c r="L837" s="6">
        <v>0</v>
      </c>
      <c r="M837" s="6">
        <v>0.5</v>
      </c>
      <c r="N837">
        <v>15.7</v>
      </c>
      <c r="O837">
        <v>669.8</v>
      </c>
      <c r="P837">
        <v>37</v>
      </c>
      <c r="Q837">
        <v>36.700000000000003</v>
      </c>
      <c r="R837" s="60">
        <v>0.57499999999999996</v>
      </c>
      <c r="T837" s="124">
        <f t="shared" si="49"/>
        <v>22.6</v>
      </c>
      <c r="U837" s="128">
        <f t="shared" si="48"/>
        <v>-4.2999999999999972</v>
      </c>
      <c r="V837" s="123" t="str">
        <f t="shared" si="46"/>
        <v/>
      </c>
      <c r="W837" s="128" t="str">
        <f t="shared" si="47"/>
        <v/>
      </c>
      <c r="X837" s="124"/>
      <c r="Z837" s="6"/>
      <c r="AA837"/>
      <c r="AC837" s="545"/>
      <c r="AR837" s="6"/>
      <c r="AS837" s="6"/>
      <c r="AT837" s="58"/>
      <c r="AU837" s="670"/>
      <c r="AV837" s="671"/>
      <c r="AW837" s="670"/>
      <c r="AX837" s="670"/>
      <c r="AY837" s="670"/>
      <c r="AZ837" s="670"/>
      <c r="BA837" s="670"/>
      <c r="BB837" s="670"/>
      <c r="BC837" s="670"/>
      <c r="BD837" s="671"/>
      <c r="BE837" s="671"/>
      <c r="BF837" s="671"/>
      <c r="BG837" s="671"/>
      <c r="BH837" s="670"/>
      <c r="BI837" s="670"/>
      <c r="BJ837" s="670"/>
      <c r="BK837" s="672"/>
      <c r="BL837" s="60"/>
      <c r="BT837" s="6"/>
      <c r="BU837" s="6"/>
      <c r="BV837" s="6"/>
      <c r="BW837" s="6"/>
      <c r="BX837" s="6"/>
      <c r="BY837" s="6"/>
      <c r="BZ837" s="6"/>
      <c r="CA837" s="6"/>
      <c r="CB837" s="60"/>
      <c r="CC837" s="6"/>
      <c r="CD837" s="6"/>
      <c r="CE837" s="6"/>
    </row>
    <row r="838" spans="2:83" x14ac:dyDescent="0.25">
      <c r="B838" s="6">
        <v>28</v>
      </c>
      <c r="C838" s="6">
        <v>71</v>
      </c>
      <c r="D838" s="6">
        <v>21.2</v>
      </c>
      <c r="E838" s="6">
        <v>25.3</v>
      </c>
      <c r="F838" s="6">
        <v>5.8</v>
      </c>
      <c r="G838" s="6">
        <v>7.2</v>
      </c>
      <c r="H838" s="6">
        <v>1013.7</v>
      </c>
      <c r="I838" s="6" t="s">
        <v>229</v>
      </c>
      <c r="J838" s="6" t="s">
        <v>229</v>
      </c>
      <c r="K838" s="6">
        <v>0</v>
      </c>
      <c r="L838" s="6">
        <v>0</v>
      </c>
      <c r="M838" s="6">
        <v>0.5</v>
      </c>
      <c r="N838">
        <v>15.7</v>
      </c>
      <c r="O838">
        <v>669.8</v>
      </c>
      <c r="P838">
        <v>36.9</v>
      </c>
      <c r="Q838">
        <v>36.799999999999997</v>
      </c>
      <c r="R838" s="60">
        <v>0.57569444444444495</v>
      </c>
      <c r="T838" s="124">
        <f t="shared" si="49"/>
        <v>22.6</v>
      </c>
      <c r="U838" s="128">
        <f t="shared" si="48"/>
        <v>-4.2999999999999972</v>
      </c>
      <c r="V838" s="123" t="str">
        <f t="shared" si="46"/>
        <v/>
      </c>
      <c r="W838" s="128" t="str">
        <f t="shared" si="47"/>
        <v/>
      </c>
      <c r="X838" s="124"/>
      <c r="Z838" s="6"/>
      <c r="AA838"/>
      <c r="AC838" s="545"/>
      <c r="AR838" s="6"/>
      <c r="AS838" s="6"/>
      <c r="AT838" s="58"/>
      <c r="AU838" s="670"/>
      <c r="AV838" s="671"/>
      <c r="AW838" s="670"/>
      <c r="AX838" s="670"/>
      <c r="AY838" s="670"/>
      <c r="AZ838" s="670"/>
      <c r="BA838" s="670"/>
      <c r="BB838" s="670"/>
      <c r="BC838" s="670"/>
      <c r="BD838" s="671"/>
      <c r="BE838" s="671"/>
      <c r="BF838" s="671"/>
      <c r="BG838" s="671"/>
      <c r="BH838" s="670"/>
      <c r="BI838" s="670"/>
      <c r="BJ838" s="670"/>
      <c r="BK838" s="672"/>
      <c r="BL838" s="60"/>
      <c r="BT838" s="6"/>
      <c r="BU838" s="6"/>
      <c r="BV838" s="6"/>
      <c r="BW838" s="6"/>
      <c r="BX838" s="6"/>
      <c r="BY838" s="6"/>
      <c r="BZ838" s="6"/>
      <c r="CA838" s="6"/>
      <c r="CB838" s="60"/>
      <c r="CC838" s="6"/>
      <c r="CD838" s="6"/>
      <c r="CE838" s="6"/>
    </row>
    <row r="839" spans="2:83" x14ac:dyDescent="0.25">
      <c r="B839" s="6">
        <v>28</v>
      </c>
      <c r="C839" s="6">
        <v>70</v>
      </c>
      <c r="D839" s="6">
        <v>21.2</v>
      </c>
      <c r="E839" s="6">
        <v>25.3</v>
      </c>
      <c r="F839" s="6">
        <v>11.9</v>
      </c>
      <c r="G839" s="6">
        <v>14.8</v>
      </c>
      <c r="H839" s="6">
        <v>1013.8</v>
      </c>
      <c r="I839" s="6" t="s">
        <v>229</v>
      </c>
      <c r="J839" s="6" t="s">
        <v>229</v>
      </c>
      <c r="K839" s="6">
        <v>0</v>
      </c>
      <c r="L839" s="6">
        <v>0</v>
      </c>
      <c r="M839" s="6">
        <v>0.5</v>
      </c>
      <c r="N839">
        <v>15.7</v>
      </c>
      <c r="O839">
        <v>669.8</v>
      </c>
      <c r="P839">
        <v>36.9</v>
      </c>
      <c r="Q839">
        <v>36.9</v>
      </c>
      <c r="R839" s="60">
        <v>0.57638888888888895</v>
      </c>
      <c r="T839" s="124">
        <f t="shared" si="49"/>
        <v>22.5</v>
      </c>
      <c r="U839" s="128">
        <f t="shared" si="48"/>
        <v>-4.3999999999999986</v>
      </c>
      <c r="V839" s="123" t="str">
        <f t="shared" si="46"/>
        <v/>
      </c>
      <c r="W839" s="128" t="str">
        <f t="shared" si="47"/>
        <v/>
      </c>
      <c r="X839" s="124"/>
      <c r="Z839" s="6"/>
      <c r="AA839"/>
      <c r="AC839" s="545"/>
      <c r="AR839" s="6"/>
      <c r="AS839" s="6"/>
      <c r="AT839" s="58"/>
      <c r="AU839" s="670"/>
      <c r="AV839" s="671"/>
      <c r="AW839" s="670"/>
      <c r="AX839" s="670"/>
      <c r="AY839" s="670"/>
      <c r="AZ839" s="670"/>
      <c r="BA839" s="671"/>
      <c r="BB839" s="670"/>
      <c r="BC839" s="670"/>
      <c r="BD839" s="671"/>
      <c r="BE839" s="671"/>
      <c r="BF839" s="671"/>
      <c r="BG839" s="671"/>
      <c r="BH839" s="670"/>
      <c r="BI839" s="670"/>
      <c r="BJ839" s="670"/>
      <c r="BK839" s="672"/>
      <c r="BL839" s="60"/>
      <c r="BT839" s="6"/>
      <c r="BU839" s="6"/>
      <c r="BV839" s="6"/>
      <c r="BW839" s="6"/>
      <c r="BX839" s="6"/>
      <c r="BY839" s="6"/>
      <c r="BZ839" s="6"/>
      <c r="CA839" s="6"/>
      <c r="CB839" s="60"/>
      <c r="CC839" s="6"/>
      <c r="CD839" s="6"/>
      <c r="CE839" s="6"/>
    </row>
    <row r="840" spans="2:83" x14ac:dyDescent="0.25">
      <c r="B840" s="6">
        <v>28</v>
      </c>
      <c r="C840" s="6">
        <v>70</v>
      </c>
      <c r="D840" s="6">
        <v>21.3</v>
      </c>
      <c r="E840" s="6">
        <v>25.2</v>
      </c>
      <c r="F840" s="6">
        <v>7.6</v>
      </c>
      <c r="G840" s="6">
        <v>11.2</v>
      </c>
      <c r="H840" s="6">
        <v>1014</v>
      </c>
      <c r="I840" s="6" t="s">
        <v>229</v>
      </c>
      <c r="J840" s="6" t="s">
        <v>229</v>
      </c>
      <c r="K840" s="6">
        <v>0</v>
      </c>
      <c r="L840" s="6">
        <v>0</v>
      </c>
      <c r="M840" s="6">
        <v>0.5</v>
      </c>
      <c r="N840">
        <v>15.7</v>
      </c>
      <c r="O840">
        <v>669.8</v>
      </c>
      <c r="P840">
        <v>36.9</v>
      </c>
      <c r="Q840">
        <v>36.9</v>
      </c>
      <c r="R840" s="60">
        <v>0.57708333333333295</v>
      </c>
      <c r="T840" s="124">
        <f t="shared" si="49"/>
        <v>22.5</v>
      </c>
      <c r="U840" s="128">
        <f t="shared" si="48"/>
        <v>-4.3000000000000007</v>
      </c>
      <c r="V840" s="123" t="str">
        <f t="shared" si="46"/>
        <v/>
      </c>
      <c r="W840" s="128" t="str">
        <f t="shared" si="47"/>
        <v/>
      </c>
      <c r="X840" s="124"/>
      <c r="Z840" s="6"/>
      <c r="AA840"/>
      <c r="AC840" s="545"/>
      <c r="AR840" s="6"/>
      <c r="AS840" s="6"/>
      <c r="AT840" s="58"/>
      <c r="AU840" s="670"/>
      <c r="AV840" s="671"/>
      <c r="AW840" s="670"/>
      <c r="AX840" s="670"/>
      <c r="AY840" s="670"/>
      <c r="AZ840" s="670"/>
      <c r="BA840" s="670"/>
      <c r="BB840" s="670"/>
      <c r="BC840" s="670"/>
      <c r="BD840" s="671"/>
      <c r="BE840" s="671"/>
      <c r="BF840" s="671"/>
      <c r="BG840" s="671"/>
      <c r="BH840" s="670"/>
      <c r="BI840" s="670"/>
      <c r="BJ840" s="670"/>
      <c r="BK840" s="672"/>
      <c r="BL840" s="60"/>
      <c r="BT840" s="6"/>
      <c r="BU840" s="6"/>
      <c r="BV840" s="6"/>
      <c r="BW840" s="6"/>
      <c r="BX840" s="6"/>
      <c r="BY840" s="6"/>
      <c r="BZ840" s="6"/>
      <c r="CA840" s="6"/>
      <c r="CB840" s="60"/>
      <c r="CC840" s="6"/>
      <c r="CD840" s="6"/>
      <c r="CE840" s="6"/>
    </row>
    <row r="841" spans="2:83" x14ac:dyDescent="0.25">
      <c r="B841" s="6">
        <v>28.1</v>
      </c>
      <c r="C841" s="6">
        <v>71</v>
      </c>
      <c r="D841" s="6">
        <v>21.1</v>
      </c>
      <c r="E841" s="6">
        <v>25.2</v>
      </c>
      <c r="F841" s="6">
        <v>6.8</v>
      </c>
      <c r="G841" s="6">
        <v>11.2</v>
      </c>
      <c r="H841" s="6">
        <v>1013.9</v>
      </c>
      <c r="I841" s="6" t="s">
        <v>229</v>
      </c>
      <c r="J841" s="6" t="s">
        <v>229</v>
      </c>
      <c r="K841" s="6">
        <v>0</v>
      </c>
      <c r="L841" s="6">
        <v>0</v>
      </c>
      <c r="M841" s="6">
        <v>0.5</v>
      </c>
      <c r="N841">
        <v>15.7</v>
      </c>
      <c r="O841">
        <v>669.8</v>
      </c>
      <c r="P841">
        <v>36.9</v>
      </c>
      <c r="Q841">
        <v>36.9</v>
      </c>
      <c r="R841" s="60">
        <v>0.57777777777777795</v>
      </c>
      <c r="T841" s="124">
        <f t="shared" si="49"/>
        <v>22.5</v>
      </c>
      <c r="U841" s="128">
        <f t="shared" si="48"/>
        <v>-4.3000000000000007</v>
      </c>
      <c r="V841" s="123" t="str">
        <f t="shared" si="46"/>
        <v/>
      </c>
      <c r="W841" s="128" t="str">
        <f t="shared" si="47"/>
        <v/>
      </c>
      <c r="X841" s="124"/>
      <c r="Z841" s="6"/>
      <c r="AA841"/>
      <c r="AC841" s="545"/>
      <c r="AR841" s="6"/>
      <c r="AS841" s="6"/>
      <c r="AT841" s="58"/>
      <c r="AU841" s="670"/>
      <c r="AV841" s="671"/>
      <c r="AW841" s="670"/>
      <c r="AX841" s="670"/>
      <c r="AY841" s="671"/>
      <c r="AZ841" s="671"/>
      <c r="BA841" s="670"/>
      <c r="BB841" s="670"/>
      <c r="BC841" s="670"/>
      <c r="BD841" s="671"/>
      <c r="BE841" s="671"/>
      <c r="BF841" s="671"/>
      <c r="BG841" s="671"/>
      <c r="BH841" s="670"/>
      <c r="BI841" s="670"/>
      <c r="BJ841" s="670"/>
      <c r="BK841" s="672"/>
      <c r="BL841" s="60"/>
      <c r="BT841" s="6"/>
      <c r="BU841" s="6"/>
      <c r="BV841" s="6"/>
      <c r="BW841" s="6"/>
      <c r="BX841" s="6"/>
      <c r="BY841" s="6"/>
      <c r="BZ841" s="6"/>
      <c r="CA841" s="6"/>
      <c r="CB841" s="60"/>
      <c r="CC841" s="6"/>
      <c r="CD841" s="6"/>
      <c r="CE841" s="6"/>
    </row>
    <row r="842" spans="2:83" x14ac:dyDescent="0.25">
      <c r="B842" s="6">
        <v>28.1</v>
      </c>
      <c r="C842" s="6">
        <v>71</v>
      </c>
      <c r="D842" s="6">
        <v>21.1</v>
      </c>
      <c r="E842" s="6">
        <v>25.2</v>
      </c>
      <c r="F842" s="6">
        <v>11.9</v>
      </c>
      <c r="G842" s="6">
        <v>14.8</v>
      </c>
      <c r="H842" s="6">
        <v>1013.9</v>
      </c>
      <c r="I842" s="6" t="s">
        <v>229</v>
      </c>
      <c r="J842" s="6" t="s">
        <v>229</v>
      </c>
      <c r="K842" s="6">
        <v>0</v>
      </c>
      <c r="L842" s="6">
        <v>0</v>
      </c>
      <c r="M842" s="6">
        <v>0.5</v>
      </c>
      <c r="N842">
        <v>15.7</v>
      </c>
      <c r="O842">
        <v>669.8</v>
      </c>
      <c r="P842">
        <v>36.9</v>
      </c>
      <c r="Q842">
        <v>36.9</v>
      </c>
      <c r="R842" s="60">
        <v>0.57847222222222205</v>
      </c>
      <c r="T842" s="124">
        <f t="shared" si="49"/>
        <v>22.5</v>
      </c>
      <c r="U842" s="128">
        <f t="shared" si="48"/>
        <v>-4.3000000000000007</v>
      </c>
      <c r="V842" s="123" t="str">
        <f t="shared" si="46"/>
        <v/>
      </c>
      <c r="W842" s="128" t="str">
        <f t="shared" si="47"/>
        <v/>
      </c>
      <c r="X842" s="124"/>
      <c r="Z842" s="6"/>
      <c r="AA842"/>
      <c r="AC842" s="545"/>
      <c r="AR842" s="6"/>
      <c r="AS842" s="6"/>
      <c r="AT842" s="58"/>
      <c r="AU842" s="670"/>
      <c r="AV842" s="671"/>
      <c r="AW842" s="670"/>
      <c r="AX842" s="670"/>
      <c r="AY842" s="670"/>
      <c r="AZ842" s="670"/>
      <c r="BA842" s="670"/>
      <c r="BB842" s="670"/>
      <c r="BC842" s="670"/>
      <c r="BD842" s="671"/>
      <c r="BE842" s="671"/>
      <c r="BF842" s="671"/>
      <c r="BG842" s="671"/>
      <c r="BH842" s="670"/>
      <c r="BI842" s="670"/>
      <c r="BJ842" s="670"/>
      <c r="BK842" s="672"/>
      <c r="BL842" s="60"/>
      <c r="BT842" s="6"/>
      <c r="BU842" s="6"/>
      <c r="BV842" s="6"/>
      <c r="BW842" s="6"/>
      <c r="BX842" s="6"/>
      <c r="BY842" s="6"/>
      <c r="BZ842" s="6"/>
      <c r="CA842" s="6"/>
      <c r="CB842" s="60"/>
      <c r="CC842" s="6"/>
      <c r="CD842" s="6"/>
      <c r="CE842" s="6"/>
    </row>
    <row r="843" spans="2:83" x14ac:dyDescent="0.25">
      <c r="B843" s="6">
        <v>28.1</v>
      </c>
      <c r="C843" s="6">
        <v>70</v>
      </c>
      <c r="D843" s="6">
        <v>21.2</v>
      </c>
      <c r="E843" s="6">
        <v>25.1</v>
      </c>
      <c r="F843" s="6">
        <v>11.2</v>
      </c>
      <c r="G843" s="6">
        <v>16.600000000000001</v>
      </c>
      <c r="H843" s="6">
        <v>1013.9</v>
      </c>
      <c r="I843" s="6" t="s">
        <v>229</v>
      </c>
      <c r="J843" s="6" t="s">
        <v>229</v>
      </c>
      <c r="K843" s="6">
        <v>0</v>
      </c>
      <c r="L843" s="6">
        <v>0</v>
      </c>
      <c r="M843" s="6">
        <v>0.5</v>
      </c>
      <c r="N843">
        <v>15.7</v>
      </c>
      <c r="O843">
        <v>669.8</v>
      </c>
      <c r="P843">
        <v>36.9</v>
      </c>
      <c r="Q843">
        <v>36.9</v>
      </c>
      <c r="R843" s="60">
        <v>0.57916666666666705</v>
      </c>
      <c r="T843" s="124">
        <f t="shared" si="49"/>
        <v>22.5</v>
      </c>
      <c r="U843" s="128">
        <f t="shared" si="48"/>
        <v>-4.3000000000000007</v>
      </c>
      <c r="V843" s="123" t="str">
        <f t="shared" si="46"/>
        <v/>
      </c>
      <c r="W843" s="128" t="str">
        <f t="shared" si="47"/>
        <v/>
      </c>
      <c r="X843" s="124"/>
      <c r="Z843" s="6"/>
      <c r="AA843"/>
      <c r="AC843" s="545"/>
      <c r="AR843" s="6"/>
      <c r="AS843" s="6"/>
      <c r="AT843" s="58"/>
      <c r="AU843" s="670"/>
      <c r="AV843" s="671"/>
      <c r="AW843" s="670"/>
      <c r="AX843" s="670"/>
      <c r="AY843" s="670"/>
      <c r="AZ843" s="670"/>
      <c r="BA843" s="670"/>
      <c r="BB843" s="670"/>
      <c r="BC843" s="670"/>
      <c r="BD843" s="671"/>
      <c r="BE843" s="671"/>
      <c r="BF843" s="671"/>
      <c r="BG843" s="671"/>
      <c r="BH843" s="670"/>
      <c r="BI843" s="670"/>
      <c r="BJ843" s="670"/>
      <c r="BK843" s="672"/>
      <c r="BL843" s="60"/>
      <c r="BT843" s="6"/>
      <c r="BU843" s="6"/>
      <c r="BV843" s="6"/>
      <c r="BW843" s="6"/>
      <c r="BX843" s="6"/>
      <c r="BY843" s="6"/>
      <c r="BZ843" s="6"/>
      <c r="CA843" s="6"/>
      <c r="CB843" s="60"/>
      <c r="CC843" s="6"/>
      <c r="CD843" s="6"/>
      <c r="CE843" s="6"/>
    </row>
    <row r="844" spans="2:83" x14ac:dyDescent="0.25">
      <c r="B844" s="6">
        <v>28.1</v>
      </c>
      <c r="C844" s="6">
        <v>70</v>
      </c>
      <c r="D844" s="6">
        <v>21.2</v>
      </c>
      <c r="E844" s="6">
        <v>25.1</v>
      </c>
      <c r="F844" s="6">
        <v>9.4</v>
      </c>
      <c r="G844" s="6">
        <v>11.2</v>
      </c>
      <c r="H844" s="6">
        <v>1013.6</v>
      </c>
      <c r="I844" s="6" t="s">
        <v>229</v>
      </c>
      <c r="J844" s="6" t="s">
        <v>229</v>
      </c>
      <c r="K844" s="6">
        <v>0</v>
      </c>
      <c r="L844" s="6">
        <v>0</v>
      </c>
      <c r="M844" s="6">
        <v>0.5</v>
      </c>
      <c r="N844">
        <v>15.7</v>
      </c>
      <c r="O844">
        <v>669.8</v>
      </c>
      <c r="P844">
        <v>36.799999999999997</v>
      </c>
      <c r="Q844">
        <v>36.700000000000003</v>
      </c>
      <c r="R844" s="60">
        <v>0.57986111111111105</v>
      </c>
      <c r="T844" s="124">
        <f t="shared" si="49"/>
        <v>22.5</v>
      </c>
      <c r="U844" s="128">
        <f t="shared" si="48"/>
        <v>-4.3000000000000007</v>
      </c>
      <c r="V844" s="123" t="str">
        <f t="shared" ref="V844:V907" si="50">IF($K1348&gt;0,1,"")</f>
        <v/>
      </c>
      <c r="W844" s="128" t="str">
        <f t="shared" ref="W844:W907" si="51">IF($T844&gt;$B1348+4,1,"")</f>
        <v/>
      </c>
      <c r="X844" s="124"/>
      <c r="Z844" s="6"/>
      <c r="AA844"/>
      <c r="AC844" s="545"/>
      <c r="AR844" s="6"/>
      <c r="AS844" s="6"/>
      <c r="AT844" s="58"/>
      <c r="AU844" s="670"/>
      <c r="AV844" s="671"/>
      <c r="AW844" s="670"/>
      <c r="AX844" s="670"/>
      <c r="AY844" s="670"/>
      <c r="AZ844" s="670"/>
      <c r="BA844" s="670"/>
      <c r="BB844" s="670"/>
      <c r="BC844" s="670"/>
      <c r="BD844" s="671"/>
      <c r="BE844" s="671"/>
      <c r="BF844" s="671"/>
      <c r="BG844" s="671"/>
      <c r="BH844" s="670"/>
      <c r="BI844" s="670"/>
      <c r="BJ844" s="670"/>
      <c r="BK844" s="672"/>
      <c r="BL844" s="60"/>
      <c r="BT844" s="6"/>
      <c r="BU844" s="6"/>
      <c r="BV844" s="6"/>
      <c r="BW844" s="6"/>
      <c r="BX844" s="6"/>
      <c r="BY844" s="6"/>
      <c r="BZ844" s="6"/>
      <c r="CA844" s="6"/>
      <c r="CB844" s="60"/>
      <c r="CC844" s="6"/>
      <c r="CD844" s="6"/>
      <c r="CE844" s="6"/>
    </row>
    <row r="845" spans="2:83" x14ac:dyDescent="0.25">
      <c r="B845" s="6">
        <v>28.1</v>
      </c>
      <c r="C845" s="6">
        <v>69</v>
      </c>
      <c r="D845" s="6">
        <v>21.2</v>
      </c>
      <c r="E845" s="6">
        <v>25.1</v>
      </c>
      <c r="F845" s="6">
        <v>8.3000000000000007</v>
      </c>
      <c r="G845" s="6">
        <v>11.2</v>
      </c>
      <c r="H845" s="6">
        <v>1013.8</v>
      </c>
      <c r="I845" s="6" t="s">
        <v>229</v>
      </c>
      <c r="J845" s="6" t="s">
        <v>229</v>
      </c>
      <c r="K845" s="6">
        <v>0</v>
      </c>
      <c r="L845" s="6">
        <v>0</v>
      </c>
      <c r="M845" s="6">
        <v>0.5</v>
      </c>
      <c r="N845">
        <v>15.7</v>
      </c>
      <c r="O845">
        <v>669.8</v>
      </c>
      <c r="P845">
        <v>36.700000000000003</v>
      </c>
      <c r="Q845">
        <v>36.5</v>
      </c>
      <c r="R845" s="60">
        <v>0.58055555555555605</v>
      </c>
      <c r="T845" s="124">
        <f t="shared" si="49"/>
        <v>22.5</v>
      </c>
      <c r="U845" s="128">
        <f t="shared" si="48"/>
        <v>-4.3000000000000007</v>
      </c>
      <c r="V845" s="123" t="str">
        <f t="shared" si="50"/>
        <v/>
      </c>
      <c r="W845" s="128" t="str">
        <f t="shared" si="51"/>
        <v/>
      </c>
      <c r="X845" s="124"/>
      <c r="Z845" s="6"/>
      <c r="AA845"/>
      <c r="AC845" s="545"/>
      <c r="AR845" s="6"/>
      <c r="AS845" s="6"/>
      <c r="AT845" s="58"/>
      <c r="AU845" s="670"/>
      <c r="AV845" s="671"/>
      <c r="AW845" s="670"/>
      <c r="AX845" s="670"/>
      <c r="AY845" s="670"/>
      <c r="AZ845" s="670"/>
      <c r="BA845" s="670"/>
      <c r="BB845" s="670"/>
      <c r="BC845" s="670"/>
      <c r="BD845" s="671"/>
      <c r="BE845" s="671"/>
      <c r="BF845" s="671"/>
      <c r="BG845" s="671"/>
      <c r="BH845" s="670"/>
      <c r="BI845" s="670"/>
      <c r="BJ845" s="670"/>
      <c r="BK845" s="672"/>
      <c r="BL845" s="60"/>
      <c r="BT845" s="6"/>
      <c r="BU845" s="6"/>
      <c r="BV845" s="6"/>
      <c r="BW845" s="6"/>
      <c r="BX845" s="6"/>
      <c r="BY845" s="6"/>
      <c r="BZ845" s="6"/>
      <c r="CA845" s="6"/>
      <c r="CB845" s="60"/>
      <c r="CC845" s="6"/>
      <c r="CD845" s="6"/>
      <c r="CE845" s="6"/>
    </row>
    <row r="846" spans="2:83" x14ac:dyDescent="0.25">
      <c r="B846" s="6">
        <v>28.2</v>
      </c>
      <c r="C846" s="6">
        <v>70</v>
      </c>
      <c r="D846" s="6">
        <v>21.2</v>
      </c>
      <c r="E846" s="6">
        <v>25.1</v>
      </c>
      <c r="F846" s="6">
        <v>5.4</v>
      </c>
      <c r="G846" s="6">
        <v>5.4</v>
      </c>
      <c r="H846" s="6">
        <v>1013.7</v>
      </c>
      <c r="I846" s="6" t="s">
        <v>229</v>
      </c>
      <c r="J846" s="6" t="s">
        <v>229</v>
      </c>
      <c r="K846" s="6">
        <v>0</v>
      </c>
      <c r="L846" s="6">
        <v>0</v>
      </c>
      <c r="M846" s="6">
        <v>0.5</v>
      </c>
      <c r="N846">
        <v>15.7</v>
      </c>
      <c r="O846">
        <v>669.8</v>
      </c>
      <c r="P846">
        <v>36.6</v>
      </c>
      <c r="Q846">
        <v>36.5</v>
      </c>
      <c r="R846" s="60">
        <v>0.58125000000000004</v>
      </c>
      <c r="T846" s="124">
        <f t="shared" si="49"/>
        <v>22.5</v>
      </c>
      <c r="U846" s="128">
        <f t="shared" si="48"/>
        <v>-4.3000000000000007</v>
      </c>
      <c r="V846" s="123" t="str">
        <f t="shared" si="50"/>
        <v/>
      </c>
      <c r="W846" s="128" t="str">
        <f t="shared" si="51"/>
        <v/>
      </c>
      <c r="X846" s="124"/>
      <c r="Z846" s="6"/>
      <c r="AA846"/>
      <c r="AC846" s="545"/>
      <c r="AR846" s="6"/>
      <c r="AS846" s="6"/>
      <c r="AT846" s="58"/>
      <c r="AU846" s="670"/>
      <c r="AV846" s="671"/>
      <c r="AW846" s="670"/>
      <c r="AX846" s="670"/>
      <c r="AY846" s="670"/>
      <c r="AZ846" s="670"/>
      <c r="BA846" s="670"/>
      <c r="BB846" s="670"/>
      <c r="BC846" s="670"/>
      <c r="BD846" s="671"/>
      <c r="BE846" s="671"/>
      <c r="BF846" s="671"/>
      <c r="BG846" s="671"/>
      <c r="BH846" s="670"/>
      <c r="BI846" s="670"/>
      <c r="BJ846" s="670"/>
      <c r="BK846" s="672"/>
      <c r="BL846" s="60"/>
      <c r="BT846" s="6"/>
      <c r="BU846" s="6"/>
      <c r="BV846" s="6"/>
      <c r="BW846" s="6"/>
      <c r="BX846" s="6"/>
      <c r="BY846" s="6"/>
      <c r="BZ846" s="6"/>
      <c r="CA846" s="6"/>
      <c r="CB846" s="60"/>
      <c r="CC846" s="6"/>
      <c r="CD846" s="6"/>
      <c r="CE846" s="6"/>
    </row>
    <row r="847" spans="2:83" x14ac:dyDescent="0.25">
      <c r="B847" s="6">
        <v>28.3</v>
      </c>
      <c r="C847" s="6">
        <v>71</v>
      </c>
      <c r="D847" s="6">
        <v>21.1</v>
      </c>
      <c r="E847" s="6">
        <v>25.2</v>
      </c>
      <c r="F847" s="6">
        <v>8.3000000000000007</v>
      </c>
      <c r="G847" s="6">
        <v>11.2</v>
      </c>
      <c r="H847" s="6">
        <v>1013.8</v>
      </c>
      <c r="I847" s="6" t="s">
        <v>229</v>
      </c>
      <c r="J847" s="6" t="s">
        <v>229</v>
      </c>
      <c r="K847" s="6">
        <v>0</v>
      </c>
      <c r="L847" s="6">
        <v>0</v>
      </c>
      <c r="M847" s="6">
        <v>0.5</v>
      </c>
      <c r="N847">
        <v>15.7</v>
      </c>
      <c r="O847">
        <v>669.8</v>
      </c>
      <c r="P847">
        <v>36.6</v>
      </c>
      <c r="Q847">
        <v>36.5</v>
      </c>
      <c r="R847" s="60">
        <v>0.58194444444444404</v>
      </c>
      <c r="T847" s="124">
        <f t="shared" si="49"/>
        <v>22.5</v>
      </c>
      <c r="U847" s="128">
        <f t="shared" si="48"/>
        <v>-4.3000000000000007</v>
      </c>
      <c r="V847" s="123" t="str">
        <f t="shared" si="50"/>
        <v/>
      </c>
      <c r="W847" s="128" t="str">
        <f t="shared" si="51"/>
        <v/>
      </c>
      <c r="X847" s="124"/>
      <c r="Z847" s="6"/>
      <c r="AA847"/>
      <c r="AC847" s="545"/>
      <c r="AR847" s="6"/>
      <c r="AS847" s="6"/>
      <c r="AT847" s="58"/>
      <c r="AU847" s="670"/>
      <c r="AV847" s="671"/>
      <c r="AW847" s="670"/>
      <c r="AX847" s="670"/>
      <c r="AY847" s="670"/>
      <c r="AZ847" s="670"/>
      <c r="BA847" s="670"/>
      <c r="BB847" s="670"/>
      <c r="BC847" s="670"/>
      <c r="BD847" s="671"/>
      <c r="BE847" s="671"/>
      <c r="BF847" s="671"/>
      <c r="BG847" s="671"/>
      <c r="BH847" s="670"/>
      <c r="BI847" s="670"/>
      <c r="BJ847" s="670"/>
      <c r="BK847" s="672"/>
      <c r="BL847" s="60"/>
      <c r="BT847" s="6"/>
      <c r="BU847" s="6"/>
      <c r="BV847" s="6"/>
      <c r="BW847" s="6"/>
      <c r="BX847" s="6"/>
      <c r="BY847" s="6"/>
      <c r="BZ847" s="6"/>
      <c r="CA847" s="6"/>
      <c r="CB847" s="60"/>
      <c r="CC847" s="6"/>
      <c r="CD847" s="6"/>
      <c r="CE847" s="6"/>
    </row>
    <row r="848" spans="2:83" x14ac:dyDescent="0.25">
      <c r="B848" s="6">
        <v>28.3</v>
      </c>
      <c r="C848" s="6">
        <v>71</v>
      </c>
      <c r="D848" s="6">
        <v>21.1</v>
      </c>
      <c r="E848" s="6">
        <v>25.4</v>
      </c>
      <c r="F848" s="6">
        <v>4.7</v>
      </c>
      <c r="G848" s="6">
        <v>5.4</v>
      </c>
      <c r="H848" s="6">
        <v>1013.8</v>
      </c>
      <c r="I848" s="6" t="s">
        <v>229</v>
      </c>
      <c r="J848" s="6" t="s">
        <v>229</v>
      </c>
      <c r="K848" s="6">
        <v>0</v>
      </c>
      <c r="L848" s="6">
        <v>0</v>
      </c>
      <c r="M848" s="6">
        <v>0.5</v>
      </c>
      <c r="N848">
        <v>15.7</v>
      </c>
      <c r="O848">
        <v>669.8</v>
      </c>
      <c r="P848">
        <v>36.700000000000003</v>
      </c>
      <c r="Q848">
        <v>36.700000000000003</v>
      </c>
      <c r="R848" s="60">
        <v>0.58263888888888904</v>
      </c>
      <c r="T848" s="124">
        <f t="shared" si="49"/>
        <v>22.5</v>
      </c>
      <c r="U848" s="128">
        <f t="shared" ref="U848:U911" si="52">(T848-B1352)-3</f>
        <v>-4.3000000000000007</v>
      </c>
      <c r="V848" s="123" t="str">
        <f t="shared" si="50"/>
        <v/>
      </c>
      <c r="W848" s="128" t="str">
        <f t="shared" si="51"/>
        <v/>
      </c>
      <c r="X848" s="124"/>
      <c r="Z848" s="6"/>
      <c r="AA848"/>
      <c r="AC848" s="545"/>
      <c r="AR848" s="6"/>
      <c r="AS848" s="6"/>
      <c r="AT848" s="58"/>
      <c r="AU848" s="670"/>
      <c r="AV848" s="671"/>
      <c r="AW848" s="670"/>
      <c r="AX848" s="670"/>
      <c r="AY848" s="670"/>
      <c r="AZ848" s="670"/>
      <c r="BA848" s="670"/>
      <c r="BB848" s="670"/>
      <c r="BC848" s="670"/>
      <c r="BD848" s="671"/>
      <c r="BE848" s="671"/>
      <c r="BF848" s="671"/>
      <c r="BG848" s="671"/>
      <c r="BH848" s="670"/>
      <c r="BI848" s="670"/>
      <c r="BJ848" s="670"/>
      <c r="BK848" s="672"/>
      <c r="BL848" s="60"/>
      <c r="BT848" s="6"/>
      <c r="BU848" s="6"/>
      <c r="BV848" s="6"/>
      <c r="BW848" s="6"/>
      <c r="BX848" s="6"/>
      <c r="BY848" s="6"/>
      <c r="BZ848" s="6"/>
      <c r="CA848" s="6"/>
      <c r="CB848" s="60"/>
      <c r="CC848" s="6"/>
      <c r="CD848" s="6"/>
      <c r="CE848" s="6"/>
    </row>
    <row r="849" spans="2:83" x14ac:dyDescent="0.25">
      <c r="B849" s="6">
        <v>28.4</v>
      </c>
      <c r="C849" s="6">
        <v>71</v>
      </c>
      <c r="D849" s="6">
        <v>21.2</v>
      </c>
      <c r="E849" s="6">
        <v>25.5</v>
      </c>
      <c r="F849" s="6">
        <v>6.5</v>
      </c>
      <c r="G849" s="6">
        <v>7.2</v>
      </c>
      <c r="H849" s="6">
        <v>1013.8</v>
      </c>
      <c r="I849" s="6" t="s">
        <v>229</v>
      </c>
      <c r="J849" s="6" t="s">
        <v>229</v>
      </c>
      <c r="K849" s="6">
        <v>0</v>
      </c>
      <c r="L849" s="6">
        <v>0</v>
      </c>
      <c r="M849" s="6">
        <v>0.5</v>
      </c>
      <c r="N849">
        <v>15.7</v>
      </c>
      <c r="O849">
        <v>669.8</v>
      </c>
      <c r="P849">
        <v>36.9</v>
      </c>
      <c r="Q849">
        <v>37</v>
      </c>
      <c r="R849" s="60">
        <v>0.58333333333333304</v>
      </c>
      <c r="T849" s="124">
        <f t="shared" si="49"/>
        <v>22.5</v>
      </c>
      <c r="U849" s="128">
        <f t="shared" si="52"/>
        <v>-4.1999999999999993</v>
      </c>
      <c r="V849" s="123" t="str">
        <f t="shared" si="50"/>
        <v/>
      </c>
      <c r="W849" s="128" t="str">
        <f t="shared" si="51"/>
        <v/>
      </c>
      <c r="X849" s="124"/>
      <c r="Z849" s="6"/>
      <c r="AA849"/>
      <c r="AC849" s="545"/>
      <c r="AR849" s="6"/>
      <c r="AS849" s="6"/>
      <c r="AT849" s="58"/>
      <c r="AU849" s="670"/>
      <c r="AV849" s="671"/>
      <c r="AW849" s="670"/>
      <c r="AX849" s="670"/>
      <c r="AY849" s="670"/>
      <c r="AZ849" s="670"/>
      <c r="BA849" s="670"/>
      <c r="BB849" s="670"/>
      <c r="BC849" s="670"/>
      <c r="BD849" s="671"/>
      <c r="BE849" s="671"/>
      <c r="BF849" s="671"/>
      <c r="BG849" s="671"/>
      <c r="BH849" s="670"/>
      <c r="BI849" s="670"/>
      <c r="BJ849" s="670"/>
      <c r="BK849" s="672"/>
      <c r="BL849" s="60"/>
      <c r="BT849" s="6"/>
      <c r="BU849" s="6"/>
      <c r="BV849" s="6"/>
      <c r="BW849" s="6"/>
      <c r="BX849" s="6"/>
      <c r="BY849" s="6"/>
      <c r="BZ849" s="6"/>
      <c r="CA849" s="6"/>
      <c r="CB849" s="60"/>
      <c r="CC849" s="6"/>
      <c r="CD849" s="6"/>
      <c r="CE849" s="6"/>
    </row>
    <row r="850" spans="2:83" x14ac:dyDescent="0.25">
      <c r="B850" s="6">
        <v>28.5</v>
      </c>
      <c r="C850" s="6">
        <v>70</v>
      </c>
      <c r="D850" s="6">
        <v>21.3</v>
      </c>
      <c r="E850" s="6">
        <v>25.6</v>
      </c>
      <c r="F850" s="6">
        <v>4.7</v>
      </c>
      <c r="G850" s="6">
        <v>7.2</v>
      </c>
      <c r="H850" s="6">
        <v>1013.7</v>
      </c>
      <c r="I850" s="6" t="s">
        <v>229</v>
      </c>
      <c r="J850" s="6" t="s">
        <v>229</v>
      </c>
      <c r="K850" s="6">
        <v>0</v>
      </c>
      <c r="L850" s="6">
        <v>0</v>
      </c>
      <c r="M850" s="6">
        <v>0.5</v>
      </c>
      <c r="N850">
        <v>15.7</v>
      </c>
      <c r="O850">
        <v>669.8</v>
      </c>
      <c r="P850">
        <v>37.200000000000003</v>
      </c>
      <c r="Q850">
        <v>37.4</v>
      </c>
      <c r="R850" s="60">
        <v>0.58402777777777803</v>
      </c>
      <c r="T850" s="124">
        <f t="shared" si="49"/>
        <v>22.4</v>
      </c>
      <c r="U850" s="128">
        <f t="shared" si="52"/>
        <v>-4.3000000000000007</v>
      </c>
      <c r="V850" s="123" t="str">
        <f t="shared" si="50"/>
        <v/>
      </c>
      <c r="W850" s="128" t="str">
        <f t="shared" si="51"/>
        <v/>
      </c>
      <c r="X850" s="124"/>
      <c r="Z850" s="6"/>
      <c r="AA850"/>
      <c r="AC850" s="545"/>
      <c r="AR850" s="6"/>
      <c r="AS850" s="6"/>
      <c r="AT850" s="58"/>
      <c r="AU850" s="670"/>
      <c r="AV850" s="671"/>
      <c r="AW850" s="670"/>
      <c r="AX850" s="670"/>
      <c r="AY850" s="670"/>
      <c r="AZ850" s="670"/>
      <c r="BA850" s="670"/>
      <c r="BB850" s="670"/>
      <c r="BC850" s="670"/>
      <c r="BD850" s="671"/>
      <c r="BE850" s="671"/>
      <c r="BF850" s="671"/>
      <c r="BG850" s="671"/>
      <c r="BH850" s="670"/>
      <c r="BI850" s="670"/>
      <c r="BJ850" s="670"/>
      <c r="BK850" s="672"/>
      <c r="BL850" s="60"/>
      <c r="BT850" s="6"/>
      <c r="BU850" s="6"/>
      <c r="BV850" s="6"/>
      <c r="BW850" s="6"/>
      <c r="BX850" s="6"/>
      <c r="BY850" s="6"/>
      <c r="BZ850" s="6"/>
      <c r="CA850" s="6"/>
      <c r="CB850" s="60"/>
      <c r="CC850" s="6"/>
      <c r="CD850" s="6"/>
      <c r="CE850" s="6"/>
    </row>
    <row r="851" spans="2:83" x14ac:dyDescent="0.25">
      <c r="B851" s="6">
        <v>28.6</v>
      </c>
      <c r="C851" s="6">
        <v>70</v>
      </c>
      <c r="D851" s="6">
        <v>21.4</v>
      </c>
      <c r="E851" s="6">
        <v>25.7</v>
      </c>
      <c r="F851" s="6">
        <v>4.7</v>
      </c>
      <c r="G851" s="6">
        <v>5.4</v>
      </c>
      <c r="H851" s="6">
        <v>1013.7</v>
      </c>
      <c r="I851" s="6" t="s">
        <v>229</v>
      </c>
      <c r="J851" s="6" t="s">
        <v>229</v>
      </c>
      <c r="K851" s="6">
        <v>0</v>
      </c>
      <c r="L851" s="6">
        <v>0</v>
      </c>
      <c r="M851" s="6">
        <v>0.5</v>
      </c>
      <c r="N851">
        <v>15.7</v>
      </c>
      <c r="O851">
        <v>669.8</v>
      </c>
      <c r="P851">
        <v>37.5</v>
      </c>
      <c r="Q851">
        <v>37.700000000000003</v>
      </c>
      <c r="R851" s="60">
        <v>0.58472222222222203</v>
      </c>
      <c r="T851" s="124">
        <f t="shared" si="49"/>
        <v>22.4</v>
      </c>
      <c r="U851" s="128">
        <f t="shared" si="52"/>
        <v>-4.3000000000000007</v>
      </c>
      <c r="V851" s="123" t="str">
        <f t="shared" si="50"/>
        <v/>
      </c>
      <c r="W851" s="128" t="str">
        <f t="shared" si="51"/>
        <v/>
      </c>
      <c r="X851" s="124"/>
      <c r="Z851" s="6"/>
      <c r="AA851"/>
      <c r="AC851" s="545"/>
      <c r="AR851" s="6"/>
      <c r="AS851" s="6"/>
      <c r="AT851" s="58"/>
      <c r="AU851" s="670"/>
      <c r="AV851" s="671"/>
      <c r="AW851" s="670"/>
      <c r="AX851" s="670"/>
      <c r="AY851" s="670"/>
      <c r="AZ851" s="670"/>
      <c r="BA851" s="670"/>
      <c r="BB851" s="670"/>
      <c r="BC851" s="670"/>
      <c r="BD851" s="671"/>
      <c r="BE851" s="671"/>
      <c r="BF851" s="671"/>
      <c r="BG851" s="671"/>
      <c r="BH851" s="670"/>
      <c r="BI851" s="670"/>
      <c r="BJ851" s="670"/>
      <c r="BK851" s="672"/>
      <c r="BL851" s="60"/>
      <c r="BT851" s="6"/>
      <c r="BU851" s="6"/>
      <c r="BV851" s="6"/>
      <c r="BW851" s="6"/>
      <c r="BX851" s="6"/>
      <c r="BY851" s="6"/>
      <c r="BZ851" s="6"/>
      <c r="CA851" s="6"/>
      <c r="CB851" s="60"/>
      <c r="CC851" s="6"/>
      <c r="CD851" s="6"/>
      <c r="CE851" s="6"/>
    </row>
    <row r="852" spans="2:83" x14ac:dyDescent="0.25">
      <c r="B852" s="6">
        <v>28.6</v>
      </c>
      <c r="C852" s="6">
        <v>70</v>
      </c>
      <c r="D852" s="6">
        <v>21.3</v>
      </c>
      <c r="E852" s="6">
        <v>25.8</v>
      </c>
      <c r="F852" s="6">
        <v>6.5</v>
      </c>
      <c r="G852" s="6">
        <v>9.4</v>
      </c>
      <c r="H852" s="6">
        <v>1013.7</v>
      </c>
      <c r="I852" s="6" t="s">
        <v>229</v>
      </c>
      <c r="J852" s="6" t="s">
        <v>229</v>
      </c>
      <c r="K852" s="6">
        <v>0</v>
      </c>
      <c r="L852" s="6">
        <v>0</v>
      </c>
      <c r="M852" s="6">
        <v>0.5</v>
      </c>
      <c r="N852">
        <v>15.7</v>
      </c>
      <c r="O852">
        <v>669.8</v>
      </c>
      <c r="P852">
        <v>37.9</v>
      </c>
      <c r="Q852">
        <v>38.1</v>
      </c>
      <c r="R852" s="60">
        <v>0.58541666666666703</v>
      </c>
      <c r="T852" s="124">
        <f t="shared" si="49"/>
        <v>22.4</v>
      </c>
      <c r="U852" s="128">
        <f t="shared" si="52"/>
        <v>-4.3000000000000007</v>
      </c>
      <c r="V852" s="123" t="str">
        <f t="shared" si="50"/>
        <v/>
      </c>
      <c r="W852" s="128" t="str">
        <f t="shared" si="51"/>
        <v/>
      </c>
      <c r="X852" s="124"/>
      <c r="Z852" s="6"/>
      <c r="AA852"/>
      <c r="AC852" s="545"/>
      <c r="AR852" s="6"/>
      <c r="AS852" s="6"/>
      <c r="AT852" s="58"/>
      <c r="AU852" s="670"/>
      <c r="AV852" s="671"/>
      <c r="AW852" s="670"/>
      <c r="AX852" s="670"/>
      <c r="AY852" s="671"/>
      <c r="AZ852" s="671"/>
      <c r="BA852" s="670"/>
      <c r="BB852" s="670"/>
      <c r="BC852" s="670"/>
      <c r="BD852" s="671"/>
      <c r="BE852" s="671"/>
      <c r="BF852" s="671"/>
      <c r="BG852" s="671"/>
      <c r="BH852" s="670"/>
      <c r="BI852" s="670"/>
      <c r="BJ852" s="670"/>
      <c r="BK852" s="672"/>
      <c r="BL852" s="60"/>
      <c r="BT852" s="6"/>
      <c r="BU852" s="6"/>
      <c r="BV852" s="6"/>
      <c r="BW852" s="6"/>
      <c r="BX852" s="6"/>
      <c r="BY852" s="6"/>
      <c r="BZ852" s="6"/>
      <c r="CA852" s="6"/>
      <c r="CB852" s="60"/>
      <c r="CC852" s="6"/>
      <c r="CD852" s="6"/>
      <c r="CE852" s="6"/>
    </row>
    <row r="853" spans="2:83" x14ac:dyDescent="0.25">
      <c r="B853" s="6">
        <v>28.7</v>
      </c>
      <c r="C853" s="6">
        <v>69</v>
      </c>
      <c r="D853" s="6">
        <v>21.5</v>
      </c>
      <c r="E853" s="6">
        <v>25.8</v>
      </c>
      <c r="F853" s="6">
        <v>6.5</v>
      </c>
      <c r="G853" s="6">
        <v>9.4</v>
      </c>
      <c r="H853" s="6">
        <v>1013.8</v>
      </c>
      <c r="I853" s="6" t="s">
        <v>229</v>
      </c>
      <c r="J853" s="6" t="s">
        <v>229</v>
      </c>
      <c r="K853" s="6">
        <v>0</v>
      </c>
      <c r="L853" s="6">
        <v>0</v>
      </c>
      <c r="M853" s="6">
        <v>0.5</v>
      </c>
      <c r="N853">
        <v>15.7</v>
      </c>
      <c r="O853">
        <v>669.8</v>
      </c>
      <c r="P853">
        <v>38.299999999999997</v>
      </c>
      <c r="Q853">
        <v>38.4</v>
      </c>
      <c r="R853" s="60">
        <v>0.58611111111111103</v>
      </c>
      <c r="T853" s="124">
        <f t="shared" si="49"/>
        <v>22.4</v>
      </c>
      <c r="U853" s="128">
        <f t="shared" si="52"/>
        <v>-4.3000000000000007</v>
      </c>
      <c r="V853" s="123" t="str">
        <f t="shared" si="50"/>
        <v/>
      </c>
      <c r="W853" s="128" t="str">
        <f t="shared" si="51"/>
        <v/>
      </c>
      <c r="X853" s="124"/>
      <c r="Z853" s="6"/>
      <c r="AA853"/>
      <c r="AC853" s="545"/>
      <c r="AR853" s="6"/>
      <c r="AS853" s="6"/>
      <c r="AT853" s="58"/>
      <c r="AU853" s="670"/>
      <c r="AV853" s="671"/>
      <c r="AW853" s="670"/>
      <c r="AX853" s="670"/>
      <c r="AY853" s="670"/>
      <c r="AZ853" s="670"/>
      <c r="BA853" s="670"/>
      <c r="BB853" s="670"/>
      <c r="BC853" s="670"/>
      <c r="BD853" s="671"/>
      <c r="BE853" s="671"/>
      <c r="BF853" s="671"/>
      <c r="BG853" s="671"/>
      <c r="BH853" s="670"/>
      <c r="BI853" s="670"/>
      <c r="BJ853" s="670"/>
      <c r="BK853" s="672"/>
      <c r="BL853" s="60"/>
      <c r="BT853" s="6"/>
      <c r="BU853" s="6"/>
      <c r="BV853" s="6"/>
      <c r="BW853" s="6"/>
      <c r="BX853" s="6"/>
      <c r="BY853" s="6"/>
      <c r="BZ853" s="6"/>
      <c r="CA853" s="6"/>
      <c r="CB853" s="60"/>
      <c r="CC853" s="6"/>
      <c r="CD853" s="6"/>
      <c r="CE853" s="6"/>
    </row>
    <row r="854" spans="2:83" x14ac:dyDescent="0.25">
      <c r="B854" s="6">
        <v>28.7</v>
      </c>
      <c r="C854" s="6">
        <v>69</v>
      </c>
      <c r="D854" s="6">
        <v>21.5</v>
      </c>
      <c r="E854" s="6">
        <v>25.8</v>
      </c>
      <c r="F854" s="6">
        <v>2.5</v>
      </c>
      <c r="G854" s="6">
        <v>5.4</v>
      </c>
      <c r="H854" s="6">
        <v>1013.6</v>
      </c>
      <c r="I854" s="6" t="s">
        <v>229</v>
      </c>
      <c r="J854" s="6" t="s">
        <v>229</v>
      </c>
      <c r="K854" s="6">
        <v>0</v>
      </c>
      <c r="L854" s="6">
        <v>0</v>
      </c>
      <c r="M854" s="6">
        <v>0.5</v>
      </c>
      <c r="N854">
        <v>15.7</v>
      </c>
      <c r="O854">
        <v>669.8</v>
      </c>
      <c r="P854">
        <v>38.6</v>
      </c>
      <c r="Q854">
        <v>38.6</v>
      </c>
      <c r="R854" s="60">
        <v>0.58680555555555602</v>
      </c>
      <c r="T854" s="124">
        <f t="shared" si="49"/>
        <v>22.4</v>
      </c>
      <c r="U854" s="128">
        <f t="shared" si="52"/>
        <v>-4.3000000000000007</v>
      </c>
      <c r="V854" s="123" t="str">
        <f t="shared" si="50"/>
        <v/>
      </c>
      <c r="W854" s="128" t="str">
        <f t="shared" si="51"/>
        <v/>
      </c>
      <c r="X854" s="124"/>
      <c r="Z854" s="6"/>
      <c r="AA854"/>
      <c r="AC854" s="545"/>
      <c r="AR854" s="6"/>
      <c r="AS854" s="6"/>
      <c r="AT854" s="58"/>
      <c r="AU854" s="670"/>
      <c r="AV854" s="671"/>
      <c r="AW854" s="670"/>
      <c r="AX854" s="670"/>
      <c r="AY854" s="670"/>
      <c r="AZ854" s="670"/>
      <c r="BA854" s="670"/>
      <c r="BB854" s="670"/>
      <c r="BC854" s="670"/>
      <c r="BD854" s="671"/>
      <c r="BE854" s="671"/>
      <c r="BF854" s="671"/>
      <c r="BG854" s="671"/>
      <c r="BH854" s="670"/>
      <c r="BI854" s="670"/>
      <c r="BJ854" s="670"/>
      <c r="BK854" s="672"/>
      <c r="BL854" s="60"/>
      <c r="BT854" s="6"/>
      <c r="BU854" s="6"/>
      <c r="BV854" s="6"/>
      <c r="BW854" s="6"/>
      <c r="BX854" s="6"/>
      <c r="BY854" s="6"/>
      <c r="BZ854" s="6"/>
      <c r="CA854" s="6"/>
      <c r="CB854" s="60"/>
      <c r="CC854" s="6"/>
      <c r="CD854" s="6"/>
      <c r="CE854" s="6"/>
    </row>
    <row r="855" spans="2:83" x14ac:dyDescent="0.25">
      <c r="B855" s="6">
        <v>28.8</v>
      </c>
      <c r="C855" s="6">
        <v>69</v>
      </c>
      <c r="D855" s="6">
        <v>21.4</v>
      </c>
      <c r="E855" s="6">
        <v>25.7</v>
      </c>
      <c r="F855" s="6">
        <v>4.7</v>
      </c>
      <c r="G855" s="6">
        <v>5.4</v>
      </c>
      <c r="H855" s="6">
        <v>1013.7</v>
      </c>
      <c r="I855" s="6" t="s">
        <v>229</v>
      </c>
      <c r="J855" s="6" t="s">
        <v>229</v>
      </c>
      <c r="K855" s="6">
        <v>0</v>
      </c>
      <c r="L855" s="6">
        <v>0</v>
      </c>
      <c r="M855" s="6">
        <v>0.5</v>
      </c>
      <c r="N855">
        <v>15.7</v>
      </c>
      <c r="O855">
        <v>669.8</v>
      </c>
      <c r="P855">
        <v>38.9</v>
      </c>
      <c r="Q855">
        <v>38.799999999999997</v>
      </c>
      <c r="R855" s="60">
        <v>0.58750000000000002</v>
      </c>
      <c r="T855" s="124">
        <f t="shared" ref="T855:T918" si="53">MAX(P1359,Q1359)</f>
        <v>22.4</v>
      </c>
      <c r="U855" s="128">
        <f t="shared" si="52"/>
        <v>-4.3000000000000007</v>
      </c>
      <c r="V855" s="123" t="str">
        <f t="shared" si="50"/>
        <v/>
      </c>
      <c r="W855" s="128" t="str">
        <f t="shared" si="51"/>
        <v/>
      </c>
      <c r="X855" s="124"/>
      <c r="Z855" s="6"/>
      <c r="AA855"/>
      <c r="AC855" s="545"/>
      <c r="AR855" s="6"/>
      <c r="AS855" s="6"/>
      <c r="AT855" s="58"/>
      <c r="AU855" s="670"/>
      <c r="AV855" s="671"/>
      <c r="AW855" s="670"/>
      <c r="AX855" s="670"/>
      <c r="AY855" s="670"/>
      <c r="AZ855" s="670"/>
      <c r="BA855" s="670"/>
      <c r="BB855" s="670"/>
      <c r="BC855" s="670"/>
      <c r="BD855" s="671"/>
      <c r="BE855" s="671"/>
      <c r="BF855" s="671"/>
      <c r="BG855" s="671"/>
      <c r="BH855" s="670"/>
      <c r="BI855" s="670"/>
      <c r="BJ855" s="670"/>
      <c r="BK855" s="672"/>
      <c r="BL855" s="60"/>
      <c r="BT855" s="6"/>
      <c r="BU855" s="6"/>
      <c r="BV855" s="6"/>
      <c r="BW855" s="6"/>
      <c r="BX855" s="6"/>
      <c r="BY855" s="6"/>
      <c r="BZ855" s="6"/>
      <c r="CA855" s="6"/>
      <c r="CB855" s="60"/>
      <c r="CC855" s="6"/>
      <c r="CD855" s="6"/>
      <c r="CE855" s="6"/>
    </row>
    <row r="856" spans="2:83" x14ac:dyDescent="0.25">
      <c r="B856" s="6">
        <v>28.9</v>
      </c>
      <c r="C856" s="6">
        <v>69</v>
      </c>
      <c r="D856" s="6">
        <v>21.3</v>
      </c>
      <c r="E856" s="6">
        <v>25.8</v>
      </c>
      <c r="F856" s="6">
        <v>7.2</v>
      </c>
      <c r="G856" s="6">
        <v>9.4</v>
      </c>
      <c r="H856" s="6">
        <v>1013.7</v>
      </c>
      <c r="I856" s="6" t="s">
        <v>229</v>
      </c>
      <c r="J856" s="6" t="s">
        <v>229</v>
      </c>
      <c r="K856" s="6">
        <v>0</v>
      </c>
      <c r="L856" s="6">
        <v>0</v>
      </c>
      <c r="M856" s="6">
        <v>0.5</v>
      </c>
      <c r="N856">
        <v>15.7</v>
      </c>
      <c r="O856">
        <v>669.8</v>
      </c>
      <c r="P856">
        <v>39.1</v>
      </c>
      <c r="Q856">
        <v>39.1</v>
      </c>
      <c r="R856" s="60">
        <v>0.58819444444444402</v>
      </c>
      <c r="T856" s="124">
        <f t="shared" si="53"/>
        <v>22.4</v>
      </c>
      <c r="U856" s="128">
        <f t="shared" si="52"/>
        <v>-4.3000000000000007</v>
      </c>
      <c r="V856" s="123" t="str">
        <f t="shared" si="50"/>
        <v/>
      </c>
      <c r="W856" s="128" t="str">
        <f t="shared" si="51"/>
        <v/>
      </c>
      <c r="X856" s="124"/>
      <c r="Z856" s="6"/>
      <c r="AA856"/>
      <c r="AC856" s="545"/>
      <c r="AR856" s="6"/>
      <c r="AS856" s="6"/>
      <c r="AT856" s="58"/>
      <c r="AU856" s="670"/>
      <c r="AV856" s="671"/>
      <c r="AW856" s="670"/>
      <c r="AX856" s="670"/>
      <c r="AY856" s="671"/>
      <c r="AZ856" s="670"/>
      <c r="BA856" s="670"/>
      <c r="BB856" s="670"/>
      <c r="BC856" s="670"/>
      <c r="BD856" s="671"/>
      <c r="BE856" s="671"/>
      <c r="BF856" s="671"/>
      <c r="BG856" s="671"/>
      <c r="BH856" s="670"/>
      <c r="BI856" s="670"/>
      <c r="BJ856" s="670"/>
      <c r="BK856" s="672"/>
      <c r="BL856" s="60"/>
      <c r="BT856" s="6"/>
      <c r="BU856" s="6"/>
      <c r="BV856" s="6"/>
      <c r="BW856" s="6"/>
      <c r="BX856" s="6"/>
      <c r="BY856" s="6"/>
      <c r="BZ856" s="6"/>
      <c r="CA856" s="6"/>
      <c r="CB856" s="60"/>
      <c r="CC856" s="6"/>
      <c r="CD856" s="6"/>
      <c r="CE856" s="6"/>
    </row>
    <row r="857" spans="2:83" x14ac:dyDescent="0.25">
      <c r="B857" s="6">
        <v>28.9</v>
      </c>
      <c r="C857" s="6">
        <v>69</v>
      </c>
      <c r="D857" s="6">
        <v>21.5</v>
      </c>
      <c r="E857" s="6">
        <v>25.8</v>
      </c>
      <c r="F857" s="6">
        <v>5.4</v>
      </c>
      <c r="G857" s="6">
        <v>7.2</v>
      </c>
      <c r="H857" s="6">
        <v>1013.9</v>
      </c>
      <c r="I857" s="6" t="s">
        <v>229</v>
      </c>
      <c r="J857" s="6" t="s">
        <v>229</v>
      </c>
      <c r="K857" s="6">
        <v>0</v>
      </c>
      <c r="L857" s="6">
        <v>0</v>
      </c>
      <c r="M857" s="6">
        <v>0.5</v>
      </c>
      <c r="N857">
        <v>15.7</v>
      </c>
      <c r="O857">
        <v>669.8</v>
      </c>
      <c r="P857">
        <v>39.200000000000003</v>
      </c>
      <c r="Q857">
        <v>39.1</v>
      </c>
      <c r="R857" s="60">
        <v>0.58888888888888902</v>
      </c>
      <c r="T857" s="124">
        <f t="shared" si="53"/>
        <v>22.4</v>
      </c>
      <c r="U857" s="128">
        <f t="shared" si="52"/>
        <v>-4.2000000000000028</v>
      </c>
      <c r="V857" s="123" t="str">
        <f t="shared" si="50"/>
        <v/>
      </c>
      <c r="W857" s="128" t="str">
        <f t="shared" si="51"/>
        <v/>
      </c>
      <c r="X857" s="124"/>
      <c r="Z857" s="6"/>
      <c r="AA857"/>
      <c r="AC857" s="545"/>
      <c r="AR857" s="6"/>
      <c r="AS857" s="6"/>
      <c r="AT857" s="58"/>
      <c r="AU857" s="670"/>
      <c r="AV857" s="671"/>
      <c r="AW857" s="670"/>
      <c r="AX857" s="670"/>
      <c r="AY857" s="670"/>
      <c r="AZ857" s="670"/>
      <c r="BA857" s="670"/>
      <c r="BB857" s="670"/>
      <c r="BC857" s="670"/>
      <c r="BD857" s="671"/>
      <c r="BE857" s="671"/>
      <c r="BF857" s="671"/>
      <c r="BG857" s="671"/>
      <c r="BH857" s="670"/>
      <c r="BI857" s="670"/>
      <c r="BJ857" s="670"/>
      <c r="BK857" s="672"/>
      <c r="BL857" s="60"/>
      <c r="BT857" s="6"/>
      <c r="BU857" s="6"/>
      <c r="BV857" s="6"/>
      <c r="BW857" s="6"/>
      <c r="BX857" s="6"/>
      <c r="BY857" s="6"/>
      <c r="BZ857" s="6"/>
      <c r="CA857" s="6"/>
      <c r="CB857" s="60"/>
      <c r="CC857" s="6"/>
      <c r="CD857" s="6"/>
      <c r="CE857" s="6"/>
    </row>
    <row r="858" spans="2:83" x14ac:dyDescent="0.25">
      <c r="B858" s="6">
        <v>29</v>
      </c>
      <c r="C858" s="6">
        <v>69</v>
      </c>
      <c r="D858" s="6">
        <v>21.5</v>
      </c>
      <c r="E858" s="6">
        <v>25.8</v>
      </c>
      <c r="F858" s="6">
        <v>4.3</v>
      </c>
      <c r="G858" s="6">
        <v>5.4</v>
      </c>
      <c r="H858" s="6">
        <v>1013.7</v>
      </c>
      <c r="I858" s="6" t="s">
        <v>229</v>
      </c>
      <c r="J858" s="6" t="s">
        <v>229</v>
      </c>
      <c r="K858" s="6">
        <v>0</v>
      </c>
      <c r="L858" s="6">
        <v>0</v>
      </c>
      <c r="M858" s="6">
        <v>0.5</v>
      </c>
      <c r="N858">
        <v>15.7</v>
      </c>
      <c r="O858">
        <v>669.8</v>
      </c>
      <c r="P858">
        <v>39.4</v>
      </c>
      <c r="Q858">
        <v>39.4</v>
      </c>
      <c r="R858" s="60">
        <v>0.58958333333333302</v>
      </c>
      <c r="T858" s="124">
        <f t="shared" si="53"/>
        <v>22.4</v>
      </c>
      <c r="U858" s="128">
        <f t="shared" si="52"/>
        <v>-4.2000000000000028</v>
      </c>
      <c r="V858" s="123" t="str">
        <f t="shared" si="50"/>
        <v/>
      </c>
      <c r="W858" s="128" t="str">
        <f t="shared" si="51"/>
        <v/>
      </c>
      <c r="X858" s="124"/>
      <c r="Z858" s="6"/>
      <c r="AA858"/>
      <c r="AC858" s="545"/>
      <c r="AR858" s="6"/>
      <c r="AS858" s="6"/>
      <c r="AT858" s="58"/>
      <c r="AU858" s="670"/>
      <c r="AV858" s="671"/>
      <c r="AW858" s="670"/>
      <c r="AX858" s="670"/>
      <c r="AY858" s="670"/>
      <c r="AZ858" s="670"/>
      <c r="BA858" s="670"/>
      <c r="BB858" s="670"/>
      <c r="BC858" s="670"/>
      <c r="BD858" s="671"/>
      <c r="BE858" s="671"/>
      <c r="BF858" s="671"/>
      <c r="BG858" s="671"/>
      <c r="BH858" s="670"/>
      <c r="BI858" s="670"/>
      <c r="BJ858" s="670"/>
      <c r="BK858" s="672"/>
      <c r="BL858" s="60"/>
      <c r="BT858" s="6"/>
      <c r="BU858" s="6"/>
      <c r="BV858" s="6"/>
      <c r="BW858" s="6"/>
      <c r="BX858" s="6"/>
      <c r="BY858" s="6"/>
      <c r="BZ858" s="6"/>
      <c r="CA858" s="6"/>
      <c r="CB858" s="60"/>
      <c r="CC858" s="6"/>
      <c r="CD858" s="6"/>
      <c r="CE858" s="6"/>
    </row>
    <row r="859" spans="2:83" x14ac:dyDescent="0.25">
      <c r="B859" s="6">
        <v>29</v>
      </c>
      <c r="C859" s="6">
        <v>67</v>
      </c>
      <c r="D859" s="6">
        <v>21.5</v>
      </c>
      <c r="E859" s="6">
        <v>25.8</v>
      </c>
      <c r="F859" s="6">
        <v>10.8</v>
      </c>
      <c r="G859" s="6">
        <v>13</v>
      </c>
      <c r="H859" s="6">
        <v>1013.6</v>
      </c>
      <c r="I859" s="6" t="s">
        <v>229</v>
      </c>
      <c r="J859" s="6" t="s">
        <v>229</v>
      </c>
      <c r="K859" s="6">
        <v>0</v>
      </c>
      <c r="L859" s="6">
        <v>0</v>
      </c>
      <c r="M859" s="6">
        <v>0.5</v>
      </c>
      <c r="N859">
        <v>15.7</v>
      </c>
      <c r="O859">
        <v>669.8</v>
      </c>
      <c r="P859">
        <v>39.700000000000003</v>
      </c>
      <c r="Q859">
        <v>39.6</v>
      </c>
      <c r="R859" s="60">
        <v>0.59027777777777801</v>
      </c>
      <c r="T859" s="124">
        <f t="shared" si="53"/>
        <v>22.3</v>
      </c>
      <c r="U859" s="128">
        <f t="shared" si="52"/>
        <v>-4.3999999999999986</v>
      </c>
      <c r="V859" s="123" t="str">
        <f t="shared" si="50"/>
        <v/>
      </c>
      <c r="W859" s="128" t="str">
        <f t="shared" si="51"/>
        <v/>
      </c>
      <c r="X859" s="124"/>
      <c r="Z859" s="6"/>
      <c r="AA859"/>
      <c r="AC859" s="545"/>
      <c r="AR859" s="6"/>
      <c r="AS859" s="6"/>
      <c r="AT859" s="58"/>
      <c r="AU859" s="670"/>
      <c r="AV859" s="671"/>
      <c r="AW859" s="670"/>
      <c r="AX859" s="670"/>
      <c r="AY859" s="670"/>
      <c r="AZ859" s="670"/>
      <c r="BA859" s="671"/>
      <c r="BB859" s="670"/>
      <c r="BC859" s="670"/>
      <c r="BD859" s="671"/>
      <c r="BE859" s="671"/>
      <c r="BF859" s="671"/>
      <c r="BG859" s="671"/>
      <c r="BH859" s="670"/>
      <c r="BI859" s="670"/>
      <c r="BJ859" s="670"/>
      <c r="BK859" s="672"/>
      <c r="BL859" s="60"/>
      <c r="BT859" s="6"/>
      <c r="BU859" s="6"/>
      <c r="BV859" s="6"/>
      <c r="BW859" s="6"/>
      <c r="BX859" s="6"/>
      <c r="BY859" s="6"/>
      <c r="BZ859" s="6"/>
      <c r="CA859" s="6"/>
      <c r="CB859" s="60"/>
      <c r="CC859" s="6"/>
      <c r="CD859" s="6"/>
      <c r="CE859" s="6"/>
    </row>
    <row r="860" spans="2:83" x14ac:dyDescent="0.25">
      <c r="B860" s="6">
        <v>29</v>
      </c>
      <c r="C860" s="6">
        <v>68</v>
      </c>
      <c r="D860" s="6">
        <v>21.4</v>
      </c>
      <c r="E860" s="6">
        <v>25.7</v>
      </c>
      <c r="F860" s="6">
        <v>4.7</v>
      </c>
      <c r="G860" s="6">
        <v>7.2</v>
      </c>
      <c r="H860" s="6">
        <v>1013.8</v>
      </c>
      <c r="I860" s="6" t="s">
        <v>229</v>
      </c>
      <c r="J860" s="6" t="s">
        <v>229</v>
      </c>
      <c r="K860" s="6">
        <v>0</v>
      </c>
      <c r="L860" s="6">
        <v>0</v>
      </c>
      <c r="M860" s="6">
        <v>0.5</v>
      </c>
      <c r="N860">
        <v>15.7</v>
      </c>
      <c r="O860">
        <v>669.8</v>
      </c>
      <c r="P860">
        <v>39.799999999999997</v>
      </c>
      <c r="Q860">
        <v>39.799999999999997</v>
      </c>
      <c r="R860" s="60">
        <v>0.59097222222222201</v>
      </c>
      <c r="T860" s="124">
        <f t="shared" si="53"/>
        <v>22.3</v>
      </c>
      <c r="U860" s="128">
        <f t="shared" si="52"/>
        <v>-4.3000000000000007</v>
      </c>
      <c r="V860" s="123" t="str">
        <f t="shared" si="50"/>
        <v/>
      </c>
      <c r="W860" s="128" t="str">
        <f t="shared" si="51"/>
        <v/>
      </c>
      <c r="X860" s="124"/>
      <c r="Z860" s="6"/>
      <c r="AA860"/>
      <c r="AC860" s="545"/>
      <c r="AR860" s="6"/>
      <c r="AS860" s="6"/>
      <c r="AT860" s="58"/>
      <c r="AU860" s="670"/>
      <c r="AV860" s="671"/>
      <c r="AW860" s="670"/>
      <c r="AX860" s="670"/>
      <c r="AY860" s="670"/>
      <c r="AZ860" s="670"/>
      <c r="BA860" s="670"/>
      <c r="BB860" s="670"/>
      <c r="BC860" s="670"/>
      <c r="BD860" s="671"/>
      <c r="BE860" s="671"/>
      <c r="BF860" s="671"/>
      <c r="BG860" s="671"/>
      <c r="BH860" s="670"/>
      <c r="BI860" s="670"/>
      <c r="BJ860" s="670"/>
      <c r="BK860" s="672"/>
      <c r="BL860" s="60"/>
      <c r="BT860" s="6"/>
      <c r="BU860" s="6"/>
      <c r="BV860" s="6"/>
      <c r="BW860" s="6"/>
      <c r="BX860" s="6"/>
      <c r="BY860" s="6"/>
      <c r="BZ860" s="6"/>
      <c r="CA860" s="6"/>
      <c r="CB860" s="60"/>
      <c r="CC860" s="6"/>
      <c r="CD860" s="6"/>
      <c r="CE860" s="6"/>
    </row>
    <row r="861" spans="2:83" x14ac:dyDescent="0.25">
      <c r="B861" s="6">
        <v>29</v>
      </c>
      <c r="C861" s="6">
        <v>68</v>
      </c>
      <c r="D861" s="6">
        <v>21.3</v>
      </c>
      <c r="E861" s="6">
        <v>25.6</v>
      </c>
      <c r="F861" s="6">
        <v>4.7</v>
      </c>
      <c r="G861" s="6">
        <v>5.4</v>
      </c>
      <c r="H861" s="6">
        <v>1013.6</v>
      </c>
      <c r="I861" s="6" t="s">
        <v>229</v>
      </c>
      <c r="J861" s="6" t="s">
        <v>229</v>
      </c>
      <c r="K861" s="6">
        <v>0</v>
      </c>
      <c r="L861" s="6">
        <v>0</v>
      </c>
      <c r="M861" s="6">
        <v>0.5</v>
      </c>
      <c r="N861">
        <v>15.7</v>
      </c>
      <c r="O861">
        <v>669.8</v>
      </c>
      <c r="P861">
        <v>39.5</v>
      </c>
      <c r="Q861">
        <v>39.6</v>
      </c>
      <c r="R861" s="60">
        <v>0.59166666666666701</v>
      </c>
      <c r="T861" s="124">
        <f t="shared" si="53"/>
        <v>22.3</v>
      </c>
      <c r="U861" s="128">
        <f t="shared" si="52"/>
        <v>-4.3000000000000007</v>
      </c>
      <c r="V861" s="123" t="str">
        <f t="shared" si="50"/>
        <v/>
      </c>
      <c r="W861" s="128" t="str">
        <f t="shared" si="51"/>
        <v/>
      </c>
      <c r="X861" s="124"/>
      <c r="Z861" s="6"/>
      <c r="AA861"/>
      <c r="AC861" s="545"/>
      <c r="AR861" s="6"/>
      <c r="AS861" s="6"/>
      <c r="AT861" s="58"/>
      <c r="AU861" s="670"/>
      <c r="AV861" s="671"/>
      <c r="AW861" s="670"/>
      <c r="AX861" s="670"/>
      <c r="AY861" s="670"/>
      <c r="AZ861" s="670"/>
      <c r="BA861" s="670"/>
      <c r="BB861" s="670"/>
      <c r="BC861" s="670"/>
      <c r="BD861" s="671"/>
      <c r="BE861" s="671"/>
      <c r="BF861" s="671"/>
      <c r="BG861" s="671"/>
      <c r="BH861" s="670"/>
      <c r="BI861" s="670"/>
      <c r="BJ861" s="670"/>
      <c r="BK861" s="672"/>
      <c r="BL861" s="60"/>
      <c r="BT861" s="6"/>
      <c r="BU861" s="6"/>
      <c r="BV861" s="6"/>
      <c r="BW861" s="6"/>
      <c r="BX861" s="6"/>
      <c r="BY861" s="6"/>
      <c r="BZ861" s="6"/>
      <c r="CA861" s="6"/>
      <c r="CB861" s="60"/>
      <c r="CC861" s="6"/>
      <c r="CD861" s="6"/>
      <c r="CE861" s="6"/>
    </row>
    <row r="862" spans="2:83" x14ac:dyDescent="0.25">
      <c r="B862" s="6">
        <v>28.9</v>
      </c>
      <c r="C862" s="6">
        <v>69</v>
      </c>
      <c r="D862" s="6">
        <v>21.4</v>
      </c>
      <c r="E862" s="6">
        <v>25.7</v>
      </c>
      <c r="F862" s="6">
        <v>1.8</v>
      </c>
      <c r="G862" s="6">
        <v>1.8</v>
      </c>
      <c r="H862" s="6">
        <v>1013.8</v>
      </c>
      <c r="I862" s="6" t="s">
        <v>229</v>
      </c>
      <c r="J862" s="6" t="s">
        <v>229</v>
      </c>
      <c r="K862" s="6">
        <v>0</v>
      </c>
      <c r="L862" s="6">
        <v>0</v>
      </c>
      <c r="M862" s="6">
        <v>0.5</v>
      </c>
      <c r="N862">
        <v>15.7</v>
      </c>
      <c r="O862">
        <v>669.8</v>
      </c>
      <c r="P862">
        <v>39.200000000000003</v>
      </c>
      <c r="Q862">
        <v>39.200000000000003</v>
      </c>
      <c r="R862" s="60">
        <v>0.59236111111111101</v>
      </c>
      <c r="T862" s="124">
        <f t="shared" si="53"/>
        <v>22.3</v>
      </c>
      <c r="U862" s="128">
        <f t="shared" si="52"/>
        <v>-4.3000000000000007</v>
      </c>
      <c r="V862" s="123" t="str">
        <f t="shared" si="50"/>
        <v/>
      </c>
      <c r="W862" s="128" t="str">
        <f t="shared" si="51"/>
        <v/>
      </c>
      <c r="X862" s="124"/>
      <c r="Z862" s="6"/>
      <c r="AA862"/>
      <c r="AC862" s="545"/>
      <c r="AR862" s="6"/>
      <c r="AS862" s="6"/>
      <c r="AT862" s="58"/>
      <c r="AU862" s="670"/>
      <c r="AV862" s="671"/>
      <c r="AW862" s="670"/>
      <c r="AX862" s="670"/>
      <c r="AY862" s="670"/>
      <c r="AZ862" s="670"/>
      <c r="BA862" s="670"/>
      <c r="BB862" s="670"/>
      <c r="BC862" s="670"/>
      <c r="BD862" s="671"/>
      <c r="BE862" s="671"/>
      <c r="BF862" s="671"/>
      <c r="BG862" s="671"/>
      <c r="BH862" s="670"/>
      <c r="BI862" s="670"/>
      <c r="BJ862" s="670"/>
      <c r="BK862" s="672"/>
      <c r="BL862" s="60"/>
      <c r="BT862" s="6"/>
      <c r="BU862" s="6"/>
      <c r="BV862" s="6"/>
      <c r="BW862" s="6"/>
      <c r="BX862" s="6"/>
      <c r="BY862" s="6"/>
      <c r="BZ862" s="6"/>
      <c r="CA862" s="6"/>
      <c r="CB862" s="60"/>
      <c r="CC862" s="6"/>
      <c r="CD862" s="6"/>
      <c r="CE862" s="6"/>
    </row>
    <row r="863" spans="2:83" x14ac:dyDescent="0.25">
      <c r="B863" s="6">
        <v>28.9</v>
      </c>
      <c r="C863" s="6">
        <v>69</v>
      </c>
      <c r="D863" s="6">
        <v>21.4</v>
      </c>
      <c r="E863" s="6">
        <v>25.7</v>
      </c>
      <c r="F863" s="6">
        <v>4.7</v>
      </c>
      <c r="G863" s="6">
        <v>7.2</v>
      </c>
      <c r="H863" s="6">
        <v>1013.7</v>
      </c>
      <c r="I863" s="6" t="s">
        <v>229</v>
      </c>
      <c r="J863" s="6" t="s">
        <v>229</v>
      </c>
      <c r="K863" s="6">
        <v>0</v>
      </c>
      <c r="L863" s="6">
        <v>0</v>
      </c>
      <c r="M863" s="6">
        <v>0.5</v>
      </c>
      <c r="N863">
        <v>15.7</v>
      </c>
      <c r="O863">
        <v>669.8</v>
      </c>
      <c r="P863">
        <v>38.799999999999997</v>
      </c>
      <c r="Q863">
        <v>38.9</v>
      </c>
      <c r="R863" s="60">
        <v>0.593055555555556</v>
      </c>
      <c r="T863" s="124">
        <f t="shared" si="53"/>
        <v>22.3</v>
      </c>
      <c r="U863" s="128">
        <f t="shared" si="52"/>
        <v>-4.3000000000000007</v>
      </c>
      <c r="V863" s="123" t="str">
        <f t="shared" si="50"/>
        <v/>
      </c>
      <c r="W863" s="128" t="str">
        <f t="shared" si="51"/>
        <v/>
      </c>
      <c r="X863" s="124"/>
      <c r="Z863" s="6"/>
      <c r="AA863"/>
      <c r="AC863" s="545"/>
      <c r="AR863" s="6"/>
      <c r="AS863" s="6"/>
      <c r="AT863" s="58"/>
      <c r="AU863" s="670"/>
      <c r="AV863" s="671"/>
      <c r="AW863" s="670"/>
      <c r="AX863" s="670"/>
      <c r="AY863" s="670"/>
      <c r="AZ863" s="670"/>
      <c r="BA863" s="670"/>
      <c r="BB863" s="670"/>
      <c r="BC863" s="670"/>
      <c r="BD863" s="671"/>
      <c r="BE863" s="671"/>
      <c r="BF863" s="671"/>
      <c r="BG863" s="671"/>
      <c r="BH863" s="670"/>
      <c r="BI863" s="670"/>
      <c r="BJ863" s="670"/>
      <c r="BK863" s="672"/>
      <c r="BL863" s="60"/>
      <c r="BT863" s="6"/>
      <c r="BU863" s="6"/>
      <c r="BV863" s="6"/>
      <c r="BW863" s="6"/>
      <c r="BX863" s="6"/>
      <c r="BY863" s="6"/>
      <c r="BZ863" s="6"/>
      <c r="CA863" s="6"/>
      <c r="CB863" s="60"/>
      <c r="CC863" s="6"/>
      <c r="CD863" s="6"/>
      <c r="CE863" s="6"/>
    </row>
    <row r="864" spans="2:83" x14ac:dyDescent="0.25">
      <c r="B864" s="6">
        <v>28.9</v>
      </c>
      <c r="C864" s="6">
        <v>69</v>
      </c>
      <c r="D864" s="6">
        <v>21.4</v>
      </c>
      <c r="E864" s="6">
        <v>25.7</v>
      </c>
      <c r="F864" s="6">
        <v>5.4</v>
      </c>
      <c r="G864" s="6">
        <v>5.4</v>
      </c>
      <c r="H864" s="6">
        <v>1013.8</v>
      </c>
      <c r="I864" s="6" t="s">
        <v>229</v>
      </c>
      <c r="J864" s="6" t="s">
        <v>229</v>
      </c>
      <c r="K864" s="6">
        <v>0</v>
      </c>
      <c r="L864" s="6">
        <v>0</v>
      </c>
      <c r="M864" s="6">
        <v>0.5</v>
      </c>
      <c r="N864">
        <v>15.7</v>
      </c>
      <c r="O864">
        <v>669.8</v>
      </c>
      <c r="P864">
        <v>38.5</v>
      </c>
      <c r="Q864">
        <v>38.6</v>
      </c>
      <c r="R864" s="60">
        <v>0.59375</v>
      </c>
      <c r="T864" s="124">
        <f t="shared" si="53"/>
        <v>22.3</v>
      </c>
      <c r="U864" s="128">
        <f t="shared" si="52"/>
        <v>-4.3000000000000007</v>
      </c>
      <c r="V864" s="123" t="str">
        <f t="shared" si="50"/>
        <v/>
      </c>
      <c r="W864" s="128" t="str">
        <f t="shared" si="51"/>
        <v/>
      </c>
      <c r="X864" s="124"/>
      <c r="Z864" s="6"/>
      <c r="AA864"/>
      <c r="AC864" s="545"/>
      <c r="AR864" s="6"/>
      <c r="AS864" s="6"/>
      <c r="AT864" s="58"/>
      <c r="AU864" s="670"/>
      <c r="AV864" s="671"/>
      <c r="AW864" s="670"/>
      <c r="AX864" s="670"/>
      <c r="AY864" s="670"/>
      <c r="AZ864" s="670"/>
      <c r="BA864" s="670"/>
      <c r="BB864" s="670"/>
      <c r="BC864" s="670"/>
      <c r="BD864" s="671"/>
      <c r="BE864" s="671"/>
      <c r="BF864" s="671"/>
      <c r="BG864" s="671"/>
      <c r="BH864" s="670"/>
      <c r="BI864" s="670"/>
      <c r="BJ864" s="670"/>
      <c r="BK864" s="672"/>
      <c r="BL864" s="60"/>
      <c r="BT864" s="6"/>
      <c r="BU864" s="6"/>
      <c r="BV864" s="6"/>
      <c r="BW864" s="6"/>
      <c r="BX864" s="6"/>
      <c r="BY864" s="6"/>
      <c r="BZ864" s="6"/>
      <c r="CA864" s="6"/>
      <c r="CB864" s="60"/>
      <c r="CC864" s="6"/>
      <c r="CD864" s="6"/>
      <c r="CE864" s="6"/>
    </row>
    <row r="865" spans="2:83" x14ac:dyDescent="0.25">
      <c r="B865" s="6">
        <v>28.9</v>
      </c>
      <c r="C865" s="6">
        <v>69</v>
      </c>
      <c r="D865" s="6">
        <v>21.5</v>
      </c>
      <c r="E865" s="6">
        <v>25.8</v>
      </c>
      <c r="F865" s="6">
        <v>2.5</v>
      </c>
      <c r="G865" s="6">
        <v>3.6</v>
      </c>
      <c r="H865" s="6">
        <v>1013.7</v>
      </c>
      <c r="I865" s="6" t="s">
        <v>229</v>
      </c>
      <c r="J865" s="6" t="s">
        <v>229</v>
      </c>
      <c r="K865" s="6">
        <v>0</v>
      </c>
      <c r="L865" s="6">
        <v>0</v>
      </c>
      <c r="M865" s="6">
        <v>0.5</v>
      </c>
      <c r="N865">
        <v>15.7</v>
      </c>
      <c r="O865">
        <v>669.8</v>
      </c>
      <c r="P865">
        <v>38.299999999999997</v>
      </c>
      <c r="Q865">
        <v>38.5</v>
      </c>
      <c r="R865" s="60">
        <v>0.594444444444444</v>
      </c>
      <c r="T865" s="124">
        <f t="shared" si="53"/>
        <v>22.3</v>
      </c>
      <c r="U865" s="128">
        <f t="shared" si="52"/>
        <v>-4.3000000000000007</v>
      </c>
      <c r="V865" s="123" t="str">
        <f t="shared" si="50"/>
        <v/>
      </c>
      <c r="W865" s="128" t="str">
        <f t="shared" si="51"/>
        <v/>
      </c>
      <c r="X865" s="124"/>
      <c r="Z865" s="6"/>
      <c r="AA865"/>
      <c r="AC865" s="545"/>
      <c r="AR865" s="6"/>
      <c r="AS865" s="6"/>
      <c r="AT865" s="58"/>
      <c r="AU865" s="670"/>
      <c r="AV865" s="671"/>
      <c r="AW865" s="670"/>
      <c r="AX865" s="670"/>
      <c r="AY865" s="670"/>
      <c r="AZ865" s="670"/>
      <c r="BA865" s="670"/>
      <c r="BB865" s="670"/>
      <c r="BC865" s="670"/>
      <c r="BD865" s="671"/>
      <c r="BE865" s="671"/>
      <c r="BF865" s="671"/>
      <c r="BG865" s="671"/>
      <c r="BH865" s="670"/>
      <c r="BI865" s="670"/>
      <c r="BJ865" s="670"/>
      <c r="BK865" s="672"/>
      <c r="BL865" s="60"/>
      <c r="BT865" s="6"/>
      <c r="BU865" s="6"/>
      <c r="BV865" s="6"/>
      <c r="BW865" s="6"/>
      <c r="BX865" s="6"/>
      <c r="BY865" s="6"/>
      <c r="BZ865" s="6"/>
      <c r="CA865" s="6"/>
      <c r="CB865" s="60"/>
      <c r="CC865" s="6"/>
      <c r="CD865" s="6"/>
      <c r="CE865" s="6"/>
    </row>
    <row r="866" spans="2:83" x14ac:dyDescent="0.25">
      <c r="B866" s="6">
        <v>29</v>
      </c>
      <c r="C866" s="6">
        <v>69</v>
      </c>
      <c r="D866" s="6">
        <v>21.5</v>
      </c>
      <c r="E866" s="6">
        <v>26</v>
      </c>
      <c r="F866" s="6">
        <v>1.4</v>
      </c>
      <c r="G866" s="6">
        <v>1.8</v>
      </c>
      <c r="H866" s="6">
        <v>1013.8</v>
      </c>
      <c r="I866" s="6" t="s">
        <v>229</v>
      </c>
      <c r="J866" s="6" t="s">
        <v>229</v>
      </c>
      <c r="K866" s="6">
        <v>0</v>
      </c>
      <c r="L866" s="6">
        <v>0</v>
      </c>
      <c r="M866" s="6">
        <v>0.5</v>
      </c>
      <c r="N866">
        <v>15.7</v>
      </c>
      <c r="O866">
        <v>669.8</v>
      </c>
      <c r="P866">
        <v>38.299999999999997</v>
      </c>
      <c r="Q866">
        <v>38.6</v>
      </c>
      <c r="R866" s="60">
        <v>0.59513888888888899</v>
      </c>
      <c r="T866" s="124">
        <f t="shared" si="53"/>
        <v>22.2</v>
      </c>
      <c r="U866" s="128">
        <f t="shared" si="52"/>
        <v>-4.4000000000000021</v>
      </c>
      <c r="V866" s="123" t="str">
        <f t="shared" si="50"/>
        <v/>
      </c>
      <c r="W866" s="128" t="str">
        <f t="shared" si="51"/>
        <v/>
      </c>
      <c r="X866" s="124"/>
      <c r="Z866" s="6"/>
      <c r="AA866"/>
      <c r="AC866" s="545"/>
      <c r="AR866" s="6"/>
      <c r="AS866" s="6"/>
      <c r="AT866" s="58"/>
      <c r="AU866" s="670"/>
      <c r="AV866" s="671"/>
      <c r="AW866" s="670"/>
      <c r="AX866" s="670"/>
      <c r="AY866" s="670"/>
      <c r="AZ866" s="670"/>
      <c r="BA866" s="670"/>
      <c r="BB866" s="670"/>
      <c r="BC866" s="670"/>
      <c r="BD866" s="671"/>
      <c r="BE866" s="671"/>
      <c r="BF866" s="671"/>
      <c r="BG866" s="671"/>
      <c r="BH866" s="670"/>
      <c r="BI866" s="670"/>
      <c r="BJ866" s="670"/>
      <c r="BK866" s="672"/>
      <c r="BL866" s="60"/>
      <c r="BT866" s="6"/>
      <c r="BU866" s="6"/>
      <c r="BV866" s="6"/>
      <c r="BW866" s="6"/>
      <c r="BX866" s="6"/>
      <c r="BY866" s="6"/>
      <c r="BZ866" s="6"/>
      <c r="CA866" s="6"/>
      <c r="CB866" s="60"/>
      <c r="CC866" s="6"/>
      <c r="CD866" s="6"/>
      <c r="CE866" s="6"/>
    </row>
    <row r="867" spans="2:83" x14ac:dyDescent="0.25">
      <c r="B867" s="6">
        <v>29</v>
      </c>
      <c r="C867" s="6">
        <v>69</v>
      </c>
      <c r="D867" s="6">
        <v>21.6</v>
      </c>
      <c r="E867" s="6">
        <v>26.2</v>
      </c>
      <c r="F867" s="6">
        <v>0.4</v>
      </c>
      <c r="G867" s="6">
        <v>1.8</v>
      </c>
      <c r="H867" s="6">
        <v>1013.7</v>
      </c>
      <c r="I867" s="6" t="s">
        <v>229</v>
      </c>
      <c r="J867" s="6" t="s">
        <v>229</v>
      </c>
      <c r="K867" s="6">
        <v>0</v>
      </c>
      <c r="L867" s="6">
        <v>0</v>
      </c>
      <c r="M867" s="6">
        <v>0.5</v>
      </c>
      <c r="N867">
        <v>15.7</v>
      </c>
      <c r="O867">
        <v>669.8</v>
      </c>
      <c r="P867">
        <v>38.299999999999997</v>
      </c>
      <c r="Q867">
        <v>38.799999999999997</v>
      </c>
      <c r="R867" s="60">
        <v>0.59583333333333299</v>
      </c>
      <c r="T867" s="124">
        <f t="shared" si="53"/>
        <v>22.2</v>
      </c>
      <c r="U867" s="128">
        <f t="shared" si="52"/>
        <v>-4.4000000000000021</v>
      </c>
      <c r="V867" s="123" t="str">
        <f t="shared" si="50"/>
        <v/>
      </c>
      <c r="W867" s="128" t="str">
        <f t="shared" si="51"/>
        <v/>
      </c>
      <c r="X867" s="124"/>
      <c r="Z867" s="6"/>
      <c r="AA867"/>
      <c r="AC867" s="545"/>
      <c r="AR867" s="6"/>
      <c r="AS867" s="6"/>
      <c r="AT867" s="58"/>
      <c r="AU867" s="670"/>
      <c r="AV867" s="671"/>
      <c r="AW867" s="670"/>
      <c r="AX867" s="670"/>
      <c r="AY867" s="670"/>
      <c r="AZ867" s="670"/>
      <c r="BA867" s="670"/>
      <c r="BB867" s="670"/>
      <c r="BC867" s="670"/>
      <c r="BD867" s="671"/>
      <c r="BE867" s="671"/>
      <c r="BF867" s="671"/>
      <c r="BG867" s="671"/>
      <c r="BH867" s="670"/>
      <c r="BI867" s="670"/>
      <c r="BJ867" s="670"/>
      <c r="BK867" s="672"/>
      <c r="BL867" s="60"/>
      <c r="BT867" s="6"/>
      <c r="BU867" s="6"/>
      <c r="BV867" s="6"/>
      <c r="BW867" s="6"/>
      <c r="BX867" s="6"/>
      <c r="BY867" s="6"/>
      <c r="BZ867" s="6"/>
      <c r="CA867" s="6"/>
      <c r="CB867" s="60"/>
      <c r="CC867" s="6"/>
      <c r="CD867" s="6"/>
      <c r="CE867" s="6"/>
    </row>
    <row r="868" spans="2:83" x14ac:dyDescent="0.25">
      <c r="B868" s="6">
        <v>29.1</v>
      </c>
      <c r="C868" s="6">
        <v>70</v>
      </c>
      <c r="D868" s="6">
        <v>21.7</v>
      </c>
      <c r="E868" s="6">
        <v>26.4</v>
      </c>
      <c r="F868" s="6">
        <v>2.9</v>
      </c>
      <c r="G868" s="6">
        <v>3.6</v>
      </c>
      <c r="H868" s="6">
        <v>1013.4</v>
      </c>
      <c r="I868" s="6" t="s">
        <v>229</v>
      </c>
      <c r="J868" s="6" t="s">
        <v>229</v>
      </c>
      <c r="K868" s="6">
        <v>0</v>
      </c>
      <c r="L868" s="6">
        <v>0</v>
      </c>
      <c r="M868" s="6">
        <v>0.5</v>
      </c>
      <c r="N868">
        <v>15.7</v>
      </c>
      <c r="O868">
        <v>669.8</v>
      </c>
      <c r="P868">
        <v>38.4</v>
      </c>
      <c r="Q868">
        <v>39.200000000000003</v>
      </c>
      <c r="R868" s="60">
        <v>0.59652777777777799</v>
      </c>
      <c r="T868" s="124">
        <f t="shared" si="53"/>
        <v>22.2</v>
      </c>
      <c r="U868" s="128">
        <f t="shared" si="52"/>
        <v>-4.3000000000000007</v>
      </c>
      <c r="V868" s="123" t="str">
        <f t="shared" si="50"/>
        <v/>
      </c>
      <c r="W868" s="128" t="str">
        <f t="shared" si="51"/>
        <v/>
      </c>
      <c r="X868" s="124"/>
      <c r="Z868" s="6"/>
      <c r="AA868"/>
      <c r="AC868" s="545"/>
      <c r="AR868" s="6"/>
      <c r="AS868" s="6"/>
      <c r="AT868" s="58"/>
      <c r="AU868" s="670"/>
      <c r="AV868" s="671"/>
      <c r="AW868" s="670"/>
      <c r="AX868" s="670"/>
      <c r="AY868" s="670"/>
      <c r="AZ868" s="670"/>
      <c r="BA868" s="670"/>
      <c r="BB868" s="670"/>
      <c r="BC868" s="670"/>
      <c r="BD868" s="671"/>
      <c r="BE868" s="671"/>
      <c r="BF868" s="671"/>
      <c r="BG868" s="671"/>
      <c r="BH868" s="670"/>
      <c r="BI868" s="670"/>
      <c r="BJ868" s="670"/>
      <c r="BK868" s="672"/>
      <c r="BL868" s="60"/>
      <c r="BT868" s="6"/>
      <c r="BU868" s="6"/>
      <c r="BV868" s="6"/>
      <c r="BW868" s="6"/>
      <c r="BX868" s="6"/>
      <c r="BY868" s="6"/>
      <c r="BZ868" s="6"/>
      <c r="CA868" s="6"/>
      <c r="CB868" s="60"/>
      <c r="CC868" s="6"/>
      <c r="CD868" s="6"/>
      <c r="CE868" s="6"/>
    </row>
    <row r="869" spans="2:83" x14ac:dyDescent="0.25">
      <c r="B869" s="6">
        <v>29.1</v>
      </c>
      <c r="C869" s="6">
        <v>69</v>
      </c>
      <c r="D869" s="6">
        <v>21.8</v>
      </c>
      <c r="E869" s="6">
        <v>26.5</v>
      </c>
      <c r="F869" s="6">
        <v>5</v>
      </c>
      <c r="G869" s="6">
        <v>5.4</v>
      </c>
      <c r="H869" s="6">
        <v>1013.5</v>
      </c>
      <c r="I869" s="6" t="s">
        <v>229</v>
      </c>
      <c r="J869" s="6" t="s">
        <v>229</v>
      </c>
      <c r="K869" s="6">
        <v>0</v>
      </c>
      <c r="L869" s="6">
        <v>0</v>
      </c>
      <c r="M869" s="6">
        <v>0.5</v>
      </c>
      <c r="N869">
        <v>15.7</v>
      </c>
      <c r="O869">
        <v>669.8</v>
      </c>
      <c r="P869">
        <v>38.6</v>
      </c>
      <c r="Q869">
        <v>39.5</v>
      </c>
      <c r="R869" s="60">
        <v>0.59722222222222199</v>
      </c>
      <c r="T869" s="124">
        <f t="shared" si="53"/>
        <v>22.2</v>
      </c>
      <c r="U869" s="128">
        <f t="shared" si="52"/>
        <v>-4.3000000000000007</v>
      </c>
      <c r="V869" s="123" t="str">
        <f t="shared" si="50"/>
        <v/>
      </c>
      <c r="W869" s="128" t="str">
        <f t="shared" si="51"/>
        <v/>
      </c>
      <c r="X869" s="124"/>
      <c r="Z869" s="6"/>
      <c r="AA869"/>
      <c r="AC869" s="545"/>
      <c r="AR869" s="6"/>
      <c r="AS869" s="6"/>
      <c r="AT869" s="58"/>
      <c r="AU869" s="670"/>
      <c r="AV869" s="671"/>
      <c r="AW869" s="670"/>
      <c r="AX869" s="670"/>
      <c r="AY869" s="670"/>
      <c r="AZ869" s="670"/>
      <c r="BA869" s="670"/>
      <c r="BB869" s="670"/>
      <c r="BC869" s="670"/>
      <c r="BD869" s="671"/>
      <c r="BE869" s="671"/>
      <c r="BF869" s="671"/>
      <c r="BG869" s="671"/>
      <c r="BH869" s="670"/>
      <c r="BI869" s="670"/>
      <c r="BJ869" s="670"/>
      <c r="BK869" s="672"/>
      <c r="BL869" s="60"/>
      <c r="BT869" s="6"/>
      <c r="BU869" s="6"/>
      <c r="BV869" s="6"/>
      <c r="BW869" s="6"/>
      <c r="BX869" s="6"/>
      <c r="BY869" s="6"/>
      <c r="BZ869" s="6"/>
      <c r="CA869" s="6"/>
      <c r="CB869" s="60"/>
      <c r="CC869" s="6"/>
      <c r="CD869" s="6"/>
      <c r="CE869" s="6"/>
    </row>
    <row r="870" spans="2:83" x14ac:dyDescent="0.25">
      <c r="B870" s="6">
        <v>29.2</v>
      </c>
      <c r="C870" s="6">
        <v>68</v>
      </c>
      <c r="D870" s="6">
        <v>21.8</v>
      </c>
      <c r="E870" s="6">
        <v>26.5</v>
      </c>
      <c r="F870" s="6">
        <v>1.4</v>
      </c>
      <c r="G870" s="6">
        <v>1.8</v>
      </c>
      <c r="H870" s="6">
        <v>1013.7</v>
      </c>
      <c r="I870" s="6" t="s">
        <v>229</v>
      </c>
      <c r="J870" s="6" t="s">
        <v>229</v>
      </c>
      <c r="K870" s="6">
        <v>0</v>
      </c>
      <c r="L870" s="6">
        <v>0</v>
      </c>
      <c r="M870" s="6">
        <v>0.5</v>
      </c>
      <c r="N870">
        <v>15.7</v>
      </c>
      <c r="O870">
        <v>669.8</v>
      </c>
      <c r="P870">
        <v>38.700000000000003</v>
      </c>
      <c r="Q870">
        <v>39.799999999999997</v>
      </c>
      <c r="R870" s="60">
        <v>0.59791666666666698</v>
      </c>
      <c r="T870" s="124">
        <f t="shared" si="53"/>
        <v>22.2</v>
      </c>
      <c r="U870" s="128">
        <f t="shared" si="52"/>
        <v>-4.3000000000000007</v>
      </c>
      <c r="V870" s="123" t="str">
        <f t="shared" si="50"/>
        <v/>
      </c>
      <c r="W870" s="128" t="str">
        <f t="shared" si="51"/>
        <v/>
      </c>
      <c r="X870" s="124"/>
      <c r="Z870" s="6"/>
      <c r="AA870"/>
      <c r="AC870" s="545"/>
      <c r="AR870" s="6"/>
      <c r="AS870" s="6"/>
      <c r="AT870" s="58"/>
      <c r="AU870" s="670"/>
      <c r="AV870" s="671"/>
      <c r="AW870" s="670"/>
      <c r="AX870" s="670"/>
      <c r="AY870" s="670"/>
      <c r="AZ870" s="670"/>
      <c r="BA870" s="670"/>
      <c r="BB870" s="670"/>
      <c r="BC870" s="670"/>
      <c r="BD870" s="671"/>
      <c r="BE870" s="671"/>
      <c r="BF870" s="671"/>
      <c r="BG870" s="671"/>
      <c r="BH870" s="670"/>
      <c r="BI870" s="670"/>
      <c r="BJ870" s="670"/>
      <c r="BK870" s="672"/>
      <c r="BL870" s="60"/>
      <c r="BT870" s="6"/>
      <c r="BU870" s="6"/>
      <c r="BV870" s="6"/>
      <c r="BW870" s="6"/>
      <c r="BX870" s="6"/>
      <c r="BY870" s="6"/>
      <c r="BZ870" s="6"/>
      <c r="CA870" s="6"/>
      <c r="CB870" s="60"/>
      <c r="CC870" s="6"/>
      <c r="CD870" s="6"/>
      <c r="CE870" s="6"/>
    </row>
    <row r="871" spans="2:83" x14ac:dyDescent="0.25">
      <c r="B871" s="6">
        <v>29.2</v>
      </c>
      <c r="C871" s="6">
        <v>69</v>
      </c>
      <c r="D871" s="6">
        <v>21.6</v>
      </c>
      <c r="E871" s="6">
        <v>26.6</v>
      </c>
      <c r="F871" s="6">
        <v>1.8</v>
      </c>
      <c r="G871" s="6">
        <v>1.8</v>
      </c>
      <c r="H871" s="6">
        <v>1013.6</v>
      </c>
      <c r="I871" s="6" t="s">
        <v>229</v>
      </c>
      <c r="J871" s="6" t="s">
        <v>229</v>
      </c>
      <c r="K871" s="6">
        <v>0</v>
      </c>
      <c r="L871" s="6">
        <v>0</v>
      </c>
      <c r="M871" s="6">
        <v>0.5</v>
      </c>
      <c r="N871">
        <v>15.7</v>
      </c>
      <c r="O871">
        <v>669.8</v>
      </c>
      <c r="P871">
        <v>39</v>
      </c>
      <c r="Q871">
        <v>40.1</v>
      </c>
      <c r="R871" s="60">
        <v>0.59861111111111098</v>
      </c>
      <c r="T871" s="124">
        <f t="shared" si="53"/>
        <v>22.2</v>
      </c>
      <c r="U871" s="128">
        <f t="shared" si="52"/>
        <v>-4.3000000000000007</v>
      </c>
      <c r="V871" s="123" t="str">
        <f t="shared" si="50"/>
        <v/>
      </c>
      <c r="W871" s="128" t="str">
        <f t="shared" si="51"/>
        <v/>
      </c>
      <c r="X871" s="124"/>
      <c r="Z871" s="6"/>
      <c r="AA871"/>
      <c r="AC871" s="545"/>
      <c r="AR871" s="6"/>
      <c r="AS871" s="6"/>
      <c r="AT871" s="58"/>
      <c r="AU871" s="670"/>
      <c r="AV871" s="671"/>
      <c r="AW871" s="670"/>
      <c r="AX871" s="670"/>
      <c r="AY871" s="670"/>
      <c r="AZ871" s="670"/>
      <c r="BA871" s="670"/>
      <c r="BB871" s="670"/>
      <c r="BC871" s="670"/>
      <c r="BD871" s="671"/>
      <c r="BE871" s="671"/>
      <c r="BF871" s="671"/>
      <c r="BG871" s="671"/>
      <c r="BH871" s="670"/>
      <c r="BI871" s="670"/>
      <c r="BJ871" s="670"/>
      <c r="BK871" s="672"/>
      <c r="BL871" s="60"/>
      <c r="BT871" s="6"/>
      <c r="BU871" s="6"/>
      <c r="BV871" s="6"/>
      <c r="BW871" s="6"/>
      <c r="BX871" s="6"/>
      <c r="BY871" s="6"/>
      <c r="BZ871" s="6"/>
      <c r="CA871" s="6"/>
      <c r="CB871" s="60"/>
      <c r="CC871" s="6"/>
      <c r="CD871" s="6"/>
      <c r="CE871" s="6"/>
    </row>
    <row r="872" spans="2:83" x14ac:dyDescent="0.25">
      <c r="B872" s="6">
        <v>29.3</v>
      </c>
      <c r="C872" s="6">
        <v>69</v>
      </c>
      <c r="D872" s="6">
        <v>21.7</v>
      </c>
      <c r="E872" s="6">
        <v>28.7</v>
      </c>
      <c r="F872" s="6">
        <v>3.6</v>
      </c>
      <c r="G872" s="6">
        <v>3.6</v>
      </c>
      <c r="H872" s="6">
        <v>1013.7</v>
      </c>
      <c r="I872" s="6" t="s">
        <v>229</v>
      </c>
      <c r="J872" s="6" t="s">
        <v>229</v>
      </c>
      <c r="K872" s="6">
        <v>0</v>
      </c>
      <c r="L872" s="6">
        <v>0</v>
      </c>
      <c r="M872" s="6">
        <v>0.5</v>
      </c>
      <c r="N872">
        <v>15.7</v>
      </c>
      <c r="O872">
        <v>669.8</v>
      </c>
      <c r="P872">
        <v>39.200000000000003</v>
      </c>
      <c r="Q872">
        <v>40.5</v>
      </c>
      <c r="R872" s="60">
        <v>0.59930555555555598</v>
      </c>
      <c r="T872" s="124">
        <f t="shared" si="53"/>
        <v>22.1</v>
      </c>
      <c r="U872" s="128">
        <f t="shared" si="52"/>
        <v>-4.3999999999999986</v>
      </c>
      <c r="V872" s="123" t="str">
        <f t="shared" si="50"/>
        <v/>
      </c>
      <c r="W872" s="128" t="str">
        <f t="shared" si="51"/>
        <v/>
      </c>
      <c r="X872" s="124"/>
      <c r="Z872" s="6"/>
      <c r="AA872"/>
      <c r="AC872" s="545"/>
      <c r="AR872" s="6"/>
      <c r="AS872" s="6"/>
      <c r="AT872" s="58"/>
      <c r="AU872" s="670"/>
      <c r="AV872" s="671"/>
      <c r="AW872" s="670"/>
      <c r="AX872" s="670"/>
      <c r="AY872" s="670"/>
      <c r="AZ872" s="670"/>
      <c r="BA872" s="670"/>
      <c r="BB872" s="670"/>
      <c r="BC872" s="670"/>
      <c r="BD872" s="671"/>
      <c r="BE872" s="671"/>
      <c r="BF872" s="671"/>
      <c r="BG872" s="671"/>
      <c r="BH872" s="670"/>
      <c r="BI872" s="670"/>
      <c r="BJ872" s="670"/>
      <c r="BK872" s="672"/>
      <c r="BL872" s="60"/>
      <c r="BT872" s="6"/>
      <c r="BU872" s="6"/>
      <c r="BV872" s="6"/>
      <c r="BW872" s="6"/>
      <c r="BX872" s="6"/>
      <c r="BY872" s="6"/>
      <c r="BZ872" s="6"/>
      <c r="CA872" s="6"/>
      <c r="CB872" s="60"/>
      <c r="CC872" s="6"/>
      <c r="CD872" s="6"/>
      <c r="CE872" s="6"/>
    </row>
    <row r="873" spans="2:83" x14ac:dyDescent="0.25">
      <c r="B873" s="6">
        <v>29.3</v>
      </c>
      <c r="C873" s="6">
        <v>69</v>
      </c>
      <c r="D873" s="6">
        <v>21.9</v>
      </c>
      <c r="E873" s="6">
        <v>28.7</v>
      </c>
      <c r="F873" s="6">
        <v>4</v>
      </c>
      <c r="G873" s="6">
        <v>5.4</v>
      </c>
      <c r="H873" s="6">
        <v>1013.6</v>
      </c>
      <c r="I873" s="6" t="s">
        <v>229</v>
      </c>
      <c r="J873" s="6" t="s">
        <v>229</v>
      </c>
      <c r="K873" s="6">
        <v>0</v>
      </c>
      <c r="L873" s="6">
        <v>0</v>
      </c>
      <c r="M873" s="6">
        <v>0.5</v>
      </c>
      <c r="N873">
        <v>15.7</v>
      </c>
      <c r="O873">
        <v>669.8</v>
      </c>
      <c r="P873">
        <v>39.5</v>
      </c>
      <c r="Q873">
        <v>40.799999999999997</v>
      </c>
      <c r="R873" s="60">
        <v>0.6</v>
      </c>
      <c r="T873" s="124">
        <f t="shared" si="53"/>
        <v>22.2</v>
      </c>
      <c r="U873" s="128">
        <f t="shared" si="52"/>
        <v>-4.3000000000000007</v>
      </c>
      <c r="V873" s="123" t="str">
        <f t="shared" si="50"/>
        <v/>
      </c>
      <c r="W873" s="128" t="str">
        <f t="shared" si="51"/>
        <v/>
      </c>
      <c r="X873" s="124"/>
      <c r="Z873" s="6"/>
      <c r="AA873"/>
      <c r="AC873" s="545"/>
      <c r="AR873" s="6"/>
      <c r="AS873" s="6"/>
      <c r="AT873" s="58"/>
      <c r="AU873" s="670"/>
      <c r="AV873" s="671"/>
      <c r="AW873" s="670"/>
      <c r="AX873" s="670"/>
      <c r="AY873" s="671"/>
      <c r="AZ873" s="670"/>
      <c r="BA873" s="670"/>
      <c r="BB873" s="670"/>
      <c r="BC873" s="670"/>
      <c r="BD873" s="671"/>
      <c r="BE873" s="671"/>
      <c r="BF873" s="671"/>
      <c r="BG873" s="671"/>
      <c r="BH873" s="670"/>
      <c r="BI873" s="670"/>
      <c r="BJ873" s="670"/>
      <c r="BK873" s="672"/>
      <c r="BL873" s="60"/>
      <c r="BT873" s="6"/>
      <c r="BU873" s="6"/>
      <c r="BV873" s="6"/>
      <c r="BW873" s="6"/>
      <c r="BX873" s="6"/>
      <c r="BY873" s="6"/>
      <c r="BZ873" s="6"/>
      <c r="CA873" s="6"/>
      <c r="CB873" s="60"/>
      <c r="CC873" s="6"/>
      <c r="CD873" s="6"/>
      <c r="CE873" s="6"/>
    </row>
    <row r="874" spans="2:83" x14ac:dyDescent="0.25">
      <c r="B874" s="6">
        <v>29.3</v>
      </c>
      <c r="C874" s="6">
        <v>67</v>
      </c>
      <c r="D874" s="6">
        <v>21.7</v>
      </c>
      <c r="E874" s="6">
        <v>28.7</v>
      </c>
      <c r="F874" s="6">
        <v>5.4</v>
      </c>
      <c r="G874" s="6">
        <v>7.2</v>
      </c>
      <c r="H874" s="6">
        <v>1013.6</v>
      </c>
      <c r="I874" s="6" t="s">
        <v>229</v>
      </c>
      <c r="J874" s="6" t="s">
        <v>229</v>
      </c>
      <c r="K874" s="6">
        <v>0</v>
      </c>
      <c r="L874" s="6">
        <v>0</v>
      </c>
      <c r="M874" s="6">
        <v>0.5</v>
      </c>
      <c r="N874">
        <v>15.7</v>
      </c>
      <c r="O874">
        <v>669.8</v>
      </c>
      <c r="P874">
        <v>39.6</v>
      </c>
      <c r="Q874">
        <v>41</v>
      </c>
      <c r="R874" s="60">
        <v>0.60069444444444398</v>
      </c>
      <c r="T874" s="124">
        <f t="shared" si="53"/>
        <v>22.1</v>
      </c>
      <c r="U874" s="128">
        <f t="shared" si="52"/>
        <v>-4.3999999999999986</v>
      </c>
      <c r="V874" s="123" t="str">
        <f t="shared" si="50"/>
        <v/>
      </c>
      <c r="W874" s="128" t="str">
        <f t="shared" si="51"/>
        <v/>
      </c>
      <c r="X874" s="124"/>
      <c r="Z874" s="6"/>
      <c r="AA874"/>
      <c r="AC874" s="545"/>
      <c r="AR874" s="6"/>
      <c r="AS874" s="6"/>
      <c r="AT874" s="58"/>
      <c r="AU874" s="670"/>
      <c r="AV874" s="671"/>
      <c r="AW874" s="670"/>
      <c r="AX874" s="670"/>
      <c r="AY874" s="670"/>
      <c r="AZ874" s="670"/>
      <c r="BA874" s="670"/>
      <c r="BB874" s="670"/>
      <c r="BC874" s="670"/>
      <c r="BD874" s="671"/>
      <c r="BE874" s="671"/>
      <c r="BF874" s="671"/>
      <c r="BG874" s="671"/>
      <c r="BH874" s="670"/>
      <c r="BI874" s="670"/>
      <c r="BJ874" s="670"/>
      <c r="BK874" s="672"/>
      <c r="BL874" s="60"/>
      <c r="BT874" s="6"/>
      <c r="BU874" s="6"/>
      <c r="BV874" s="6"/>
      <c r="BW874" s="6"/>
      <c r="BX874" s="6"/>
      <c r="BY874" s="6"/>
      <c r="BZ874" s="6"/>
      <c r="CA874" s="6"/>
      <c r="CB874" s="60"/>
      <c r="CC874" s="6"/>
      <c r="CD874" s="6"/>
      <c r="CE874" s="6"/>
    </row>
    <row r="875" spans="2:83" x14ac:dyDescent="0.25">
      <c r="B875" s="6">
        <v>29.3</v>
      </c>
      <c r="C875" s="6">
        <v>67</v>
      </c>
      <c r="D875" s="6">
        <v>21.8</v>
      </c>
      <c r="E875" s="6">
        <v>26.6</v>
      </c>
      <c r="F875" s="6">
        <v>5.4</v>
      </c>
      <c r="G875" s="6">
        <v>7.2</v>
      </c>
      <c r="H875" s="6">
        <v>1013.6</v>
      </c>
      <c r="I875" s="6" t="s">
        <v>229</v>
      </c>
      <c r="J875" s="6" t="s">
        <v>229</v>
      </c>
      <c r="K875" s="6">
        <v>0</v>
      </c>
      <c r="L875" s="6">
        <v>0</v>
      </c>
      <c r="M875" s="6">
        <v>0.5</v>
      </c>
      <c r="N875">
        <v>15.7</v>
      </c>
      <c r="O875">
        <v>669.8</v>
      </c>
      <c r="P875">
        <v>39.799999999999997</v>
      </c>
      <c r="Q875">
        <v>41.2</v>
      </c>
      <c r="R875" s="60">
        <v>0.60138888888888897</v>
      </c>
      <c r="T875" s="124">
        <f t="shared" si="53"/>
        <v>22.1</v>
      </c>
      <c r="U875" s="128">
        <f t="shared" si="52"/>
        <v>-4.3999999999999986</v>
      </c>
      <c r="V875" s="123" t="str">
        <f t="shared" si="50"/>
        <v/>
      </c>
      <c r="W875" s="128" t="str">
        <f t="shared" si="51"/>
        <v/>
      </c>
      <c r="X875" s="124"/>
      <c r="Z875" s="6"/>
      <c r="AA875"/>
      <c r="AC875" s="545"/>
      <c r="AR875" s="6"/>
      <c r="AS875" s="6"/>
      <c r="AT875" s="58"/>
      <c r="AU875" s="670"/>
      <c r="AV875" s="671"/>
      <c r="AW875" s="670"/>
      <c r="AX875" s="670"/>
      <c r="AY875" s="670"/>
      <c r="AZ875" s="670"/>
      <c r="BA875" s="670"/>
      <c r="BB875" s="670"/>
      <c r="BC875" s="670"/>
      <c r="BD875" s="671"/>
      <c r="BE875" s="671"/>
      <c r="BF875" s="671"/>
      <c r="BG875" s="671"/>
      <c r="BH875" s="670"/>
      <c r="BI875" s="670"/>
      <c r="BJ875" s="670"/>
      <c r="BK875" s="672"/>
      <c r="BL875" s="60"/>
      <c r="BT875" s="6"/>
      <c r="BU875" s="6"/>
      <c r="BV875" s="6"/>
      <c r="BW875" s="6"/>
      <c r="BX875" s="6"/>
      <c r="BY875" s="6"/>
      <c r="BZ875" s="6"/>
      <c r="CA875" s="6"/>
      <c r="CB875" s="60"/>
      <c r="CC875" s="6"/>
      <c r="CD875" s="6"/>
      <c r="CE875" s="6"/>
    </row>
    <row r="876" spans="2:83" x14ac:dyDescent="0.25">
      <c r="B876" s="6">
        <v>29.3</v>
      </c>
      <c r="C876" s="6">
        <v>68</v>
      </c>
      <c r="D876" s="6">
        <v>21.8</v>
      </c>
      <c r="E876" s="6">
        <v>26.5</v>
      </c>
      <c r="F876" s="6">
        <v>7.6</v>
      </c>
      <c r="G876" s="6">
        <v>11.2</v>
      </c>
      <c r="H876" s="6">
        <v>1013.6</v>
      </c>
      <c r="I876" s="6" t="s">
        <v>229</v>
      </c>
      <c r="J876" s="6" t="s">
        <v>229</v>
      </c>
      <c r="K876" s="6">
        <v>0</v>
      </c>
      <c r="L876" s="6">
        <v>0</v>
      </c>
      <c r="M876" s="6">
        <v>0.5</v>
      </c>
      <c r="N876">
        <v>15.7</v>
      </c>
      <c r="O876">
        <v>669.8</v>
      </c>
      <c r="P876">
        <v>40</v>
      </c>
      <c r="Q876">
        <v>41.2</v>
      </c>
      <c r="R876" s="60">
        <v>0.60208333333333297</v>
      </c>
      <c r="T876" s="124">
        <f t="shared" si="53"/>
        <v>22.1</v>
      </c>
      <c r="U876" s="128">
        <f t="shared" si="52"/>
        <v>-4.3999999999999986</v>
      </c>
      <c r="V876" s="123" t="str">
        <f t="shared" si="50"/>
        <v/>
      </c>
      <c r="W876" s="128" t="str">
        <f t="shared" si="51"/>
        <v/>
      </c>
      <c r="X876" s="124"/>
      <c r="Z876" s="6"/>
      <c r="AA876"/>
      <c r="AC876" s="545"/>
      <c r="AR876" s="6"/>
      <c r="AS876" s="6"/>
      <c r="AT876" s="58"/>
      <c r="AU876" s="670"/>
      <c r="AV876" s="671"/>
      <c r="AW876" s="670"/>
      <c r="AX876" s="670"/>
      <c r="AY876" s="670"/>
      <c r="AZ876" s="670"/>
      <c r="BA876" s="670"/>
      <c r="BB876" s="670"/>
      <c r="BC876" s="670"/>
      <c r="BD876" s="671"/>
      <c r="BE876" s="671"/>
      <c r="BF876" s="671"/>
      <c r="BG876" s="671"/>
      <c r="BH876" s="670"/>
      <c r="BI876" s="670"/>
      <c r="BJ876" s="670"/>
      <c r="BK876" s="672"/>
      <c r="BL876" s="60"/>
      <c r="BT876" s="6"/>
      <c r="BU876" s="6"/>
      <c r="BV876" s="6"/>
      <c r="BW876" s="6"/>
      <c r="BX876" s="6"/>
      <c r="BY876" s="6"/>
      <c r="BZ876" s="6"/>
      <c r="CA876" s="6"/>
      <c r="CB876" s="60"/>
      <c r="CC876" s="6"/>
      <c r="CD876" s="6"/>
      <c r="CE876" s="6"/>
    </row>
    <row r="877" spans="2:83" x14ac:dyDescent="0.25">
      <c r="B877" s="6">
        <v>29.4</v>
      </c>
      <c r="C877" s="6">
        <v>68</v>
      </c>
      <c r="D877" s="6">
        <v>21.7</v>
      </c>
      <c r="E877" s="6">
        <v>26.3</v>
      </c>
      <c r="F877" s="6">
        <v>4</v>
      </c>
      <c r="G877" s="6">
        <v>7.2</v>
      </c>
      <c r="H877" s="6">
        <v>1013.6</v>
      </c>
      <c r="I877" s="6" t="s">
        <v>229</v>
      </c>
      <c r="J877" s="6" t="s">
        <v>229</v>
      </c>
      <c r="K877" s="6">
        <v>0</v>
      </c>
      <c r="L877" s="6">
        <v>0</v>
      </c>
      <c r="M877" s="6">
        <v>0.5</v>
      </c>
      <c r="N877">
        <v>15.7</v>
      </c>
      <c r="O877">
        <v>669.8</v>
      </c>
      <c r="P877">
        <v>40.1</v>
      </c>
      <c r="Q877">
        <v>41.2</v>
      </c>
      <c r="R877" s="60">
        <v>0.60277777777777797</v>
      </c>
      <c r="T877" s="124">
        <f t="shared" si="53"/>
        <v>22.1</v>
      </c>
      <c r="U877" s="128">
        <f t="shared" si="52"/>
        <v>-4.2999999999999972</v>
      </c>
      <c r="V877" s="123" t="str">
        <f t="shared" si="50"/>
        <v/>
      </c>
      <c r="W877" s="128" t="str">
        <f t="shared" si="51"/>
        <v/>
      </c>
      <c r="X877" s="124"/>
      <c r="Z877" s="6"/>
      <c r="AA877"/>
      <c r="AC877" s="545"/>
      <c r="AR877" s="6"/>
      <c r="AS877" s="6"/>
      <c r="AT877" s="58"/>
      <c r="AU877" s="670"/>
      <c r="AV877" s="671"/>
      <c r="AW877" s="670"/>
      <c r="AX877" s="670"/>
      <c r="AY877" s="670"/>
      <c r="AZ877" s="670"/>
      <c r="BA877" s="671"/>
      <c r="BB877" s="670"/>
      <c r="BC877" s="670"/>
      <c r="BD877" s="671"/>
      <c r="BE877" s="671"/>
      <c r="BF877" s="671"/>
      <c r="BG877" s="671"/>
      <c r="BH877" s="670"/>
      <c r="BI877" s="670"/>
      <c r="BJ877" s="670"/>
      <c r="BK877" s="672"/>
      <c r="BL877" s="60"/>
      <c r="BT877" s="6"/>
      <c r="BU877" s="6"/>
      <c r="BV877" s="6"/>
      <c r="BW877" s="6"/>
      <c r="BX877" s="6"/>
      <c r="BY877" s="6"/>
      <c r="BZ877" s="6"/>
      <c r="CA877" s="6"/>
      <c r="CB877" s="60"/>
      <c r="CC877" s="6"/>
      <c r="CD877" s="6"/>
      <c r="CE877" s="6"/>
    </row>
    <row r="878" spans="2:83" x14ac:dyDescent="0.25">
      <c r="B878" s="6">
        <v>29.4</v>
      </c>
      <c r="C878" s="6">
        <v>68</v>
      </c>
      <c r="D878" s="6">
        <v>21.7</v>
      </c>
      <c r="E878" s="6">
        <v>26.3</v>
      </c>
      <c r="F878" s="6">
        <v>5</v>
      </c>
      <c r="G878" s="6">
        <v>7.2</v>
      </c>
      <c r="H878" s="6">
        <v>1013.3</v>
      </c>
      <c r="I878" s="6" t="s">
        <v>229</v>
      </c>
      <c r="J878" s="6" t="s">
        <v>229</v>
      </c>
      <c r="K878" s="6">
        <v>0</v>
      </c>
      <c r="L878" s="6">
        <v>0</v>
      </c>
      <c r="M878" s="6">
        <v>0.5</v>
      </c>
      <c r="N878">
        <v>15.7</v>
      </c>
      <c r="O878">
        <v>669.8</v>
      </c>
      <c r="P878">
        <v>40.1</v>
      </c>
      <c r="Q878">
        <v>41.2</v>
      </c>
      <c r="R878" s="60">
        <v>0.60347222222222197</v>
      </c>
      <c r="T878" s="124">
        <f t="shared" si="53"/>
        <v>22.1</v>
      </c>
      <c r="U878" s="128">
        <f t="shared" si="52"/>
        <v>-4.2999999999999972</v>
      </c>
      <c r="V878" s="123" t="str">
        <f t="shared" si="50"/>
        <v/>
      </c>
      <c r="W878" s="128" t="str">
        <f t="shared" si="51"/>
        <v/>
      </c>
      <c r="X878" s="124"/>
      <c r="Z878" s="6"/>
      <c r="AA878"/>
      <c r="AC878" s="545"/>
      <c r="AR878" s="6"/>
      <c r="AS878" s="6"/>
      <c r="AT878" s="58"/>
      <c r="AU878" s="670"/>
      <c r="AV878" s="671"/>
      <c r="AW878" s="670"/>
      <c r="AX878" s="670"/>
      <c r="AY878" s="670"/>
      <c r="AZ878" s="670"/>
      <c r="BA878" s="670"/>
      <c r="BB878" s="670"/>
      <c r="BC878" s="670"/>
      <c r="BD878" s="671"/>
      <c r="BE878" s="671"/>
      <c r="BF878" s="671"/>
      <c r="BG878" s="671"/>
      <c r="BH878" s="670"/>
      <c r="BI878" s="670"/>
      <c r="BJ878" s="670"/>
      <c r="BK878" s="672"/>
      <c r="BL878" s="60"/>
      <c r="BT878" s="6"/>
      <c r="BU878" s="6"/>
      <c r="BV878" s="6"/>
      <c r="BW878" s="6"/>
      <c r="BX878" s="6"/>
      <c r="BY878" s="6"/>
      <c r="BZ878" s="6"/>
      <c r="CA878" s="6"/>
      <c r="CB878" s="60"/>
      <c r="CC878" s="6"/>
      <c r="CD878" s="6"/>
      <c r="CE878" s="6"/>
    </row>
    <row r="879" spans="2:83" x14ac:dyDescent="0.25">
      <c r="B879" s="6">
        <v>29.5</v>
      </c>
      <c r="C879" s="6">
        <v>68</v>
      </c>
      <c r="D879" s="6">
        <v>21.7</v>
      </c>
      <c r="E879" s="6">
        <v>26.3</v>
      </c>
      <c r="F879" s="6">
        <v>2.2000000000000002</v>
      </c>
      <c r="G879" s="6">
        <v>3.6</v>
      </c>
      <c r="H879" s="6">
        <v>1013.5</v>
      </c>
      <c r="I879" s="6" t="s">
        <v>229</v>
      </c>
      <c r="J879" s="6" t="s">
        <v>229</v>
      </c>
      <c r="K879" s="6">
        <v>0</v>
      </c>
      <c r="L879" s="6">
        <v>0</v>
      </c>
      <c r="M879" s="6">
        <v>0.5</v>
      </c>
      <c r="N879">
        <v>15.7</v>
      </c>
      <c r="O879">
        <v>669.8</v>
      </c>
      <c r="P879">
        <v>40</v>
      </c>
      <c r="Q879">
        <v>41.2</v>
      </c>
      <c r="R879" s="60">
        <v>0.60416666666666696</v>
      </c>
      <c r="T879" s="124">
        <f t="shared" si="53"/>
        <v>22</v>
      </c>
      <c r="U879" s="128">
        <f t="shared" si="52"/>
        <v>-4.3999999999999986</v>
      </c>
      <c r="V879" s="123" t="str">
        <f t="shared" si="50"/>
        <v/>
      </c>
      <c r="W879" s="128" t="str">
        <f t="shared" si="51"/>
        <v/>
      </c>
      <c r="X879" s="124"/>
      <c r="Z879" s="6"/>
      <c r="AA879"/>
      <c r="AC879" s="545"/>
      <c r="AR879" s="6"/>
      <c r="AS879" s="6"/>
      <c r="AT879" s="58"/>
      <c r="AU879" s="670"/>
      <c r="AV879" s="671"/>
      <c r="AW879" s="670"/>
      <c r="AX879" s="670"/>
      <c r="AY879" s="670"/>
      <c r="AZ879" s="670"/>
      <c r="BA879" s="670"/>
      <c r="BB879" s="670"/>
      <c r="BC879" s="670"/>
      <c r="BD879" s="671"/>
      <c r="BE879" s="671"/>
      <c r="BF879" s="671"/>
      <c r="BG879" s="671"/>
      <c r="BH879" s="670"/>
      <c r="BI879" s="670"/>
      <c r="BJ879" s="670"/>
      <c r="BK879" s="672"/>
      <c r="BL879" s="60"/>
      <c r="BT879" s="6"/>
      <c r="BU879" s="6"/>
      <c r="BV879" s="6"/>
      <c r="BW879" s="6"/>
      <c r="BX879" s="6"/>
      <c r="BY879" s="6"/>
      <c r="BZ879" s="6"/>
      <c r="CA879" s="6"/>
      <c r="CB879" s="60"/>
      <c r="CC879" s="6"/>
      <c r="CD879" s="6"/>
      <c r="CE879" s="6"/>
    </row>
    <row r="880" spans="2:83" x14ac:dyDescent="0.25">
      <c r="B880" s="6">
        <v>29.5</v>
      </c>
      <c r="C880" s="6">
        <v>69</v>
      </c>
      <c r="D880" s="6">
        <v>21.7</v>
      </c>
      <c r="E880" s="6">
        <v>26.3</v>
      </c>
      <c r="F880" s="6">
        <v>0</v>
      </c>
      <c r="G880" s="6">
        <v>0</v>
      </c>
      <c r="H880" s="6">
        <v>1013.6</v>
      </c>
      <c r="I880" s="6" t="s">
        <v>229</v>
      </c>
      <c r="J880" s="6" t="s">
        <v>229</v>
      </c>
      <c r="K880" s="6">
        <v>0</v>
      </c>
      <c r="L880" s="6">
        <v>0</v>
      </c>
      <c r="M880" s="6">
        <v>0.5</v>
      </c>
      <c r="N880">
        <v>15.7</v>
      </c>
      <c r="O880">
        <v>669.8</v>
      </c>
      <c r="P880">
        <v>40</v>
      </c>
      <c r="Q880">
        <v>41.2</v>
      </c>
      <c r="R880" s="60">
        <v>0.60486111111111096</v>
      </c>
      <c r="T880" s="124">
        <f t="shared" si="53"/>
        <v>22</v>
      </c>
      <c r="U880" s="128">
        <f t="shared" si="52"/>
        <v>-4.3999999999999986</v>
      </c>
      <c r="V880" s="123" t="str">
        <f t="shared" si="50"/>
        <v/>
      </c>
      <c r="W880" s="128" t="str">
        <f t="shared" si="51"/>
        <v/>
      </c>
      <c r="X880" s="124"/>
      <c r="Z880" s="6"/>
      <c r="AA880"/>
      <c r="AC880" s="545"/>
      <c r="AR880" s="6"/>
      <c r="AS880" s="6"/>
      <c r="AT880" s="58"/>
      <c r="AU880" s="670"/>
      <c r="AV880" s="671"/>
      <c r="AW880" s="670"/>
      <c r="AX880" s="670"/>
      <c r="AY880" s="670"/>
      <c r="AZ880" s="670"/>
      <c r="BA880" s="670"/>
      <c r="BB880" s="670"/>
      <c r="BC880" s="670"/>
      <c r="BD880" s="671"/>
      <c r="BE880" s="671"/>
      <c r="BF880" s="671"/>
      <c r="BG880" s="671"/>
      <c r="BH880" s="670"/>
      <c r="BI880" s="670"/>
      <c r="BJ880" s="670"/>
      <c r="BK880" s="672"/>
      <c r="BL880" s="60"/>
      <c r="BT880" s="6"/>
      <c r="BU880" s="6"/>
      <c r="BV880" s="6"/>
      <c r="BW880" s="6"/>
      <c r="BX880" s="6"/>
      <c r="BY880" s="6"/>
      <c r="BZ880" s="6"/>
      <c r="CA880" s="6"/>
      <c r="CB880" s="60"/>
      <c r="CC880" s="6"/>
      <c r="CD880" s="6"/>
      <c r="CE880" s="6"/>
    </row>
    <row r="881" spans="2:83" x14ac:dyDescent="0.25">
      <c r="B881" s="6">
        <v>29.6</v>
      </c>
      <c r="C881" s="6">
        <v>69</v>
      </c>
      <c r="D881" s="6">
        <v>21.8</v>
      </c>
      <c r="E881" s="6">
        <v>26.5</v>
      </c>
      <c r="F881" s="6">
        <v>0.7</v>
      </c>
      <c r="G881" s="6">
        <v>3.6</v>
      </c>
      <c r="H881" s="6">
        <v>1013.6</v>
      </c>
      <c r="I881" s="6" t="s">
        <v>229</v>
      </c>
      <c r="J881" s="6" t="s">
        <v>229</v>
      </c>
      <c r="K881" s="6">
        <v>0</v>
      </c>
      <c r="L881" s="6">
        <v>0</v>
      </c>
      <c r="M881" s="6">
        <v>0.5</v>
      </c>
      <c r="N881">
        <v>15.7</v>
      </c>
      <c r="O881">
        <v>669.8</v>
      </c>
      <c r="P881">
        <v>40.1</v>
      </c>
      <c r="Q881">
        <v>41.4</v>
      </c>
      <c r="R881" s="60">
        <v>0.60555555555555596</v>
      </c>
      <c r="T881" s="124">
        <f t="shared" si="53"/>
        <v>22</v>
      </c>
      <c r="U881" s="128">
        <f t="shared" si="52"/>
        <v>-4.3999999999999986</v>
      </c>
      <c r="V881" s="123" t="str">
        <f t="shared" si="50"/>
        <v/>
      </c>
      <c r="W881" s="128" t="str">
        <f t="shared" si="51"/>
        <v/>
      </c>
      <c r="X881" s="124"/>
      <c r="Z881" s="6"/>
      <c r="AA881"/>
      <c r="AC881" s="545"/>
      <c r="AR881" s="6"/>
      <c r="AS881" s="6"/>
      <c r="AT881" s="58"/>
      <c r="AU881" s="670"/>
      <c r="AV881" s="671"/>
      <c r="AW881" s="670"/>
      <c r="AX881" s="670"/>
      <c r="AY881" s="670"/>
      <c r="AZ881" s="670"/>
      <c r="BA881" s="670"/>
      <c r="BB881" s="670"/>
      <c r="BC881" s="670"/>
      <c r="BD881" s="671"/>
      <c r="BE881" s="671"/>
      <c r="BF881" s="671"/>
      <c r="BG881" s="671"/>
      <c r="BH881" s="670"/>
      <c r="BI881" s="670"/>
      <c r="BJ881" s="670"/>
      <c r="BK881" s="672"/>
      <c r="BL881" s="60"/>
      <c r="BT881" s="6"/>
      <c r="BU881" s="6"/>
      <c r="BV881" s="6"/>
      <c r="BW881" s="6"/>
      <c r="BX881" s="6"/>
      <c r="BY881" s="6"/>
      <c r="BZ881" s="6"/>
      <c r="CA881" s="6"/>
      <c r="CB881" s="60"/>
      <c r="CC881" s="6"/>
      <c r="CD881" s="6"/>
      <c r="CE881" s="6"/>
    </row>
    <row r="882" spans="2:83" x14ac:dyDescent="0.25">
      <c r="B882" s="6">
        <v>29.7</v>
      </c>
      <c r="C882" s="6">
        <v>69</v>
      </c>
      <c r="D882" s="6">
        <v>21.6</v>
      </c>
      <c r="E882" s="6">
        <v>26.6</v>
      </c>
      <c r="F882" s="6">
        <v>2.5</v>
      </c>
      <c r="G882" s="6">
        <v>3.6</v>
      </c>
      <c r="H882" s="6">
        <v>1013.4</v>
      </c>
      <c r="I882" s="6" t="s">
        <v>229</v>
      </c>
      <c r="J882" s="6" t="s">
        <v>229</v>
      </c>
      <c r="K882" s="6">
        <v>0</v>
      </c>
      <c r="L882" s="6">
        <v>0</v>
      </c>
      <c r="M882" s="6">
        <v>0.5</v>
      </c>
      <c r="N882">
        <v>15.7</v>
      </c>
      <c r="O882">
        <v>669.8</v>
      </c>
      <c r="P882">
        <v>40.299999999999997</v>
      </c>
      <c r="Q882">
        <v>41.6</v>
      </c>
      <c r="R882" s="60">
        <v>0.60624999999999996</v>
      </c>
      <c r="T882" s="124">
        <f t="shared" si="53"/>
        <v>22</v>
      </c>
      <c r="U882" s="128">
        <f t="shared" si="52"/>
        <v>-4.3999999999999986</v>
      </c>
      <c r="V882" s="123" t="str">
        <f t="shared" si="50"/>
        <v/>
      </c>
      <c r="W882" s="128" t="str">
        <f t="shared" si="51"/>
        <v/>
      </c>
      <c r="X882" s="124"/>
      <c r="Z882" s="6"/>
      <c r="AA882"/>
      <c r="AC882" s="545"/>
      <c r="AR882" s="6"/>
      <c r="AS882" s="6"/>
      <c r="AT882" s="58"/>
      <c r="AU882" s="670"/>
      <c r="AV882" s="671"/>
      <c r="AW882" s="670"/>
      <c r="AX882" s="670"/>
      <c r="AY882" s="670"/>
      <c r="AZ882" s="670"/>
      <c r="BA882" s="670"/>
      <c r="BB882" s="670"/>
      <c r="BC882" s="670"/>
      <c r="BD882" s="671"/>
      <c r="BE882" s="671"/>
      <c r="BF882" s="671"/>
      <c r="BG882" s="671"/>
      <c r="BH882" s="670"/>
      <c r="BI882" s="670"/>
      <c r="BJ882" s="670"/>
      <c r="BK882" s="672"/>
      <c r="BL882" s="60"/>
      <c r="BT882" s="6"/>
      <c r="BU882" s="6"/>
      <c r="BV882" s="6"/>
      <c r="BW882" s="6"/>
      <c r="BX882" s="6"/>
      <c r="BY882" s="6"/>
      <c r="BZ882" s="6"/>
      <c r="CA882" s="6"/>
      <c r="CB882" s="60"/>
      <c r="CC882" s="6"/>
      <c r="CD882" s="6"/>
      <c r="CE882" s="6"/>
    </row>
    <row r="883" spans="2:83" x14ac:dyDescent="0.25">
      <c r="B883" s="6">
        <v>29.7</v>
      </c>
      <c r="C883" s="6">
        <v>68</v>
      </c>
      <c r="D883" s="6">
        <v>21.7</v>
      </c>
      <c r="E883" s="6">
        <v>28.7</v>
      </c>
      <c r="F883" s="6">
        <v>2.2000000000000002</v>
      </c>
      <c r="G883" s="6">
        <v>3.6</v>
      </c>
      <c r="H883" s="6">
        <v>1013.6</v>
      </c>
      <c r="I883" s="6" t="s">
        <v>229</v>
      </c>
      <c r="J883" s="6" t="s">
        <v>229</v>
      </c>
      <c r="K883" s="6">
        <v>0</v>
      </c>
      <c r="L883" s="6">
        <v>0</v>
      </c>
      <c r="M883" s="6">
        <v>0.5</v>
      </c>
      <c r="N883">
        <v>15.7</v>
      </c>
      <c r="O883">
        <v>669.8</v>
      </c>
      <c r="P883">
        <v>40.5</v>
      </c>
      <c r="Q883">
        <v>41.7</v>
      </c>
      <c r="R883" s="60">
        <v>0.60694444444444495</v>
      </c>
      <c r="T883" s="124">
        <f t="shared" si="53"/>
        <v>22</v>
      </c>
      <c r="U883" s="128">
        <f t="shared" si="52"/>
        <v>-4.3999999999999986</v>
      </c>
      <c r="V883" s="123" t="str">
        <f t="shared" si="50"/>
        <v/>
      </c>
      <c r="W883" s="128" t="str">
        <f t="shared" si="51"/>
        <v/>
      </c>
      <c r="X883" s="124"/>
      <c r="Z883" s="6"/>
      <c r="AA883"/>
      <c r="AC883" s="545"/>
      <c r="AR883" s="6"/>
      <c r="AS883" s="6"/>
      <c r="AT883" s="58"/>
      <c r="AU883" s="670"/>
      <c r="AV883" s="671"/>
      <c r="AW883" s="670"/>
      <c r="AX883" s="670"/>
      <c r="AY883" s="670"/>
      <c r="AZ883" s="670"/>
      <c r="BA883" s="670"/>
      <c r="BB883" s="670"/>
      <c r="BC883" s="670"/>
      <c r="BD883" s="671"/>
      <c r="BE883" s="671"/>
      <c r="BF883" s="671"/>
      <c r="BG883" s="671"/>
      <c r="BH883" s="670"/>
      <c r="BI883" s="670"/>
      <c r="BJ883" s="670"/>
      <c r="BK883" s="672"/>
      <c r="BL883" s="60"/>
      <c r="BT883" s="6"/>
      <c r="BU883" s="6"/>
      <c r="BV883" s="6"/>
      <c r="BW883" s="6"/>
      <c r="BX883" s="6"/>
      <c r="BY883" s="6"/>
      <c r="BZ883" s="6"/>
      <c r="CA883" s="6"/>
      <c r="CB883" s="60"/>
      <c r="CC883" s="6"/>
      <c r="CD883" s="6"/>
      <c r="CE883" s="6"/>
    </row>
    <row r="884" spans="2:83" x14ac:dyDescent="0.25">
      <c r="B884" s="6">
        <v>29.7</v>
      </c>
      <c r="C884" s="6">
        <v>68</v>
      </c>
      <c r="D884" s="6">
        <v>21.8</v>
      </c>
      <c r="E884" s="6">
        <v>26.6</v>
      </c>
      <c r="F884" s="6">
        <v>4</v>
      </c>
      <c r="G884" s="6">
        <v>5.4</v>
      </c>
      <c r="H884" s="6">
        <v>1013.6</v>
      </c>
      <c r="I884" s="6" t="s">
        <v>229</v>
      </c>
      <c r="J884" s="6" t="s">
        <v>229</v>
      </c>
      <c r="K884" s="6">
        <v>0</v>
      </c>
      <c r="L884" s="6">
        <v>0</v>
      </c>
      <c r="M884" s="6">
        <v>0.5</v>
      </c>
      <c r="N884">
        <v>15.7</v>
      </c>
      <c r="O884">
        <v>669.8</v>
      </c>
      <c r="P884">
        <v>40.6</v>
      </c>
      <c r="Q884">
        <v>41.9</v>
      </c>
      <c r="R884" s="60">
        <v>0.60763888888888895</v>
      </c>
      <c r="T884" s="124">
        <f t="shared" si="53"/>
        <v>22</v>
      </c>
      <c r="U884" s="128">
        <f t="shared" si="52"/>
        <v>-4.3999999999999986</v>
      </c>
      <c r="V884" s="123" t="str">
        <f t="shared" si="50"/>
        <v/>
      </c>
      <c r="W884" s="128" t="str">
        <f t="shared" si="51"/>
        <v/>
      </c>
      <c r="X884" s="124"/>
      <c r="Z884" s="6"/>
      <c r="AA884"/>
      <c r="AC884" s="545"/>
      <c r="AR884" s="6"/>
      <c r="AS884" s="6"/>
      <c r="AT884" s="58"/>
      <c r="AU884" s="670"/>
      <c r="AV884" s="671"/>
      <c r="AW884" s="670"/>
      <c r="AX884" s="670"/>
      <c r="AY884" s="670"/>
      <c r="AZ884" s="670"/>
      <c r="BA884" s="671"/>
      <c r="BB884" s="670"/>
      <c r="BC884" s="670"/>
      <c r="BD884" s="671"/>
      <c r="BE884" s="671"/>
      <c r="BF884" s="671"/>
      <c r="BG884" s="671"/>
      <c r="BH884" s="670"/>
      <c r="BI884" s="670"/>
      <c r="BJ884" s="670"/>
      <c r="BK884" s="672"/>
      <c r="BL884" s="60"/>
      <c r="BT884" s="6"/>
      <c r="BU884" s="6"/>
      <c r="BV884" s="6"/>
      <c r="BW884" s="6"/>
      <c r="BX884" s="6"/>
      <c r="BY884" s="6"/>
      <c r="BZ884" s="6"/>
      <c r="CA884" s="6"/>
      <c r="CB884" s="60"/>
      <c r="CC884" s="6"/>
      <c r="CD884" s="6"/>
      <c r="CE884" s="6"/>
    </row>
    <row r="885" spans="2:83" x14ac:dyDescent="0.25">
      <c r="B885" s="6">
        <v>29.7</v>
      </c>
      <c r="C885" s="6">
        <v>68</v>
      </c>
      <c r="D885" s="6">
        <v>21.6</v>
      </c>
      <c r="E885" s="6">
        <v>26.6</v>
      </c>
      <c r="F885" s="6">
        <v>4.3</v>
      </c>
      <c r="G885" s="6">
        <v>7.2</v>
      </c>
      <c r="H885" s="6">
        <v>1013.4</v>
      </c>
      <c r="I885" s="6" t="s">
        <v>229</v>
      </c>
      <c r="J885" s="6" t="s">
        <v>229</v>
      </c>
      <c r="K885" s="6">
        <v>0</v>
      </c>
      <c r="L885" s="6">
        <v>0</v>
      </c>
      <c r="M885" s="6">
        <v>0.5</v>
      </c>
      <c r="N885">
        <v>15.7</v>
      </c>
      <c r="O885">
        <v>669.8</v>
      </c>
      <c r="P885">
        <v>40.700000000000003</v>
      </c>
      <c r="Q885">
        <v>42</v>
      </c>
      <c r="R885" s="60">
        <v>0.60833333333333295</v>
      </c>
      <c r="T885" s="124">
        <f t="shared" si="53"/>
        <v>22</v>
      </c>
      <c r="U885" s="128">
        <f t="shared" si="52"/>
        <v>-4.3999999999999986</v>
      </c>
      <c r="V885" s="123" t="str">
        <f t="shared" si="50"/>
        <v/>
      </c>
      <c r="W885" s="128" t="str">
        <f t="shared" si="51"/>
        <v/>
      </c>
      <c r="X885" s="124"/>
      <c r="Z885" s="6"/>
      <c r="AA885"/>
      <c r="AC885" s="545"/>
      <c r="AR885" s="6"/>
      <c r="AS885" s="6"/>
      <c r="AT885" s="58"/>
      <c r="AU885" s="670"/>
      <c r="AV885" s="671"/>
      <c r="AW885" s="670"/>
      <c r="AX885" s="670"/>
      <c r="AY885" s="670"/>
      <c r="AZ885" s="670"/>
      <c r="BA885" s="671"/>
      <c r="BB885" s="670"/>
      <c r="BC885" s="670"/>
      <c r="BD885" s="671"/>
      <c r="BE885" s="671"/>
      <c r="BF885" s="671"/>
      <c r="BG885" s="671"/>
      <c r="BH885" s="670"/>
      <c r="BI885" s="670"/>
      <c r="BJ885" s="670"/>
      <c r="BK885" s="672"/>
      <c r="BL885" s="60"/>
      <c r="BT885" s="6"/>
      <c r="BU885" s="6"/>
      <c r="BV885" s="6"/>
      <c r="BW885" s="6"/>
      <c r="BX885" s="6"/>
      <c r="BY885" s="6"/>
      <c r="BZ885" s="6"/>
      <c r="CA885" s="6"/>
      <c r="CB885" s="60"/>
      <c r="CC885" s="6"/>
      <c r="CD885" s="6"/>
      <c r="CE885" s="6"/>
    </row>
    <row r="886" spans="2:83" x14ac:dyDescent="0.25">
      <c r="B886" s="6">
        <v>29.8</v>
      </c>
      <c r="C886" s="6">
        <v>67</v>
      </c>
      <c r="D886" s="6">
        <v>21.8</v>
      </c>
      <c r="E886" s="6">
        <v>26.6</v>
      </c>
      <c r="F886" s="6">
        <v>1.8</v>
      </c>
      <c r="G886" s="6">
        <v>1.8</v>
      </c>
      <c r="H886" s="6">
        <v>1013.3</v>
      </c>
      <c r="I886" s="6" t="s">
        <v>229</v>
      </c>
      <c r="J886" s="6" t="s">
        <v>229</v>
      </c>
      <c r="K886" s="6">
        <v>0</v>
      </c>
      <c r="L886" s="6">
        <v>0</v>
      </c>
      <c r="M886" s="6">
        <v>0.5</v>
      </c>
      <c r="N886">
        <v>15.7</v>
      </c>
      <c r="O886">
        <v>669.8</v>
      </c>
      <c r="P886">
        <v>40.799999999999997</v>
      </c>
      <c r="Q886">
        <v>42.1</v>
      </c>
      <c r="R886" s="60">
        <v>0.60902777777777795</v>
      </c>
      <c r="T886" s="124">
        <f t="shared" si="53"/>
        <v>22</v>
      </c>
      <c r="U886" s="128">
        <f t="shared" si="52"/>
        <v>-4.3999999999999986</v>
      </c>
      <c r="V886" s="123" t="str">
        <f t="shared" si="50"/>
        <v/>
      </c>
      <c r="W886" s="128" t="str">
        <f t="shared" si="51"/>
        <v/>
      </c>
      <c r="X886" s="124"/>
      <c r="Z886" s="6"/>
      <c r="AA886"/>
      <c r="AC886" s="545"/>
      <c r="AR886" s="6"/>
      <c r="AS886" s="6"/>
      <c r="AT886" s="58"/>
      <c r="AU886" s="670"/>
      <c r="AV886" s="671"/>
      <c r="AW886" s="670"/>
      <c r="AX886" s="670"/>
      <c r="AY886" s="670"/>
      <c r="AZ886" s="670"/>
      <c r="BA886" s="670"/>
      <c r="BB886" s="670"/>
      <c r="BC886" s="670"/>
      <c r="BD886" s="671"/>
      <c r="BE886" s="671"/>
      <c r="BF886" s="671"/>
      <c r="BG886" s="671"/>
      <c r="BH886" s="670"/>
      <c r="BI886" s="670"/>
      <c r="BJ886" s="670"/>
      <c r="BK886" s="672"/>
      <c r="BL886" s="60"/>
      <c r="BT886" s="6"/>
      <c r="BU886" s="6"/>
      <c r="BV886" s="6"/>
      <c r="BW886" s="6"/>
      <c r="BX886" s="6"/>
      <c r="BY886" s="6"/>
      <c r="BZ886" s="6"/>
      <c r="CA886" s="6"/>
      <c r="CB886" s="60"/>
      <c r="CC886" s="6"/>
      <c r="CD886" s="6"/>
      <c r="CE886" s="6"/>
    </row>
    <row r="887" spans="2:83" x14ac:dyDescent="0.25">
      <c r="B887" s="6">
        <v>29.8</v>
      </c>
      <c r="C887" s="6">
        <v>68</v>
      </c>
      <c r="D887" s="6">
        <v>21.6</v>
      </c>
      <c r="E887" s="6">
        <v>26.6</v>
      </c>
      <c r="F887" s="6">
        <v>2.9</v>
      </c>
      <c r="G887" s="6">
        <v>3.6</v>
      </c>
      <c r="H887" s="6">
        <v>1013.6</v>
      </c>
      <c r="I887" s="6" t="s">
        <v>229</v>
      </c>
      <c r="J887" s="6" t="s">
        <v>229</v>
      </c>
      <c r="K887" s="6">
        <v>0</v>
      </c>
      <c r="L887" s="6">
        <v>0</v>
      </c>
      <c r="M887" s="6">
        <v>0.5</v>
      </c>
      <c r="N887">
        <v>15.7</v>
      </c>
      <c r="O887">
        <v>669.8</v>
      </c>
      <c r="P887">
        <v>41</v>
      </c>
      <c r="Q887">
        <v>42.2</v>
      </c>
      <c r="R887" s="60">
        <v>0.60972222222222205</v>
      </c>
      <c r="T887" s="124">
        <f t="shared" si="53"/>
        <v>21.9</v>
      </c>
      <c r="U887" s="128">
        <f t="shared" si="52"/>
        <v>-4.5</v>
      </c>
      <c r="V887" s="123" t="str">
        <f t="shared" si="50"/>
        <v/>
      </c>
      <c r="W887" s="128" t="str">
        <f t="shared" si="51"/>
        <v/>
      </c>
      <c r="X887" s="124"/>
      <c r="Z887" s="6"/>
      <c r="AA887"/>
      <c r="AC887" s="545"/>
      <c r="AR887" s="6"/>
      <c r="AS887" s="6"/>
      <c r="AT887" s="58"/>
      <c r="AU887" s="670"/>
      <c r="AV887" s="671"/>
      <c r="AW887" s="670"/>
      <c r="AX887" s="670"/>
      <c r="AY887" s="670"/>
      <c r="AZ887" s="670"/>
      <c r="BA887" s="670"/>
      <c r="BB887" s="670"/>
      <c r="BC887" s="670"/>
      <c r="BD887" s="671"/>
      <c r="BE887" s="671"/>
      <c r="BF887" s="671"/>
      <c r="BG887" s="671"/>
      <c r="BH887" s="670"/>
      <c r="BI887" s="670"/>
      <c r="BJ887" s="670"/>
      <c r="BK887" s="672"/>
      <c r="BL887" s="60"/>
      <c r="BT887" s="6"/>
      <c r="BU887" s="6"/>
      <c r="BV887" s="6"/>
      <c r="BW887" s="6"/>
      <c r="BX887" s="6"/>
      <c r="BY887" s="6"/>
      <c r="BZ887" s="6"/>
      <c r="CA887" s="6"/>
      <c r="CB887" s="60"/>
      <c r="CC887" s="6"/>
      <c r="CD887" s="6"/>
      <c r="CE887" s="6"/>
    </row>
    <row r="888" spans="2:83" x14ac:dyDescent="0.25">
      <c r="B888" s="6">
        <v>29.8</v>
      </c>
      <c r="C888" s="6">
        <v>66</v>
      </c>
      <c r="D888" s="6">
        <v>21.8</v>
      </c>
      <c r="E888" s="6">
        <v>26.6</v>
      </c>
      <c r="F888" s="6">
        <v>3.2</v>
      </c>
      <c r="G888" s="6">
        <v>5.4</v>
      </c>
      <c r="H888" s="6">
        <v>1013.5</v>
      </c>
      <c r="I888" s="6" t="s">
        <v>229</v>
      </c>
      <c r="J888" s="6" t="s">
        <v>229</v>
      </c>
      <c r="K888" s="6">
        <v>0</v>
      </c>
      <c r="L888" s="6">
        <v>0</v>
      </c>
      <c r="M888" s="6">
        <v>0.5</v>
      </c>
      <c r="N888">
        <v>15.7</v>
      </c>
      <c r="O888">
        <v>669.8</v>
      </c>
      <c r="P888">
        <v>41.2</v>
      </c>
      <c r="Q888">
        <v>42.2</v>
      </c>
      <c r="R888" s="60">
        <v>0.61041666666666705</v>
      </c>
      <c r="T888" s="124">
        <f t="shared" si="53"/>
        <v>21.9</v>
      </c>
      <c r="U888" s="128">
        <f t="shared" si="52"/>
        <v>-4.5</v>
      </c>
      <c r="V888" s="123" t="str">
        <f t="shared" si="50"/>
        <v/>
      </c>
      <c r="W888" s="128" t="str">
        <f t="shared" si="51"/>
        <v/>
      </c>
      <c r="X888" s="124"/>
      <c r="Z888" s="6"/>
      <c r="AA888"/>
      <c r="AC888" s="545"/>
      <c r="AR888" s="6"/>
      <c r="AS888" s="6"/>
      <c r="AT888" s="58"/>
      <c r="AU888" s="670"/>
      <c r="AV888" s="671"/>
      <c r="AW888" s="670"/>
      <c r="AX888" s="670"/>
      <c r="AY888" s="670"/>
      <c r="AZ888" s="670"/>
      <c r="BA888" s="670"/>
      <c r="BB888" s="670"/>
      <c r="BC888" s="670"/>
      <c r="BD888" s="671"/>
      <c r="BE888" s="671"/>
      <c r="BF888" s="671"/>
      <c r="BG888" s="671"/>
      <c r="BH888" s="670"/>
      <c r="BI888" s="670"/>
      <c r="BJ888" s="670"/>
      <c r="BK888" s="672"/>
      <c r="BL888" s="60"/>
      <c r="BT888" s="6"/>
      <c r="BU888" s="6"/>
      <c r="BV888" s="6"/>
      <c r="BW888" s="6"/>
      <c r="BX888" s="6"/>
      <c r="BY888" s="6"/>
      <c r="BZ888" s="6"/>
      <c r="CA888" s="6"/>
      <c r="CB888" s="60"/>
      <c r="CC888" s="6"/>
      <c r="CD888" s="6"/>
      <c r="CE888" s="6"/>
    </row>
    <row r="889" spans="2:83" x14ac:dyDescent="0.25">
      <c r="B889" s="6">
        <v>29.8</v>
      </c>
      <c r="C889" s="6">
        <v>67</v>
      </c>
      <c r="D889" s="6">
        <v>21.8</v>
      </c>
      <c r="E889" s="6">
        <v>26.5</v>
      </c>
      <c r="F889" s="6">
        <v>4</v>
      </c>
      <c r="G889" s="6">
        <v>7.2</v>
      </c>
      <c r="H889" s="6">
        <v>1013.6</v>
      </c>
      <c r="I889" s="6" t="s">
        <v>229</v>
      </c>
      <c r="J889" s="6" t="s">
        <v>229</v>
      </c>
      <c r="K889" s="6">
        <v>0</v>
      </c>
      <c r="L889" s="6">
        <v>0</v>
      </c>
      <c r="M889" s="6">
        <v>0.5</v>
      </c>
      <c r="N889">
        <v>15.7</v>
      </c>
      <c r="O889">
        <v>669.8</v>
      </c>
      <c r="P889">
        <v>41.4</v>
      </c>
      <c r="Q889">
        <v>42.3</v>
      </c>
      <c r="R889" s="60">
        <v>0.61111111111111105</v>
      </c>
      <c r="T889" s="124">
        <f t="shared" si="53"/>
        <v>21.9</v>
      </c>
      <c r="U889" s="128">
        <f t="shared" si="52"/>
        <v>-4.4000000000000021</v>
      </c>
      <c r="V889" s="123" t="str">
        <f t="shared" si="50"/>
        <v/>
      </c>
      <c r="W889" s="128" t="str">
        <f t="shared" si="51"/>
        <v/>
      </c>
      <c r="X889" s="124"/>
      <c r="Z889" s="6"/>
      <c r="AA889"/>
      <c r="AC889" s="545"/>
      <c r="AR889" s="6"/>
      <c r="AS889" s="6"/>
      <c r="AT889" s="58"/>
      <c r="AU889" s="670"/>
      <c r="AV889" s="671"/>
      <c r="AW889" s="670"/>
      <c r="AX889" s="670"/>
      <c r="AY889" s="670"/>
      <c r="AZ889" s="670"/>
      <c r="BA889" s="670"/>
      <c r="BB889" s="670"/>
      <c r="BC889" s="670"/>
      <c r="BD889" s="671"/>
      <c r="BE889" s="671"/>
      <c r="BF889" s="671"/>
      <c r="BG889" s="671"/>
      <c r="BH889" s="670"/>
      <c r="BI889" s="670"/>
      <c r="BJ889" s="670"/>
      <c r="BK889" s="672"/>
      <c r="BL889" s="60"/>
      <c r="BT889" s="6"/>
      <c r="BU889" s="6"/>
      <c r="BV889" s="6"/>
      <c r="BW889" s="6"/>
      <c r="BX889" s="6"/>
      <c r="BY889" s="6"/>
      <c r="BZ889" s="6"/>
      <c r="CA889" s="6"/>
      <c r="CB889" s="60"/>
      <c r="CC889" s="6"/>
      <c r="CD889" s="6"/>
      <c r="CE889" s="6"/>
    </row>
    <row r="890" spans="2:83" x14ac:dyDescent="0.25">
      <c r="B890" s="6">
        <v>29.8</v>
      </c>
      <c r="C890" s="6">
        <v>66</v>
      </c>
      <c r="D890" s="6">
        <v>21.8</v>
      </c>
      <c r="E890" s="6">
        <v>26.5</v>
      </c>
      <c r="F890" s="6">
        <v>4.3</v>
      </c>
      <c r="G890" s="6">
        <v>5.4</v>
      </c>
      <c r="H890" s="6">
        <v>1013.7</v>
      </c>
      <c r="I890" s="6" t="s">
        <v>229</v>
      </c>
      <c r="J890" s="6" t="s">
        <v>229</v>
      </c>
      <c r="K890" s="6">
        <v>0</v>
      </c>
      <c r="L890" s="6">
        <v>0</v>
      </c>
      <c r="M890" s="6">
        <v>0.5</v>
      </c>
      <c r="N890">
        <v>15.7</v>
      </c>
      <c r="O890">
        <v>669.8</v>
      </c>
      <c r="P890">
        <v>41.6</v>
      </c>
      <c r="Q890">
        <v>42.4</v>
      </c>
      <c r="R890" s="60">
        <v>0.61180555555555605</v>
      </c>
      <c r="T890" s="124">
        <f t="shared" si="53"/>
        <v>21.9</v>
      </c>
      <c r="U890" s="128">
        <f t="shared" si="52"/>
        <v>-4.4000000000000021</v>
      </c>
      <c r="V890" s="123" t="str">
        <f t="shared" si="50"/>
        <v/>
      </c>
      <c r="W890" s="128" t="str">
        <f t="shared" si="51"/>
        <v/>
      </c>
      <c r="X890" s="124"/>
      <c r="Z890" s="6"/>
      <c r="AA890"/>
      <c r="AC890" s="545"/>
      <c r="AR890" s="6"/>
      <c r="AS890" s="6"/>
      <c r="AT890" s="58"/>
      <c r="AU890" s="670"/>
      <c r="AV890" s="671"/>
      <c r="AW890" s="670"/>
      <c r="AX890" s="670"/>
      <c r="AY890" s="670"/>
      <c r="AZ890" s="670"/>
      <c r="BA890" s="670"/>
      <c r="BB890" s="670"/>
      <c r="BC890" s="670"/>
      <c r="BD890" s="671"/>
      <c r="BE890" s="671"/>
      <c r="BF890" s="671"/>
      <c r="BG890" s="671"/>
      <c r="BH890" s="670"/>
      <c r="BI890" s="670"/>
      <c r="BJ890" s="670"/>
      <c r="BK890" s="672"/>
      <c r="BL890" s="60"/>
      <c r="BT890" s="6"/>
      <c r="BU890" s="6"/>
      <c r="BV890" s="6"/>
      <c r="BW890" s="6"/>
      <c r="BX890" s="6"/>
      <c r="BY890" s="6"/>
      <c r="BZ890" s="6"/>
      <c r="CA890" s="6"/>
      <c r="CB890" s="60"/>
      <c r="CC890" s="6"/>
      <c r="CD890" s="6"/>
      <c r="CE890" s="6"/>
    </row>
    <row r="891" spans="2:83" x14ac:dyDescent="0.25">
      <c r="B891" s="6">
        <v>29.8</v>
      </c>
      <c r="C891" s="6">
        <v>66</v>
      </c>
      <c r="D891" s="6">
        <v>21.8</v>
      </c>
      <c r="E891" s="6">
        <v>26.5</v>
      </c>
      <c r="F891" s="6">
        <v>3.6</v>
      </c>
      <c r="G891" s="6">
        <v>5.4</v>
      </c>
      <c r="H891" s="6">
        <v>1013.4</v>
      </c>
      <c r="I891" s="6" t="s">
        <v>229</v>
      </c>
      <c r="J891" s="6" t="s">
        <v>229</v>
      </c>
      <c r="K891" s="6">
        <v>0</v>
      </c>
      <c r="L891" s="6">
        <v>0</v>
      </c>
      <c r="M891" s="6">
        <v>0.5</v>
      </c>
      <c r="N891">
        <v>15.7</v>
      </c>
      <c r="O891">
        <v>669.8</v>
      </c>
      <c r="P891">
        <v>41.9</v>
      </c>
      <c r="Q891">
        <v>42.5</v>
      </c>
      <c r="R891" s="60">
        <v>0.61250000000000004</v>
      </c>
      <c r="T891" s="124">
        <f t="shared" si="53"/>
        <v>21.9</v>
      </c>
      <c r="U891" s="128">
        <f t="shared" si="52"/>
        <v>-4.4000000000000021</v>
      </c>
      <c r="V891" s="123" t="str">
        <f t="shared" si="50"/>
        <v/>
      </c>
      <c r="W891" s="128" t="str">
        <f t="shared" si="51"/>
        <v/>
      </c>
      <c r="X891" s="124"/>
      <c r="Z891" s="6"/>
      <c r="AA891"/>
      <c r="AC891" s="545"/>
      <c r="AR891" s="6"/>
      <c r="AS891" s="6"/>
      <c r="AT891" s="58"/>
      <c r="AU891" s="670"/>
      <c r="AV891" s="671"/>
      <c r="AW891" s="670"/>
      <c r="AX891" s="670"/>
      <c r="AY891" s="670"/>
      <c r="AZ891" s="670"/>
      <c r="BA891" s="670"/>
      <c r="BB891" s="670"/>
      <c r="BC891" s="670"/>
      <c r="BD891" s="671"/>
      <c r="BE891" s="671"/>
      <c r="BF891" s="671"/>
      <c r="BG891" s="671"/>
      <c r="BH891" s="670"/>
      <c r="BI891" s="670"/>
      <c r="BJ891" s="670"/>
      <c r="BK891" s="672"/>
      <c r="BL891" s="60"/>
      <c r="BT891" s="6"/>
      <c r="BU891" s="6"/>
      <c r="BV891" s="6"/>
      <c r="BW891" s="6"/>
      <c r="BX891" s="6"/>
      <c r="BY891" s="6"/>
      <c r="BZ891" s="6"/>
      <c r="CA891" s="6"/>
      <c r="CB891" s="60"/>
      <c r="CC891" s="6"/>
      <c r="CD891" s="6"/>
      <c r="CE891" s="6"/>
    </row>
    <row r="892" spans="2:83" x14ac:dyDescent="0.25">
      <c r="B892" s="6">
        <v>29.8</v>
      </c>
      <c r="C892" s="6">
        <v>65</v>
      </c>
      <c r="D892" s="6">
        <v>21.8</v>
      </c>
      <c r="E892" s="6">
        <v>26.4</v>
      </c>
      <c r="F892" s="6">
        <v>4.7</v>
      </c>
      <c r="G892" s="6">
        <v>5.4</v>
      </c>
      <c r="H892" s="6">
        <v>1013.4</v>
      </c>
      <c r="I892" s="6" t="s">
        <v>229</v>
      </c>
      <c r="J892" s="6" t="s">
        <v>229</v>
      </c>
      <c r="K892" s="6">
        <v>0</v>
      </c>
      <c r="L892" s="6">
        <v>0</v>
      </c>
      <c r="M892" s="6">
        <v>0.5</v>
      </c>
      <c r="N892">
        <v>15.7</v>
      </c>
      <c r="O892">
        <v>669.8</v>
      </c>
      <c r="P892">
        <v>42</v>
      </c>
      <c r="Q892">
        <v>42.5</v>
      </c>
      <c r="R892" s="60">
        <v>0.61319444444444404</v>
      </c>
      <c r="T892" s="124">
        <f t="shared" si="53"/>
        <v>21.9</v>
      </c>
      <c r="U892" s="128">
        <f t="shared" si="52"/>
        <v>-4.4000000000000021</v>
      </c>
      <c r="V892" s="123" t="str">
        <f t="shared" si="50"/>
        <v/>
      </c>
      <c r="W892" s="128" t="str">
        <f t="shared" si="51"/>
        <v/>
      </c>
      <c r="X892" s="124"/>
      <c r="Z892" s="6"/>
      <c r="AA892"/>
      <c r="AC892" s="545"/>
      <c r="AR892" s="6"/>
      <c r="AS892" s="6"/>
      <c r="AT892" s="58"/>
      <c r="AU892" s="670"/>
      <c r="AV892" s="671"/>
      <c r="AW892" s="670"/>
      <c r="AX892" s="670"/>
      <c r="AY892" s="670"/>
      <c r="AZ892" s="670"/>
      <c r="BA892" s="670"/>
      <c r="BB892" s="670"/>
      <c r="BC892" s="670"/>
      <c r="BD892" s="671"/>
      <c r="BE892" s="671"/>
      <c r="BF892" s="671"/>
      <c r="BG892" s="671"/>
      <c r="BH892" s="670"/>
      <c r="BI892" s="670"/>
      <c r="BJ892" s="670"/>
      <c r="BK892" s="672"/>
      <c r="BL892" s="60"/>
      <c r="BT892" s="6"/>
      <c r="BU892" s="6"/>
      <c r="BV892" s="6"/>
      <c r="BW892" s="6"/>
      <c r="BX892" s="6"/>
      <c r="BY892" s="6"/>
      <c r="BZ892" s="6"/>
      <c r="CA892" s="6"/>
      <c r="CB892" s="60"/>
      <c r="CC892" s="6"/>
      <c r="CD892" s="6"/>
      <c r="CE892" s="6"/>
    </row>
    <row r="893" spans="2:83" x14ac:dyDescent="0.25">
      <c r="B893" s="6">
        <v>29.7</v>
      </c>
      <c r="C893" s="6">
        <v>66</v>
      </c>
      <c r="D893" s="6">
        <v>21.7</v>
      </c>
      <c r="E893" s="6">
        <v>26.1</v>
      </c>
      <c r="F893" s="6">
        <v>6.5</v>
      </c>
      <c r="G893" s="6">
        <v>7.2</v>
      </c>
      <c r="H893" s="6">
        <v>1013.3</v>
      </c>
      <c r="I893" s="6" t="s">
        <v>229</v>
      </c>
      <c r="J893" s="6" t="s">
        <v>229</v>
      </c>
      <c r="K893" s="6">
        <v>0</v>
      </c>
      <c r="L893" s="6">
        <v>0</v>
      </c>
      <c r="M893" s="6">
        <v>0.5</v>
      </c>
      <c r="N893">
        <v>15.7</v>
      </c>
      <c r="O893">
        <v>669.8</v>
      </c>
      <c r="P893">
        <v>42.1</v>
      </c>
      <c r="Q893">
        <v>42.4</v>
      </c>
      <c r="R893" s="60">
        <v>0.61388888888888904</v>
      </c>
      <c r="T893" s="124">
        <f t="shared" si="53"/>
        <v>21.9</v>
      </c>
      <c r="U893" s="128">
        <f t="shared" si="52"/>
        <v>-4.4000000000000021</v>
      </c>
      <c r="V893" s="123" t="str">
        <f t="shared" si="50"/>
        <v/>
      </c>
      <c r="W893" s="128" t="str">
        <f t="shared" si="51"/>
        <v/>
      </c>
      <c r="X893" s="124"/>
      <c r="Z893" s="6"/>
      <c r="AA893"/>
      <c r="AC893" s="545"/>
      <c r="AR893" s="6"/>
      <c r="AS893" s="6"/>
      <c r="AT893" s="58"/>
      <c r="AU893" s="670"/>
      <c r="AV893" s="671"/>
      <c r="AW893" s="670"/>
      <c r="AX893" s="670"/>
      <c r="AY893" s="671"/>
      <c r="AZ893" s="671"/>
      <c r="BA893" s="670"/>
      <c r="BB893" s="670"/>
      <c r="BC893" s="670"/>
      <c r="BD893" s="671"/>
      <c r="BE893" s="671"/>
      <c r="BF893" s="671"/>
      <c r="BG893" s="671"/>
      <c r="BH893" s="670"/>
      <c r="BI893" s="670"/>
      <c r="BJ893" s="670"/>
      <c r="BK893" s="672"/>
      <c r="BL893" s="60"/>
      <c r="BT893" s="6"/>
      <c r="BU893" s="6"/>
      <c r="BV893" s="6"/>
      <c r="BW893" s="6"/>
      <c r="BX893" s="6"/>
      <c r="BY893" s="6"/>
      <c r="BZ893" s="6"/>
      <c r="CA893" s="6"/>
      <c r="CB893" s="60"/>
      <c r="CC893" s="6"/>
      <c r="CD893" s="6"/>
      <c r="CE893" s="6"/>
    </row>
    <row r="894" spans="2:83" x14ac:dyDescent="0.25">
      <c r="B894" s="6">
        <v>29.7</v>
      </c>
      <c r="C894" s="6">
        <v>66</v>
      </c>
      <c r="D894" s="6">
        <v>21.5</v>
      </c>
      <c r="E894" s="6">
        <v>25.9</v>
      </c>
      <c r="F894" s="6">
        <v>2.5</v>
      </c>
      <c r="G894" s="6">
        <v>3.6</v>
      </c>
      <c r="H894" s="6">
        <v>1013.5</v>
      </c>
      <c r="I894" s="6" t="s">
        <v>229</v>
      </c>
      <c r="J894" s="6" t="s">
        <v>229</v>
      </c>
      <c r="K894" s="6">
        <v>0</v>
      </c>
      <c r="L894" s="6">
        <v>0</v>
      </c>
      <c r="M894" s="6">
        <v>0.5</v>
      </c>
      <c r="N894">
        <v>15.7</v>
      </c>
      <c r="O894">
        <v>669.8</v>
      </c>
      <c r="P894">
        <v>42.2</v>
      </c>
      <c r="Q894">
        <v>42.3</v>
      </c>
      <c r="R894" s="60">
        <v>0.61458333333333304</v>
      </c>
      <c r="T894" s="124">
        <f t="shared" si="53"/>
        <v>21.9</v>
      </c>
      <c r="U894" s="128">
        <f t="shared" si="52"/>
        <v>-4.4000000000000021</v>
      </c>
      <c r="V894" s="123" t="str">
        <f t="shared" si="50"/>
        <v/>
      </c>
      <c r="W894" s="128" t="str">
        <f t="shared" si="51"/>
        <v/>
      </c>
      <c r="X894" s="124"/>
      <c r="Z894" s="6"/>
      <c r="AA894"/>
      <c r="AC894" s="545"/>
      <c r="AR894" s="6"/>
      <c r="AS894" s="6"/>
      <c r="AT894" s="58"/>
      <c r="AU894" s="670"/>
      <c r="AV894" s="671"/>
      <c r="AW894" s="670"/>
      <c r="AX894" s="670"/>
      <c r="AY894" s="670"/>
      <c r="AZ894" s="670"/>
      <c r="BA894" s="670"/>
      <c r="BB894" s="670"/>
      <c r="BC894" s="670"/>
      <c r="BD894" s="671"/>
      <c r="BE894" s="671"/>
      <c r="BF894" s="671"/>
      <c r="BG894" s="671"/>
      <c r="BH894" s="670"/>
      <c r="BI894" s="670"/>
      <c r="BJ894" s="670"/>
      <c r="BK894" s="672"/>
      <c r="BL894" s="60"/>
      <c r="BT894" s="6"/>
      <c r="BU894" s="6"/>
      <c r="BV894" s="6"/>
      <c r="BW894" s="6"/>
      <c r="BX894" s="6"/>
      <c r="BY894" s="6"/>
      <c r="BZ894" s="6"/>
      <c r="CA894" s="6"/>
      <c r="CB894" s="60"/>
      <c r="CC894" s="6"/>
      <c r="CD894" s="6"/>
      <c r="CE894" s="6"/>
    </row>
    <row r="895" spans="2:83" x14ac:dyDescent="0.25">
      <c r="B895" s="6">
        <v>29.7</v>
      </c>
      <c r="C895" s="6">
        <v>67</v>
      </c>
      <c r="D895" s="6">
        <v>21.4</v>
      </c>
      <c r="E895" s="6">
        <v>25.9</v>
      </c>
      <c r="F895" s="6">
        <v>2.5</v>
      </c>
      <c r="G895" s="6">
        <v>3.6</v>
      </c>
      <c r="H895" s="6">
        <v>1013.4</v>
      </c>
      <c r="I895" s="6" t="s">
        <v>229</v>
      </c>
      <c r="J895" s="6" t="s">
        <v>229</v>
      </c>
      <c r="K895" s="6">
        <v>0</v>
      </c>
      <c r="L895" s="6">
        <v>0</v>
      </c>
      <c r="M895" s="6">
        <v>0.5</v>
      </c>
      <c r="N895">
        <v>15.7</v>
      </c>
      <c r="O895">
        <v>669.8</v>
      </c>
      <c r="P895">
        <v>42.1</v>
      </c>
      <c r="Q895">
        <v>42.1</v>
      </c>
      <c r="R895" s="60">
        <v>0.61527777777777803</v>
      </c>
      <c r="T895" s="124">
        <f t="shared" si="53"/>
        <v>21.9</v>
      </c>
      <c r="U895" s="128">
        <f t="shared" si="52"/>
        <v>-4.4000000000000021</v>
      </c>
      <c r="V895" s="123" t="str">
        <f t="shared" si="50"/>
        <v/>
      </c>
      <c r="W895" s="128" t="str">
        <f t="shared" si="51"/>
        <v/>
      </c>
      <c r="X895" s="124"/>
      <c r="Z895" s="6"/>
      <c r="AA895"/>
      <c r="AC895" s="545"/>
      <c r="AR895" s="6"/>
      <c r="AS895" s="6"/>
      <c r="AT895" s="58"/>
      <c r="AU895" s="670"/>
      <c r="AV895" s="671"/>
      <c r="AW895" s="670"/>
      <c r="AX895" s="670"/>
      <c r="AY895" s="670"/>
      <c r="AZ895" s="670"/>
      <c r="BA895" s="670"/>
      <c r="BB895" s="670"/>
      <c r="BC895" s="670"/>
      <c r="BD895" s="671"/>
      <c r="BE895" s="671"/>
      <c r="BF895" s="671"/>
      <c r="BG895" s="671"/>
      <c r="BH895" s="670"/>
      <c r="BI895" s="670"/>
      <c r="BJ895" s="670"/>
      <c r="BK895" s="672"/>
      <c r="BL895" s="60"/>
      <c r="BT895" s="6"/>
      <c r="BU895" s="6"/>
      <c r="BV895" s="6"/>
      <c r="BW895" s="6"/>
      <c r="BX895" s="6"/>
      <c r="BY895" s="6"/>
      <c r="BZ895" s="6"/>
      <c r="CA895" s="6"/>
      <c r="CB895" s="60"/>
      <c r="CC895" s="6"/>
      <c r="CD895" s="6"/>
      <c r="CE895" s="6"/>
    </row>
    <row r="896" spans="2:83" x14ac:dyDescent="0.25">
      <c r="B896" s="6">
        <v>29.7</v>
      </c>
      <c r="C896" s="6">
        <v>67</v>
      </c>
      <c r="D896" s="6">
        <v>21.4</v>
      </c>
      <c r="E896" s="6">
        <v>25.9</v>
      </c>
      <c r="F896" s="6">
        <v>6.1</v>
      </c>
      <c r="G896" s="6">
        <v>7.2</v>
      </c>
      <c r="H896" s="6">
        <v>1013.4</v>
      </c>
      <c r="I896" s="6" t="s">
        <v>229</v>
      </c>
      <c r="J896" s="6" t="s">
        <v>229</v>
      </c>
      <c r="K896" s="6">
        <v>0</v>
      </c>
      <c r="L896" s="6">
        <v>0</v>
      </c>
      <c r="M896" s="6">
        <v>0.5</v>
      </c>
      <c r="N896">
        <v>15.7</v>
      </c>
      <c r="O896">
        <v>669.8</v>
      </c>
      <c r="P896">
        <v>42.1</v>
      </c>
      <c r="Q896">
        <v>42</v>
      </c>
      <c r="R896" s="60">
        <v>0.61597222222222203</v>
      </c>
      <c r="T896" s="124">
        <f t="shared" si="53"/>
        <v>21.9</v>
      </c>
      <c r="U896" s="128">
        <f t="shared" si="52"/>
        <v>-4.4000000000000021</v>
      </c>
      <c r="V896" s="123" t="str">
        <f t="shared" si="50"/>
        <v/>
      </c>
      <c r="W896" s="128" t="str">
        <f t="shared" si="51"/>
        <v/>
      </c>
      <c r="X896" s="124"/>
      <c r="Z896" s="6"/>
      <c r="AA896"/>
      <c r="AC896" s="545"/>
      <c r="AR896" s="6"/>
      <c r="AS896" s="6"/>
      <c r="AT896" s="58"/>
      <c r="AU896" s="670"/>
      <c r="AV896" s="671"/>
      <c r="AW896" s="670"/>
      <c r="AX896" s="670"/>
      <c r="AY896" s="670"/>
      <c r="AZ896" s="670"/>
      <c r="BA896" s="670"/>
      <c r="BB896" s="670"/>
      <c r="BC896" s="670"/>
      <c r="BD896" s="671"/>
      <c r="BE896" s="671"/>
      <c r="BF896" s="671"/>
      <c r="BG896" s="671"/>
      <c r="BH896" s="670"/>
      <c r="BI896" s="670"/>
      <c r="BJ896" s="670"/>
      <c r="BK896" s="672"/>
      <c r="BL896" s="60"/>
      <c r="BT896" s="6"/>
      <c r="BU896" s="6"/>
      <c r="BV896" s="6"/>
      <c r="BW896" s="6"/>
      <c r="BX896" s="6"/>
      <c r="BY896" s="6"/>
      <c r="BZ896" s="6"/>
      <c r="CA896" s="6"/>
      <c r="CB896" s="60"/>
      <c r="CC896" s="6"/>
      <c r="CD896" s="6"/>
      <c r="CE896" s="6"/>
    </row>
    <row r="897" spans="2:83" x14ac:dyDescent="0.25">
      <c r="B897" s="6">
        <v>29.8</v>
      </c>
      <c r="C897" s="6">
        <v>67</v>
      </c>
      <c r="D897" s="6">
        <v>21.6</v>
      </c>
      <c r="E897" s="6">
        <v>26</v>
      </c>
      <c r="F897" s="6">
        <v>1.1000000000000001</v>
      </c>
      <c r="G897" s="6">
        <v>1.8</v>
      </c>
      <c r="H897" s="6">
        <v>1013.2</v>
      </c>
      <c r="I897" s="6" t="s">
        <v>229</v>
      </c>
      <c r="J897" s="6" t="s">
        <v>229</v>
      </c>
      <c r="K897" s="6">
        <v>0</v>
      </c>
      <c r="L897" s="6">
        <v>0</v>
      </c>
      <c r="M897" s="6">
        <v>0.5</v>
      </c>
      <c r="N897">
        <v>15.7</v>
      </c>
      <c r="O897">
        <v>669.8</v>
      </c>
      <c r="P897">
        <v>42</v>
      </c>
      <c r="Q897">
        <v>42</v>
      </c>
      <c r="R897" s="60">
        <v>0.61666666666666703</v>
      </c>
      <c r="T897" s="124">
        <f t="shared" si="53"/>
        <v>21.9</v>
      </c>
      <c r="U897" s="128">
        <f t="shared" si="52"/>
        <v>-4.4000000000000021</v>
      </c>
      <c r="V897" s="123" t="str">
        <f t="shared" si="50"/>
        <v/>
      </c>
      <c r="W897" s="128" t="str">
        <f t="shared" si="51"/>
        <v/>
      </c>
      <c r="X897" s="124"/>
      <c r="Z897" s="6"/>
      <c r="AA897"/>
      <c r="AC897" s="545"/>
      <c r="AR897" s="6"/>
      <c r="AS897" s="6"/>
      <c r="AT897" s="58"/>
      <c r="AU897" s="670"/>
      <c r="AV897" s="671"/>
      <c r="AW897" s="670"/>
      <c r="AX897" s="670"/>
      <c r="AY897" s="670"/>
      <c r="AZ897" s="670"/>
      <c r="BA897" s="670"/>
      <c r="BB897" s="670"/>
      <c r="BC897" s="670"/>
      <c r="BD897" s="671"/>
      <c r="BE897" s="671"/>
      <c r="BF897" s="671"/>
      <c r="BG897" s="671"/>
      <c r="BH897" s="670"/>
      <c r="BI897" s="670"/>
      <c r="BJ897" s="670"/>
      <c r="BK897" s="672"/>
      <c r="BL897" s="60"/>
      <c r="BT897" s="6"/>
      <c r="BU897" s="6"/>
      <c r="BV897" s="6"/>
      <c r="BW897" s="6"/>
      <c r="BX897" s="6"/>
      <c r="BY897" s="6"/>
      <c r="BZ897" s="6"/>
      <c r="CA897" s="6"/>
      <c r="CB897" s="60"/>
      <c r="CC897" s="6"/>
      <c r="CD897" s="6"/>
      <c r="CE897" s="6"/>
    </row>
    <row r="898" spans="2:83" x14ac:dyDescent="0.25">
      <c r="B898" s="6">
        <v>29.8</v>
      </c>
      <c r="C898" s="6">
        <v>68</v>
      </c>
      <c r="D898" s="6">
        <v>21.5</v>
      </c>
      <c r="E898" s="6">
        <v>26</v>
      </c>
      <c r="F898" s="6">
        <v>0.4</v>
      </c>
      <c r="G898" s="6">
        <v>1.8</v>
      </c>
      <c r="H898" s="6">
        <v>1013.3</v>
      </c>
      <c r="I898" s="6" t="s">
        <v>229</v>
      </c>
      <c r="J898" s="6" t="s">
        <v>229</v>
      </c>
      <c r="K898" s="6">
        <v>0</v>
      </c>
      <c r="L898" s="6">
        <v>0</v>
      </c>
      <c r="M898" s="6">
        <v>0.5</v>
      </c>
      <c r="N898">
        <v>15.7</v>
      </c>
      <c r="O898">
        <v>669.8</v>
      </c>
      <c r="P898">
        <v>41.8</v>
      </c>
      <c r="Q898">
        <v>41.9</v>
      </c>
      <c r="R898" s="60">
        <v>0.61736111111111103</v>
      </c>
      <c r="T898" s="124">
        <f t="shared" si="53"/>
        <v>21.8</v>
      </c>
      <c r="U898" s="128">
        <f t="shared" si="52"/>
        <v>-4.5</v>
      </c>
      <c r="V898" s="123" t="str">
        <f t="shared" si="50"/>
        <v/>
      </c>
      <c r="W898" s="128" t="str">
        <f t="shared" si="51"/>
        <v/>
      </c>
      <c r="X898" s="124"/>
      <c r="Z898" s="6"/>
      <c r="AA898"/>
      <c r="AC898" s="545"/>
      <c r="AR898" s="6"/>
      <c r="AS898" s="6"/>
      <c r="AT898" s="58"/>
      <c r="AU898" s="670"/>
      <c r="AV898" s="671"/>
      <c r="AW898" s="670"/>
      <c r="AX898" s="670"/>
      <c r="AY898" s="670"/>
      <c r="AZ898" s="670"/>
      <c r="BA898" s="670"/>
      <c r="BB898" s="670"/>
      <c r="BC898" s="670"/>
      <c r="BD898" s="671"/>
      <c r="BE898" s="671"/>
      <c r="BF898" s="671"/>
      <c r="BG898" s="671"/>
      <c r="BH898" s="670"/>
      <c r="BI898" s="670"/>
      <c r="BJ898" s="670"/>
      <c r="BK898" s="672"/>
      <c r="BL898" s="60"/>
      <c r="BT898" s="6"/>
      <c r="BU898" s="6"/>
      <c r="BV898" s="6"/>
      <c r="BW898" s="6"/>
      <c r="BX898" s="6"/>
      <c r="BY898" s="6"/>
      <c r="BZ898" s="6"/>
      <c r="CA898" s="6"/>
      <c r="CB898" s="60"/>
      <c r="CC898" s="6"/>
      <c r="CD898" s="6"/>
      <c r="CE898" s="6"/>
    </row>
    <row r="899" spans="2:83" x14ac:dyDescent="0.25">
      <c r="B899" s="6">
        <v>29.8</v>
      </c>
      <c r="C899" s="6">
        <v>68</v>
      </c>
      <c r="D899" s="6">
        <v>21.6</v>
      </c>
      <c r="E899" s="6">
        <v>26.2</v>
      </c>
      <c r="F899" s="6">
        <v>0</v>
      </c>
      <c r="G899" s="6">
        <v>0</v>
      </c>
      <c r="H899" s="6">
        <v>1013.4</v>
      </c>
      <c r="I899" s="6" t="s">
        <v>229</v>
      </c>
      <c r="J899" s="6" t="s">
        <v>229</v>
      </c>
      <c r="K899" s="6">
        <v>0</v>
      </c>
      <c r="L899" s="6">
        <v>0</v>
      </c>
      <c r="M899" s="6">
        <v>0.5</v>
      </c>
      <c r="N899">
        <v>15.7</v>
      </c>
      <c r="O899">
        <v>669.8</v>
      </c>
      <c r="P899">
        <v>41.8</v>
      </c>
      <c r="Q899">
        <v>42</v>
      </c>
      <c r="R899" s="60">
        <v>0.61805555555555602</v>
      </c>
      <c r="T899" s="124">
        <f t="shared" si="53"/>
        <v>21.8</v>
      </c>
      <c r="U899" s="128">
        <f t="shared" si="52"/>
        <v>-4.5</v>
      </c>
      <c r="V899" s="123" t="str">
        <f t="shared" si="50"/>
        <v/>
      </c>
      <c r="W899" s="128" t="str">
        <f t="shared" si="51"/>
        <v/>
      </c>
      <c r="X899" s="124"/>
      <c r="Z899" s="6"/>
      <c r="AA899"/>
      <c r="AC899" s="545"/>
      <c r="AR899" s="6"/>
      <c r="AS899" s="6"/>
      <c r="AT899" s="58"/>
      <c r="AU899" s="670"/>
      <c r="AV899" s="671"/>
      <c r="AW899" s="670"/>
      <c r="AX899" s="670"/>
      <c r="AY899" s="670"/>
      <c r="AZ899" s="670"/>
      <c r="BA899" s="670"/>
      <c r="BB899" s="670"/>
      <c r="BC899" s="670"/>
      <c r="BD899" s="671"/>
      <c r="BE899" s="671"/>
      <c r="BF899" s="671"/>
      <c r="BG899" s="671"/>
      <c r="BH899" s="670"/>
      <c r="BI899" s="670"/>
      <c r="BJ899" s="670"/>
      <c r="BK899" s="672"/>
      <c r="BL899" s="60"/>
      <c r="BT899" s="6"/>
      <c r="BU899" s="6"/>
      <c r="BV899" s="6"/>
      <c r="BW899" s="6"/>
      <c r="BX899" s="6"/>
      <c r="BY899" s="6"/>
      <c r="BZ899" s="6"/>
      <c r="CA899" s="6"/>
      <c r="CB899" s="60"/>
      <c r="CC899" s="6"/>
      <c r="CD899" s="6"/>
      <c r="CE899" s="6"/>
    </row>
    <row r="900" spans="2:83" x14ac:dyDescent="0.25">
      <c r="B900" s="6">
        <v>29.9</v>
      </c>
      <c r="C900" s="6">
        <v>68</v>
      </c>
      <c r="D900" s="6">
        <v>21.5</v>
      </c>
      <c r="E900" s="6">
        <v>26.2</v>
      </c>
      <c r="F900" s="6">
        <v>0</v>
      </c>
      <c r="G900" s="6">
        <v>0</v>
      </c>
      <c r="H900" s="6">
        <v>1013.3</v>
      </c>
      <c r="I900" s="6" t="s">
        <v>229</v>
      </c>
      <c r="J900" s="6" t="s">
        <v>229</v>
      </c>
      <c r="K900" s="6">
        <v>0</v>
      </c>
      <c r="L900" s="6">
        <v>0</v>
      </c>
      <c r="M900" s="6">
        <v>0.5</v>
      </c>
      <c r="N900">
        <v>15.7</v>
      </c>
      <c r="O900">
        <v>669.8</v>
      </c>
      <c r="P900">
        <v>41.9</v>
      </c>
      <c r="Q900">
        <v>42.2</v>
      </c>
      <c r="R900" s="60">
        <v>0.61875000000000002</v>
      </c>
      <c r="T900" s="124">
        <f t="shared" si="53"/>
        <v>21.8</v>
      </c>
      <c r="U900" s="128">
        <f t="shared" si="52"/>
        <v>-4.5</v>
      </c>
      <c r="V900" s="123" t="str">
        <f t="shared" si="50"/>
        <v/>
      </c>
      <c r="W900" s="128" t="str">
        <f t="shared" si="51"/>
        <v/>
      </c>
      <c r="X900" s="124"/>
      <c r="Z900" s="6"/>
      <c r="AA900"/>
      <c r="AC900" s="545"/>
      <c r="AR900" s="6"/>
      <c r="AS900" s="6"/>
      <c r="AT900" s="58"/>
      <c r="AU900" s="670"/>
      <c r="AV900" s="671"/>
      <c r="AW900" s="670"/>
      <c r="AX900" s="670"/>
      <c r="AY900" s="670"/>
      <c r="AZ900" s="670"/>
      <c r="BA900" s="670"/>
      <c r="BB900" s="670"/>
      <c r="BC900" s="670"/>
      <c r="BD900" s="671"/>
      <c r="BE900" s="671"/>
      <c r="BF900" s="671"/>
      <c r="BG900" s="671"/>
      <c r="BH900" s="670"/>
      <c r="BI900" s="670"/>
      <c r="BJ900" s="670"/>
      <c r="BK900" s="672"/>
      <c r="BL900" s="60"/>
      <c r="BT900" s="6"/>
      <c r="BU900" s="6"/>
      <c r="BV900" s="6"/>
      <c r="BW900" s="6"/>
      <c r="BX900" s="6"/>
      <c r="BY900" s="6"/>
      <c r="BZ900" s="6"/>
      <c r="CA900" s="6"/>
      <c r="CB900" s="60"/>
      <c r="CC900" s="6"/>
      <c r="CD900" s="6"/>
      <c r="CE900" s="6"/>
    </row>
    <row r="901" spans="2:83" x14ac:dyDescent="0.25">
      <c r="B901" s="6">
        <v>30</v>
      </c>
      <c r="C901" s="6">
        <v>68</v>
      </c>
      <c r="D901" s="6">
        <v>21.8</v>
      </c>
      <c r="E901" s="6">
        <v>26.5</v>
      </c>
      <c r="F901" s="6">
        <v>2.2000000000000002</v>
      </c>
      <c r="G901" s="6">
        <v>3.6</v>
      </c>
      <c r="H901" s="6">
        <v>1013.3</v>
      </c>
      <c r="I901" s="6" t="s">
        <v>229</v>
      </c>
      <c r="J901" s="6" t="s">
        <v>229</v>
      </c>
      <c r="K901" s="6">
        <v>0</v>
      </c>
      <c r="L901" s="6">
        <v>0</v>
      </c>
      <c r="M901" s="6">
        <v>0.5</v>
      </c>
      <c r="N901">
        <v>15.7</v>
      </c>
      <c r="O901">
        <v>669.8</v>
      </c>
      <c r="P901">
        <v>41.9</v>
      </c>
      <c r="Q901">
        <v>42.5</v>
      </c>
      <c r="R901" s="60">
        <v>0.61944444444444402</v>
      </c>
      <c r="T901" s="124">
        <f t="shared" si="53"/>
        <v>21.8</v>
      </c>
      <c r="U901" s="128">
        <f t="shared" si="52"/>
        <v>-4.5</v>
      </c>
      <c r="V901" s="123" t="str">
        <f t="shared" si="50"/>
        <v/>
      </c>
      <c r="W901" s="128" t="str">
        <f t="shared" si="51"/>
        <v/>
      </c>
      <c r="X901" s="124"/>
      <c r="Z901" s="6"/>
      <c r="AA901"/>
      <c r="AC901" s="545"/>
      <c r="AR901" s="6"/>
      <c r="AS901" s="6"/>
      <c r="AT901" s="58"/>
      <c r="AU901" s="670"/>
      <c r="AV901" s="671"/>
      <c r="AW901" s="670"/>
      <c r="AX901" s="670"/>
      <c r="AY901" s="670"/>
      <c r="AZ901" s="670"/>
      <c r="BA901" s="670"/>
      <c r="BB901" s="670"/>
      <c r="BC901" s="670"/>
      <c r="BD901" s="671"/>
      <c r="BE901" s="671"/>
      <c r="BF901" s="671"/>
      <c r="BG901" s="671"/>
      <c r="BH901" s="670"/>
      <c r="BI901" s="670"/>
      <c r="BJ901" s="670"/>
      <c r="BK901" s="672"/>
      <c r="BL901" s="60"/>
      <c r="BT901" s="6"/>
      <c r="BU901" s="6"/>
      <c r="BV901" s="6"/>
      <c r="BW901" s="6"/>
      <c r="BX901" s="6"/>
      <c r="BY901" s="6"/>
      <c r="BZ901" s="6"/>
      <c r="CA901" s="6"/>
      <c r="CB901" s="60"/>
      <c r="CC901" s="6"/>
      <c r="CD901" s="6"/>
      <c r="CE901" s="6"/>
    </row>
    <row r="902" spans="2:83" x14ac:dyDescent="0.25">
      <c r="B902" s="6">
        <v>30</v>
      </c>
      <c r="C902" s="6">
        <v>68</v>
      </c>
      <c r="D902" s="6">
        <v>21.8</v>
      </c>
      <c r="E902" s="6">
        <v>26.6</v>
      </c>
      <c r="F902" s="6">
        <v>0</v>
      </c>
      <c r="G902" s="6">
        <v>0</v>
      </c>
      <c r="H902" s="6">
        <v>1013.4</v>
      </c>
      <c r="I902" s="6" t="s">
        <v>229</v>
      </c>
      <c r="J902" s="6" t="s">
        <v>229</v>
      </c>
      <c r="K902" s="6">
        <v>0</v>
      </c>
      <c r="L902" s="6">
        <v>0</v>
      </c>
      <c r="M902" s="6">
        <v>0.5</v>
      </c>
      <c r="N902">
        <v>15.7</v>
      </c>
      <c r="O902">
        <v>669.8</v>
      </c>
      <c r="P902">
        <v>41.9</v>
      </c>
      <c r="Q902">
        <v>42.9</v>
      </c>
      <c r="R902" s="60">
        <v>0.62013888888888902</v>
      </c>
      <c r="T902" s="124">
        <f t="shared" si="53"/>
        <v>21.8</v>
      </c>
      <c r="U902" s="128">
        <f t="shared" si="52"/>
        <v>-4.5</v>
      </c>
      <c r="V902" s="123" t="str">
        <f t="shared" si="50"/>
        <v/>
      </c>
      <c r="W902" s="128" t="str">
        <f t="shared" si="51"/>
        <v/>
      </c>
      <c r="X902" s="124"/>
      <c r="Z902" s="6"/>
      <c r="AA902"/>
      <c r="AC902" s="545"/>
      <c r="AR902" s="6"/>
      <c r="AS902" s="6"/>
      <c r="AT902" s="58"/>
      <c r="AU902" s="670"/>
      <c r="AV902" s="671"/>
      <c r="AW902" s="670"/>
      <c r="AX902" s="670"/>
      <c r="AY902" s="670"/>
      <c r="AZ902" s="670"/>
      <c r="BA902" s="670"/>
      <c r="BB902" s="670"/>
      <c r="BC902" s="670"/>
      <c r="BD902" s="671"/>
      <c r="BE902" s="671"/>
      <c r="BF902" s="671"/>
      <c r="BG902" s="671"/>
      <c r="BH902" s="670"/>
      <c r="BI902" s="670"/>
      <c r="BJ902" s="670"/>
      <c r="BK902" s="672"/>
      <c r="BL902" s="60"/>
      <c r="BT902" s="6"/>
      <c r="BU902" s="6"/>
      <c r="BV902" s="6"/>
      <c r="BW902" s="6"/>
      <c r="BX902" s="6"/>
      <c r="BY902" s="6"/>
      <c r="BZ902" s="6"/>
      <c r="CA902" s="6"/>
      <c r="CB902" s="60"/>
      <c r="CC902" s="6"/>
      <c r="CD902" s="6"/>
      <c r="CE902" s="6"/>
    </row>
    <row r="903" spans="2:83" x14ac:dyDescent="0.25">
      <c r="B903" s="6">
        <v>30</v>
      </c>
      <c r="C903" s="6">
        <v>67</v>
      </c>
      <c r="D903" s="6">
        <v>21.9</v>
      </c>
      <c r="E903" s="6">
        <v>28.7</v>
      </c>
      <c r="F903" s="6">
        <v>2.2000000000000002</v>
      </c>
      <c r="G903" s="6">
        <v>3.6</v>
      </c>
      <c r="H903" s="6">
        <v>1013.3</v>
      </c>
      <c r="I903" s="6" t="s">
        <v>229</v>
      </c>
      <c r="J903" s="6" t="s">
        <v>229</v>
      </c>
      <c r="K903" s="6">
        <v>0</v>
      </c>
      <c r="L903" s="6">
        <v>0</v>
      </c>
      <c r="M903" s="6">
        <v>0.5</v>
      </c>
      <c r="N903">
        <v>15.7</v>
      </c>
      <c r="O903">
        <v>669.8</v>
      </c>
      <c r="P903">
        <v>41.9</v>
      </c>
      <c r="Q903">
        <v>43.2</v>
      </c>
      <c r="R903" s="60">
        <v>0.62083333333333302</v>
      </c>
      <c r="T903" s="124">
        <f t="shared" si="53"/>
        <v>21.8</v>
      </c>
      <c r="U903" s="128">
        <f t="shared" si="52"/>
        <v>-4.5</v>
      </c>
      <c r="V903" s="123" t="str">
        <f t="shared" si="50"/>
        <v/>
      </c>
      <c r="W903" s="128" t="str">
        <f t="shared" si="51"/>
        <v/>
      </c>
      <c r="X903" s="124"/>
      <c r="Z903" s="6"/>
      <c r="AA903"/>
      <c r="AC903" s="545"/>
      <c r="AR903" s="6"/>
      <c r="AS903" s="6"/>
      <c r="AT903" s="58"/>
      <c r="AU903" s="670"/>
      <c r="AV903" s="671"/>
      <c r="AW903" s="670"/>
      <c r="AX903" s="670"/>
      <c r="AY903" s="670"/>
      <c r="AZ903" s="670"/>
      <c r="BA903" s="670"/>
      <c r="BB903" s="670"/>
      <c r="BC903" s="670"/>
      <c r="BD903" s="671"/>
      <c r="BE903" s="671"/>
      <c r="BF903" s="671"/>
      <c r="BG903" s="671"/>
      <c r="BH903" s="670"/>
      <c r="BI903" s="670"/>
      <c r="BJ903" s="670"/>
      <c r="BK903" s="672"/>
      <c r="BL903" s="60"/>
      <c r="BT903" s="6"/>
      <c r="BU903" s="6"/>
      <c r="BV903" s="6"/>
      <c r="BW903" s="6"/>
      <c r="BX903" s="6"/>
      <c r="BY903" s="6"/>
      <c r="BZ903" s="6"/>
      <c r="CA903" s="6"/>
      <c r="CB903" s="60"/>
      <c r="CC903" s="6"/>
      <c r="CD903" s="6"/>
      <c r="CE903" s="6"/>
    </row>
    <row r="904" spans="2:83" x14ac:dyDescent="0.25">
      <c r="B904" s="6">
        <v>30.1</v>
      </c>
      <c r="C904" s="6">
        <v>67</v>
      </c>
      <c r="D904" s="6">
        <v>21.7</v>
      </c>
      <c r="E904" s="6">
        <v>28.7</v>
      </c>
      <c r="F904" s="6">
        <v>2.9</v>
      </c>
      <c r="G904" s="6">
        <v>3.6</v>
      </c>
      <c r="H904" s="6">
        <v>1013.5</v>
      </c>
      <c r="I904" s="6" t="s">
        <v>229</v>
      </c>
      <c r="J904" s="6" t="s">
        <v>229</v>
      </c>
      <c r="K904" s="6">
        <v>0</v>
      </c>
      <c r="L904" s="6">
        <v>0</v>
      </c>
      <c r="M904" s="6">
        <v>0.5</v>
      </c>
      <c r="N904">
        <v>15.7</v>
      </c>
      <c r="O904">
        <v>669.8</v>
      </c>
      <c r="P904">
        <v>42</v>
      </c>
      <c r="Q904">
        <v>43.4</v>
      </c>
      <c r="R904" s="60">
        <v>0.62152777777777801</v>
      </c>
      <c r="T904" s="124">
        <f t="shared" si="53"/>
        <v>21.8</v>
      </c>
      <c r="U904" s="128">
        <f t="shared" si="52"/>
        <v>-4.5</v>
      </c>
      <c r="V904" s="123" t="str">
        <f t="shared" si="50"/>
        <v/>
      </c>
      <c r="W904" s="128" t="str">
        <f t="shared" si="51"/>
        <v/>
      </c>
      <c r="X904" s="124"/>
      <c r="Z904" s="6"/>
      <c r="AA904"/>
      <c r="AC904" s="545"/>
      <c r="AR904" s="6"/>
      <c r="AS904" s="6"/>
      <c r="AT904" s="58"/>
      <c r="AU904" s="670"/>
      <c r="AV904" s="671"/>
      <c r="AW904" s="670"/>
      <c r="AX904" s="670"/>
      <c r="AY904" s="670"/>
      <c r="AZ904" s="670"/>
      <c r="BA904" s="670"/>
      <c r="BB904" s="670"/>
      <c r="BC904" s="670"/>
      <c r="BD904" s="671"/>
      <c r="BE904" s="671"/>
      <c r="BF904" s="671"/>
      <c r="BG904" s="671"/>
      <c r="BH904" s="670"/>
      <c r="BI904" s="670"/>
      <c r="BJ904" s="670"/>
      <c r="BK904" s="672"/>
      <c r="BL904" s="60"/>
      <c r="BT904" s="6"/>
      <c r="BU904" s="6"/>
      <c r="BV904" s="6"/>
      <c r="BW904" s="6"/>
      <c r="BX904" s="6"/>
      <c r="BY904" s="6"/>
      <c r="BZ904" s="6"/>
      <c r="CA904" s="6"/>
      <c r="CB904" s="60"/>
      <c r="CC904" s="6"/>
      <c r="CD904" s="6"/>
      <c r="CE904" s="6"/>
    </row>
    <row r="905" spans="2:83" x14ac:dyDescent="0.25">
      <c r="B905" s="6">
        <v>30.1</v>
      </c>
      <c r="C905" s="6">
        <v>67</v>
      </c>
      <c r="D905" s="6">
        <v>21.9</v>
      </c>
      <c r="E905" s="6">
        <v>28.7</v>
      </c>
      <c r="F905" s="6">
        <v>2.5</v>
      </c>
      <c r="G905" s="6">
        <v>5.4</v>
      </c>
      <c r="H905" s="6">
        <v>1013.5</v>
      </c>
      <c r="I905" s="6" t="s">
        <v>229</v>
      </c>
      <c r="J905" s="6" t="s">
        <v>229</v>
      </c>
      <c r="K905" s="6">
        <v>0</v>
      </c>
      <c r="L905" s="6">
        <v>0</v>
      </c>
      <c r="M905" s="6">
        <v>0.5</v>
      </c>
      <c r="N905">
        <v>15.7</v>
      </c>
      <c r="O905">
        <v>669.8</v>
      </c>
      <c r="P905">
        <v>42</v>
      </c>
      <c r="Q905">
        <v>43.5</v>
      </c>
      <c r="R905" s="60">
        <v>0.62222222222222201</v>
      </c>
      <c r="T905" s="124">
        <f t="shared" si="53"/>
        <v>21.8</v>
      </c>
      <c r="U905" s="128">
        <f t="shared" si="52"/>
        <v>-4.5</v>
      </c>
      <c r="V905" s="123" t="str">
        <f t="shared" si="50"/>
        <v/>
      </c>
      <c r="W905" s="128" t="str">
        <f t="shared" si="51"/>
        <v/>
      </c>
      <c r="X905" s="124"/>
      <c r="Z905" s="6"/>
      <c r="AA905"/>
      <c r="AC905" s="545"/>
      <c r="AR905" s="6"/>
      <c r="AS905" s="6"/>
      <c r="AT905" s="58"/>
      <c r="AU905" s="670"/>
      <c r="AV905" s="671"/>
      <c r="AW905" s="670"/>
      <c r="AX905" s="670"/>
      <c r="AY905" s="670"/>
      <c r="AZ905" s="670"/>
      <c r="BA905" s="670"/>
      <c r="BB905" s="670"/>
      <c r="BC905" s="670"/>
      <c r="BD905" s="671"/>
      <c r="BE905" s="671"/>
      <c r="BF905" s="671"/>
      <c r="BG905" s="671"/>
      <c r="BH905" s="670"/>
      <c r="BI905" s="670"/>
      <c r="BJ905" s="670"/>
      <c r="BK905" s="672"/>
      <c r="BL905" s="60"/>
      <c r="BT905" s="6"/>
      <c r="BU905" s="6"/>
      <c r="BV905" s="6"/>
      <c r="BW905" s="6"/>
      <c r="BX905" s="6"/>
      <c r="BY905" s="6"/>
      <c r="BZ905" s="6"/>
      <c r="CA905" s="6"/>
      <c r="CB905" s="60"/>
      <c r="CC905" s="6"/>
      <c r="CD905" s="6"/>
      <c r="CE905" s="6"/>
    </row>
    <row r="906" spans="2:83" x14ac:dyDescent="0.25">
      <c r="B906" s="6">
        <v>30.1</v>
      </c>
      <c r="C906" s="6">
        <v>67</v>
      </c>
      <c r="D906" s="6">
        <v>21.8</v>
      </c>
      <c r="E906" s="6">
        <v>26.6</v>
      </c>
      <c r="F906" s="6">
        <v>3.2</v>
      </c>
      <c r="G906" s="6">
        <v>3.6</v>
      </c>
      <c r="H906" s="6">
        <v>1013.3</v>
      </c>
      <c r="I906" s="6" t="s">
        <v>229</v>
      </c>
      <c r="J906" s="6" t="s">
        <v>229</v>
      </c>
      <c r="K906" s="6">
        <v>0</v>
      </c>
      <c r="L906" s="6">
        <v>0</v>
      </c>
      <c r="M906" s="6">
        <v>0.5</v>
      </c>
      <c r="N906">
        <v>15.7</v>
      </c>
      <c r="O906">
        <v>669.8</v>
      </c>
      <c r="P906">
        <v>42.1</v>
      </c>
      <c r="Q906">
        <v>43.5</v>
      </c>
      <c r="R906" s="60">
        <v>0.62291666666666701</v>
      </c>
      <c r="T906" s="124">
        <f t="shared" si="53"/>
        <v>21.8</v>
      </c>
      <c r="U906" s="128">
        <f t="shared" si="52"/>
        <v>-4.3999999999999986</v>
      </c>
      <c r="V906" s="123" t="str">
        <f t="shared" si="50"/>
        <v/>
      </c>
      <c r="W906" s="128" t="str">
        <f t="shared" si="51"/>
        <v/>
      </c>
      <c r="X906" s="124"/>
      <c r="Z906" s="6"/>
      <c r="AA906"/>
      <c r="AC906" s="545"/>
      <c r="AR906" s="6"/>
      <c r="AS906" s="6"/>
      <c r="AT906" s="58"/>
      <c r="AU906" s="670"/>
      <c r="AV906" s="671"/>
      <c r="AW906" s="670"/>
      <c r="AX906" s="670"/>
      <c r="AY906" s="671"/>
      <c r="AZ906" s="671"/>
      <c r="BA906" s="670"/>
      <c r="BB906" s="670"/>
      <c r="BC906" s="670"/>
      <c r="BD906" s="671"/>
      <c r="BE906" s="671"/>
      <c r="BF906" s="671"/>
      <c r="BG906" s="671"/>
      <c r="BH906" s="670"/>
      <c r="BI906" s="670"/>
      <c r="BJ906" s="670"/>
      <c r="BK906" s="672"/>
      <c r="BL906" s="60"/>
      <c r="BT906" s="6"/>
      <c r="BU906" s="6"/>
      <c r="BV906" s="6"/>
      <c r="BW906" s="6"/>
      <c r="BX906" s="6"/>
      <c r="BY906" s="6"/>
      <c r="BZ906" s="6"/>
      <c r="CA906" s="6"/>
      <c r="CB906" s="60"/>
      <c r="CC906" s="6"/>
      <c r="CD906" s="6"/>
      <c r="CE906" s="6"/>
    </row>
    <row r="907" spans="2:83" x14ac:dyDescent="0.25">
      <c r="B907" s="6">
        <v>30.1</v>
      </c>
      <c r="C907" s="6">
        <v>67</v>
      </c>
      <c r="D907" s="6">
        <v>21.8</v>
      </c>
      <c r="E907" s="6">
        <v>26.5</v>
      </c>
      <c r="F907" s="6">
        <v>2.9</v>
      </c>
      <c r="G907" s="6">
        <v>3.6</v>
      </c>
      <c r="H907" s="6">
        <v>1013.3</v>
      </c>
      <c r="I907" s="6" t="s">
        <v>229</v>
      </c>
      <c r="J907" s="6" t="s">
        <v>229</v>
      </c>
      <c r="K907" s="6">
        <v>0</v>
      </c>
      <c r="L907" s="6">
        <v>0</v>
      </c>
      <c r="M907" s="6">
        <v>0.5</v>
      </c>
      <c r="N907">
        <v>15.7</v>
      </c>
      <c r="O907">
        <v>669.8</v>
      </c>
      <c r="P907">
        <v>42.1</v>
      </c>
      <c r="Q907">
        <v>43.4</v>
      </c>
      <c r="R907" s="60">
        <v>0.62361111111111101</v>
      </c>
      <c r="T907" s="124">
        <f t="shared" si="53"/>
        <v>21.8</v>
      </c>
      <c r="U907" s="128">
        <f t="shared" si="52"/>
        <v>-4.3999999999999986</v>
      </c>
      <c r="V907" s="123" t="str">
        <f t="shared" si="50"/>
        <v/>
      </c>
      <c r="W907" s="128" t="str">
        <f t="shared" si="51"/>
        <v/>
      </c>
      <c r="X907" s="124"/>
      <c r="Z907" s="6"/>
      <c r="AA907"/>
      <c r="AC907" s="545"/>
      <c r="AR907" s="6"/>
      <c r="AS907" s="6"/>
      <c r="AT907" s="58"/>
      <c r="AU907" s="670"/>
      <c r="AV907" s="671"/>
      <c r="AW907" s="670"/>
      <c r="AX907" s="670"/>
      <c r="AY907" s="671"/>
      <c r="AZ907" s="671"/>
      <c r="BA907" s="670"/>
      <c r="BB907" s="670"/>
      <c r="BC907" s="670"/>
      <c r="BD907" s="671"/>
      <c r="BE907" s="671"/>
      <c r="BF907" s="671"/>
      <c r="BG907" s="671"/>
      <c r="BH907" s="670"/>
      <c r="BI907" s="670"/>
      <c r="BJ907" s="670"/>
      <c r="BK907" s="672"/>
      <c r="BL907" s="60"/>
      <c r="BT907" s="6"/>
      <c r="BU907" s="6"/>
      <c r="BV907" s="6"/>
      <c r="BW907" s="6"/>
      <c r="BX907" s="6"/>
      <c r="BY907" s="6"/>
      <c r="BZ907" s="6"/>
      <c r="CA907" s="6"/>
      <c r="CB907" s="60"/>
      <c r="CC907" s="6"/>
      <c r="CD907" s="6"/>
      <c r="CE907" s="6"/>
    </row>
    <row r="908" spans="2:83" x14ac:dyDescent="0.25">
      <c r="B908" s="6">
        <v>30.1</v>
      </c>
      <c r="C908" s="6">
        <v>67</v>
      </c>
      <c r="D908" s="6">
        <v>21.8</v>
      </c>
      <c r="E908" s="6">
        <v>26.5</v>
      </c>
      <c r="F908" s="6">
        <v>2.2000000000000002</v>
      </c>
      <c r="G908" s="6">
        <v>3.6</v>
      </c>
      <c r="H908" s="6">
        <v>1013.5</v>
      </c>
      <c r="I908" s="6" t="s">
        <v>229</v>
      </c>
      <c r="J908" s="6" t="s">
        <v>229</v>
      </c>
      <c r="K908" s="6">
        <v>0</v>
      </c>
      <c r="L908" s="6">
        <v>0</v>
      </c>
      <c r="M908" s="6">
        <v>0.5</v>
      </c>
      <c r="N908">
        <v>15.7</v>
      </c>
      <c r="O908">
        <v>669.8</v>
      </c>
      <c r="P908">
        <v>42.1</v>
      </c>
      <c r="Q908">
        <v>43.3</v>
      </c>
      <c r="R908" s="60">
        <v>0.624305555555556</v>
      </c>
      <c r="T908" s="124">
        <f t="shared" si="53"/>
        <v>21.8</v>
      </c>
      <c r="U908" s="128">
        <f t="shared" si="52"/>
        <v>-4.3999999999999986</v>
      </c>
      <c r="V908" s="123" t="str">
        <f t="shared" ref="V908:V971" si="54">IF($K1412&gt;0,1,"")</f>
        <v/>
      </c>
      <c r="W908" s="128" t="str">
        <f t="shared" ref="W908:W971" si="55">IF($T908&gt;$B1412+4,1,"")</f>
        <v/>
      </c>
      <c r="X908" s="124"/>
      <c r="Z908" s="6"/>
      <c r="AA908"/>
      <c r="AC908" s="545"/>
      <c r="AR908" s="6"/>
      <c r="AS908" s="6"/>
      <c r="AT908" s="58"/>
      <c r="AU908" s="670"/>
      <c r="AV908" s="671"/>
      <c r="AW908" s="670"/>
      <c r="AX908" s="670"/>
      <c r="AY908" s="670"/>
      <c r="AZ908" s="670"/>
      <c r="BA908" s="670"/>
      <c r="BB908" s="670"/>
      <c r="BC908" s="670"/>
      <c r="BD908" s="671"/>
      <c r="BE908" s="671"/>
      <c r="BF908" s="671"/>
      <c r="BG908" s="671"/>
      <c r="BH908" s="670"/>
      <c r="BI908" s="670"/>
      <c r="BJ908" s="670"/>
      <c r="BK908" s="672"/>
      <c r="BL908" s="60"/>
      <c r="BT908" s="6"/>
      <c r="BU908" s="6"/>
      <c r="BV908" s="6"/>
      <c r="BW908" s="6"/>
      <c r="BX908" s="6"/>
      <c r="BY908" s="6"/>
      <c r="BZ908" s="6"/>
      <c r="CA908" s="6"/>
      <c r="CB908" s="60"/>
      <c r="CC908" s="6"/>
      <c r="CD908" s="6"/>
      <c r="CE908" s="6"/>
    </row>
    <row r="909" spans="2:83" x14ac:dyDescent="0.25">
      <c r="B909" s="6">
        <v>30.1</v>
      </c>
      <c r="C909" s="6">
        <v>67</v>
      </c>
      <c r="D909" s="6">
        <v>21.9</v>
      </c>
      <c r="E909" s="6">
        <v>26.5</v>
      </c>
      <c r="F909" s="6">
        <v>1.4</v>
      </c>
      <c r="G909" s="6">
        <v>1.8</v>
      </c>
      <c r="H909" s="6">
        <v>1013.5</v>
      </c>
      <c r="I909" s="6" t="s">
        <v>229</v>
      </c>
      <c r="J909" s="6" t="s">
        <v>229</v>
      </c>
      <c r="K909" s="6">
        <v>0</v>
      </c>
      <c r="L909" s="6">
        <v>0</v>
      </c>
      <c r="M909" s="6">
        <v>0.5</v>
      </c>
      <c r="N909">
        <v>15.7</v>
      </c>
      <c r="O909">
        <v>669.8</v>
      </c>
      <c r="P909">
        <v>42.2</v>
      </c>
      <c r="Q909">
        <v>43.2</v>
      </c>
      <c r="R909" s="60">
        <v>0.625</v>
      </c>
      <c r="T909" s="124">
        <f t="shared" si="53"/>
        <v>21.8</v>
      </c>
      <c r="U909" s="128">
        <f t="shared" si="52"/>
        <v>-4.3999999999999986</v>
      </c>
      <c r="V909" s="123" t="str">
        <f t="shared" si="54"/>
        <v/>
      </c>
      <c r="W909" s="128" t="str">
        <f t="shared" si="55"/>
        <v/>
      </c>
      <c r="X909" s="124"/>
      <c r="Z909" s="6"/>
      <c r="AA909"/>
      <c r="AC909" s="545"/>
      <c r="AR909" s="6"/>
      <c r="AS909" s="6"/>
      <c r="AT909" s="58"/>
      <c r="AU909" s="670"/>
      <c r="AV909" s="671"/>
      <c r="AW909" s="670"/>
      <c r="AX909" s="670"/>
      <c r="AY909" s="670"/>
      <c r="AZ909" s="670"/>
      <c r="BA909" s="670"/>
      <c r="BB909" s="670"/>
      <c r="BC909" s="670"/>
      <c r="BD909" s="671"/>
      <c r="BE909" s="671"/>
      <c r="BF909" s="671"/>
      <c r="BG909" s="671"/>
      <c r="BH909" s="670"/>
      <c r="BI909" s="670"/>
      <c r="BJ909" s="670"/>
      <c r="BK909" s="672"/>
      <c r="BL909" s="60"/>
      <c r="BT909" s="6"/>
      <c r="BU909" s="6"/>
      <c r="BV909" s="6"/>
      <c r="BW909" s="6"/>
      <c r="BX909" s="6"/>
      <c r="BY909" s="6"/>
      <c r="BZ909" s="6"/>
      <c r="CA909" s="6"/>
      <c r="CB909" s="60"/>
      <c r="CC909" s="6"/>
      <c r="CD909" s="6"/>
      <c r="CE909" s="6"/>
    </row>
    <row r="910" spans="2:83" x14ac:dyDescent="0.25">
      <c r="B910" s="6">
        <v>30.1</v>
      </c>
      <c r="C910" s="6">
        <v>67</v>
      </c>
      <c r="D910" s="6">
        <v>21.8</v>
      </c>
      <c r="E910" s="6">
        <v>26.5</v>
      </c>
      <c r="F910" s="6">
        <v>3.6</v>
      </c>
      <c r="G910" s="6">
        <v>5.4</v>
      </c>
      <c r="H910" s="6">
        <v>1013.3</v>
      </c>
      <c r="I910" s="6" t="s">
        <v>229</v>
      </c>
      <c r="J910" s="6" t="s">
        <v>229</v>
      </c>
      <c r="K910" s="6">
        <v>0</v>
      </c>
      <c r="L910" s="6">
        <v>0</v>
      </c>
      <c r="M910" s="6">
        <v>0.5</v>
      </c>
      <c r="N910">
        <v>15.7</v>
      </c>
      <c r="O910">
        <v>669.8</v>
      </c>
      <c r="P910">
        <v>42.3</v>
      </c>
      <c r="Q910">
        <v>43.3</v>
      </c>
      <c r="R910" s="60">
        <v>0.625694444444444</v>
      </c>
      <c r="T910" s="124">
        <f t="shared" si="53"/>
        <v>21.8</v>
      </c>
      <c r="U910" s="128">
        <f t="shared" si="52"/>
        <v>-4.3999999999999986</v>
      </c>
      <c r="V910" s="123" t="str">
        <f t="shared" si="54"/>
        <v/>
      </c>
      <c r="W910" s="128" t="str">
        <f t="shared" si="55"/>
        <v/>
      </c>
      <c r="X910" s="124"/>
      <c r="Z910" s="6"/>
      <c r="AA910"/>
      <c r="AC910" s="545"/>
      <c r="AR910" s="6"/>
      <c r="AS910" s="6"/>
      <c r="AT910" s="58"/>
      <c r="AU910" s="670"/>
      <c r="AV910" s="671"/>
      <c r="AW910" s="670"/>
      <c r="AX910" s="670"/>
      <c r="AY910" s="670"/>
      <c r="AZ910" s="670"/>
      <c r="BA910" s="670"/>
      <c r="BB910" s="670"/>
      <c r="BC910" s="670"/>
      <c r="BD910" s="671"/>
      <c r="BE910" s="671"/>
      <c r="BF910" s="671"/>
      <c r="BG910" s="671"/>
      <c r="BH910" s="670"/>
      <c r="BI910" s="670"/>
      <c r="BJ910" s="670"/>
      <c r="BK910" s="672"/>
      <c r="BL910" s="60"/>
      <c r="BT910" s="6"/>
      <c r="BU910" s="6"/>
      <c r="BV910" s="6"/>
      <c r="BW910" s="6"/>
      <c r="BX910" s="6"/>
      <c r="BY910" s="6"/>
      <c r="BZ910" s="6"/>
      <c r="CA910" s="6"/>
      <c r="CB910" s="60"/>
      <c r="CC910" s="6"/>
      <c r="CD910" s="6"/>
      <c r="CE910" s="6"/>
    </row>
    <row r="911" spans="2:83" x14ac:dyDescent="0.25">
      <c r="B911" s="6">
        <v>30.1</v>
      </c>
      <c r="C911" s="6">
        <v>66</v>
      </c>
      <c r="D911" s="6">
        <v>21.8</v>
      </c>
      <c r="E911" s="6">
        <v>26.6</v>
      </c>
      <c r="F911" s="6">
        <v>4.3</v>
      </c>
      <c r="G911" s="6">
        <v>7.2</v>
      </c>
      <c r="H911" s="6">
        <v>1013.3</v>
      </c>
      <c r="I911" s="6" t="s">
        <v>229</v>
      </c>
      <c r="J911" s="6" t="s">
        <v>229</v>
      </c>
      <c r="K911" s="6">
        <v>0</v>
      </c>
      <c r="L911" s="6">
        <v>0</v>
      </c>
      <c r="M911" s="6">
        <v>0.5</v>
      </c>
      <c r="N911">
        <v>15.7</v>
      </c>
      <c r="O911">
        <v>669.8</v>
      </c>
      <c r="P911">
        <v>42.4</v>
      </c>
      <c r="Q911">
        <v>43.4</v>
      </c>
      <c r="R911" s="60">
        <v>0.62638888888888899</v>
      </c>
      <c r="T911" s="124">
        <f t="shared" si="53"/>
        <v>21.8</v>
      </c>
      <c r="U911" s="128">
        <f t="shared" si="52"/>
        <v>-4.3999999999999986</v>
      </c>
      <c r="V911" s="123" t="str">
        <f t="shared" si="54"/>
        <v/>
      </c>
      <c r="W911" s="128" t="str">
        <f t="shared" si="55"/>
        <v/>
      </c>
      <c r="X911" s="124"/>
      <c r="Z911" s="6"/>
      <c r="AA911"/>
      <c r="AC911" s="545"/>
      <c r="AR911" s="6"/>
      <c r="AS911" s="6"/>
      <c r="AT911" s="58"/>
      <c r="AU911" s="670"/>
      <c r="AV911" s="671"/>
      <c r="AW911" s="670"/>
      <c r="AX911" s="670"/>
      <c r="AY911" s="670"/>
      <c r="AZ911" s="670"/>
      <c r="BA911" s="670"/>
      <c r="BB911" s="670"/>
      <c r="BC911" s="670"/>
      <c r="BD911" s="671"/>
      <c r="BE911" s="671"/>
      <c r="BF911" s="671"/>
      <c r="BG911" s="671"/>
      <c r="BH911" s="670"/>
      <c r="BI911" s="670"/>
      <c r="BJ911" s="670"/>
      <c r="BK911" s="672"/>
      <c r="BL911" s="60"/>
      <c r="BT911" s="6"/>
      <c r="BU911" s="6"/>
      <c r="BV911" s="6"/>
      <c r="BW911" s="6"/>
      <c r="BX911" s="6"/>
      <c r="BY911" s="6"/>
      <c r="BZ911" s="6"/>
      <c r="CA911" s="6"/>
      <c r="CB911" s="60"/>
      <c r="CC911" s="6"/>
      <c r="CD911" s="6"/>
      <c r="CE911" s="6"/>
    </row>
    <row r="912" spans="2:83" x14ac:dyDescent="0.25">
      <c r="B912" s="6">
        <v>30.2</v>
      </c>
      <c r="C912" s="6">
        <v>66</v>
      </c>
      <c r="D912" s="6">
        <v>21.8</v>
      </c>
      <c r="E912" s="6">
        <v>26.6</v>
      </c>
      <c r="F912" s="6">
        <v>4.3</v>
      </c>
      <c r="G912" s="6">
        <v>5.4</v>
      </c>
      <c r="H912" s="6">
        <v>1013.3</v>
      </c>
      <c r="I912" s="6" t="s">
        <v>229</v>
      </c>
      <c r="J912" s="6" t="s">
        <v>229</v>
      </c>
      <c r="K912" s="6">
        <v>0</v>
      </c>
      <c r="L912" s="6">
        <v>0</v>
      </c>
      <c r="M912" s="6">
        <v>0.5</v>
      </c>
      <c r="N912">
        <v>15.7</v>
      </c>
      <c r="O912">
        <v>669.8</v>
      </c>
      <c r="P912">
        <v>42.4</v>
      </c>
      <c r="Q912">
        <v>43.5</v>
      </c>
      <c r="R912" s="60">
        <v>0.62708333333333299</v>
      </c>
      <c r="T912" s="124">
        <f t="shared" si="53"/>
        <v>21.8</v>
      </c>
      <c r="U912" s="128">
        <f t="shared" ref="U912:U975" si="56">(T912-B1416)-3</f>
        <v>-4.3999999999999986</v>
      </c>
      <c r="V912" s="123" t="str">
        <f t="shared" si="54"/>
        <v/>
      </c>
      <c r="W912" s="128" t="str">
        <f t="shared" si="55"/>
        <v/>
      </c>
      <c r="X912" s="124"/>
      <c r="Z912" s="6"/>
      <c r="AA912"/>
      <c r="AC912" s="545"/>
      <c r="AR912" s="6"/>
      <c r="AS912" s="6"/>
      <c r="AT912" s="58"/>
      <c r="AU912" s="670"/>
      <c r="AV912" s="671"/>
      <c r="AW912" s="670"/>
      <c r="AX912" s="670"/>
      <c r="AY912" s="670"/>
      <c r="AZ912" s="670"/>
      <c r="BA912" s="670"/>
      <c r="BB912" s="670"/>
      <c r="BC912" s="670"/>
      <c r="BD912" s="671"/>
      <c r="BE912" s="671"/>
      <c r="BF912" s="671"/>
      <c r="BG912" s="671"/>
      <c r="BH912" s="670"/>
      <c r="BI912" s="670"/>
      <c r="BJ912" s="670"/>
      <c r="BK912" s="672"/>
      <c r="BL912" s="60"/>
      <c r="BT912" s="6"/>
      <c r="BU912" s="6"/>
      <c r="BV912" s="6"/>
      <c r="BW912" s="6"/>
      <c r="BX912" s="6"/>
      <c r="BY912" s="6"/>
      <c r="BZ912" s="6"/>
      <c r="CA912" s="6"/>
      <c r="CB912" s="60"/>
      <c r="CC912" s="6"/>
      <c r="CD912" s="6"/>
      <c r="CE912" s="6"/>
    </row>
    <row r="913" spans="2:83" x14ac:dyDescent="0.25">
      <c r="B913" s="6">
        <v>30.2</v>
      </c>
      <c r="C913" s="6">
        <v>66</v>
      </c>
      <c r="D913" s="6">
        <v>21.8</v>
      </c>
      <c r="E913" s="6">
        <v>26.4</v>
      </c>
      <c r="F913" s="6">
        <v>2.2000000000000002</v>
      </c>
      <c r="G913" s="6">
        <v>3.6</v>
      </c>
      <c r="H913" s="6">
        <v>1013.4</v>
      </c>
      <c r="I913" s="6" t="s">
        <v>229</v>
      </c>
      <c r="J913" s="6" t="s">
        <v>229</v>
      </c>
      <c r="K913" s="6">
        <v>0</v>
      </c>
      <c r="L913" s="6">
        <v>0</v>
      </c>
      <c r="M913" s="6">
        <v>0.5</v>
      </c>
      <c r="N913">
        <v>15.7</v>
      </c>
      <c r="O913">
        <v>669.8</v>
      </c>
      <c r="P913">
        <v>42.5</v>
      </c>
      <c r="Q913">
        <v>43.4</v>
      </c>
      <c r="R913" s="60">
        <v>0.62777777777777799</v>
      </c>
      <c r="T913" s="124">
        <f t="shared" si="53"/>
        <v>21.8</v>
      </c>
      <c r="U913" s="128">
        <f t="shared" si="56"/>
        <v>-4.3999999999999986</v>
      </c>
      <c r="V913" s="123" t="str">
        <f t="shared" si="54"/>
        <v/>
      </c>
      <c r="W913" s="128" t="str">
        <f t="shared" si="55"/>
        <v/>
      </c>
      <c r="X913" s="124"/>
      <c r="Z913" s="6"/>
      <c r="AA913"/>
      <c r="AC913" s="545"/>
      <c r="AR913" s="6"/>
      <c r="AS913" s="6"/>
      <c r="AT913" s="58"/>
      <c r="AU913" s="670"/>
      <c r="AV913" s="671"/>
      <c r="AW913" s="670"/>
      <c r="AX913" s="670"/>
      <c r="AY913" s="670"/>
      <c r="AZ913" s="670"/>
      <c r="BA913" s="670"/>
      <c r="BB913" s="670"/>
      <c r="BC913" s="670"/>
      <c r="BD913" s="671"/>
      <c r="BE913" s="671"/>
      <c r="BF913" s="671"/>
      <c r="BG913" s="671"/>
      <c r="BH913" s="670"/>
      <c r="BI913" s="670"/>
      <c r="BJ913" s="670"/>
      <c r="BK913" s="672"/>
      <c r="BL913" s="60"/>
      <c r="BT913" s="6"/>
      <c r="BU913" s="6"/>
      <c r="BV913" s="6"/>
      <c r="BW913" s="6"/>
      <c r="BX913" s="6"/>
      <c r="BY913" s="6"/>
      <c r="BZ913" s="6"/>
      <c r="CA913" s="6"/>
      <c r="CB913" s="60"/>
      <c r="CC913" s="6"/>
      <c r="CD913" s="6"/>
      <c r="CE913" s="6"/>
    </row>
    <row r="914" spans="2:83" x14ac:dyDescent="0.25">
      <c r="B914" s="6">
        <v>30.2</v>
      </c>
      <c r="C914" s="6">
        <v>66</v>
      </c>
      <c r="D914" s="6">
        <v>21.5</v>
      </c>
      <c r="E914" s="6">
        <v>26.2</v>
      </c>
      <c r="F914" s="6">
        <v>4.7</v>
      </c>
      <c r="G914" s="6">
        <v>5.4</v>
      </c>
      <c r="H914" s="6">
        <v>1013.4</v>
      </c>
      <c r="I914" s="6" t="s">
        <v>229</v>
      </c>
      <c r="J914" s="6" t="s">
        <v>229</v>
      </c>
      <c r="K914" s="6">
        <v>0</v>
      </c>
      <c r="L914" s="6">
        <v>0</v>
      </c>
      <c r="M914" s="6">
        <v>0.5</v>
      </c>
      <c r="N914">
        <v>15.7</v>
      </c>
      <c r="O914">
        <v>669.8</v>
      </c>
      <c r="P914">
        <v>42.7</v>
      </c>
      <c r="Q914">
        <v>43.4</v>
      </c>
      <c r="R914" s="60">
        <v>0.62847222222222199</v>
      </c>
      <c r="T914" s="124">
        <f t="shared" si="53"/>
        <v>21.8</v>
      </c>
      <c r="U914" s="128">
        <f t="shared" si="56"/>
        <v>-4.3999999999999986</v>
      </c>
      <c r="V914" s="123" t="str">
        <f t="shared" si="54"/>
        <v/>
      </c>
      <c r="W914" s="128" t="str">
        <f t="shared" si="55"/>
        <v/>
      </c>
      <c r="X914" s="124"/>
      <c r="Z914" s="6"/>
      <c r="AA914"/>
      <c r="AC914" s="545"/>
      <c r="AR914" s="6"/>
      <c r="AS914" s="6"/>
      <c r="AT914" s="58"/>
      <c r="AU914" s="670"/>
      <c r="AV914" s="671"/>
      <c r="AW914" s="670"/>
      <c r="AX914" s="670"/>
      <c r="AY914" s="670"/>
      <c r="AZ914" s="670"/>
      <c r="BA914" s="671"/>
      <c r="BB914" s="670"/>
      <c r="BC914" s="670"/>
      <c r="BD914" s="671"/>
      <c r="BE914" s="671"/>
      <c r="BF914" s="671"/>
      <c r="BG914" s="671"/>
      <c r="BH914" s="670"/>
      <c r="BI914" s="670"/>
      <c r="BJ914" s="670"/>
      <c r="BK914" s="672"/>
      <c r="BL914" s="60"/>
      <c r="BT914" s="6"/>
      <c r="BU914" s="6"/>
      <c r="BV914" s="6"/>
      <c r="BW914" s="6"/>
      <c r="BX914" s="6"/>
      <c r="BY914" s="6"/>
      <c r="BZ914" s="6"/>
      <c r="CA914" s="6"/>
      <c r="CB914" s="60"/>
      <c r="CC914" s="6"/>
      <c r="CD914" s="6"/>
      <c r="CE914" s="6"/>
    </row>
    <row r="915" spans="2:83" x14ac:dyDescent="0.25">
      <c r="B915" s="6">
        <v>30.2</v>
      </c>
      <c r="C915" s="6">
        <v>67</v>
      </c>
      <c r="D915" s="6">
        <v>21.5</v>
      </c>
      <c r="E915" s="6">
        <v>26.2</v>
      </c>
      <c r="F915" s="6">
        <v>2.2000000000000002</v>
      </c>
      <c r="G915" s="6">
        <v>5.4</v>
      </c>
      <c r="H915" s="6">
        <v>1013.3</v>
      </c>
      <c r="I915" s="6" t="s">
        <v>229</v>
      </c>
      <c r="J915" s="6" t="s">
        <v>229</v>
      </c>
      <c r="K915" s="6">
        <v>0</v>
      </c>
      <c r="L915" s="6">
        <v>0</v>
      </c>
      <c r="M915" s="6">
        <v>0.5</v>
      </c>
      <c r="N915">
        <v>15.7</v>
      </c>
      <c r="O915">
        <v>669.8</v>
      </c>
      <c r="P915">
        <v>42.9</v>
      </c>
      <c r="Q915">
        <v>43.5</v>
      </c>
      <c r="R915" s="60">
        <v>0.62916666666666698</v>
      </c>
      <c r="T915" s="124">
        <f t="shared" si="53"/>
        <v>21.8</v>
      </c>
      <c r="U915" s="128">
        <f t="shared" si="56"/>
        <v>-4.3999999999999986</v>
      </c>
      <c r="V915" s="123" t="str">
        <f t="shared" si="54"/>
        <v/>
      </c>
      <c r="W915" s="128" t="str">
        <f t="shared" si="55"/>
        <v/>
      </c>
      <c r="X915" s="124"/>
      <c r="Z915" s="6"/>
      <c r="AA915"/>
      <c r="AC915" s="545"/>
      <c r="AR915" s="6"/>
      <c r="AS915" s="6"/>
      <c r="AT915" s="58"/>
      <c r="AU915" s="670"/>
      <c r="AV915" s="671"/>
      <c r="AW915" s="670"/>
      <c r="AX915" s="670"/>
      <c r="AY915" s="670"/>
      <c r="AZ915" s="670"/>
      <c r="BA915" s="670"/>
      <c r="BB915" s="670"/>
      <c r="BC915" s="670"/>
      <c r="BD915" s="671"/>
      <c r="BE915" s="671"/>
      <c r="BF915" s="671"/>
      <c r="BG915" s="671"/>
      <c r="BH915" s="670"/>
      <c r="BI915" s="670"/>
      <c r="BJ915" s="670"/>
      <c r="BK915" s="672"/>
      <c r="BL915" s="60"/>
      <c r="BT915" s="6"/>
      <c r="BU915" s="6"/>
      <c r="BV915" s="6"/>
      <c r="BW915" s="6"/>
      <c r="BX915" s="6"/>
      <c r="BY915" s="6"/>
      <c r="BZ915" s="6"/>
      <c r="CA915" s="6"/>
      <c r="CB915" s="60"/>
      <c r="CC915" s="6"/>
      <c r="CD915" s="6"/>
      <c r="CE915" s="6"/>
    </row>
    <row r="916" spans="2:83" x14ac:dyDescent="0.25">
      <c r="B916" s="6">
        <v>30.3</v>
      </c>
      <c r="C916" s="6">
        <v>67</v>
      </c>
      <c r="D916" s="6">
        <v>21.5</v>
      </c>
      <c r="E916" s="6">
        <v>26.2</v>
      </c>
      <c r="F916" s="6">
        <v>3.6</v>
      </c>
      <c r="G916" s="6">
        <v>5.4</v>
      </c>
      <c r="H916" s="6">
        <v>1013.2</v>
      </c>
      <c r="I916" s="6" t="s">
        <v>229</v>
      </c>
      <c r="J916" s="6" t="s">
        <v>229</v>
      </c>
      <c r="K916" s="6">
        <v>0</v>
      </c>
      <c r="L916" s="6">
        <v>0</v>
      </c>
      <c r="M916" s="6">
        <v>0.5</v>
      </c>
      <c r="N916">
        <v>15.7</v>
      </c>
      <c r="O916">
        <v>669.8</v>
      </c>
      <c r="P916">
        <v>43.2</v>
      </c>
      <c r="Q916">
        <v>43.7</v>
      </c>
      <c r="R916" s="60">
        <v>0.62986111111111098</v>
      </c>
      <c r="T916" s="124">
        <f t="shared" si="53"/>
        <v>21.8</v>
      </c>
      <c r="U916" s="128">
        <f t="shared" si="56"/>
        <v>-4.3999999999999986</v>
      </c>
      <c r="V916" s="123" t="str">
        <f t="shared" si="54"/>
        <v/>
      </c>
      <c r="W916" s="128" t="str">
        <f t="shared" si="55"/>
        <v/>
      </c>
      <c r="X916" s="124"/>
      <c r="Z916" s="6"/>
      <c r="AA916"/>
      <c r="AC916" s="545"/>
      <c r="AR916" s="6"/>
      <c r="AS916" s="6"/>
      <c r="AT916" s="58"/>
      <c r="AU916" s="670"/>
      <c r="AV916" s="671"/>
      <c r="AW916" s="670"/>
      <c r="AX916" s="670"/>
      <c r="AY916" s="670"/>
      <c r="AZ916" s="670"/>
      <c r="BA916" s="670"/>
      <c r="BB916" s="670"/>
      <c r="BC916" s="670"/>
      <c r="BD916" s="671"/>
      <c r="BE916" s="671"/>
      <c r="BF916" s="671"/>
      <c r="BG916" s="671"/>
      <c r="BH916" s="670"/>
      <c r="BI916" s="671"/>
      <c r="BJ916" s="670"/>
      <c r="BK916" s="672"/>
      <c r="BL916" s="60"/>
      <c r="BT916" s="6"/>
      <c r="BU916" s="6"/>
      <c r="BV916" s="6"/>
      <c r="BW916" s="6"/>
      <c r="BX916" s="6"/>
      <c r="BY916" s="6"/>
      <c r="BZ916" s="6"/>
      <c r="CA916" s="6"/>
      <c r="CB916" s="60"/>
      <c r="CC916" s="6"/>
      <c r="CD916" s="6"/>
      <c r="CE916" s="6"/>
    </row>
    <row r="917" spans="2:83" x14ac:dyDescent="0.25">
      <c r="B917" s="6">
        <v>30.4</v>
      </c>
      <c r="C917" s="6">
        <v>67</v>
      </c>
      <c r="D917" s="6">
        <v>21.6</v>
      </c>
      <c r="E917" s="6">
        <v>26.3</v>
      </c>
      <c r="F917" s="6">
        <v>5</v>
      </c>
      <c r="G917" s="6">
        <v>7.2</v>
      </c>
      <c r="H917" s="6">
        <v>1013.3</v>
      </c>
      <c r="I917" s="6" t="s">
        <v>229</v>
      </c>
      <c r="J917" s="6" t="s">
        <v>229</v>
      </c>
      <c r="K917" s="6">
        <v>0</v>
      </c>
      <c r="L917" s="6">
        <v>0</v>
      </c>
      <c r="M917" s="6">
        <v>0.5</v>
      </c>
      <c r="N917">
        <v>15.7</v>
      </c>
      <c r="O917">
        <v>669.8</v>
      </c>
      <c r="P917">
        <v>43.6</v>
      </c>
      <c r="Q917">
        <v>43.9</v>
      </c>
      <c r="R917" s="60">
        <v>0.63055555555555598</v>
      </c>
      <c r="T917" s="124">
        <f t="shared" si="53"/>
        <v>21.8</v>
      </c>
      <c r="U917" s="128">
        <f t="shared" si="56"/>
        <v>-4.3999999999999986</v>
      </c>
      <c r="V917" s="123" t="str">
        <f t="shared" si="54"/>
        <v/>
      </c>
      <c r="W917" s="128" t="str">
        <f t="shared" si="55"/>
        <v/>
      </c>
      <c r="X917" s="124"/>
      <c r="Z917" s="6"/>
      <c r="AA917"/>
      <c r="AC917" s="545"/>
      <c r="AR917" s="6"/>
      <c r="AS917" s="6"/>
      <c r="AT917" s="58"/>
      <c r="AU917" s="670"/>
      <c r="AV917" s="671"/>
      <c r="AW917" s="670"/>
      <c r="AX917" s="670"/>
      <c r="AY917" s="670"/>
      <c r="AZ917" s="670"/>
      <c r="BA917" s="670"/>
      <c r="BB917" s="670"/>
      <c r="BC917" s="670"/>
      <c r="BD917" s="671"/>
      <c r="BE917" s="671"/>
      <c r="BF917" s="671"/>
      <c r="BG917" s="671"/>
      <c r="BH917" s="670"/>
      <c r="BI917" s="671"/>
      <c r="BJ917" s="670"/>
      <c r="BK917" s="672"/>
      <c r="BL917" s="60"/>
      <c r="BT917" s="6"/>
      <c r="BU917" s="6"/>
      <c r="BV917" s="6"/>
      <c r="BW917" s="6"/>
      <c r="BX917" s="6"/>
      <c r="BY917" s="6"/>
      <c r="BZ917" s="6"/>
      <c r="CA917" s="6"/>
      <c r="CB917" s="60"/>
      <c r="CC917" s="6"/>
      <c r="CD917" s="6"/>
      <c r="CE917" s="6"/>
    </row>
    <row r="918" spans="2:83" x14ac:dyDescent="0.25">
      <c r="B918" s="6">
        <v>30.4</v>
      </c>
      <c r="C918" s="6">
        <v>67</v>
      </c>
      <c r="D918" s="6">
        <v>21.8</v>
      </c>
      <c r="E918" s="6">
        <v>26.4</v>
      </c>
      <c r="F918" s="6">
        <v>1.4</v>
      </c>
      <c r="G918" s="6">
        <v>3.6</v>
      </c>
      <c r="H918" s="6">
        <v>1013.3</v>
      </c>
      <c r="I918" s="6" t="s">
        <v>229</v>
      </c>
      <c r="J918" s="6" t="s">
        <v>229</v>
      </c>
      <c r="K918" s="6">
        <v>0</v>
      </c>
      <c r="L918" s="6">
        <v>0</v>
      </c>
      <c r="M918" s="6">
        <v>0.5</v>
      </c>
      <c r="N918">
        <v>15.7</v>
      </c>
      <c r="O918">
        <v>669.8</v>
      </c>
      <c r="P918">
        <v>43.9</v>
      </c>
      <c r="Q918">
        <v>44.1</v>
      </c>
      <c r="R918" s="60">
        <v>0.63124999999999998</v>
      </c>
      <c r="T918" s="124">
        <f t="shared" si="53"/>
        <v>21.8</v>
      </c>
      <c r="U918" s="128">
        <f t="shared" si="56"/>
        <v>-4.3999999999999986</v>
      </c>
      <c r="V918" s="123" t="str">
        <f t="shared" si="54"/>
        <v/>
      </c>
      <c r="W918" s="128" t="str">
        <f t="shared" si="55"/>
        <v/>
      </c>
      <c r="X918" s="124"/>
      <c r="Z918" s="6"/>
      <c r="AA918"/>
      <c r="AC918" s="545"/>
      <c r="AR918" s="6"/>
      <c r="AS918" s="6"/>
      <c r="AT918" s="58"/>
      <c r="AU918" s="670"/>
      <c r="AV918" s="671"/>
      <c r="AW918" s="670"/>
      <c r="AX918" s="670"/>
      <c r="AY918" s="670"/>
      <c r="AZ918" s="670"/>
      <c r="BA918" s="670"/>
      <c r="BB918" s="670"/>
      <c r="BC918" s="670"/>
      <c r="BD918" s="671"/>
      <c r="BE918" s="671"/>
      <c r="BF918" s="671"/>
      <c r="BG918" s="671"/>
      <c r="BH918" s="670"/>
      <c r="BI918" s="671"/>
      <c r="BJ918" s="670"/>
      <c r="BK918" s="672"/>
      <c r="BL918" s="60"/>
      <c r="BT918" s="6"/>
      <c r="BU918" s="6"/>
      <c r="BV918" s="6"/>
      <c r="BW918" s="6"/>
      <c r="BX918" s="6"/>
      <c r="BY918" s="6"/>
      <c r="BZ918" s="6"/>
      <c r="CA918" s="6"/>
      <c r="CB918" s="60"/>
      <c r="CC918" s="6"/>
      <c r="CD918" s="6"/>
      <c r="CE918" s="6"/>
    </row>
    <row r="919" spans="2:83" x14ac:dyDescent="0.25">
      <c r="B919" s="6">
        <v>30.5</v>
      </c>
      <c r="C919" s="6">
        <v>67</v>
      </c>
      <c r="D919" s="6">
        <v>21.5</v>
      </c>
      <c r="E919" s="6">
        <v>26.5</v>
      </c>
      <c r="F919" s="6">
        <v>5.8</v>
      </c>
      <c r="G919" s="6">
        <v>7.2</v>
      </c>
      <c r="H919" s="6">
        <v>1013.3</v>
      </c>
      <c r="I919" s="6" t="s">
        <v>229</v>
      </c>
      <c r="J919" s="6" t="s">
        <v>229</v>
      </c>
      <c r="K919" s="6">
        <v>0</v>
      </c>
      <c r="L919" s="6">
        <v>0</v>
      </c>
      <c r="M919" s="6">
        <v>0.5</v>
      </c>
      <c r="N919">
        <v>15.7</v>
      </c>
      <c r="O919">
        <v>669.8</v>
      </c>
      <c r="P919">
        <v>44.2</v>
      </c>
      <c r="Q919">
        <v>44.1</v>
      </c>
      <c r="R919" s="60">
        <v>0.63194444444444398</v>
      </c>
      <c r="T919" s="124">
        <f t="shared" ref="T919:T982" si="57">MAX(P1423,Q1423)</f>
        <v>21.8</v>
      </c>
      <c r="U919" s="128">
        <f t="shared" si="56"/>
        <v>-4.3999999999999986</v>
      </c>
      <c r="V919" s="123" t="str">
        <f t="shared" si="54"/>
        <v/>
      </c>
      <c r="W919" s="128" t="str">
        <f t="shared" si="55"/>
        <v/>
      </c>
      <c r="X919" s="124"/>
      <c r="Z919" s="6"/>
      <c r="AA919"/>
      <c r="AC919" s="545"/>
      <c r="AR919" s="6"/>
      <c r="AS919" s="6"/>
      <c r="AT919" s="58"/>
      <c r="AU919" s="670"/>
      <c r="AV919" s="671"/>
      <c r="AW919" s="671"/>
      <c r="AX919" s="670"/>
      <c r="AY919" s="670"/>
      <c r="AZ919" s="670"/>
      <c r="BA919" s="670"/>
      <c r="BB919" s="670"/>
      <c r="BC919" s="670"/>
      <c r="BD919" s="671"/>
      <c r="BE919" s="671"/>
      <c r="BF919" s="671"/>
      <c r="BG919" s="671"/>
      <c r="BH919" s="670"/>
      <c r="BI919" s="671"/>
      <c r="BJ919" s="670"/>
      <c r="BK919" s="672"/>
      <c r="BL919" s="60"/>
      <c r="BT919" s="6"/>
      <c r="BU919" s="6"/>
      <c r="BV919" s="6"/>
      <c r="BW919" s="6"/>
      <c r="BX919" s="6"/>
      <c r="BY919" s="6"/>
      <c r="BZ919" s="6"/>
      <c r="CA919" s="6"/>
      <c r="CB919" s="60"/>
      <c r="CC919" s="6"/>
      <c r="CD919" s="6"/>
      <c r="CE919" s="6"/>
    </row>
    <row r="920" spans="2:83" x14ac:dyDescent="0.25">
      <c r="B920" s="6">
        <v>30.5</v>
      </c>
      <c r="C920" s="6">
        <v>65</v>
      </c>
      <c r="D920" s="6">
        <v>21.8</v>
      </c>
      <c r="E920" s="6">
        <v>26.5</v>
      </c>
      <c r="F920" s="6">
        <v>1.4</v>
      </c>
      <c r="G920" s="6">
        <v>3.6</v>
      </c>
      <c r="H920" s="6">
        <v>1013.2</v>
      </c>
      <c r="I920" s="6" t="s">
        <v>229</v>
      </c>
      <c r="J920" s="6" t="s">
        <v>229</v>
      </c>
      <c r="K920" s="6">
        <v>0</v>
      </c>
      <c r="L920" s="6">
        <v>0</v>
      </c>
      <c r="M920" s="6">
        <v>0.5</v>
      </c>
      <c r="N920">
        <v>15.7</v>
      </c>
      <c r="O920">
        <v>669.8</v>
      </c>
      <c r="P920">
        <v>44.5</v>
      </c>
      <c r="Q920">
        <v>44.4</v>
      </c>
      <c r="R920" s="60">
        <v>0.63263888888888897</v>
      </c>
      <c r="T920" s="124">
        <f t="shared" si="57"/>
        <v>21.8</v>
      </c>
      <c r="U920" s="128">
        <f t="shared" si="56"/>
        <v>-4.3999999999999986</v>
      </c>
      <c r="V920" s="123" t="str">
        <f t="shared" si="54"/>
        <v/>
      </c>
      <c r="W920" s="128" t="str">
        <f t="shared" si="55"/>
        <v/>
      </c>
      <c r="X920" s="124"/>
      <c r="Z920" s="6"/>
      <c r="AA920"/>
      <c r="AC920" s="545"/>
      <c r="AR920" s="6"/>
      <c r="AS920" s="6"/>
      <c r="AT920" s="58"/>
      <c r="AU920" s="670"/>
      <c r="AV920" s="671"/>
      <c r="AW920" s="671"/>
      <c r="AX920" s="670"/>
      <c r="AY920" s="670"/>
      <c r="AZ920" s="670"/>
      <c r="BA920" s="670"/>
      <c r="BB920" s="670"/>
      <c r="BC920" s="670"/>
      <c r="BD920" s="671"/>
      <c r="BE920" s="671"/>
      <c r="BF920" s="671"/>
      <c r="BG920" s="671"/>
      <c r="BH920" s="670"/>
      <c r="BI920" s="670"/>
      <c r="BJ920" s="670"/>
      <c r="BK920" s="672"/>
      <c r="BL920" s="60"/>
      <c r="BT920" s="6"/>
      <c r="BU920" s="6"/>
      <c r="BV920" s="6"/>
      <c r="BW920" s="6"/>
      <c r="BX920" s="6"/>
      <c r="BY920" s="6"/>
      <c r="BZ920" s="6"/>
      <c r="CA920" s="6"/>
      <c r="CB920" s="60"/>
      <c r="CC920" s="6"/>
      <c r="CD920" s="6"/>
      <c r="CE920" s="6"/>
    </row>
    <row r="921" spans="2:83" x14ac:dyDescent="0.25">
      <c r="B921" s="6">
        <v>30.5</v>
      </c>
      <c r="C921" s="6">
        <v>65</v>
      </c>
      <c r="D921" s="6">
        <v>21.7</v>
      </c>
      <c r="E921" s="6">
        <v>26.4</v>
      </c>
      <c r="F921" s="6">
        <v>3.6</v>
      </c>
      <c r="G921" s="6">
        <v>3.6</v>
      </c>
      <c r="H921" s="6">
        <v>1013.4</v>
      </c>
      <c r="I921" s="6" t="s">
        <v>229</v>
      </c>
      <c r="J921" s="6" t="s">
        <v>229</v>
      </c>
      <c r="K921" s="6">
        <v>0</v>
      </c>
      <c r="L921" s="6">
        <v>0</v>
      </c>
      <c r="M921" s="6">
        <v>0.5</v>
      </c>
      <c r="N921">
        <v>15.7</v>
      </c>
      <c r="O921">
        <v>669.8</v>
      </c>
      <c r="P921">
        <v>44.7</v>
      </c>
      <c r="Q921">
        <v>44.5</v>
      </c>
      <c r="R921" s="60">
        <v>0.63333333333333297</v>
      </c>
      <c r="T921" s="124">
        <f t="shared" si="57"/>
        <v>21.8</v>
      </c>
      <c r="U921" s="128">
        <f t="shared" si="56"/>
        <v>-4.3000000000000007</v>
      </c>
      <c r="V921" s="123" t="str">
        <f t="shared" si="54"/>
        <v/>
      </c>
      <c r="W921" s="128" t="str">
        <f t="shared" si="55"/>
        <v/>
      </c>
      <c r="X921" s="124"/>
      <c r="Z921" s="6"/>
      <c r="AA921"/>
      <c r="AC921" s="545"/>
      <c r="AR921" s="6"/>
      <c r="AS921" s="6"/>
      <c r="AT921" s="58"/>
      <c r="AU921" s="670"/>
      <c r="AV921" s="671"/>
      <c r="AW921" s="671"/>
      <c r="AX921" s="670"/>
      <c r="AY921" s="670"/>
      <c r="AZ921" s="670"/>
      <c r="BA921" s="670"/>
      <c r="BB921" s="670"/>
      <c r="BC921" s="670"/>
      <c r="BD921" s="671"/>
      <c r="BE921" s="671"/>
      <c r="BF921" s="671"/>
      <c r="BG921" s="671"/>
      <c r="BH921" s="670"/>
      <c r="BI921" s="670"/>
      <c r="BJ921" s="670"/>
      <c r="BK921" s="672"/>
      <c r="BL921" s="60"/>
      <c r="BT921" s="6"/>
      <c r="BU921" s="6"/>
      <c r="BV921" s="6"/>
      <c r="BW921" s="6"/>
      <c r="BX921" s="6"/>
      <c r="BY921" s="6"/>
      <c r="BZ921" s="6"/>
      <c r="CA921" s="6"/>
      <c r="CB921" s="60"/>
      <c r="CC921" s="6"/>
      <c r="CD921" s="6"/>
      <c r="CE921" s="6"/>
    </row>
    <row r="922" spans="2:83" x14ac:dyDescent="0.25">
      <c r="B922" s="6">
        <v>30.6</v>
      </c>
      <c r="C922" s="6">
        <v>65</v>
      </c>
      <c r="D922" s="6">
        <v>21.7</v>
      </c>
      <c r="E922" s="6">
        <v>26.4</v>
      </c>
      <c r="F922" s="6">
        <v>2.5</v>
      </c>
      <c r="G922" s="6">
        <v>3.6</v>
      </c>
      <c r="H922" s="6">
        <v>1013.3</v>
      </c>
      <c r="I922" s="6" t="s">
        <v>229</v>
      </c>
      <c r="J922" s="6" t="s">
        <v>229</v>
      </c>
      <c r="K922" s="6">
        <v>0</v>
      </c>
      <c r="L922" s="6">
        <v>0</v>
      </c>
      <c r="M922" s="6">
        <v>0.5</v>
      </c>
      <c r="N922">
        <v>15.7</v>
      </c>
      <c r="O922">
        <v>669.8</v>
      </c>
      <c r="P922">
        <v>44.8</v>
      </c>
      <c r="Q922">
        <v>44.5</v>
      </c>
      <c r="R922" s="60">
        <v>0.63402777777777797</v>
      </c>
      <c r="T922" s="124">
        <f t="shared" si="57"/>
        <v>21.8</v>
      </c>
      <c r="U922" s="128">
        <f t="shared" si="56"/>
        <v>-4.3000000000000007</v>
      </c>
      <c r="V922" s="123" t="str">
        <f t="shared" si="54"/>
        <v/>
      </c>
      <c r="W922" s="128" t="str">
        <f t="shared" si="55"/>
        <v/>
      </c>
      <c r="X922" s="124"/>
      <c r="Z922" s="6"/>
      <c r="AA922"/>
      <c r="AC922" s="545"/>
      <c r="AR922" s="6"/>
      <c r="AS922" s="6"/>
      <c r="AT922" s="58"/>
      <c r="AU922" s="670"/>
      <c r="AV922" s="671"/>
      <c r="AW922" s="671"/>
      <c r="AX922" s="670"/>
      <c r="AY922" s="671"/>
      <c r="AZ922" s="670"/>
      <c r="BA922" s="670"/>
      <c r="BB922" s="670"/>
      <c r="BC922" s="670"/>
      <c r="BD922" s="671"/>
      <c r="BE922" s="671"/>
      <c r="BF922" s="671"/>
      <c r="BG922" s="671"/>
      <c r="BH922" s="670"/>
      <c r="BI922" s="670"/>
      <c r="BJ922" s="670"/>
      <c r="BK922" s="672"/>
      <c r="BL922" s="60"/>
      <c r="BT922" s="6"/>
      <c r="BU922" s="6"/>
      <c r="BV922" s="6"/>
      <c r="BW922" s="6"/>
      <c r="BX922" s="6"/>
      <c r="BY922" s="6"/>
      <c r="BZ922" s="6"/>
      <c r="CA922" s="6"/>
      <c r="CB922" s="60"/>
      <c r="CC922" s="6"/>
      <c r="CD922" s="6"/>
      <c r="CE922" s="6"/>
    </row>
    <row r="923" spans="2:83" x14ac:dyDescent="0.25">
      <c r="B923" s="6">
        <v>30.6</v>
      </c>
      <c r="C923" s="6">
        <v>66</v>
      </c>
      <c r="D923" s="6">
        <v>21.7</v>
      </c>
      <c r="E923" s="6">
        <v>26.4</v>
      </c>
      <c r="F923" s="6">
        <v>3.6</v>
      </c>
      <c r="G923" s="6">
        <v>5.4</v>
      </c>
      <c r="H923" s="6">
        <v>1013.3</v>
      </c>
      <c r="I923" s="6" t="s">
        <v>229</v>
      </c>
      <c r="J923" s="6" t="s">
        <v>229</v>
      </c>
      <c r="K923" s="6">
        <v>0</v>
      </c>
      <c r="L923" s="6">
        <v>0</v>
      </c>
      <c r="M923" s="6">
        <v>0.5</v>
      </c>
      <c r="N923">
        <v>15.7</v>
      </c>
      <c r="O923">
        <v>669.8</v>
      </c>
      <c r="P923">
        <v>44.9</v>
      </c>
      <c r="Q923">
        <v>44.4</v>
      </c>
      <c r="R923" s="60">
        <v>0.63472222222222197</v>
      </c>
      <c r="T923" s="124">
        <f t="shared" si="57"/>
        <v>21.8</v>
      </c>
      <c r="U923" s="128">
        <f t="shared" si="56"/>
        <v>-4.3000000000000007</v>
      </c>
      <c r="V923" s="123" t="str">
        <f t="shared" si="54"/>
        <v/>
      </c>
      <c r="W923" s="128" t="str">
        <f t="shared" si="55"/>
        <v/>
      </c>
      <c r="X923" s="124"/>
      <c r="Z923" s="6"/>
      <c r="AA923"/>
      <c r="AC923" s="545"/>
      <c r="AR923" s="6"/>
      <c r="AS923" s="6"/>
      <c r="AT923" s="58"/>
      <c r="AU923" s="670"/>
      <c r="AV923" s="671"/>
      <c r="AW923" s="671"/>
      <c r="AX923" s="670"/>
      <c r="AY923" s="670"/>
      <c r="AZ923" s="670"/>
      <c r="BA923" s="671"/>
      <c r="BB923" s="670"/>
      <c r="BC923" s="670"/>
      <c r="BD923" s="671"/>
      <c r="BE923" s="671"/>
      <c r="BF923" s="671"/>
      <c r="BG923" s="671"/>
      <c r="BH923" s="670"/>
      <c r="BI923" s="670"/>
      <c r="BJ923" s="670"/>
      <c r="BK923" s="672"/>
      <c r="BL923" s="60"/>
      <c r="BT923" s="6"/>
      <c r="BU923" s="6"/>
      <c r="BV923" s="6"/>
      <c r="BW923" s="6"/>
      <c r="BX923" s="6"/>
      <c r="BY923" s="6"/>
      <c r="BZ923" s="6"/>
      <c r="CA923" s="6"/>
      <c r="CB923" s="60"/>
      <c r="CC923" s="6"/>
      <c r="CD923" s="6"/>
      <c r="CE923" s="6"/>
    </row>
    <row r="924" spans="2:83" x14ac:dyDescent="0.25">
      <c r="B924" s="6">
        <v>30.6</v>
      </c>
      <c r="C924" s="6">
        <v>66</v>
      </c>
      <c r="D924" s="6">
        <v>21.8</v>
      </c>
      <c r="E924" s="6">
        <v>26.6</v>
      </c>
      <c r="F924" s="6">
        <v>0</v>
      </c>
      <c r="G924" s="6">
        <v>0</v>
      </c>
      <c r="H924" s="6">
        <v>1013.3</v>
      </c>
      <c r="I924" s="6" t="s">
        <v>229</v>
      </c>
      <c r="J924" s="6" t="s">
        <v>229</v>
      </c>
      <c r="K924" s="6">
        <v>0</v>
      </c>
      <c r="L924" s="6">
        <v>0</v>
      </c>
      <c r="M924" s="6">
        <v>0.5</v>
      </c>
      <c r="N924">
        <v>15.7</v>
      </c>
      <c r="O924">
        <v>669.8</v>
      </c>
      <c r="P924">
        <v>45.1</v>
      </c>
      <c r="Q924">
        <v>44.4</v>
      </c>
      <c r="R924" s="60">
        <v>0.63541666666666696</v>
      </c>
      <c r="T924" s="124">
        <f t="shared" si="57"/>
        <v>21.8</v>
      </c>
      <c r="U924" s="128">
        <f t="shared" si="56"/>
        <v>-4.3000000000000007</v>
      </c>
      <c r="V924" s="123" t="str">
        <f t="shared" si="54"/>
        <v/>
      </c>
      <c r="W924" s="128" t="str">
        <f t="shared" si="55"/>
        <v/>
      </c>
      <c r="X924" s="124"/>
      <c r="Z924" s="6"/>
      <c r="AA924"/>
      <c r="AC924" s="545"/>
      <c r="AR924" s="6"/>
      <c r="AS924" s="6"/>
      <c r="AT924" s="58"/>
      <c r="AU924" s="670"/>
      <c r="AV924" s="671"/>
      <c r="AW924" s="671"/>
      <c r="AX924" s="670"/>
      <c r="AY924" s="670"/>
      <c r="AZ924" s="670"/>
      <c r="BA924" s="671"/>
      <c r="BB924" s="670"/>
      <c r="BC924" s="670"/>
      <c r="BD924" s="671"/>
      <c r="BE924" s="671"/>
      <c r="BF924" s="671"/>
      <c r="BG924" s="671"/>
      <c r="BH924" s="670"/>
      <c r="BI924" s="670"/>
      <c r="BJ924" s="670"/>
      <c r="BK924" s="672"/>
      <c r="BL924" s="60"/>
      <c r="BT924" s="6"/>
      <c r="BU924" s="6"/>
      <c r="BV924" s="6"/>
      <c r="BW924" s="6"/>
      <c r="BX924" s="6"/>
      <c r="BY924" s="6"/>
      <c r="BZ924" s="6"/>
      <c r="CA924" s="6"/>
      <c r="CB924" s="60"/>
      <c r="CC924" s="6"/>
      <c r="CD924" s="6"/>
      <c r="CE924" s="6"/>
    </row>
    <row r="925" spans="2:83" x14ac:dyDescent="0.25">
      <c r="B925" s="6">
        <v>30.7</v>
      </c>
      <c r="C925" s="6">
        <v>66</v>
      </c>
      <c r="D925" s="6">
        <v>21.8</v>
      </c>
      <c r="E925" s="6">
        <v>28.8</v>
      </c>
      <c r="F925" s="6">
        <v>3.6</v>
      </c>
      <c r="G925" s="6">
        <v>5.4</v>
      </c>
      <c r="H925" s="6">
        <v>1013.2</v>
      </c>
      <c r="I925" s="6" t="s">
        <v>229</v>
      </c>
      <c r="J925" s="6" t="s">
        <v>229</v>
      </c>
      <c r="K925" s="6">
        <v>0</v>
      </c>
      <c r="L925" s="6">
        <v>0</v>
      </c>
      <c r="M925" s="6">
        <v>0.5</v>
      </c>
      <c r="N925">
        <v>15.7</v>
      </c>
      <c r="O925">
        <v>669.8</v>
      </c>
      <c r="P925">
        <v>45.2</v>
      </c>
      <c r="Q925">
        <v>44.5</v>
      </c>
      <c r="R925" s="60">
        <v>0.63611111111111096</v>
      </c>
      <c r="T925" s="124">
        <f t="shared" si="57"/>
        <v>21.8</v>
      </c>
      <c r="U925" s="128">
        <f t="shared" si="56"/>
        <v>-4.3000000000000007</v>
      </c>
      <c r="V925" s="123" t="str">
        <f t="shared" si="54"/>
        <v/>
      </c>
      <c r="W925" s="128" t="str">
        <f t="shared" si="55"/>
        <v/>
      </c>
      <c r="X925" s="124"/>
      <c r="Z925" s="6"/>
      <c r="AA925"/>
      <c r="AC925" s="545"/>
      <c r="AR925" s="6"/>
      <c r="AS925" s="6"/>
      <c r="AT925" s="58"/>
      <c r="AU925" s="670"/>
      <c r="AV925" s="671"/>
      <c r="AW925" s="671"/>
      <c r="AX925" s="670"/>
      <c r="AY925" s="671"/>
      <c r="AZ925" s="670"/>
      <c r="BA925" s="670"/>
      <c r="BB925" s="670"/>
      <c r="BC925" s="670"/>
      <c r="BD925" s="671"/>
      <c r="BE925" s="671"/>
      <c r="BF925" s="671"/>
      <c r="BG925" s="671"/>
      <c r="BH925" s="670"/>
      <c r="BI925" s="670"/>
      <c r="BJ925" s="670"/>
      <c r="BK925" s="672"/>
      <c r="BL925" s="60"/>
      <c r="BT925" s="6"/>
      <c r="BU925" s="6"/>
      <c r="BV925" s="6"/>
      <c r="BW925" s="6"/>
      <c r="BX925" s="6"/>
      <c r="BY925" s="6"/>
      <c r="BZ925" s="6"/>
      <c r="CA925" s="6"/>
      <c r="CB925" s="60"/>
      <c r="CC925" s="6"/>
      <c r="CD925" s="6"/>
      <c r="CE925" s="6"/>
    </row>
    <row r="926" spans="2:83" x14ac:dyDescent="0.25">
      <c r="B926" s="6">
        <v>30.7</v>
      </c>
      <c r="C926" s="6">
        <v>65</v>
      </c>
      <c r="D926" s="6">
        <v>21.8</v>
      </c>
      <c r="E926" s="6">
        <v>28.8</v>
      </c>
      <c r="F926" s="6">
        <v>4.7</v>
      </c>
      <c r="G926" s="6">
        <v>5.4</v>
      </c>
      <c r="H926" s="6">
        <v>1013.1</v>
      </c>
      <c r="I926" s="6" t="s">
        <v>229</v>
      </c>
      <c r="J926" s="6" t="s">
        <v>229</v>
      </c>
      <c r="K926" s="6">
        <v>0</v>
      </c>
      <c r="L926" s="6">
        <v>0</v>
      </c>
      <c r="M926" s="6">
        <v>0.5</v>
      </c>
      <c r="N926">
        <v>15.7</v>
      </c>
      <c r="O926">
        <v>669.8</v>
      </c>
      <c r="P926">
        <v>45.3</v>
      </c>
      <c r="Q926">
        <v>44.7</v>
      </c>
      <c r="R926" s="60">
        <v>0.63680555555555596</v>
      </c>
      <c r="T926" s="124">
        <f t="shared" si="57"/>
        <v>21.8</v>
      </c>
      <c r="U926" s="128">
        <f t="shared" si="56"/>
        <v>-4.3000000000000007</v>
      </c>
      <c r="V926" s="123" t="str">
        <f t="shared" si="54"/>
        <v/>
      </c>
      <c r="W926" s="128" t="str">
        <f t="shared" si="55"/>
        <v/>
      </c>
      <c r="X926" s="124"/>
      <c r="Z926" s="6"/>
      <c r="AA926"/>
      <c r="AC926" s="545"/>
      <c r="AR926" s="6"/>
      <c r="AS926" s="6"/>
      <c r="AT926" s="58"/>
      <c r="AU926" s="670"/>
      <c r="AV926" s="671"/>
      <c r="AW926" s="671"/>
      <c r="AX926" s="670"/>
      <c r="AY926" s="670"/>
      <c r="AZ926" s="670"/>
      <c r="BA926" s="670"/>
      <c r="BB926" s="670"/>
      <c r="BC926" s="670"/>
      <c r="BD926" s="671"/>
      <c r="BE926" s="671"/>
      <c r="BF926" s="671"/>
      <c r="BG926" s="671"/>
      <c r="BH926" s="670"/>
      <c r="BI926" s="670"/>
      <c r="BJ926" s="670"/>
      <c r="BK926" s="672"/>
      <c r="BL926" s="60"/>
      <c r="BT926" s="6"/>
      <c r="BU926" s="6"/>
      <c r="BV926" s="6"/>
      <c r="BW926" s="6"/>
      <c r="BX926" s="6"/>
      <c r="BY926" s="6"/>
      <c r="BZ926" s="6"/>
      <c r="CA926" s="6"/>
      <c r="CB926" s="60"/>
      <c r="CC926" s="6"/>
      <c r="CD926" s="6"/>
      <c r="CE926" s="6"/>
    </row>
    <row r="927" spans="2:83" x14ac:dyDescent="0.25">
      <c r="B927" s="6">
        <v>30.8</v>
      </c>
      <c r="C927" s="6">
        <v>66</v>
      </c>
      <c r="D927" s="6">
        <v>22</v>
      </c>
      <c r="E927" s="6">
        <v>28.8</v>
      </c>
      <c r="F927" s="6">
        <v>2.2000000000000002</v>
      </c>
      <c r="G927" s="6">
        <v>3.6</v>
      </c>
      <c r="H927" s="6">
        <v>1013.3</v>
      </c>
      <c r="I927" s="6" t="s">
        <v>229</v>
      </c>
      <c r="J927" s="6" t="s">
        <v>229</v>
      </c>
      <c r="K927" s="6">
        <v>0</v>
      </c>
      <c r="L927" s="6">
        <v>0</v>
      </c>
      <c r="M927" s="6">
        <v>0.5</v>
      </c>
      <c r="N927">
        <v>15.7</v>
      </c>
      <c r="O927">
        <v>669.8</v>
      </c>
      <c r="P927">
        <v>45.4</v>
      </c>
      <c r="Q927">
        <v>44.8</v>
      </c>
      <c r="R927" s="60">
        <v>0.63749999999999996</v>
      </c>
      <c r="T927" s="124">
        <f t="shared" si="57"/>
        <v>21.8</v>
      </c>
      <c r="U927" s="128">
        <f t="shared" si="56"/>
        <v>-4.3000000000000007</v>
      </c>
      <c r="V927" s="123" t="str">
        <f t="shared" si="54"/>
        <v/>
      </c>
      <c r="W927" s="128" t="str">
        <f t="shared" si="55"/>
        <v/>
      </c>
      <c r="X927" s="124"/>
      <c r="Z927" s="6"/>
      <c r="AA927"/>
      <c r="AC927" s="545"/>
      <c r="AR927" s="6"/>
      <c r="AS927" s="6"/>
      <c r="AT927" s="58"/>
      <c r="AU927" s="670"/>
      <c r="AV927" s="671"/>
      <c r="AW927" s="671"/>
      <c r="AX927" s="670"/>
      <c r="AY927" s="671"/>
      <c r="AZ927" s="670"/>
      <c r="BA927" s="670"/>
      <c r="BB927" s="670"/>
      <c r="BC927" s="670"/>
      <c r="BD927" s="671"/>
      <c r="BE927" s="671"/>
      <c r="BF927" s="671"/>
      <c r="BG927" s="671"/>
      <c r="BH927" s="670"/>
      <c r="BI927" s="670"/>
      <c r="BJ927" s="671"/>
      <c r="BK927" s="672"/>
      <c r="BL927" s="60"/>
      <c r="CB927" s="60"/>
    </row>
    <row r="928" spans="2:83" x14ac:dyDescent="0.25">
      <c r="B928" s="6">
        <v>30.8</v>
      </c>
      <c r="C928" s="6">
        <v>66</v>
      </c>
      <c r="D928" s="6">
        <v>21.8</v>
      </c>
      <c r="E928" s="6">
        <v>28.8</v>
      </c>
      <c r="F928" s="6">
        <v>4.3</v>
      </c>
      <c r="G928" s="6">
        <v>5.4</v>
      </c>
      <c r="H928" s="6">
        <v>1013.1</v>
      </c>
      <c r="I928" s="6" t="s">
        <v>229</v>
      </c>
      <c r="J928" s="6" t="s">
        <v>229</v>
      </c>
      <c r="K928" s="6">
        <v>0</v>
      </c>
      <c r="L928" s="6">
        <v>0</v>
      </c>
      <c r="M928" s="6">
        <v>0.5</v>
      </c>
      <c r="N928">
        <v>15.7</v>
      </c>
      <c r="O928">
        <v>669.8</v>
      </c>
      <c r="P928">
        <v>45.4</v>
      </c>
      <c r="Q928">
        <v>45</v>
      </c>
      <c r="R928" s="60">
        <v>0.63819444444444495</v>
      </c>
      <c r="T928" s="124">
        <f t="shared" si="57"/>
        <v>21.8</v>
      </c>
      <c r="U928" s="128">
        <f t="shared" si="56"/>
        <v>-4.3000000000000007</v>
      </c>
      <c r="V928" s="123" t="str">
        <f t="shared" si="54"/>
        <v/>
      </c>
      <c r="W928" s="128" t="str">
        <f t="shared" si="55"/>
        <v/>
      </c>
      <c r="X928" s="124"/>
      <c r="Z928" s="6"/>
      <c r="AA928"/>
      <c r="AC928" s="545"/>
      <c r="AR928" s="6"/>
      <c r="AS928" s="6"/>
      <c r="AT928" s="58"/>
      <c r="AU928" s="670"/>
      <c r="AV928" s="671"/>
      <c r="AW928" s="671"/>
      <c r="AX928" s="670"/>
      <c r="AY928" s="670"/>
      <c r="AZ928" s="670"/>
      <c r="BA928" s="670"/>
      <c r="BB928" s="670"/>
      <c r="BC928" s="670"/>
      <c r="BD928" s="671"/>
      <c r="BE928" s="671"/>
      <c r="BF928" s="671"/>
      <c r="BG928" s="671"/>
      <c r="BH928" s="670"/>
      <c r="BI928" s="670"/>
      <c r="BJ928" s="671"/>
      <c r="BK928" s="672"/>
      <c r="BL928" s="60"/>
      <c r="CB928" s="60"/>
    </row>
    <row r="929" spans="2:80" x14ac:dyDescent="0.25">
      <c r="B929" s="6">
        <v>30.8</v>
      </c>
      <c r="C929" s="6">
        <v>66</v>
      </c>
      <c r="D929" s="6">
        <v>21.8</v>
      </c>
      <c r="E929" s="6">
        <v>28.8</v>
      </c>
      <c r="F929" s="6">
        <v>1.4</v>
      </c>
      <c r="G929" s="6">
        <v>1.8</v>
      </c>
      <c r="H929" s="6">
        <v>1013.1</v>
      </c>
      <c r="I929" s="6" t="s">
        <v>229</v>
      </c>
      <c r="J929" s="6" t="s">
        <v>229</v>
      </c>
      <c r="K929" s="6">
        <v>0</v>
      </c>
      <c r="L929" s="6">
        <v>0</v>
      </c>
      <c r="M929" s="6">
        <v>0.5</v>
      </c>
      <c r="N929">
        <v>15.7</v>
      </c>
      <c r="O929">
        <v>669.8</v>
      </c>
      <c r="P929">
        <v>45.5</v>
      </c>
      <c r="Q929">
        <v>45</v>
      </c>
      <c r="R929" s="60">
        <v>0.63888888888888895</v>
      </c>
      <c r="T929" s="124">
        <f t="shared" si="57"/>
        <v>21.8</v>
      </c>
      <c r="U929" s="128">
        <f t="shared" si="56"/>
        <v>-4.3000000000000007</v>
      </c>
      <c r="V929" s="123" t="str">
        <f t="shared" si="54"/>
        <v/>
      </c>
      <c r="W929" s="128" t="str">
        <f t="shared" si="55"/>
        <v/>
      </c>
      <c r="X929" s="124"/>
      <c r="Z929" s="6"/>
      <c r="AA929"/>
      <c r="AC929" s="545"/>
      <c r="AR929" s="6"/>
      <c r="AS929" s="6"/>
      <c r="AT929" s="58"/>
      <c r="AU929" s="670"/>
      <c r="AV929" s="671"/>
      <c r="AW929" s="671"/>
      <c r="AX929" s="670"/>
      <c r="AY929" s="670"/>
      <c r="AZ929" s="670"/>
      <c r="BA929" s="671"/>
      <c r="BB929" s="670"/>
      <c r="BC929" s="670"/>
      <c r="BD929" s="671"/>
      <c r="BE929" s="671"/>
      <c r="BF929" s="671"/>
      <c r="BG929" s="671"/>
      <c r="BH929" s="670"/>
      <c r="BI929" s="671"/>
      <c r="BJ929" s="671"/>
      <c r="BK929" s="672"/>
      <c r="BL929" s="60"/>
      <c r="CB929" s="60"/>
    </row>
    <row r="930" spans="2:80" x14ac:dyDescent="0.25">
      <c r="B930" s="6">
        <v>30.8</v>
      </c>
      <c r="C930" s="6">
        <v>66</v>
      </c>
      <c r="D930" s="6">
        <v>22</v>
      </c>
      <c r="E930" s="6">
        <v>28.8</v>
      </c>
      <c r="F930" s="6">
        <v>2.9</v>
      </c>
      <c r="G930" s="6">
        <v>5.4</v>
      </c>
      <c r="H930" s="6">
        <v>1013.3</v>
      </c>
      <c r="I930" s="6" t="s">
        <v>229</v>
      </c>
      <c r="J930" s="6" t="s">
        <v>229</v>
      </c>
      <c r="K930" s="6">
        <v>0</v>
      </c>
      <c r="L930" s="6">
        <v>0</v>
      </c>
      <c r="M930" s="6">
        <v>0.5</v>
      </c>
      <c r="N930">
        <v>15.7</v>
      </c>
      <c r="O930">
        <v>669.8</v>
      </c>
      <c r="P930">
        <v>45.5</v>
      </c>
      <c r="Q930">
        <v>45</v>
      </c>
      <c r="R930" s="60">
        <v>0.63958333333333295</v>
      </c>
      <c r="T930" s="124">
        <f t="shared" si="57"/>
        <v>21.8</v>
      </c>
      <c r="U930" s="128">
        <f t="shared" si="56"/>
        <v>-4.3000000000000007</v>
      </c>
      <c r="V930" s="123" t="str">
        <f t="shared" si="54"/>
        <v/>
      </c>
      <c r="W930" s="128" t="str">
        <f t="shared" si="55"/>
        <v/>
      </c>
      <c r="X930" s="124"/>
      <c r="Z930" s="6"/>
      <c r="AA930"/>
      <c r="AC930" s="545"/>
      <c r="AR930" s="6"/>
      <c r="AS930" s="6"/>
      <c r="AT930" s="58"/>
      <c r="AU930" s="670"/>
      <c r="AV930" s="671"/>
      <c r="AW930" s="671"/>
      <c r="AX930" s="670"/>
      <c r="AY930" s="670"/>
      <c r="AZ930" s="670"/>
      <c r="BA930" s="670"/>
      <c r="BB930" s="670"/>
      <c r="BC930" s="670"/>
      <c r="BD930" s="671"/>
      <c r="BE930" s="671"/>
      <c r="BF930" s="671"/>
      <c r="BG930" s="671"/>
      <c r="BH930" s="670"/>
      <c r="BI930" s="670"/>
      <c r="BJ930" s="671"/>
      <c r="BK930" s="672"/>
      <c r="BL930" s="60"/>
      <c r="CB930" s="60"/>
    </row>
    <row r="931" spans="2:80" x14ac:dyDescent="0.25">
      <c r="B931" s="6">
        <v>30.8</v>
      </c>
      <c r="C931" s="6">
        <v>65</v>
      </c>
      <c r="D931" s="6">
        <v>21.9</v>
      </c>
      <c r="E931" s="6">
        <v>28.7</v>
      </c>
      <c r="F931" s="6">
        <v>5</v>
      </c>
      <c r="G931" s="6">
        <v>5.4</v>
      </c>
      <c r="H931" s="6">
        <v>1013.4</v>
      </c>
      <c r="I931" s="6" t="s">
        <v>229</v>
      </c>
      <c r="J931" s="6" t="s">
        <v>229</v>
      </c>
      <c r="K931" s="6">
        <v>0</v>
      </c>
      <c r="L931" s="6">
        <v>0</v>
      </c>
      <c r="M931" s="6">
        <v>0.5</v>
      </c>
      <c r="N931">
        <v>15.7</v>
      </c>
      <c r="O931">
        <v>669.8</v>
      </c>
      <c r="P931">
        <v>45.6</v>
      </c>
      <c r="Q931">
        <v>44.9</v>
      </c>
      <c r="R931" s="60">
        <v>0.64027777777777795</v>
      </c>
      <c r="T931" s="124">
        <f t="shared" si="57"/>
        <v>21.8</v>
      </c>
      <c r="U931" s="128">
        <f t="shared" si="56"/>
        <v>-4.3000000000000007</v>
      </c>
      <c r="V931" s="123" t="str">
        <f t="shared" si="54"/>
        <v/>
      </c>
      <c r="W931" s="128" t="str">
        <f t="shared" si="55"/>
        <v/>
      </c>
      <c r="X931" s="124"/>
      <c r="Z931" s="6"/>
      <c r="AA931"/>
      <c r="AC931" s="545"/>
      <c r="AR931" s="6"/>
      <c r="AS931" s="6"/>
      <c r="AT931" s="58"/>
      <c r="AU931" s="670"/>
      <c r="AV931" s="671"/>
      <c r="AW931" s="671"/>
      <c r="AX931" s="670"/>
      <c r="AY931" s="670"/>
      <c r="AZ931" s="670"/>
      <c r="BA931" s="671"/>
      <c r="BB931" s="670"/>
      <c r="BC931" s="670"/>
      <c r="BD931" s="671"/>
      <c r="BE931" s="671"/>
      <c r="BF931" s="671"/>
      <c r="BG931" s="671"/>
      <c r="BH931" s="670"/>
      <c r="BI931" s="670"/>
      <c r="BJ931" s="671"/>
      <c r="BK931" s="672"/>
      <c r="BL931" s="60"/>
      <c r="CB931" s="60"/>
    </row>
    <row r="932" spans="2:80" x14ac:dyDescent="0.25">
      <c r="B932" s="6">
        <v>30.8</v>
      </c>
      <c r="C932" s="6">
        <v>65</v>
      </c>
      <c r="D932" s="6">
        <v>21.8</v>
      </c>
      <c r="E932" s="6">
        <v>26.6</v>
      </c>
      <c r="F932" s="6">
        <v>4.7</v>
      </c>
      <c r="G932" s="6">
        <v>5.4</v>
      </c>
      <c r="H932" s="6">
        <v>1013.3</v>
      </c>
      <c r="I932" s="6" t="s">
        <v>229</v>
      </c>
      <c r="J932" s="6" t="s">
        <v>229</v>
      </c>
      <c r="K932" s="6">
        <v>0</v>
      </c>
      <c r="L932" s="6">
        <v>0</v>
      </c>
      <c r="M932" s="6">
        <v>0.5</v>
      </c>
      <c r="N932">
        <v>15.7</v>
      </c>
      <c r="O932">
        <v>669.8</v>
      </c>
      <c r="P932">
        <v>45.5</v>
      </c>
      <c r="Q932">
        <v>44.9</v>
      </c>
      <c r="R932" s="60">
        <v>0.64097222222222205</v>
      </c>
      <c r="T932" s="124">
        <f t="shared" si="57"/>
        <v>21.8</v>
      </c>
      <c r="U932" s="128">
        <f t="shared" si="56"/>
        <v>-4.3000000000000007</v>
      </c>
      <c r="V932" s="123" t="str">
        <f t="shared" si="54"/>
        <v/>
      </c>
      <c r="W932" s="128" t="str">
        <f t="shared" si="55"/>
        <v/>
      </c>
      <c r="X932" s="124"/>
      <c r="Z932" s="6"/>
      <c r="AA932"/>
      <c r="AC932" s="545"/>
      <c r="AR932" s="6"/>
      <c r="AS932" s="6"/>
      <c r="AT932" s="58"/>
      <c r="AU932" s="670"/>
      <c r="AV932" s="671"/>
      <c r="AW932" s="671"/>
      <c r="AX932" s="670"/>
      <c r="AY932" s="670"/>
      <c r="AZ932" s="670"/>
      <c r="BA932" s="670"/>
      <c r="BB932" s="670"/>
      <c r="BC932" s="670"/>
      <c r="BD932" s="671"/>
      <c r="BE932" s="671"/>
      <c r="BF932" s="671"/>
      <c r="BG932" s="671"/>
      <c r="BH932" s="670"/>
      <c r="BI932" s="670"/>
      <c r="BJ932" s="671"/>
      <c r="BK932" s="672"/>
      <c r="BL932" s="60"/>
      <c r="CB932" s="60"/>
    </row>
    <row r="933" spans="2:80" x14ac:dyDescent="0.25">
      <c r="B933" s="6">
        <v>30.9</v>
      </c>
      <c r="C933" s="6">
        <v>65</v>
      </c>
      <c r="D933" s="6">
        <v>21.8</v>
      </c>
      <c r="E933" s="6">
        <v>26.6</v>
      </c>
      <c r="F933" s="6">
        <v>3.2</v>
      </c>
      <c r="G933" s="6">
        <v>5.4</v>
      </c>
      <c r="H933" s="6">
        <v>1013.2</v>
      </c>
      <c r="I933" s="6" t="s">
        <v>229</v>
      </c>
      <c r="J933" s="6" t="s">
        <v>229</v>
      </c>
      <c r="K933" s="6">
        <v>0</v>
      </c>
      <c r="L933" s="6">
        <v>0</v>
      </c>
      <c r="M933" s="6">
        <v>0.5</v>
      </c>
      <c r="N933">
        <v>15.7</v>
      </c>
      <c r="O933">
        <v>669.8</v>
      </c>
      <c r="P933">
        <v>45.5</v>
      </c>
      <c r="Q933">
        <v>44.8</v>
      </c>
      <c r="R933" s="60">
        <v>0.64166666666666705</v>
      </c>
      <c r="T933" s="124">
        <f t="shared" si="57"/>
        <v>21.8</v>
      </c>
      <c r="U933" s="128">
        <f t="shared" si="56"/>
        <v>-4.3000000000000007</v>
      </c>
      <c r="V933" s="123" t="str">
        <f t="shared" si="54"/>
        <v/>
      </c>
      <c r="W933" s="128" t="str">
        <f t="shared" si="55"/>
        <v/>
      </c>
      <c r="X933" s="124"/>
      <c r="Z933" s="6"/>
      <c r="AA933"/>
      <c r="AC933" s="545"/>
      <c r="AR933" s="6"/>
      <c r="AS933" s="6"/>
      <c r="AT933" s="58"/>
      <c r="AU933" s="671"/>
      <c r="AV933" s="671"/>
      <c r="AW933" s="670"/>
      <c r="AX933" s="671"/>
      <c r="AY933" s="670"/>
      <c r="AZ933" s="670"/>
      <c r="BA933" s="670"/>
      <c r="BB933" s="670"/>
      <c r="BC933" s="670"/>
      <c r="BD933" s="671"/>
      <c r="BE933" s="671"/>
      <c r="BF933" s="671"/>
      <c r="BG933" s="671"/>
      <c r="BH933" s="670"/>
      <c r="BI933" s="670"/>
      <c r="BJ933" s="671"/>
      <c r="BK933" s="672"/>
      <c r="BL933" s="60"/>
      <c r="CB933" s="60"/>
    </row>
    <row r="934" spans="2:80" x14ac:dyDescent="0.25">
      <c r="B934" s="6">
        <v>30.9</v>
      </c>
      <c r="C934" s="6">
        <v>65</v>
      </c>
      <c r="D934" s="6">
        <v>21.8</v>
      </c>
      <c r="E934" s="6">
        <v>26.5</v>
      </c>
      <c r="F934" s="6">
        <v>3.6</v>
      </c>
      <c r="G934" s="6">
        <v>3.6</v>
      </c>
      <c r="H934" s="6">
        <v>1013.3</v>
      </c>
      <c r="I934" s="6" t="s">
        <v>229</v>
      </c>
      <c r="J934" s="6" t="s">
        <v>229</v>
      </c>
      <c r="K934" s="6">
        <v>0</v>
      </c>
      <c r="L934" s="6">
        <v>0</v>
      </c>
      <c r="M934" s="6">
        <v>0.5</v>
      </c>
      <c r="N934">
        <v>15.7</v>
      </c>
      <c r="O934">
        <v>669.8</v>
      </c>
      <c r="P934">
        <v>45.5</v>
      </c>
      <c r="Q934">
        <v>44.8</v>
      </c>
      <c r="R934" s="60">
        <v>0.64236111111111105</v>
      </c>
      <c r="T934" s="124">
        <f t="shared" si="57"/>
        <v>21.8</v>
      </c>
      <c r="U934" s="128">
        <f t="shared" si="56"/>
        <v>-4.3000000000000007</v>
      </c>
      <c r="V934" s="123" t="str">
        <f t="shared" si="54"/>
        <v/>
      </c>
      <c r="W934" s="128" t="str">
        <f t="shared" si="55"/>
        <v/>
      </c>
      <c r="X934" s="124"/>
      <c r="Z934" s="6"/>
      <c r="AA934"/>
      <c r="AC934" s="545"/>
      <c r="AR934" s="6"/>
      <c r="AS934" s="6"/>
      <c r="AT934" s="58"/>
      <c r="AU934" s="671"/>
      <c r="AV934" s="671"/>
      <c r="AW934" s="670"/>
      <c r="AX934" s="671"/>
      <c r="AY934" s="670"/>
      <c r="AZ934" s="670"/>
      <c r="BA934" s="670"/>
      <c r="BB934" s="670"/>
      <c r="BC934" s="670"/>
      <c r="BD934" s="671"/>
      <c r="BE934" s="671"/>
      <c r="BF934" s="671"/>
      <c r="BG934" s="671"/>
      <c r="BH934" s="670"/>
      <c r="BI934" s="670"/>
      <c r="BJ934" s="670"/>
      <c r="BK934" s="672"/>
      <c r="BL934" s="60"/>
      <c r="CB934" s="60"/>
    </row>
    <row r="935" spans="2:80" x14ac:dyDescent="0.25">
      <c r="B935" s="6">
        <v>30.9</v>
      </c>
      <c r="C935" s="6">
        <v>65</v>
      </c>
      <c r="D935" s="6">
        <v>21.8</v>
      </c>
      <c r="E935" s="6">
        <v>26.5</v>
      </c>
      <c r="F935" s="6">
        <v>7.2</v>
      </c>
      <c r="G935" s="6">
        <v>9.4</v>
      </c>
      <c r="H935" s="6">
        <v>1013.4</v>
      </c>
      <c r="I935" s="6" t="s">
        <v>229</v>
      </c>
      <c r="J935" s="6" t="s">
        <v>229</v>
      </c>
      <c r="K935" s="6">
        <v>0</v>
      </c>
      <c r="L935" s="6">
        <v>0</v>
      </c>
      <c r="M935" s="6">
        <v>0.5</v>
      </c>
      <c r="N935">
        <v>15.7</v>
      </c>
      <c r="O935">
        <v>669.8</v>
      </c>
      <c r="P935">
        <v>45.5</v>
      </c>
      <c r="Q935">
        <v>44.7</v>
      </c>
      <c r="R935" s="60">
        <v>0.64305555555555605</v>
      </c>
      <c r="T935" s="124">
        <f t="shared" si="57"/>
        <v>21.8</v>
      </c>
      <c r="U935" s="128">
        <f t="shared" si="56"/>
        <v>-4.3000000000000007</v>
      </c>
      <c r="V935" s="123" t="str">
        <f t="shared" si="54"/>
        <v/>
      </c>
      <c r="W935" s="128" t="str">
        <f t="shared" si="55"/>
        <v/>
      </c>
      <c r="X935" s="124"/>
      <c r="Z935" s="6"/>
      <c r="AA935"/>
      <c r="AC935" s="545"/>
      <c r="AR935" s="6"/>
      <c r="AS935" s="6"/>
      <c r="AT935" s="58"/>
      <c r="AU935" s="671"/>
      <c r="AV935" s="671"/>
      <c r="AW935" s="670"/>
      <c r="AX935" s="671"/>
      <c r="AY935" s="670"/>
      <c r="AZ935" s="670"/>
      <c r="BA935" s="670"/>
      <c r="BB935" s="670"/>
      <c r="BC935" s="670"/>
      <c r="BD935" s="671"/>
      <c r="BE935" s="671"/>
      <c r="BF935" s="671"/>
      <c r="BG935" s="671"/>
      <c r="BH935" s="670"/>
      <c r="BI935" s="670"/>
      <c r="BJ935" s="670"/>
      <c r="BK935" s="672"/>
      <c r="BL935" s="60"/>
      <c r="CB935" s="60"/>
    </row>
    <row r="936" spans="2:80" x14ac:dyDescent="0.25">
      <c r="B936" s="6">
        <v>31</v>
      </c>
      <c r="C936" s="6">
        <v>65</v>
      </c>
      <c r="D936" s="6">
        <v>21.8</v>
      </c>
      <c r="E936" s="6">
        <v>26.5</v>
      </c>
      <c r="F936" s="6">
        <v>2.9</v>
      </c>
      <c r="G936" s="6">
        <v>3.6</v>
      </c>
      <c r="H936" s="6">
        <v>1013.2</v>
      </c>
      <c r="I936" s="6" t="s">
        <v>229</v>
      </c>
      <c r="J936" s="6" t="s">
        <v>229</v>
      </c>
      <c r="K936" s="6">
        <v>0</v>
      </c>
      <c r="L936" s="6">
        <v>0</v>
      </c>
      <c r="M936" s="6">
        <v>0.5</v>
      </c>
      <c r="N936">
        <v>15.7</v>
      </c>
      <c r="O936">
        <v>669.8</v>
      </c>
      <c r="P936">
        <v>45.4</v>
      </c>
      <c r="Q936">
        <v>44.7</v>
      </c>
      <c r="R936" s="60">
        <v>0.64375000000000004</v>
      </c>
      <c r="T936" s="124">
        <f t="shared" si="57"/>
        <v>21.8</v>
      </c>
      <c r="U936" s="128">
        <f t="shared" si="56"/>
        <v>-4.3000000000000007</v>
      </c>
      <c r="V936" s="123" t="str">
        <f t="shared" si="54"/>
        <v/>
      </c>
      <c r="W936" s="128" t="str">
        <f t="shared" si="55"/>
        <v/>
      </c>
      <c r="X936" s="124"/>
      <c r="Z936" s="6"/>
      <c r="AA936"/>
      <c r="AC936" s="545"/>
      <c r="AR936" s="6"/>
      <c r="AS936" s="6"/>
      <c r="AT936" s="58"/>
      <c r="AU936" s="671"/>
      <c r="AV936" s="671"/>
      <c r="AW936" s="670"/>
      <c r="AX936" s="671"/>
      <c r="AY936" s="671"/>
      <c r="AZ936" s="670"/>
      <c r="BA936" s="670"/>
      <c r="BB936" s="670"/>
      <c r="BC936" s="670"/>
      <c r="BD936" s="671"/>
      <c r="BE936" s="671"/>
      <c r="BF936" s="671"/>
      <c r="BG936" s="671"/>
      <c r="BH936" s="670"/>
      <c r="BI936" s="671"/>
      <c r="BJ936" s="670"/>
      <c r="BK936" s="672"/>
      <c r="BL936" s="60"/>
      <c r="CB936" s="60"/>
    </row>
    <row r="937" spans="2:80" x14ac:dyDescent="0.25">
      <c r="B937" s="6">
        <v>31</v>
      </c>
      <c r="C937" s="6">
        <v>65</v>
      </c>
      <c r="D937" s="6">
        <v>21.8</v>
      </c>
      <c r="E937" s="6">
        <v>26.5</v>
      </c>
      <c r="F937" s="6">
        <v>0</v>
      </c>
      <c r="G937" s="6">
        <v>0</v>
      </c>
      <c r="H937" s="6">
        <v>1013</v>
      </c>
      <c r="I937" s="6" t="s">
        <v>229</v>
      </c>
      <c r="J937" s="6" t="s">
        <v>229</v>
      </c>
      <c r="K937" s="6">
        <v>0</v>
      </c>
      <c r="L937" s="6">
        <v>0</v>
      </c>
      <c r="M937" s="6">
        <v>0.5</v>
      </c>
      <c r="N937">
        <v>15.7</v>
      </c>
      <c r="O937">
        <v>669.8</v>
      </c>
      <c r="P937">
        <v>45.3</v>
      </c>
      <c r="Q937">
        <v>44.7</v>
      </c>
      <c r="R937" s="60">
        <v>0.64444444444444404</v>
      </c>
      <c r="T937" s="124">
        <f t="shared" si="57"/>
        <v>21.8</v>
      </c>
      <c r="U937" s="128">
        <f t="shared" si="56"/>
        <v>-4.3000000000000007</v>
      </c>
      <c r="V937" s="123" t="str">
        <f t="shared" si="54"/>
        <v/>
      </c>
      <c r="W937" s="128" t="str">
        <f t="shared" si="55"/>
        <v/>
      </c>
      <c r="X937" s="124"/>
      <c r="Z937" s="6"/>
      <c r="AA937"/>
      <c r="AC937" s="545"/>
      <c r="AR937" s="6"/>
      <c r="AS937" s="6"/>
      <c r="AT937" s="58"/>
      <c r="AU937" s="671"/>
      <c r="AV937" s="671"/>
      <c r="AW937" s="670"/>
      <c r="AX937" s="671"/>
      <c r="AY937" s="670"/>
      <c r="AZ937" s="670"/>
      <c r="BA937" s="670"/>
      <c r="BB937" s="670"/>
      <c r="BC937" s="670"/>
      <c r="BD937" s="671"/>
      <c r="BE937" s="671"/>
      <c r="BF937" s="671"/>
      <c r="BG937" s="671"/>
      <c r="BH937" s="670"/>
      <c r="BI937" s="670"/>
      <c r="BJ937" s="670"/>
      <c r="BK937" s="672"/>
      <c r="BL937" s="60"/>
      <c r="CB937" s="60"/>
    </row>
    <row r="938" spans="2:80" x14ac:dyDescent="0.25">
      <c r="B938" s="6">
        <v>31</v>
      </c>
      <c r="C938" s="6">
        <v>65</v>
      </c>
      <c r="D938" s="6">
        <v>21.6</v>
      </c>
      <c r="E938" s="6">
        <v>26.6</v>
      </c>
      <c r="F938" s="6">
        <v>4.7</v>
      </c>
      <c r="G938" s="6">
        <v>5.4</v>
      </c>
      <c r="H938" s="6">
        <v>1013.1</v>
      </c>
      <c r="I938" s="6" t="s">
        <v>229</v>
      </c>
      <c r="J938" s="6" t="s">
        <v>229</v>
      </c>
      <c r="K938" s="6">
        <v>0</v>
      </c>
      <c r="L938" s="6">
        <v>0</v>
      </c>
      <c r="M938" s="6">
        <v>0.5</v>
      </c>
      <c r="N938">
        <v>15.7</v>
      </c>
      <c r="O938">
        <v>669.8</v>
      </c>
      <c r="P938">
        <v>45.2</v>
      </c>
      <c r="Q938">
        <v>44.7</v>
      </c>
      <c r="R938" s="60">
        <v>0.64513888888888904</v>
      </c>
      <c r="T938" s="124">
        <f t="shared" si="57"/>
        <v>21.8</v>
      </c>
      <c r="U938" s="128">
        <f t="shared" si="56"/>
        <v>-4.3000000000000007</v>
      </c>
      <c r="V938" s="123" t="str">
        <f t="shared" si="54"/>
        <v/>
      </c>
      <c r="W938" s="128" t="str">
        <f t="shared" si="55"/>
        <v/>
      </c>
      <c r="X938" s="124"/>
      <c r="Z938" s="6"/>
      <c r="AA938"/>
      <c r="AC938" s="545"/>
      <c r="AR938" s="6"/>
      <c r="AS938" s="6"/>
      <c r="AT938" s="58"/>
      <c r="AU938" s="671"/>
      <c r="AV938" s="671"/>
      <c r="AW938" s="670"/>
      <c r="AX938" s="671"/>
      <c r="AY938" s="670"/>
      <c r="AZ938" s="670"/>
      <c r="BA938" s="670"/>
      <c r="BB938" s="670"/>
      <c r="BC938" s="670"/>
      <c r="BD938" s="671"/>
      <c r="BE938" s="671"/>
      <c r="BF938" s="671"/>
      <c r="BG938" s="671"/>
      <c r="BH938" s="670"/>
      <c r="BI938" s="670"/>
      <c r="BJ938" s="670"/>
      <c r="BK938" s="672"/>
      <c r="BL938" s="60"/>
      <c r="CB938" s="60"/>
    </row>
    <row r="939" spans="2:80" x14ac:dyDescent="0.25">
      <c r="B939" s="6">
        <v>31</v>
      </c>
      <c r="C939" s="6">
        <v>65</v>
      </c>
      <c r="D939" s="6">
        <v>21.7</v>
      </c>
      <c r="E939" s="6">
        <v>28.7</v>
      </c>
      <c r="F939" s="6">
        <v>4.3</v>
      </c>
      <c r="G939" s="6">
        <v>7.2</v>
      </c>
      <c r="H939" s="6">
        <v>1013.2</v>
      </c>
      <c r="I939" s="6" t="s">
        <v>229</v>
      </c>
      <c r="J939" s="6" t="s">
        <v>229</v>
      </c>
      <c r="K939" s="6">
        <v>0</v>
      </c>
      <c r="L939" s="6">
        <v>0</v>
      </c>
      <c r="M939" s="6">
        <v>0.5</v>
      </c>
      <c r="N939">
        <v>15.7</v>
      </c>
      <c r="O939">
        <v>669.8</v>
      </c>
      <c r="P939">
        <v>44.8</v>
      </c>
      <c r="Q939">
        <v>44.5</v>
      </c>
      <c r="R939" s="60">
        <v>0.64583333333333304</v>
      </c>
      <c r="T939" s="124">
        <f t="shared" si="57"/>
        <v>21.8</v>
      </c>
      <c r="U939" s="128">
        <f t="shared" si="56"/>
        <v>-4.3000000000000007</v>
      </c>
      <c r="V939" s="123" t="str">
        <f t="shared" si="54"/>
        <v/>
      </c>
      <c r="W939" s="128" t="str">
        <f t="shared" si="55"/>
        <v/>
      </c>
      <c r="X939" s="124"/>
      <c r="Z939" s="6"/>
      <c r="AA939"/>
      <c r="AC939" s="545"/>
      <c r="AR939" s="6"/>
      <c r="AS939" s="6"/>
      <c r="AT939" s="58"/>
      <c r="AU939" s="671"/>
      <c r="AV939" s="671"/>
      <c r="AW939" s="670"/>
      <c r="AX939" s="671"/>
      <c r="AY939" s="670"/>
      <c r="AZ939" s="670"/>
      <c r="BA939" s="670"/>
      <c r="BB939" s="670"/>
      <c r="BC939" s="670"/>
      <c r="BD939" s="671"/>
      <c r="BE939" s="671"/>
      <c r="BF939" s="671"/>
      <c r="BG939" s="671"/>
      <c r="BH939" s="670"/>
      <c r="BI939" s="670"/>
      <c r="BJ939" s="670"/>
      <c r="BK939" s="672"/>
      <c r="BL939" s="60"/>
      <c r="CB939" s="60"/>
    </row>
    <row r="940" spans="2:80" x14ac:dyDescent="0.25">
      <c r="B940" s="6">
        <v>30.9</v>
      </c>
      <c r="C940" s="6">
        <v>64</v>
      </c>
      <c r="D940" s="6">
        <v>21.8</v>
      </c>
      <c r="E940" s="6">
        <v>26.6</v>
      </c>
      <c r="F940" s="6">
        <v>7.9</v>
      </c>
      <c r="G940" s="6">
        <v>11.2</v>
      </c>
      <c r="H940" s="6">
        <v>1013</v>
      </c>
      <c r="I940" s="6" t="s">
        <v>229</v>
      </c>
      <c r="J940" s="6" t="s">
        <v>229</v>
      </c>
      <c r="K940" s="6">
        <v>0</v>
      </c>
      <c r="L940" s="6">
        <v>0</v>
      </c>
      <c r="M940" s="6">
        <v>0.5</v>
      </c>
      <c r="N940">
        <v>15.7</v>
      </c>
      <c r="O940">
        <v>669.8</v>
      </c>
      <c r="P940">
        <v>44.4</v>
      </c>
      <c r="Q940">
        <v>44</v>
      </c>
      <c r="R940" s="60">
        <v>0.64652777777777803</v>
      </c>
      <c r="T940" s="124">
        <f t="shared" si="57"/>
        <v>21.8</v>
      </c>
      <c r="U940" s="128">
        <f t="shared" si="56"/>
        <v>-4.3000000000000007</v>
      </c>
      <c r="V940" s="123" t="str">
        <f t="shared" si="54"/>
        <v/>
      </c>
      <c r="W940" s="128" t="str">
        <f t="shared" si="55"/>
        <v/>
      </c>
      <c r="X940" s="124"/>
      <c r="Z940" s="6"/>
      <c r="AA940"/>
      <c r="AC940" s="545"/>
      <c r="AR940" s="6"/>
      <c r="AS940" s="6"/>
      <c r="AT940" s="58"/>
      <c r="AU940" s="671"/>
      <c r="AV940" s="671"/>
      <c r="AW940" s="670"/>
      <c r="AX940" s="671"/>
      <c r="AY940" s="670"/>
      <c r="AZ940" s="670"/>
      <c r="BA940" s="670"/>
      <c r="BB940" s="670"/>
      <c r="BC940" s="670"/>
      <c r="BD940" s="671"/>
      <c r="BE940" s="671"/>
      <c r="BF940" s="671"/>
      <c r="BG940" s="671"/>
      <c r="BH940" s="670"/>
      <c r="BI940" s="670"/>
      <c r="BJ940" s="670"/>
      <c r="BK940" s="672"/>
      <c r="BL940" s="60"/>
      <c r="CB940" s="60"/>
    </row>
    <row r="941" spans="2:80" x14ac:dyDescent="0.25">
      <c r="B941" s="6">
        <v>30.8</v>
      </c>
      <c r="C941" s="6">
        <v>64</v>
      </c>
      <c r="D941" s="6">
        <v>21.8</v>
      </c>
      <c r="E941" s="6">
        <v>26.5</v>
      </c>
      <c r="F941" s="6">
        <v>2.5</v>
      </c>
      <c r="G941" s="6">
        <v>3.6</v>
      </c>
      <c r="H941" s="6">
        <v>1013.2</v>
      </c>
      <c r="I941" s="6" t="s">
        <v>229</v>
      </c>
      <c r="J941" s="6" t="s">
        <v>229</v>
      </c>
      <c r="K941" s="6">
        <v>0</v>
      </c>
      <c r="L941" s="6">
        <v>0</v>
      </c>
      <c r="M941" s="6">
        <v>0.5</v>
      </c>
      <c r="N941">
        <v>15.7</v>
      </c>
      <c r="O941">
        <v>669.8</v>
      </c>
      <c r="P941">
        <v>43.8</v>
      </c>
      <c r="Q941">
        <v>43.4</v>
      </c>
      <c r="R941" s="60">
        <v>0.64722222222222203</v>
      </c>
      <c r="T941" s="124">
        <f t="shared" si="57"/>
        <v>21.8</v>
      </c>
      <c r="U941" s="128">
        <f t="shared" si="56"/>
        <v>-4.3000000000000007</v>
      </c>
      <c r="V941" s="123" t="str">
        <f t="shared" si="54"/>
        <v/>
      </c>
      <c r="W941" s="128" t="str">
        <f t="shared" si="55"/>
        <v/>
      </c>
      <c r="X941" s="124"/>
      <c r="Z941" s="6"/>
      <c r="AA941"/>
      <c r="AC941" s="545"/>
      <c r="AR941" s="6"/>
      <c r="AS941" s="6"/>
      <c r="AT941" s="58"/>
      <c r="AU941" s="671"/>
      <c r="AV941" s="671"/>
      <c r="AW941" s="670"/>
      <c r="AX941" s="671"/>
      <c r="AY941" s="671"/>
      <c r="AZ941" s="670"/>
      <c r="BA941" s="670"/>
      <c r="BB941" s="670"/>
      <c r="BC941" s="670"/>
      <c r="BD941" s="671"/>
      <c r="BE941" s="671"/>
      <c r="BF941" s="671"/>
      <c r="BG941" s="671"/>
      <c r="BH941" s="670"/>
      <c r="BI941" s="670"/>
      <c r="BJ941" s="670"/>
      <c r="BK941" s="672"/>
      <c r="BL941" s="60"/>
      <c r="CB941" s="60"/>
    </row>
    <row r="942" spans="2:80" x14ac:dyDescent="0.25">
      <c r="B942" s="6">
        <v>30.7</v>
      </c>
      <c r="C942" s="6">
        <v>64</v>
      </c>
      <c r="D942" s="6">
        <v>21.7</v>
      </c>
      <c r="E942" s="6">
        <v>26.4</v>
      </c>
      <c r="F942" s="6">
        <v>4.7</v>
      </c>
      <c r="G942" s="6">
        <v>7.2</v>
      </c>
      <c r="H942" s="6">
        <v>1013.2</v>
      </c>
      <c r="I942" s="6" t="s">
        <v>229</v>
      </c>
      <c r="J942" s="6" t="s">
        <v>229</v>
      </c>
      <c r="K942" s="6">
        <v>0</v>
      </c>
      <c r="L942" s="6">
        <v>0</v>
      </c>
      <c r="M942" s="6">
        <v>0.5</v>
      </c>
      <c r="N942">
        <v>15.7</v>
      </c>
      <c r="O942">
        <v>669.8</v>
      </c>
      <c r="P942">
        <v>43.3</v>
      </c>
      <c r="Q942">
        <v>42.8</v>
      </c>
      <c r="R942" s="60">
        <v>0.64791666666666703</v>
      </c>
      <c r="T942" s="124">
        <f t="shared" si="57"/>
        <v>21.8</v>
      </c>
      <c r="U942" s="128">
        <f t="shared" si="56"/>
        <v>-4.3000000000000007</v>
      </c>
      <c r="V942" s="123" t="str">
        <f t="shared" si="54"/>
        <v/>
      </c>
      <c r="W942" s="128" t="str">
        <f t="shared" si="55"/>
        <v/>
      </c>
      <c r="X942" s="124"/>
      <c r="Z942" s="6"/>
      <c r="AA942"/>
      <c r="AC942" s="545"/>
      <c r="AR942" s="6"/>
      <c r="AS942" s="6"/>
      <c r="AT942" s="58"/>
      <c r="AU942" s="671"/>
      <c r="AV942" s="671"/>
      <c r="AW942" s="670"/>
      <c r="AX942" s="671"/>
      <c r="AY942" s="670"/>
      <c r="AZ942" s="670"/>
      <c r="BA942" s="670"/>
      <c r="BB942" s="670"/>
      <c r="BC942" s="670"/>
      <c r="BD942" s="671"/>
      <c r="BE942" s="671"/>
      <c r="BF942" s="671"/>
      <c r="BG942" s="671"/>
      <c r="BH942" s="670"/>
      <c r="BI942" s="670"/>
      <c r="BJ942" s="670"/>
      <c r="BK942" s="672"/>
      <c r="BL942" s="60"/>
      <c r="CB942" s="60"/>
    </row>
    <row r="943" spans="2:80" x14ac:dyDescent="0.25">
      <c r="B943" s="6">
        <v>30.6</v>
      </c>
      <c r="C943" s="6">
        <v>64</v>
      </c>
      <c r="D943" s="6">
        <v>21.7</v>
      </c>
      <c r="E943" s="6">
        <v>26.4</v>
      </c>
      <c r="F943" s="6">
        <v>2.2000000000000002</v>
      </c>
      <c r="G943" s="6">
        <v>3.6</v>
      </c>
      <c r="H943" s="6">
        <v>1012.9</v>
      </c>
      <c r="I943" s="6" t="s">
        <v>229</v>
      </c>
      <c r="J943" s="6" t="s">
        <v>229</v>
      </c>
      <c r="K943" s="6">
        <v>0</v>
      </c>
      <c r="L943" s="6">
        <v>0</v>
      </c>
      <c r="M943" s="6">
        <v>0.5</v>
      </c>
      <c r="N943">
        <v>15.7</v>
      </c>
      <c r="O943">
        <v>669.8</v>
      </c>
      <c r="P943">
        <v>42.8</v>
      </c>
      <c r="Q943">
        <v>42.2</v>
      </c>
      <c r="R943" s="60">
        <v>0.64861111111111103</v>
      </c>
      <c r="T943" s="124">
        <f t="shared" si="57"/>
        <v>21.8</v>
      </c>
      <c r="U943" s="128">
        <f t="shared" si="56"/>
        <v>-4.3000000000000007</v>
      </c>
      <c r="V943" s="123" t="str">
        <f t="shared" si="54"/>
        <v/>
      </c>
      <c r="W943" s="128" t="str">
        <f t="shared" si="55"/>
        <v/>
      </c>
      <c r="X943" s="124"/>
      <c r="Z943" s="6"/>
      <c r="AA943"/>
      <c r="AC943" s="545"/>
      <c r="AR943" s="6"/>
      <c r="AS943" s="6"/>
      <c r="AT943" s="58"/>
      <c r="AU943" s="671"/>
      <c r="AV943" s="671"/>
      <c r="AW943" s="670"/>
      <c r="AX943" s="671"/>
      <c r="AY943" s="670"/>
      <c r="AZ943" s="670"/>
      <c r="BA943" s="670"/>
      <c r="BB943" s="670"/>
      <c r="BC943" s="670"/>
      <c r="BD943" s="671"/>
      <c r="BE943" s="671"/>
      <c r="BF943" s="671"/>
      <c r="BG943" s="671"/>
      <c r="BH943" s="670"/>
      <c r="BI943" s="670"/>
      <c r="BJ943" s="670"/>
      <c r="BK943" s="672"/>
      <c r="BL943" s="60"/>
      <c r="CB943" s="60"/>
    </row>
    <row r="944" spans="2:80" x14ac:dyDescent="0.25">
      <c r="B944" s="6">
        <v>30.5</v>
      </c>
      <c r="C944" s="6">
        <v>64</v>
      </c>
      <c r="D944" s="6">
        <v>21.7</v>
      </c>
      <c r="E944" s="6">
        <v>26.4</v>
      </c>
      <c r="F944" s="6">
        <v>5.8</v>
      </c>
      <c r="G944" s="6">
        <v>7.2</v>
      </c>
      <c r="H944" s="6">
        <v>1012.9</v>
      </c>
      <c r="I944" s="6" t="s">
        <v>229</v>
      </c>
      <c r="J944" s="6" t="s">
        <v>229</v>
      </c>
      <c r="K944" s="6">
        <v>0</v>
      </c>
      <c r="L944" s="6">
        <v>0</v>
      </c>
      <c r="M944" s="6">
        <v>0.5</v>
      </c>
      <c r="N944">
        <v>15.7</v>
      </c>
      <c r="O944">
        <v>669.8</v>
      </c>
      <c r="P944">
        <v>42.3</v>
      </c>
      <c r="Q944">
        <v>41.8</v>
      </c>
      <c r="R944" s="60">
        <v>0.64930555555555602</v>
      </c>
      <c r="T944" s="124">
        <f t="shared" si="57"/>
        <v>21.8</v>
      </c>
      <c r="U944" s="128">
        <f t="shared" si="56"/>
        <v>-4.3000000000000007</v>
      </c>
      <c r="V944" s="123" t="str">
        <f t="shared" si="54"/>
        <v/>
      </c>
      <c r="W944" s="128" t="str">
        <f t="shared" si="55"/>
        <v/>
      </c>
      <c r="X944" s="124"/>
      <c r="Z944" s="6"/>
      <c r="AA944"/>
      <c r="AC944" s="545"/>
      <c r="AR944" s="6"/>
      <c r="AS944" s="6"/>
      <c r="AT944" s="58"/>
      <c r="AU944" s="671"/>
      <c r="AV944" s="671"/>
      <c r="AW944" s="670"/>
      <c r="AX944" s="671"/>
      <c r="AY944" s="670"/>
      <c r="AZ944" s="670"/>
      <c r="BA944" s="671"/>
      <c r="BB944" s="670"/>
      <c r="BC944" s="670"/>
      <c r="BD944" s="671"/>
      <c r="BE944" s="671"/>
      <c r="BF944" s="671"/>
      <c r="BG944" s="671"/>
      <c r="BH944" s="670"/>
      <c r="BI944" s="671"/>
      <c r="BJ944" s="670"/>
      <c r="BK944" s="672"/>
      <c r="BL944" s="60"/>
      <c r="CB944" s="60"/>
    </row>
    <row r="945" spans="2:80" x14ac:dyDescent="0.25">
      <c r="B945" s="6">
        <v>30.4</v>
      </c>
      <c r="C945" s="6">
        <v>63</v>
      </c>
      <c r="D945" s="6">
        <v>21.7</v>
      </c>
      <c r="E945" s="6">
        <v>26.4</v>
      </c>
      <c r="F945" s="6">
        <v>5</v>
      </c>
      <c r="G945" s="6">
        <v>9.4</v>
      </c>
      <c r="H945" s="6">
        <v>1012.8</v>
      </c>
      <c r="I945" s="6" t="s">
        <v>229</v>
      </c>
      <c r="J945" s="6" t="s">
        <v>229</v>
      </c>
      <c r="K945" s="6">
        <v>0</v>
      </c>
      <c r="L945" s="6">
        <v>0</v>
      </c>
      <c r="M945" s="6">
        <v>0.5</v>
      </c>
      <c r="N945">
        <v>15.7</v>
      </c>
      <c r="O945">
        <v>669.8</v>
      </c>
      <c r="P945">
        <v>42</v>
      </c>
      <c r="Q945">
        <v>41.4</v>
      </c>
      <c r="R945" s="60">
        <v>0.65</v>
      </c>
      <c r="T945" s="124">
        <f t="shared" si="57"/>
        <v>0</v>
      </c>
      <c r="U945" s="128">
        <f t="shared" si="56"/>
        <v>-3</v>
      </c>
      <c r="V945" s="123" t="str">
        <f t="shared" si="54"/>
        <v/>
      </c>
      <c r="W945" s="128" t="str">
        <f t="shared" si="55"/>
        <v/>
      </c>
      <c r="X945" s="124"/>
      <c r="Z945" s="6"/>
      <c r="AA945"/>
      <c r="AC945" s="545"/>
      <c r="AR945" s="6"/>
      <c r="AS945" s="6"/>
      <c r="AT945" s="58"/>
      <c r="AU945" s="671"/>
      <c r="AV945" s="671"/>
      <c r="AW945" s="670"/>
      <c r="AX945" s="671"/>
      <c r="AY945" s="670"/>
      <c r="AZ945" s="670"/>
      <c r="BA945" s="670"/>
      <c r="BB945" s="670"/>
      <c r="BC945" s="670"/>
      <c r="BD945" s="671"/>
      <c r="BE945" s="671"/>
      <c r="BF945" s="671"/>
      <c r="BG945" s="671"/>
      <c r="BH945" s="670"/>
      <c r="BI945" s="670"/>
      <c r="BJ945" s="670"/>
      <c r="BK945" s="672"/>
      <c r="BL945" s="60"/>
      <c r="CB945" s="60"/>
    </row>
    <row r="946" spans="2:80" x14ac:dyDescent="0.25">
      <c r="B946" s="6">
        <v>30.3</v>
      </c>
      <c r="C946" s="6">
        <v>64</v>
      </c>
      <c r="D946" s="6">
        <v>21.8</v>
      </c>
      <c r="E946" s="6">
        <v>26.4</v>
      </c>
      <c r="F946" s="6">
        <v>4.3</v>
      </c>
      <c r="G946" s="6">
        <v>7.2</v>
      </c>
      <c r="H946" s="6">
        <v>1013</v>
      </c>
      <c r="I946" s="6" t="s">
        <v>229</v>
      </c>
      <c r="J946" s="6" t="s">
        <v>229</v>
      </c>
      <c r="K946" s="6">
        <v>0</v>
      </c>
      <c r="L946" s="6">
        <v>0</v>
      </c>
      <c r="M946" s="6">
        <v>0.5</v>
      </c>
      <c r="N946">
        <v>15.7</v>
      </c>
      <c r="O946">
        <v>669.8</v>
      </c>
      <c r="P946">
        <v>41.6</v>
      </c>
      <c r="Q946">
        <v>41</v>
      </c>
      <c r="R946" s="60">
        <v>0.65069444444444402</v>
      </c>
      <c r="T946" s="124">
        <f t="shared" si="57"/>
        <v>0</v>
      </c>
      <c r="U946" s="128">
        <f t="shared" si="56"/>
        <v>-3</v>
      </c>
      <c r="V946" s="123" t="str">
        <f t="shared" si="54"/>
        <v/>
      </c>
      <c r="W946" s="128" t="str">
        <f t="shared" si="55"/>
        <v/>
      </c>
      <c r="X946" s="124"/>
      <c r="Z946" s="6"/>
      <c r="AA946"/>
      <c r="AC946" s="545"/>
      <c r="AR946" s="6"/>
      <c r="AS946" s="6"/>
      <c r="AT946" s="58"/>
      <c r="AU946" s="671"/>
      <c r="AV946" s="671"/>
      <c r="AW946" s="670"/>
      <c r="AX946" s="671"/>
      <c r="AY946" s="670"/>
      <c r="AZ946" s="670"/>
      <c r="BA946" s="671"/>
      <c r="BB946" s="670"/>
      <c r="BC946" s="670"/>
      <c r="BD946" s="671"/>
      <c r="BE946" s="671"/>
      <c r="BF946" s="671"/>
      <c r="BG946" s="671"/>
      <c r="BH946" s="670"/>
      <c r="BI946" s="670"/>
      <c r="BJ946" s="670"/>
      <c r="BK946" s="672"/>
      <c r="BL946" s="60"/>
      <c r="CB946" s="60"/>
    </row>
    <row r="947" spans="2:80" x14ac:dyDescent="0.25">
      <c r="B947" s="6">
        <v>30.3</v>
      </c>
      <c r="C947" s="6">
        <v>64</v>
      </c>
      <c r="D947" s="6">
        <v>21.7</v>
      </c>
      <c r="E947" s="6">
        <v>26.3</v>
      </c>
      <c r="F947" s="6">
        <v>3.6</v>
      </c>
      <c r="G947" s="6">
        <v>5.4</v>
      </c>
      <c r="H947" s="6">
        <v>1013</v>
      </c>
      <c r="I947" s="6" t="s">
        <v>229</v>
      </c>
      <c r="J947" s="6" t="s">
        <v>229</v>
      </c>
      <c r="K947" s="6">
        <v>0</v>
      </c>
      <c r="L947" s="6">
        <v>0</v>
      </c>
      <c r="M947" s="6">
        <v>0.5</v>
      </c>
      <c r="N947">
        <v>15.7</v>
      </c>
      <c r="O947">
        <v>669.8</v>
      </c>
      <c r="P947">
        <v>41.3</v>
      </c>
      <c r="Q947">
        <v>40.6</v>
      </c>
      <c r="R947" s="60">
        <v>0.65138888888888902</v>
      </c>
      <c r="T947" s="124">
        <f t="shared" si="57"/>
        <v>0</v>
      </c>
      <c r="U947" s="128">
        <f t="shared" si="56"/>
        <v>-3</v>
      </c>
      <c r="V947" s="123" t="str">
        <f t="shared" si="54"/>
        <v/>
      </c>
      <c r="W947" s="128" t="str">
        <f t="shared" si="55"/>
        <v/>
      </c>
      <c r="X947" s="124"/>
      <c r="Z947" s="6"/>
      <c r="AA947"/>
      <c r="AC947" s="545"/>
      <c r="AR947" s="6"/>
      <c r="AS947" s="6"/>
      <c r="AT947" s="58"/>
      <c r="AU947" s="671"/>
      <c r="AV947" s="671"/>
      <c r="AW947" s="670"/>
      <c r="AX947" s="671"/>
      <c r="AY947" s="671"/>
      <c r="AZ947" s="670"/>
      <c r="BA947" s="670"/>
      <c r="BB947" s="670"/>
      <c r="BC947" s="670"/>
      <c r="BD947" s="671"/>
      <c r="BE947" s="671"/>
      <c r="BF947" s="671"/>
      <c r="BG947" s="671"/>
      <c r="BH947" s="670"/>
      <c r="BI947" s="670"/>
      <c r="BJ947" s="670"/>
      <c r="BK947" s="672"/>
      <c r="BL947" s="60"/>
      <c r="CB947" s="60"/>
    </row>
    <row r="948" spans="2:80" x14ac:dyDescent="0.25">
      <c r="B948" s="6">
        <v>30.2</v>
      </c>
      <c r="C948" s="6">
        <v>65</v>
      </c>
      <c r="D948" s="6">
        <v>21.7</v>
      </c>
      <c r="E948" s="6">
        <v>26.3</v>
      </c>
      <c r="F948" s="6">
        <v>1.8</v>
      </c>
      <c r="G948" s="6">
        <v>1.8</v>
      </c>
      <c r="H948" s="6">
        <v>1013.1</v>
      </c>
      <c r="I948" s="6" t="s">
        <v>229</v>
      </c>
      <c r="J948" s="6" t="s">
        <v>229</v>
      </c>
      <c r="K948" s="6">
        <v>0</v>
      </c>
      <c r="L948" s="6">
        <v>0</v>
      </c>
      <c r="M948" s="6">
        <v>0.5</v>
      </c>
      <c r="N948">
        <v>15.7</v>
      </c>
      <c r="O948">
        <v>669.8</v>
      </c>
      <c r="P948">
        <v>41</v>
      </c>
      <c r="Q948">
        <v>40.200000000000003</v>
      </c>
      <c r="R948" s="60">
        <v>0.65208333333333302</v>
      </c>
      <c r="T948" s="124">
        <f t="shared" si="57"/>
        <v>0</v>
      </c>
      <c r="U948" s="128">
        <f t="shared" si="56"/>
        <v>-3</v>
      </c>
      <c r="V948" s="123" t="str">
        <f t="shared" si="54"/>
        <v/>
      </c>
      <c r="W948" s="128" t="str">
        <f t="shared" si="55"/>
        <v/>
      </c>
      <c r="X948" s="124"/>
      <c r="Z948" s="6"/>
      <c r="AA948"/>
      <c r="AC948" s="545"/>
      <c r="AR948" s="6"/>
      <c r="AS948" s="6"/>
      <c r="AT948" s="58"/>
      <c r="AU948" s="671"/>
      <c r="AV948" s="671"/>
      <c r="AW948" s="670"/>
      <c r="AX948" s="671"/>
      <c r="AY948" s="670"/>
      <c r="AZ948" s="670"/>
      <c r="BA948" s="671"/>
      <c r="BB948" s="670"/>
      <c r="BC948" s="670"/>
      <c r="BD948" s="671"/>
      <c r="BE948" s="671"/>
      <c r="BF948" s="671"/>
      <c r="BG948" s="671"/>
      <c r="BH948" s="670"/>
      <c r="BI948" s="670"/>
      <c r="BJ948" s="670"/>
      <c r="BK948" s="672"/>
      <c r="BL948" s="60"/>
      <c r="CB948" s="60"/>
    </row>
    <row r="949" spans="2:80" x14ac:dyDescent="0.25">
      <c r="B949" s="6">
        <v>30.1</v>
      </c>
      <c r="C949" s="6">
        <v>65</v>
      </c>
      <c r="D949" s="6">
        <v>21.6</v>
      </c>
      <c r="E949" s="6">
        <v>26.3</v>
      </c>
      <c r="F949" s="6">
        <v>0.7</v>
      </c>
      <c r="G949" s="6">
        <v>1.8</v>
      </c>
      <c r="H949" s="6">
        <v>1012.9</v>
      </c>
      <c r="I949" s="6" t="s">
        <v>229</v>
      </c>
      <c r="J949" s="6" t="s">
        <v>229</v>
      </c>
      <c r="K949" s="6">
        <v>0</v>
      </c>
      <c r="L949" s="6">
        <v>0</v>
      </c>
      <c r="M949" s="6">
        <v>0.5</v>
      </c>
      <c r="N949">
        <v>15.7</v>
      </c>
      <c r="O949">
        <v>669.8</v>
      </c>
      <c r="P949">
        <v>40.700000000000003</v>
      </c>
      <c r="Q949">
        <v>39.9</v>
      </c>
      <c r="R949" s="60">
        <v>0.65277777777777801</v>
      </c>
      <c r="T949" s="124">
        <f t="shared" si="57"/>
        <v>0</v>
      </c>
      <c r="U949" s="128">
        <f t="shared" si="56"/>
        <v>-3</v>
      </c>
      <c r="V949" s="123" t="str">
        <f t="shared" si="54"/>
        <v/>
      </c>
      <c r="W949" s="128" t="str">
        <f t="shared" si="55"/>
        <v/>
      </c>
      <c r="X949" s="124"/>
      <c r="Z949" s="6"/>
      <c r="AA949"/>
      <c r="AC949" s="545"/>
      <c r="AR949" s="6"/>
      <c r="AS949" s="6"/>
      <c r="AT949" s="58"/>
      <c r="AU949" s="671"/>
      <c r="AV949" s="671"/>
      <c r="AW949" s="670"/>
      <c r="AX949" s="671"/>
      <c r="AY949" s="671"/>
      <c r="AZ949" s="670"/>
      <c r="BA949" s="670"/>
      <c r="BB949" s="670"/>
      <c r="BC949" s="670"/>
      <c r="BD949" s="671"/>
      <c r="BE949" s="671"/>
      <c r="BF949" s="671"/>
      <c r="BG949" s="671"/>
      <c r="BH949" s="670"/>
      <c r="BI949" s="670"/>
      <c r="BJ949" s="670"/>
      <c r="BK949" s="672"/>
      <c r="BL949" s="60"/>
      <c r="CB949" s="60"/>
    </row>
    <row r="950" spans="2:80" x14ac:dyDescent="0.25">
      <c r="B950" s="6">
        <v>30.1</v>
      </c>
      <c r="C950" s="6">
        <v>66</v>
      </c>
      <c r="D950" s="6">
        <v>21.6</v>
      </c>
      <c r="E950" s="6">
        <v>26.3</v>
      </c>
      <c r="F950" s="6">
        <v>1.8</v>
      </c>
      <c r="G950" s="6">
        <v>3.6</v>
      </c>
      <c r="H950" s="6">
        <v>1012.9</v>
      </c>
      <c r="I950" s="6" t="s">
        <v>229</v>
      </c>
      <c r="J950" s="6" t="s">
        <v>229</v>
      </c>
      <c r="K950" s="6">
        <v>0</v>
      </c>
      <c r="L950" s="6">
        <v>0</v>
      </c>
      <c r="M950" s="6">
        <v>0.5</v>
      </c>
      <c r="N950">
        <v>15.7</v>
      </c>
      <c r="O950">
        <v>669.8</v>
      </c>
      <c r="P950">
        <v>40.4</v>
      </c>
      <c r="Q950">
        <v>39.9</v>
      </c>
      <c r="R950" s="60">
        <v>0.65347222222222201</v>
      </c>
      <c r="T950" s="124">
        <f t="shared" si="57"/>
        <v>0</v>
      </c>
      <c r="U950" s="128">
        <f t="shared" si="56"/>
        <v>-3</v>
      </c>
      <c r="V950" s="123" t="str">
        <f t="shared" si="54"/>
        <v/>
      </c>
      <c r="W950" s="128" t="str">
        <f t="shared" si="55"/>
        <v/>
      </c>
      <c r="X950" s="124"/>
      <c r="Z950" s="6"/>
      <c r="AA950"/>
      <c r="AC950" s="545"/>
      <c r="AR950" s="6"/>
      <c r="AS950" s="6"/>
      <c r="AT950" s="58"/>
      <c r="AU950" s="671"/>
      <c r="AV950" s="671"/>
      <c r="AW950" s="670"/>
      <c r="AX950" s="671"/>
      <c r="AY950" s="671"/>
      <c r="AZ950" s="670"/>
      <c r="BA950" s="670"/>
      <c r="BB950" s="670"/>
      <c r="BC950" s="670"/>
      <c r="BD950" s="671"/>
      <c r="BE950" s="671"/>
      <c r="BF950" s="671"/>
      <c r="BG950" s="671"/>
      <c r="BH950" s="670"/>
      <c r="BI950" s="670"/>
      <c r="BJ950" s="670"/>
      <c r="BK950" s="672"/>
      <c r="BL950" s="60"/>
      <c r="CB950" s="60"/>
    </row>
    <row r="951" spans="2:80" x14ac:dyDescent="0.25">
      <c r="B951" s="6">
        <v>30.1</v>
      </c>
      <c r="C951" s="6">
        <v>66</v>
      </c>
      <c r="D951" s="6">
        <v>21.8</v>
      </c>
      <c r="E951" s="6">
        <v>26.5</v>
      </c>
      <c r="F951" s="6">
        <v>0.4</v>
      </c>
      <c r="G951" s="6">
        <v>1.8</v>
      </c>
      <c r="H951" s="6">
        <v>1012.9</v>
      </c>
      <c r="I951" s="6" t="s">
        <v>229</v>
      </c>
      <c r="J951" s="6" t="s">
        <v>229</v>
      </c>
      <c r="K951" s="6">
        <v>0</v>
      </c>
      <c r="L951" s="6">
        <v>0</v>
      </c>
      <c r="M951" s="6">
        <v>0.5</v>
      </c>
      <c r="N951">
        <v>15.7</v>
      </c>
      <c r="O951">
        <v>669.8</v>
      </c>
      <c r="P951">
        <v>40.1</v>
      </c>
      <c r="Q951">
        <v>39.6</v>
      </c>
      <c r="R951" s="60">
        <v>0.65416666666666701</v>
      </c>
      <c r="T951" s="124">
        <f t="shared" si="57"/>
        <v>0</v>
      </c>
      <c r="U951" s="128">
        <f t="shared" si="56"/>
        <v>-3</v>
      </c>
      <c r="V951" s="123" t="str">
        <f t="shared" si="54"/>
        <v/>
      </c>
      <c r="W951" s="128" t="str">
        <f t="shared" si="55"/>
        <v/>
      </c>
      <c r="X951" s="124"/>
      <c r="Z951" s="6"/>
      <c r="AA951"/>
      <c r="AC951" s="545"/>
      <c r="AR951" s="6"/>
      <c r="AS951" s="6"/>
      <c r="AT951" s="58"/>
      <c r="AU951" s="671"/>
      <c r="AV951" s="671"/>
      <c r="AW951" s="670"/>
      <c r="AX951" s="671"/>
      <c r="AY951" s="670"/>
      <c r="AZ951" s="670"/>
      <c r="BA951" s="670"/>
      <c r="BB951" s="670"/>
      <c r="BC951" s="670"/>
      <c r="BD951" s="671"/>
      <c r="BE951" s="671"/>
      <c r="BF951" s="671"/>
      <c r="BG951" s="671"/>
      <c r="BH951" s="670"/>
      <c r="BI951" s="670"/>
      <c r="BJ951" s="670"/>
      <c r="BK951" s="672"/>
      <c r="BL951" s="60"/>
      <c r="CB951" s="60"/>
    </row>
    <row r="952" spans="2:80" x14ac:dyDescent="0.25">
      <c r="B952" s="6">
        <v>30</v>
      </c>
      <c r="C952" s="6">
        <v>66</v>
      </c>
      <c r="D952" s="6">
        <v>21.8</v>
      </c>
      <c r="E952" s="6">
        <v>26.5</v>
      </c>
      <c r="F952" s="6">
        <v>1.1000000000000001</v>
      </c>
      <c r="G952" s="6">
        <v>1.8</v>
      </c>
      <c r="H952" s="6">
        <v>1013</v>
      </c>
      <c r="I952" s="6" t="s">
        <v>229</v>
      </c>
      <c r="J952" s="6" t="s">
        <v>229</v>
      </c>
      <c r="K952" s="6">
        <v>0</v>
      </c>
      <c r="L952" s="6">
        <v>0</v>
      </c>
      <c r="M952" s="6">
        <v>0.5</v>
      </c>
      <c r="N952">
        <v>15.7</v>
      </c>
      <c r="O952">
        <v>669.8</v>
      </c>
      <c r="P952">
        <v>39.799999999999997</v>
      </c>
      <c r="Q952">
        <v>39.299999999999997</v>
      </c>
      <c r="R952" s="60">
        <v>0.65486111111111101</v>
      </c>
      <c r="T952" s="124">
        <f t="shared" si="57"/>
        <v>0</v>
      </c>
      <c r="U952" s="128">
        <f t="shared" si="56"/>
        <v>-3</v>
      </c>
      <c r="V952" s="123" t="str">
        <f t="shared" si="54"/>
        <v/>
      </c>
      <c r="W952" s="128" t="str">
        <f t="shared" si="55"/>
        <v/>
      </c>
      <c r="X952" s="124"/>
      <c r="Z952" s="6"/>
      <c r="AA952"/>
      <c r="AC952" s="545"/>
      <c r="AR952" s="6"/>
      <c r="AS952" s="6"/>
      <c r="AT952" s="58"/>
      <c r="AU952" s="671"/>
      <c r="AV952" s="671"/>
      <c r="AW952" s="670"/>
      <c r="AX952" s="671"/>
      <c r="AY952" s="671"/>
      <c r="AZ952" s="670"/>
      <c r="BA952" s="670"/>
      <c r="BB952" s="670"/>
      <c r="BC952" s="670"/>
      <c r="BD952" s="671"/>
      <c r="BE952" s="671"/>
      <c r="BF952" s="671"/>
      <c r="BG952" s="671"/>
      <c r="BH952" s="670"/>
      <c r="BI952" s="670"/>
      <c r="BJ952" s="670"/>
      <c r="BK952" s="672"/>
      <c r="BL952" s="60"/>
      <c r="CB952" s="60"/>
    </row>
    <row r="953" spans="2:80" x14ac:dyDescent="0.25">
      <c r="B953" s="6">
        <v>30</v>
      </c>
      <c r="C953" s="6">
        <v>66</v>
      </c>
      <c r="D953" s="6">
        <v>21.6</v>
      </c>
      <c r="E953" s="6">
        <v>26.6</v>
      </c>
      <c r="F953" s="6">
        <v>1.4</v>
      </c>
      <c r="G953" s="6">
        <v>3.6</v>
      </c>
      <c r="H953" s="6">
        <v>1013</v>
      </c>
      <c r="I953" s="6" t="s">
        <v>229</v>
      </c>
      <c r="J953" s="6" t="s">
        <v>229</v>
      </c>
      <c r="K953" s="6">
        <v>0</v>
      </c>
      <c r="L953" s="6">
        <v>0</v>
      </c>
      <c r="M953" s="6">
        <v>0.5</v>
      </c>
      <c r="N953">
        <v>15.7</v>
      </c>
      <c r="O953">
        <v>669.8</v>
      </c>
      <c r="P953">
        <v>39.6</v>
      </c>
      <c r="Q953">
        <v>39.1</v>
      </c>
      <c r="R953" s="60">
        <v>0.655555555555556</v>
      </c>
      <c r="T953" s="124">
        <f t="shared" si="57"/>
        <v>0</v>
      </c>
      <c r="U953" s="128">
        <f t="shared" si="56"/>
        <v>-3</v>
      </c>
      <c r="V953" s="123" t="str">
        <f t="shared" si="54"/>
        <v/>
      </c>
      <c r="W953" s="128" t="str">
        <f t="shared" si="55"/>
        <v/>
      </c>
      <c r="X953" s="124"/>
      <c r="Z953" s="6"/>
      <c r="AA953"/>
      <c r="AC953" s="545"/>
      <c r="AR953" s="6"/>
      <c r="AS953" s="6"/>
      <c r="AT953" s="58"/>
      <c r="AU953" s="671"/>
      <c r="AV953" s="671"/>
      <c r="AW953" s="670"/>
      <c r="AX953" s="671"/>
      <c r="AY953" s="670"/>
      <c r="AZ953" s="670"/>
      <c r="BA953" s="670"/>
      <c r="BB953" s="670"/>
      <c r="BC953" s="670"/>
      <c r="BD953" s="671"/>
      <c r="BE953" s="671"/>
      <c r="BF953" s="671"/>
      <c r="BG953" s="671"/>
      <c r="BH953" s="670"/>
      <c r="BI953" s="670"/>
      <c r="BJ953" s="670"/>
      <c r="BK953" s="672"/>
      <c r="BL953" s="60"/>
      <c r="CB953" s="60"/>
    </row>
    <row r="954" spans="2:80" x14ac:dyDescent="0.25">
      <c r="B954" s="6">
        <v>30</v>
      </c>
      <c r="C954" s="6">
        <v>66</v>
      </c>
      <c r="D954" s="6">
        <v>21.6</v>
      </c>
      <c r="E954" s="6">
        <v>26.6</v>
      </c>
      <c r="F954" s="6">
        <v>0</v>
      </c>
      <c r="G954" s="6">
        <v>0</v>
      </c>
      <c r="H954" s="6">
        <v>1012.9</v>
      </c>
      <c r="I954" s="6" t="s">
        <v>229</v>
      </c>
      <c r="J954" s="6" t="s">
        <v>229</v>
      </c>
      <c r="K954" s="6">
        <v>0</v>
      </c>
      <c r="L954" s="6">
        <v>0</v>
      </c>
      <c r="M954" s="6">
        <v>0.5</v>
      </c>
      <c r="N954">
        <v>15.7</v>
      </c>
      <c r="O954">
        <v>669.8</v>
      </c>
      <c r="P954">
        <v>39.4</v>
      </c>
      <c r="Q954">
        <v>38.9</v>
      </c>
      <c r="R954" s="60">
        <v>0.65625</v>
      </c>
      <c r="T954" s="124">
        <f t="shared" si="57"/>
        <v>0</v>
      </c>
      <c r="U954" s="128">
        <f t="shared" si="56"/>
        <v>-3</v>
      </c>
      <c r="V954" s="123" t="str">
        <f t="shared" si="54"/>
        <v/>
      </c>
      <c r="W954" s="128" t="str">
        <f t="shared" si="55"/>
        <v/>
      </c>
      <c r="X954" s="124"/>
      <c r="Z954" s="6"/>
      <c r="AA954"/>
      <c r="AC954" s="545"/>
      <c r="AR954" s="6"/>
      <c r="AS954" s="6"/>
      <c r="AT954" s="58"/>
      <c r="AU954" s="671"/>
      <c r="AV954" s="671"/>
      <c r="AW954" s="670"/>
      <c r="AX954" s="671"/>
      <c r="AY954" s="670"/>
      <c r="AZ954" s="670"/>
      <c r="BA954" s="670"/>
      <c r="BB954" s="670"/>
      <c r="BC954" s="670"/>
      <c r="BD954" s="671"/>
      <c r="BE954" s="671"/>
      <c r="BF954" s="671"/>
      <c r="BG954" s="671"/>
      <c r="BH954" s="670"/>
      <c r="BI954" s="670"/>
      <c r="BJ954" s="670"/>
      <c r="BK954" s="672"/>
      <c r="BL954" s="60"/>
      <c r="CB954" s="60"/>
    </row>
    <row r="955" spans="2:80" x14ac:dyDescent="0.25">
      <c r="B955" s="6">
        <v>30</v>
      </c>
      <c r="C955" s="6">
        <v>66</v>
      </c>
      <c r="D955" s="6">
        <v>21.7</v>
      </c>
      <c r="E955" s="6">
        <v>28.7</v>
      </c>
      <c r="F955" s="6">
        <v>3.2</v>
      </c>
      <c r="G955" s="6">
        <v>5.4</v>
      </c>
      <c r="H955" s="6">
        <v>1012.9</v>
      </c>
      <c r="I955" s="6" t="s">
        <v>229</v>
      </c>
      <c r="J955" s="6" t="s">
        <v>229</v>
      </c>
      <c r="K955" s="6">
        <v>0</v>
      </c>
      <c r="L955" s="6">
        <v>0</v>
      </c>
      <c r="M955" s="6">
        <v>0.5</v>
      </c>
      <c r="N955">
        <v>15.7</v>
      </c>
      <c r="O955">
        <v>669.8</v>
      </c>
      <c r="P955">
        <v>39.299999999999997</v>
      </c>
      <c r="Q955">
        <v>38.700000000000003</v>
      </c>
      <c r="R955" s="60">
        <v>0.656944444444444</v>
      </c>
      <c r="T955" s="124">
        <f t="shared" si="57"/>
        <v>0</v>
      </c>
      <c r="U955" s="128">
        <f t="shared" si="56"/>
        <v>-3</v>
      </c>
      <c r="V955" s="123" t="str">
        <f t="shared" si="54"/>
        <v/>
      </c>
      <c r="W955" s="128" t="str">
        <f t="shared" si="55"/>
        <v/>
      </c>
      <c r="X955" s="124"/>
      <c r="Z955" s="6"/>
      <c r="AA955"/>
      <c r="AC955" s="545"/>
      <c r="AR955" s="6"/>
      <c r="AS955" s="6"/>
      <c r="AT955" s="58"/>
      <c r="AU955" s="671"/>
      <c r="AV955" s="671"/>
      <c r="AW955" s="670"/>
      <c r="AX955" s="671"/>
      <c r="AY955" s="670"/>
      <c r="AZ955" s="670"/>
      <c r="BA955" s="670"/>
      <c r="BB955" s="670"/>
      <c r="BC955" s="670"/>
      <c r="BD955" s="671"/>
      <c r="BE955" s="671"/>
      <c r="BF955" s="671"/>
      <c r="BG955" s="671"/>
      <c r="BH955" s="670"/>
      <c r="BI955" s="670"/>
      <c r="BJ955" s="670"/>
      <c r="BK955" s="672"/>
      <c r="BL955" s="60"/>
      <c r="CB955" s="60"/>
    </row>
    <row r="956" spans="2:80" x14ac:dyDescent="0.25">
      <c r="B956" s="6">
        <v>30</v>
      </c>
      <c r="C956" s="6">
        <v>66</v>
      </c>
      <c r="D956" s="6">
        <v>21.7</v>
      </c>
      <c r="E956" s="6">
        <v>28.7</v>
      </c>
      <c r="F956" s="6">
        <v>2.5</v>
      </c>
      <c r="G956" s="6">
        <v>3.6</v>
      </c>
      <c r="H956" s="6">
        <v>1012.8</v>
      </c>
      <c r="I956" s="6" t="s">
        <v>229</v>
      </c>
      <c r="J956" s="6" t="s">
        <v>229</v>
      </c>
      <c r="K956" s="6">
        <v>0</v>
      </c>
      <c r="L956" s="6">
        <v>0</v>
      </c>
      <c r="M956" s="6">
        <v>0.5</v>
      </c>
      <c r="N956">
        <v>15.7</v>
      </c>
      <c r="O956">
        <v>669.8</v>
      </c>
      <c r="P956">
        <v>39.299999999999997</v>
      </c>
      <c r="Q956">
        <v>38.700000000000003</v>
      </c>
      <c r="R956" s="60">
        <v>0.65763888888888899</v>
      </c>
      <c r="T956" s="124">
        <f t="shared" si="57"/>
        <v>0</v>
      </c>
      <c r="U956" s="128">
        <f t="shared" si="56"/>
        <v>-3</v>
      </c>
      <c r="V956" s="123" t="str">
        <f t="shared" si="54"/>
        <v/>
      </c>
      <c r="W956" s="128" t="str">
        <f t="shared" si="55"/>
        <v/>
      </c>
      <c r="X956" s="124"/>
      <c r="Z956" s="6"/>
      <c r="AA956"/>
      <c r="AC956" s="545"/>
      <c r="AR956" s="6"/>
      <c r="AS956" s="6"/>
      <c r="AT956" s="58"/>
      <c r="AU956" s="671"/>
      <c r="AV956" s="671"/>
      <c r="AW956" s="670"/>
      <c r="AX956" s="671"/>
      <c r="AY956" s="670"/>
      <c r="AZ956" s="670"/>
      <c r="BA956" s="670"/>
      <c r="BB956" s="670"/>
      <c r="BC956" s="670"/>
      <c r="BD956" s="671"/>
      <c r="BE956" s="671"/>
      <c r="BF956" s="671"/>
      <c r="BG956" s="671"/>
      <c r="BH956" s="670"/>
      <c r="BI956" s="671"/>
      <c r="BJ956" s="670"/>
      <c r="BK956" s="672"/>
      <c r="BL956" s="60"/>
      <c r="CB956" s="60"/>
    </row>
    <row r="957" spans="2:80" x14ac:dyDescent="0.25">
      <c r="B957" s="6">
        <v>30.1</v>
      </c>
      <c r="C957" s="6">
        <v>67</v>
      </c>
      <c r="D957" s="6">
        <v>21.7</v>
      </c>
      <c r="E957" s="6">
        <v>28.7</v>
      </c>
      <c r="F957" s="6">
        <v>0.4</v>
      </c>
      <c r="G957" s="6">
        <v>1.8</v>
      </c>
      <c r="H957" s="6">
        <v>1012.9</v>
      </c>
      <c r="I957" s="6" t="s">
        <v>229</v>
      </c>
      <c r="J957" s="6" t="s">
        <v>229</v>
      </c>
      <c r="K957" s="6">
        <v>0</v>
      </c>
      <c r="L957" s="6">
        <v>0</v>
      </c>
      <c r="M957" s="6">
        <v>0.5</v>
      </c>
      <c r="N957">
        <v>15.7</v>
      </c>
      <c r="O957">
        <v>669.8</v>
      </c>
      <c r="P957">
        <v>39.4</v>
      </c>
      <c r="Q957">
        <v>38.700000000000003</v>
      </c>
      <c r="R957" s="60">
        <v>0.65833333333333299</v>
      </c>
      <c r="T957" s="124">
        <f t="shared" si="57"/>
        <v>0</v>
      </c>
      <c r="U957" s="128">
        <f t="shared" si="56"/>
        <v>-3</v>
      </c>
      <c r="V957" s="123" t="str">
        <f t="shared" si="54"/>
        <v/>
      </c>
      <c r="W957" s="128" t="str">
        <f t="shared" si="55"/>
        <v/>
      </c>
      <c r="X957" s="124"/>
      <c r="Z957" s="6"/>
      <c r="AA957"/>
      <c r="AC957" s="545"/>
      <c r="AR957" s="6"/>
      <c r="AS957" s="6"/>
      <c r="AT957" s="58"/>
      <c r="AU957" s="671"/>
      <c r="AV957" s="671"/>
      <c r="AW957" s="670"/>
      <c r="AX957" s="671"/>
      <c r="AY957" s="670"/>
      <c r="AZ957" s="670"/>
      <c r="BA957" s="670"/>
      <c r="BB957" s="670"/>
      <c r="BC957" s="670"/>
      <c r="BD957" s="671"/>
      <c r="BE957" s="671"/>
      <c r="BF957" s="671"/>
      <c r="BG957" s="671"/>
      <c r="BH957" s="670"/>
      <c r="BI957" s="671"/>
      <c r="BJ957" s="670"/>
      <c r="BK957" s="672"/>
      <c r="BL957" s="60"/>
      <c r="CB957" s="60"/>
    </row>
    <row r="958" spans="2:80" x14ac:dyDescent="0.25">
      <c r="B958" s="6">
        <v>30.2</v>
      </c>
      <c r="C958" s="6">
        <v>67</v>
      </c>
      <c r="D958" s="6">
        <v>21.8</v>
      </c>
      <c r="E958" s="6">
        <v>28.8</v>
      </c>
      <c r="F958" s="6">
        <v>0</v>
      </c>
      <c r="G958" s="6">
        <v>0</v>
      </c>
      <c r="H958" s="6">
        <v>1012.9</v>
      </c>
      <c r="I958" s="6" t="s">
        <v>229</v>
      </c>
      <c r="J958" s="6" t="s">
        <v>229</v>
      </c>
      <c r="K958" s="6">
        <v>0</v>
      </c>
      <c r="L958" s="6">
        <v>0</v>
      </c>
      <c r="M958" s="6">
        <v>0.5</v>
      </c>
      <c r="N958">
        <v>15.7</v>
      </c>
      <c r="O958">
        <v>669.8</v>
      </c>
      <c r="P958">
        <v>39.6</v>
      </c>
      <c r="Q958">
        <v>38.9</v>
      </c>
      <c r="R958" s="60">
        <v>0.65902777777777799</v>
      </c>
      <c r="T958" s="124">
        <f t="shared" si="57"/>
        <v>0</v>
      </c>
      <c r="U958" s="128">
        <f t="shared" si="56"/>
        <v>-3</v>
      </c>
      <c r="V958" s="123" t="str">
        <f t="shared" si="54"/>
        <v/>
      </c>
      <c r="W958" s="128" t="str">
        <f t="shared" si="55"/>
        <v/>
      </c>
      <c r="X958" s="124"/>
      <c r="Z958" s="6"/>
      <c r="AA958"/>
      <c r="AC958" s="545"/>
      <c r="AR958" s="6"/>
      <c r="AS958" s="6"/>
      <c r="AT958" s="58"/>
      <c r="AU958" s="670"/>
      <c r="AV958" s="671"/>
      <c r="AW958" s="670"/>
      <c r="AX958" s="670"/>
      <c r="AY958" s="671"/>
      <c r="AZ958" s="670"/>
      <c r="BA958" s="670"/>
      <c r="BB958" s="670"/>
      <c r="BC958" s="670"/>
      <c r="BD958" s="671"/>
      <c r="BE958" s="671"/>
      <c r="BF958" s="671"/>
      <c r="BG958" s="671"/>
      <c r="BH958" s="670"/>
      <c r="BI958" s="670"/>
      <c r="BJ958" s="670"/>
      <c r="BK958" s="672"/>
      <c r="BL958" s="60"/>
      <c r="CB958" s="60"/>
    </row>
    <row r="959" spans="2:80" x14ac:dyDescent="0.25">
      <c r="B959" s="6">
        <v>30.2</v>
      </c>
      <c r="C959" s="6">
        <v>66</v>
      </c>
      <c r="D959" s="6">
        <v>21.6</v>
      </c>
      <c r="E959" s="6">
        <v>29.2</v>
      </c>
      <c r="F959" s="6">
        <v>1.4</v>
      </c>
      <c r="G959" s="6">
        <v>1.8</v>
      </c>
      <c r="H959" s="6">
        <v>1013.1</v>
      </c>
      <c r="I959" s="6" t="s">
        <v>229</v>
      </c>
      <c r="J959" s="6" t="s">
        <v>229</v>
      </c>
      <c r="K959" s="6">
        <v>0</v>
      </c>
      <c r="L959" s="6">
        <v>0</v>
      </c>
      <c r="M959" s="6">
        <v>0.5</v>
      </c>
      <c r="N959">
        <v>15.7</v>
      </c>
      <c r="O959">
        <v>669.8</v>
      </c>
      <c r="P959">
        <v>40</v>
      </c>
      <c r="Q959">
        <v>39.299999999999997</v>
      </c>
      <c r="R959" s="60">
        <v>0.65972222222222199</v>
      </c>
      <c r="T959" s="124">
        <f t="shared" si="57"/>
        <v>0</v>
      </c>
      <c r="U959" s="128">
        <f t="shared" si="56"/>
        <v>-3</v>
      </c>
      <c r="V959" s="123" t="str">
        <f t="shared" si="54"/>
        <v/>
      </c>
      <c r="W959" s="128" t="str">
        <f t="shared" si="55"/>
        <v/>
      </c>
      <c r="X959" s="124"/>
      <c r="Z959" s="6"/>
      <c r="AA959"/>
      <c r="AC959" s="545"/>
      <c r="AR959" s="6"/>
      <c r="AS959" s="6"/>
      <c r="AT959" s="58"/>
      <c r="AU959" s="670"/>
      <c r="AV959" s="671"/>
      <c r="AW959" s="670"/>
      <c r="AX959" s="670"/>
      <c r="AY959" s="670"/>
      <c r="AZ959" s="670"/>
      <c r="BA959" s="670"/>
      <c r="BB959" s="670"/>
      <c r="BC959" s="670"/>
      <c r="BD959" s="671"/>
      <c r="BE959" s="671"/>
      <c r="BF959" s="671"/>
      <c r="BG959" s="671"/>
      <c r="BH959" s="670"/>
      <c r="BI959" s="670"/>
      <c r="BJ959" s="670"/>
      <c r="BK959" s="672"/>
      <c r="BL959" s="60"/>
      <c r="CB959" s="60"/>
    </row>
    <row r="960" spans="2:80" x14ac:dyDescent="0.25">
      <c r="B960" s="6">
        <v>30.3</v>
      </c>
      <c r="C960" s="6">
        <v>66</v>
      </c>
      <c r="D960" s="6">
        <v>21.8</v>
      </c>
      <c r="E960" s="6">
        <v>29.5</v>
      </c>
      <c r="F960" s="6">
        <v>2.2000000000000002</v>
      </c>
      <c r="G960" s="6">
        <v>3.6</v>
      </c>
      <c r="H960" s="6">
        <v>1013</v>
      </c>
      <c r="I960" s="6" t="s">
        <v>229</v>
      </c>
      <c r="J960" s="6" t="s">
        <v>229</v>
      </c>
      <c r="K960" s="6">
        <v>0</v>
      </c>
      <c r="L960" s="6">
        <v>0</v>
      </c>
      <c r="M960" s="6">
        <v>0.5</v>
      </c>
      <c r="N960">
        <v>15.7</v>
      </c>
      <c r="O960">
        <v>669.8</v>
      </c>
      <c r="P960">
        <v>40.5</v>
      </c>
      <c r="Q960">
        <v>39.9</v>
      </c>
      <c r="R960" s="60">
        <v>0.66041666666666698</v>
      </c>
      <c r="T960" s="124">
        <f t="shared" si="57"/>
        <v>0</v>
      </c>
      <c r="U960" s="128">
        <f t="shared" si="56"/>
        <v>-3</v>
      </c>
      <c r="V960" s="123" t="str">
        <f t="shared" si="54"/>
        <v/>
      </c>
      <c r="W960" s="128" t="str">
        <f t="shared" si="55"/>
        <v/>
      </c>
      <c r="X960" s="124"/>
      <c r="Z960" s="6"/>
      <c r="AA960"/>
      <c r="AC960" s="545"/>
      <c r="AR960" s="6"/>
      <c r="AS960" s="6"/>
      <c r="AT960" s="58"/>
      <c r="AU960" s="670"/>
      <c r="AV960" s="671"/>
      <c r="AW960" s="670"/>
      <c r="AX960" s="670"/>
      <c r="AY960" s="670"/>
      <c r="AZ960" s="670"/>
      <c r="BA960" s="670"/>
      <c r="BB960" s="670"/>
      <c r="BC960" s="670"/>
      <c r="BD960" s="671"/>
      <c r="BE960" s="671"/>
      <c r="BF960" s="671"/>
      <c r="BG960" s="671"/>
      <c r="BH960" s="670"/>
      <c r="BI960" s="670"/>
      <c r="BJ960" s="670"/>
      <c r="BK960" s="672"/>
      <c r="BL960" s="60"/>
      <c r="CB960" s="60"/>
    </row>
    <row r="961" spans="2:80" x14ac:dyDescent="0.25">
      <c r="B961" s="6">
        <v>30.4</v>
      </c>
      <c r="C961" s="6">
        <v>65</v>
      </c>
      <c r="D961" s="6">
        <v>21.9</v>
      </c>
      <c r="E961" s="6">
        <v>29.7</v>
      </c>
      <c r="F961" s="6">
        <v>0.7</v>
      </c>
      <c r="G961" s="6">
        <v>3.6</v>
      </c>
      <c r="H961" s="6">
        <v>1012.9</v>
      </c>
      <c r="I961" s="6" t="s">
        <v>229</v>
      </c>
      <c r="J961" s="6" t="s">
        <v>229</v>
      </c>
      <c r="K961" s="6">
        <v>0</v>
      </c>
      <c r="L961" s="6">
        <v>0</v>
      </c>
      <c r="M961" s="6">
        <v>0.5</v>
      </c>
      <c r="N961">
        <v>15.7</v>
      </c>
      <c r="O961">
        <v>669.8</v>
      </c>
      <c r="P961">
        <v>41.2</v>
      </c>
      <c r="Q961">
        <v>40.700000000000003</v>
      </c>
      <c r="R961" s="60">
        <v>0.66111111111111098</v>
      </c>
      <c r="T961" s="124">
        <f t="shared" si="57"/>
        <v>0</v>
      </c>
      <c r="U961" s="128">
        <f t="shared" si="56"/>
        <v>-3</v>
      </c>
      <c r="V961" s="123" t="str">
        <f t="shared" si="54"/>
        <v/>
      </c>
      <c r="W961" s="128" t="str">
        <f t="shared" si="55"/>
        <v/>
      </c>
      <c r="X961" s="124"/>
      <c r="Z961" s="6"/>
      <c r="AA961"/>
      <c r="AC961" s="545"/>
      <c r="AR961" s="6"/>
      <c r="AS961" s="6"/>
      <c r="AT961" s="58"/>
      <c r="AU961" s="671"/>
      <c r="AV961" s="671"/>
      <c r="AW961" s="670"/>
      <c r="AX961" s="671"/>
      <c r="AY961" s="670"/>
      <c r="AZ961" s="670"/>
      <c r="BA961" s="670"/>
      <c r="BB961" s="670"/>
      <c r="BC961" s="670"/>
      <c r="BD961" s="671"/>
      <c r="BE961" s="671"/>
      <c r="BF961" s="671"/>
      <c r="BG961" s="671"/>
      <c r="BH961" s="670"/>
      <c r="BI961" s="670"/>
      <c r="BJ961" s="670"/>
      <c r="BK961" s="672"/>
      <c r="BL961" s="60"/>
      <c r="CB961" s="60"/>
    </row>
    <row r="962" spans="2:80" x14ac:dyDescent="0.25">
      <c r="B962" s="6">
        <v>30.6</v>
      </c>
      <c r="C962" s="6">
        <v>65</v>
      </c>
      <c r="D962" s="6">
        <v>22</v>
      </c>
      <c r="E962" s="6">
        <v>29.9</v>
      </c>
      <c r="F962" s="6">
        <v>0</v>
      </c>
      <c r="G962" s="6">
        <v>0</v>
      </c>
      <c r="H962" s="6">
        <v>1013</v>
      </c>
      <c r="I962" s="6" t="s">
        <v>229</v>
      </c>
      <c r="J962" s="6" t="s">
        <v>229</v>
      </c>
      <c r="K962" s="6">
        <v>0</v>
      </c>
      <c r="L962" s="6">
        <v>0</v>
      </c>
      <c r="M962" s="6">
        <v>0.5</v>
      </c>
      <c r="N962">
        <v>15.7</v>
      </c>
      <c r="O962">
        <v>669.8</v>
      </c>
      <c r="P962">
        <v>41.2</v>
      </c>
      <c r="Q962">
        <v>41.5</v>
      </c>
      <c r="R962" s="60">
        <v>0.66180555555555598</v>
      </c>
      <c r="T962" s="124">
        <f t="shared" si="57"/>
        <v>0</v>
      </c>
      <c r="U962" s="128">
        <f t="shared" si="56"/>
        <v>-3</v>
      </c>
      <c r="V962" s="123" t="str">
        <f t="shared" si="54"/>
        <v/>
      </c>
      <c r="W962" s="128" t="str">
        <f t="shared" si="55"/>
        <v/>
      </c>
      <c r="X962" s="124"/>
      <c r="Z962" s="6"/>
      <c r="AA962"/>
      <c r="AC962" s="545"/>
      <c r="AR962" s="6"/>
      <c r="AS962" s="6"/>
      <c r="AT962" s="58"/>
      <c r="AU962" s="671"/>
      <c r="AV962" s="671"/>
      <c r="AW962" s="670"/>
      <c r="AX962" s="671"/>
      <c r="AY962" s="670"/>
      <c r="AZ962" s="670"/>
      <c r="BA962" s="670"/>
      <c r="BB962" s="670"/>
      <c r="BC962" s="670"/>
      <c r="BD962" s="671"/>
      <c r="BE962" s="671"/>
      <c r="BF962" s="671"/>
      <c r="BG962" s="671"/>
      <c r="BH962" s="670"/>
      <c r="BI962" s="670"/>
      <c r="BJ962" s="670"/>
      <c r="BK962" s="672"/>
      <c r="BL962" s="60"/>
      <c r="CB962" s="60"/>
    </row>
    <row r="963" spans="2:80" x14ac:dyDescent="0.25">
      <c r="B963" s="6">
        <v>30.7</v>
      </c>
      <c r="C963" s="6">
        <v>65</v>
      </c>
      <c r="D963" s="6">
        <v>22.1</v>
      </c>
      <c r="E963" s="6">
        <v>30.3</v>
      </c>
      <c r="F963" s="6">
        <v>1.1000000000000001</v>
      </c>
      <c r="G963" s="6">
        <v>1.8</v>
      </c>
      <c r="H963" s="6">
        <v>1012.9</v>
      </c>
      <c r="I963" s="6" t="s">
        <v>229</v>
      </c>
      <c r="J963" s="6" t="s">
        <v>229</v>
      </c>
      <c r="K963" s="6">
        <v>0</v>
      </c>
      <c r="L963" s="6">
        <v>0</v>
      </c>
      <c r="M963" s="6">
        <v>0.5</v>
      </c>
      <c r="N963">
        <v>15.7</v>
      </c>
      <c r="O963">
        <v>669.8</v>
      </c>
      <c r="P963">
        <v>42</v>
      </c>
      <c r="Q963">
        <v>42.5</v>
      </c>
      <c r="R963" s="60">
        <v>0.66249999999999998</v>
      </c>
      <c r="T963" s="124">
        <f t="shared" si="57"/>
        <v>0</v>
      </c>
      <c r="U963" s="128">
        <f t="shared" si="56"/>
        <v>-3</v>
      </c>
      <c r="V963" s="123" t="str">
        <f t="shared" si="54"/>
        <v/>
      </c>
      <c r="W963" s="128" t="str">
        <f t="shared" si="55"/>
        <v/>
      </c>
      <c r="X963" s="124"/>
      <c r="Z963" s="6"/>
      <c r="AA963"/>
      <c r="AC963" s="545"/>
      <c r="AR963" s="6"/>
      <c r="AS963" s="6"/>
      <c r="AT963" s="58"/>
      <c r="AU963" s="671"/>
      <c r="AV963" s="671"/>
      <c r="AW963" s="670"/>
      <c r="AX963" s="671"/>
      <c r="AY963" s="670"/>
      <c r="AZ963" s="670"/>
      <c r="BA963" s="670"/>
      <c r="BB963" s="670"/>
      <c r="BC963" s="670"/>
      <c r="BD963" s="671"/>
      <c r="BE963" s="671"/>
      <c r="BF963" s="671"/>
      <c r="BG963" s="671"/>
      <c r="BH963" s="670"/>
      <c r="BI963" s="670"/>
      <c r="BJ963" s="670"/>
      <c r="BK963" s="672"/>
      <c r="BL963" s="60"/>
      <c r="CB963" s="60"/>
    </row>
    <row r="964" spans="2:80" x14ac:dyDescent="0.25">
      <c r="B964" s="6">
        <v>30.8</v>
      </c>
      <c r="C964" s="6">
        <v>65</v>
      </c>
      <c r="D964" s="6">
        <v>21.6</v>
      </c>
      <c r="E964" s="6">
        <v>30.4</v>
      </c>
      <c r="F964" s="6">
        <v>3.2</v>
      </c>
      <c r="G964" s="6">
        <v>3.6</v>
      </c>
      <c r="H964" s="6">
        <v>1012.9</v>
      </c>
      <c r="I964" s="6" t="s">
        <v>229</v>
      </c>
      <c r="J964" s="6" t="s">
        <v>229</v>
      </c>
      <c r="K964" s="6">
        <v>0</v>
      </c>
      <c r="L964" s="6">
        <v>0</v>
      </c>
      <c r="M964" s="6">
        <v>0.5</v>
      </c>
      <c r="N964">
        <v>15.7</v>
      </c>
      <c r="O964">
        <v>669.8</v>
      </c>
      <c r="P964">
        <v>42.8</v>
      </c>
      <c r="Q964">
        <v>43.5</v>
      </c>
      <c r="R964" s="60">
        <v>0.66319444444444398</v>
      </c>
      <c r="T964" s="124">
        <f t="shared" si="57"/>
        <v>0</v>
      </c>
      <c r="U964" s="128">
        <f t="shared" si="56"/>
        <v>-3</v>
      </c>
      <c r="V964" s="123" t="str">
        <f t="shared" si="54"/>
        <v/>
      </c>
      <c r="W964" s="128" t="str">
        <f t="shared" si="55"/>
        <v/>
      </c>
      <c r="X964" s="124"/>
      <c r="Z964" s="6"/>
      <c r="AA964"/>
      <c r="AC964" s="545"/>
      <c r="AR964" s="6"/>
      <c r="AS964" s="6"/>
      <c r="AT964" s="58"/>
      <c r="AU964" s="670"/>
      <c r="AV964" s="671"/>
      <c r="AW964" s="671"/>
      <c r="AX964" s="670"/>
      <c r="AY964" s="670"/>
      <c r="AZ964" s="670"/>
      <c r="BA964" s="670"/>
      <c r="BB964" s="670"/>
      <c r="BC964" s="670"/>
      <c r="BD964" s="671"/>
      <c r="BE964" s="671"/>
      <c r="BF964" s="671"/>
      <c r="BG964" s="671"/>
      <c r="BH964" s="670"/>
      <c r="BI964" s="670"/>
      <c r="BJ964" s="671"/>
      <c r="BK964" s="672"/>
      <c r="BL964" s="60"/>
      <c r="CB964" s="60"/>
    </row>
    <row r="965" spans="2:80" x14ac:dyDescent="0.25">
      <c r="B965" s="6">
        <v>30.9</v>
      </c>
      <c r="C965" s="6">
        <v>65</v>
      </c>
      <c r="D965" s="6">
        <v>21.9</v>
      </c>
      <c r="E965" s="6">
        <v>30.7</v>
      </c>
      <c r="F965" s="6">
        <v>4</v>
      </c>
      <c r="G965" s="6">
        <v>5.4</v>
      </c>
      <c r="H965" s="6">
        <v>1013</v>
      </c>
      <c r="I965" s="6" t="s">
        <v>229</v>
      </c>
      <c r="J965" s="6" t="s">
        <v>229</v>
      </c>
      <c r="K965" s="6">
        <v>0</v>
      </c>
      <c r="L965" s="6">
        <v>0</v>
      </c>
      <c r="M965" s="6">
        <v>0.5</v>
      </c>
      <c r="N965">
        <v>15.7</v>
      </c>
      <c r="O965">
        <v>669.8</v>
      </c>
      <c r="P965">
        <v>43.5</v>
      </c>
      <c r="Q965">
        <v>44.3</v>
      </c>
      <c r="R965" s="60">
        <v>0.66388888888888897</v>
      </c>
      <c r="T965" s="124">
        <f t="shared" si="57"/>
        <v>0</v>
      </c>
      <c r="U965" s="128">
        <f t="shared" si="56"/>
        <v>-3</v>
      </c>
      <c r="V965" s="123" t="str">
        <f t="shared" si="54"/>
        <v/>
      </c>
      <c r="W965" s="128" t="str">
        <f t="shared" si="55"/>
        <v/>
      </c>
      <c r="X965" s="124"/>
      <c r="Z965" s="6"/>
      <c r="AA965"/>
      <c r="AC965" s="545"/>
      <c r="AR965" s="6"/>
      <c r="AS965" s="6"/>
      <c r="AT965" s="58"/>
      <c r="AU965" s="670"/>
      <c r="AV965" s="671"/>
      <c r="AW965" s="671"/>
      <c r="AX965" s="670"/>
      <c r="AY965" s="670"/>
      <c r="AZ965" s="670"/>
      <c r="BA965" s="670"/>
      <c r="BB965" s="670"/>
      <c r="BC965" s="670"/>
      <c r="BD965" s="671"/>
      <c r="BE965" s="671"/>
      <c r="BF965" s="671"/>
      <c r="BG965" s="671"/>
      <c r="BH965" s="670"/>
      <c r="BI965" s="670"/>
      <c r="BJ965" s="671"/>
      <c r="BK965" s="672"/>
      <c r="BL965" s="60"/>
      <c r="CB965" s="60"/>
    </row>
    <row r="966" spans="2:80" x14ac:dyDescent="0.25">
      <c r="B966" s="6">
        <v>31</v>
      </c>
      <c r="C966" s="6">
        <v>65</v>
      </c>
      <c r="D966" s="6">
        <v>21.9</v>
      </c>
      <c r="E966" s="6">
        <v>30.7</v>
      </c>
      <c r="F966" s="6">
        <v>2.9</v>
      </c>
      <c r="G966" s="6">
        <v>7.2</v>
      </c>
      <c r="H966" s="6">
        <v>1012.9</v>
      </c>
      <c r="I966" s="6" t="s">
        <v>229</v>
      </c>
      <c r="J966" s="6" t="s">
        <v>229</v>
      </c>
      <c r="K966" s="6">
        <v>0</v>
      </c>
      <c r="L966" s="6">
        <v>0</v>
      </c>
      <c r="M966" s="6">
        <v>0.5</v>
      </c>
      <c r="N966">
        <v>15.7</v>
      </c>
      <c r="O966">
        <v>669.8</v>
      </c>
      <c r="P966">
        <v>44.2</v>
      </c>
      <c r="Q966">
        <v>45</v>
      </c>
      <c r="R966" s="60">
        <v>0.66458333333333297</v>
      </c>
      <c r="T966" s="124">
        <f t="shared" si="57"/>
        <v>0</v>
      </c>
      <c r="U966" s="128">
        <f t="shared" si="56"/>
        <v>-3</v>
      </c>
      <c r="V966" s="123" t="str">
        <f t="shared" si="54"/>
        <v/>
      </c>
      <c r="W966" s="128" t="str">
        <f t="shared" si="55"/>
        <v/>
      </c>
      <c r="X966" s="124"/>
      <c r="Z966" s="6"/>
      <c r="AA966"/>
      <c r="AC966" s="545"/>
      <c r="AR966" s="6"/>
      <c r="AS966" s="6"/>
      <c r="AT966" s="58"/>
      <c r="AU966" s="670"/>
      <c r="AV966" s="671"/>
      <c r="AW966" s="671"/>
      <c r="AX966" s="670"/>
      <c r="AY966" s="670"/>
      <c r="AZ966" s="670"/>
      <c r="BA966" s="670"/>
      <c r="BB966" s="670"/>
      <c r="BC966" s="670"/>
      <c r="BD966" s="671"/>
      <c r="BE966" s="671"/>
      <c r="BF966" s="671"/>
      <c r="BG966" s="671"/>
      <c r="BH966" s="670"/>
      <c r="BI966" s="671"/>
      <c r="BJ966" s="670"/>
      <c r="BK966" s="672"/>
      <c r="BL966" s="60"/>
      <c r="CB966" s="60"/>
    </row>
    <row r="967" spans="2:80" x14ac:dyDescent="0.25">
      <c r="B967" s="6">
        <v>31.1</v>
      </c>
      <c r="C967" s="6">
        <v>63</v>
      </c>
      <c r="D967" s="6">
        <v>21.9</v>
      </c>
      <c r="E967" s="6">
        <v>30.4</v>
      </c>
      <c r="F967" s="6">
        <v>4.7</v>
      </c>
      <c r="G967" s="6">
        <v>7.2</v>
      </c>
      <c r="H967" s="6">
        <v>1012.9</v>
      </c>
      <c r="I967" s="6" t="s">
        <v>229</v>
      </c>
      <c r="J967" s="6" t="s">
        <v>229</v>
      </c>
      <c r="K967" s="6">
        <v>0</v>
      </c>
      <c r="L967" s="6">
        <v>0</v>
      </c>
      <c r="M967" s="6">
        <v>0.5</v>
      </c>
      <c r="N967">
        <v>15.7</v>
      </c>
      <c r="O967">
        <v>669.8</v>
      </c>
      <c r="P967">
        <v>44.7</v>
      </c>
      <c r="Q967">
        <v>45.4</v>
      </c>
      <c r="R967" s="60">
        <v>0.66527777777777797</v>
      </c>
      <c r="T967" s="124">
        <f t="shared" si="57"/>
        <v>0</v>
      </c>
      <c r="U967" s="128">
        <f t="shared" si="56"/>
        <v>-3</v>
      </c>
      <c r="V967" s="123" t="str">
        <f t="shared" si="54"/>
        <v/>
      </c>
      <c r="W967" s="128" t="str">
        <f t="shared" si="55"/>
        <v/>
      </c>
      <c r="X967" s="124"/>
      <c r="Z967" s="6"/>
      <c r="AA967"/>
      <c r="AC967" s="545"/>
      <c r="AR967" s="6"/>
      <c r="AS967" s="6"/>
      <c r="AT967" s="58"/>
      <c r="AU967" s="670"/>
      <c r="AV967" s="671"/>
      <c r="AW967" s="671"/>
      <c r="AX967" s="670"/>
      <c r="AY967" s="671"/>
      <c r="AZ967" s="670"/>
      <c r="BA967" s="670"/>
      <c r="BB967" s="670"/>
      <c r="BC967" s="670"/>
      <c r="BD967" s="671"/>
      <c r="BE967" s="671"/>
      <c r="BF967" s="671"/>
      <c r="BG967" s="671"/>
      <c r="BH967" s="670"/>
      <c r="BI967" s="670"/>
      <c r="BJ967" s="670"/>
      <c r="BK967" s="672"/>
      <c r="BL967" s="60"/>
      <c r="CB967" s="60"/>
    </row>
    <row r="968" spans="2:80" x14ac:dyDescent="0.25">
      <c r="B968" s="6">
        <v>31.1</v>
      </c>
      <c r="C968" s="6">
        <v>64</v>
      </c>
      <c r="D968" s="6">
        <v>22</v>
      </c>
      <c r="E968" s="6">
        <v>30.2</v>
      </c>
      <c r="F968" s="6">
        <v>1.1000000000000001</v>
      </c>
      <c r="G968" s="6">
        <v>1.8</v>
      </c>
      <c r="H968" s="6">
        <v>1012.9</v>
      </c>
      <c r="I968" s="6" t="s">
        <v>229</v>
      </c>
      <c r="J968" s="6" t="s">
        <v>229</v>
      </c>
      <c r="K968" s="6">
        <v>0</v>
      </c>
      <c r="L968" s="6">
        <v>0</v>
      </c>
      <c r="M968" s="6">
        <v>0.5</v>
      </c>
      <c r="N968">
        <v>15.7</v>
      </c>
      <c r="O968">
        <v>669.8</v>
      </c>
      <c r="P968">
        <v>45.2</v>
      </c>
      <c r="Q968">
        <v>45.6</v>
      </c>
      <c r="R968" s="60">
        <v>0.66597222222222197</v>
      </c>
      <c r="T968" s="124">
        <f t="shared" si="57"/>
        <v>0</v>
      </c>
      <c r="U968" s="128">
        <f t="shared" si="56"/>
        <v>-3</v>
      </c>
      <c r="V968" s="123" t="str">
        <f t="shared" si="54"/>
        <v/>
      </c>
      <c r="W968" s="128" t="str">
        <f t="shared" si="55"/>
        <v/>
      </c>
      <c r="X968" s="124"/>
      <c r="Z968" s="6"/>
      <c r="AA968"/>
      <c r="AC968" s="545"/>
      <c r="AR968" s="6"/>
      <c r="AS968" s="6"/>
      <c r="AT968" s="58"/>
      <c r="AU968" s="670"/>
      <c r="AV968" s="671"/>
      <c r="AW968" s="671"/>
      <c r="AX968" s="670"/>
      <c r="AY968" s="670"/>
      <c r="AZ968" s="670"/>
      <c r="BA968" s="670"/>
      <c r="BB968" s="670"/>
      <c r="BC968" s="670"/>
      <c r="BD968" s="671"/>
      <c r="BE968" s="671"/>
      <c r="BF968" s="671"/>
      <c r="BG968" s="671"/>
      <c r="BH968" s="670"/>
      <c r="BI968" s="670"/>
      <c r="BJ968" s="670"/>
      <c r="BK968" s="672"/>
      <c r="BL968" s="60"/>
      <c r="CB968" s="60"/>
    </row>
    <row r="969" spans="2:80" x14ac:dyDescent="0.25">
      <c r="B969" s="6">
        <v>31.2</v>
      </c>
      <c r="C969" s="6">
        <v>64</v>
      </c>
      <c r="D969" s="6">
        <v>21.8</v>
      </c>
      <c r="E969" s="6">
        <v>30.1</v>
      </c>
      <c r="F969" s="6">
        <v>1.1000000000000001</v>
      </c>
      <c r="G969" s="6">
        <v>1.8</v>
      </c>
      <c r="H969" s="6">
        <v>1012.8</v>
      </c>
      <c r="I969" s="6" t="s">
        <v>229</v>
      </c>
      <c r="J969" s="6" t="s">
        <v>229</v>
      </c>
      <c r="K969" s="6">
        <v>0</v>
      </c>
      <c r="L969" s="6">
        <v>0</v>
      </c>
      <c r="M969" s="6">
        <v>0.5</v>
      </c>
      <c r="N969">
        <v>15.7</v>
      </c>
      <c r="O969">
        <v>669.8</v>
      </c>
      <c r="P969">
        <v>45.5</v>
      </c>
      <c r="Q969">
        <v>45.8</v>
      </c>
      <c r="R969" s="60">
        <v>0.66666666666666696</v>
      </c>
      <c r="T969" s="124">
        <f t="shared" si="57"/>
        <v>0</v>
      </c>
      <c r="U969" s="128">
        <f t="shared" si="56"/>
        <v>-3</v>
      </c>
      <c r="V969" s="123" t="str">
        <f t="shared" si="54"/>
        <v/>
      </c>
      <c r="W969" s="128" t="str">
        <f t="shared" si="55"/>
        <v/>
      </c>
      <c r="X969" s="124"/>
      <c r="Z969" s="6"/>
      <c r="AA969"/>
      <c r="AC969" s="545"/>
      <c r="AR969" s="6"/>
      <c r="AS969" s="6"/>
      <c r="AT969" s="58"/>
      <c r="AU969" s="670"/>
      <c r="AV969" s="671"/>
      <c r="AW969" s="670"/>
      <c r="AX969" s="670"/>
      <c r="AY969" s="670"/>
      <c r="AZ969" s="671"/>
      <c r="BA969" s="670"/>
      <c r="BB969" s="670"/>
      <c r="BC969" s="670"/>
      <c r="BD969" s="671"/>
      <c r="BE969" s="671"/>
      <c r="BF969" s="671"/>
      <c r="BG969" s="671"/>
      <c r="BH969" s="670"/>
      <c r="BI969" s="670"/>
      <c r="BJ969" s="670"/>
      <c r="BK969" s="672"/>
      <c r="BL969" s="60"/>
      <c r="CB969" s="60"/>
    </row>
    <row r="970" spans="2:80" x14ac:dyDescent="0.25">
      <c r="B970" s="6">
        <v>31.2</v>
      </c>
      <c r="C970" s="6">
        <v>63</v>
      </c>
      <c r="D970" s="6">
        <v>21.6</v>
      </c>
      <c r="E970" s="6">
        <v>30.1</v>
      </c>
      <c r="F970" s="6">
        <v>2.5</v>
      </c>
      <c r="G970" s="6">
        <v>3.6</v>
      </c>
      <c r="H970" s="6">
        <v>1012.6</v>
      </c>
      <c r="I970" s="6" t="s">
        <v>229</v>
      </c>
      <c r="J970" s="6" t="s">
        <v>229</v>
      </c>
      <c r="K970" s="6">
        <v>0</v>
      </c>
      <c r="L970" s="6">
        <v>0</v>
      </c>
      <c r="M970" s="6">
        <v>0.5</v>
      </c>
      <c r="N970">
        <v>15.7</v>
      </c>
      <c r="O970">
        <v>669.8</v>
      </c>
      <c r="P970">
        <v>45.7</v>
      </c>
      <c r="Q970">
        <v>46</v>
      </c>
      <c r="R970" s="60">
        <v>0.66736111111111096</v>
      </c>
      <c r="T970" s="124">
        <f t="shared" si="57"/>
        <v>0</v>
      </c>
      <c r="U970" s="128">
        <f t="shared" si="56"/>
        <v>-3</v>
      </c>
      <c r="V970" s="123" t="str">
        <f t="shared" si="54"/>
        <v/>
      </c>
      <c r="W970" s="128" t="str">
        <f t="shared" si="55"/>
        <v/>
      </c>
      <c r="X970" s="124"/>
      <c r="Z970" s="6"/>
      <c r="AA970"/>
      <c r="AC970" s="545"/>
      <c r="AR970" s="6"/>
      <c r="AS970" s="6"/>
      <c r="AT970" s="58"/>
      <c r="AU970" s="670"/>
      <c r="AV970" s="671"/>
      <c r="AW970" s="670"/>
      <c r="AX970" s="670"/>
      <c r="AY970" s="670"/>
      <c r="AZ970" s="670"/>
      <c r="BA970" s="670"/>
      <c r="BB970" s="670"/>
      <c r="BC970" s="670"/>
      <c r="BD970" s="671"/>
      <c r="BE970" s="671"/>
      <c r="BF970" s="671"/>
      <c r="BG970" s="671"/>
      <c r="BH970" s="670"/>
      <c r="BI970" s="670"/>
      <c r="BJ970" s="670"/>
      <c r="BK970" s="672"/>
      <c r="BL970" s="60"/>
      <c r="CB970" s="60"/>
    </row>
    <row r="971" spans="2:80" x14ac:dyDescent="0.25">
      <c r="B971" s="6">
        <v>31.2</v>
      </c>
      <c r="C971" s="6">
        <v>63</v>
      </c>
      <c r="D971" s="6">
        <v>21.7</v>
      </c>
      <c r="E971" s="6">
        <v>30.6</v>
      </c>
      <c r="F971" s="6">
        <v>2.9</v>
      </c>
      <c r="G971" s="6">
        <v>3.6</v>
      </c>
      <c r="H971" s="6">
        <v>1012.8</v>
      </c>
      <c r="I971" s="6" t="s">
        <v>229</v>
      </c>
      <c r="J971" s="6" t="s">
        <v>229</v>
      </c>
      <c r="K971" s="6">
        <v>0</v>
      </c>
      <c r="L971" s="6">
        <v>0</v>
      </c>
      <c r="M971" s="6">
        <v>0.5</v>
      </c>
      <c r="N971">
        <v>15.7</v>
      </c>
      <c r="O971">
        <v>669.8</v>
      </c>
      <c r="P971">
        <v>45.9</v>
      </c>
      <c r="Q971">
        <v>46.2</v>
      </c>
      <c r="R971" s="60">
        <v>0.66805555555555596</v>
      </c>
      <c r="T971" s="124">
        <f t="shared" si="57"/>
        <v>0</v>
      </c>
      <c r="U971" s="128">
        <f t="shared" si="56"/>
        <v>-3</v>
      </c>
      <c r="V971" s="123" t="str">
        <f t="shared" si="54"/>
        <v/>
      </c>
      <c r="W971" s="128" t="str">
        <f t="shared" si="55"/>
        <v/>
      </c>
      <c r="X971" s="124"/>
      <c r="Z971" s="6"/>
      <c r="AA971"/>
      <c r="AC971" s="545"/>
      <c r="AR971" s="6"/>
      <c r="AS971" s="6"/>
      <c r="AT971" s="58"/>
      <c r="AU971" s="670"/>
      <c r="AV971" s="671"/>
      <c r="AW971" s="670"/>
      <c r="AX971" s="670"/>
      <c r="AY971" s="670"/>
      <c r="AZ971" s="670"/>
      <c r="BA971" s="670"/>
      <c r="BB971" s="670"/>
      <c r="BC971" s="670"/>
      <c r="BD971" s="671"/>
      <c r="BE971" s="671"/>
      <c r="BF971" s="671"/>
      <c r="BG971" s="671"/>
      <c r="BH971" s="670"/>
      <c r="BI971" s="670"/>
      <c r="BJ971" s="670"/>
      <c r="BK971" s="672"/>
      <c r="BL971" s="60"/>
      <c r="CB971" s="60"/>
    </row>
    <row r="972" spans="2:80" x14ac:dyDescent="0.25">
      <c r="B972" s="6">
        <v>31.2</v>
      </c>
      <c r="C972" s="6">
        <v>62</v>
      </c>
      <c r="D972" s="6">
        <v>21.9</v>
      </c>
      <c r="E972" s="6">
        <v>30.9</v>
      </c>
      <c r="F972" s="6">
        <v>1.1000000000000001</v>
      </c>
      <c r="G972" s="6">
        <v>1.8</v>
      </c>
      <c r="H972" s="6">
        <v>1012.9</v>
      </c>
      <c r="I972" s="6" t="s">
        <v>229</v>
      </c>
      <c r="J972" s="6" t="s">
        <v>229</v>
      </c>
      <c r="K972" s="6">
        <v>0</v>
      </c>
      <c r="L972" s="6">
        <v>0</v>
      </c>
      <c r="M972" s="6">
        <v>0.5</v>
      </c>
      <c r="N972">
        <v>15.7</v>
      </c>
      <c r="O972">
        <v>669.8</v>
      </c>
      <c r="P972">
        <v>45.9</v>
      </c>
      <c r="Q972">
        <v>46.3</v>
      </c>
      <c r="R972" s="60">
        <v>0.66874999999999996</v>
      </c>
      <c r="T972" s="124">
        <f t="shared" si="57"/>
        <v>0</v>
      </c>
      <c r="U972" s="128">
        <f t="shared" si="56"/>
        <v>-3</v>
      </c>
      <c r="V972" s="123" t="str">
        <f t="shared" ref="V972:V1035" si="58">IF($K1476&gt;0,1,"")</f>
        <v/>
      </c>
      <c r="W972" s="128" t="str">
        <f t="shared" ref="W972:W1035" si="59">IF($T972&gt;$B1476+4,1,"")</f>
        <v/>
      </c>
      <c r="X972" s="124"/>
      <c r="Z972" s="6"/>
      <c r="AA972"/>
      <c r="AC972" s="545"/>
      <c r="AR972" s="6"/>
      <c r="AS972" s="6"/>
      <c r="AT972" s="58"/>
      <c r="AU972" s="670"/>
      <c r="AV972" s="671"/>
      <c r="AW972" s="670"/>
      <c r="AX972" s="670"/>
      <c r="AY972" s="671"/>
      <c r="AZ972" s="670"/>
      <c r="BA972" s="670"/>
      <c r="BB972" s="670"/>
      <c r="BC972" s="670"/>
      <c r="BD972" s="671"/>
      <c r="BE972" s="671"/>
      <c r="BF972" s="671"/>
      <c r="BG972" s="671"/>
      <c r="BH972" s="670"/>
      <c r="BI972" s="670"/>
      <c r="BJ972" s="670"/>
      <c r="BK972" s="672"/>
      <c r="BL972" s="60"/>
      <c r="CB972" s="60"/>
    </row>
    <row r="973" spans="2:80" x14ac:dyDescent="0.25">
      <c r="B973" s="6">
        <v>31.2</v>
      </c>
      <c r="C973" s="6">
        <v>63</v>
      </c>
      <c r="D973" s="6">
        <v>22.2</v>
      </c>
      <c r="E973" s="6">
        <v>31.3</v>
      </c>
      <c r="F973" s="6">
        <v>0</v>
      </c>
      <c r="G973" s="6">
        <v>0</v>
      </c>
      <c r="H973" s="6">
        <v>1012.8</v>
      </c>
      <c r="I973" s="6" t="s">
        <v>229</v>
      </c>
      <c r="J973" s="6" t="s">
        <v>229</v>
      </c>
      <c r="K973" s="6">
        <v>0</v>
      </c>
      <c r="L973" s="6">
        <v>0</v>
      </c>
      <c r="M973" s="6">
        <v>0.5</v>
      </c>
      <c r="N973">
        <v>15.7</v>
      </c>
      <c r="O973">
        <v>669.8</v>
      </c>
      <c r="P973">
        <v>45.9</v>
      </c>
      <c r="Q973">
        <v>46.4</v>
      </c>
      <c r="R973" s="60">
        <v>0.66944444444444495</v>
      </c>
      <c r="T973" s="124">
        <f t="shared" si="57"/>
        <v>0</v>
      </c>
      <c r="U973" s="128">
        <f t="shared" si="56"/>
        <v>-3</v>
      </c>
      <c r="V973" s="123" t="str">
        <f t="shared" si="58"/>
        <v/>
      </c>
      <c r="W973" s="128" t="str">
        <f t="shared" si="59"/>
        <v/>
      </c>
      <c r="X973" s="124"/>
      <c r="Z973" s="6"/>
      <c r="AA973"/>
      <c r="AC973" s="545"/>
      <c r="AR973" s="6"/>
      <c r="AS973" s="6"/>
      <c r="AT973" s="58"/>
      <c r="AU973" s="670"/>
      <c r="AV973" s="671"/>
      <c r="AW973" s="670"/>
      <c r="AX973" s="670"/>
      <c r="AY973" s="670"/>
      <c r="AZ973" s="670"/>
      <c r="BA973" s="670"/>
      <c r="BB973" s="670"/>
      <c r="BC973" s="670"/>
      <c r="BD973" s="671"/>
      <c r="BE973" s="671"/>
      <c r="BF973" s="671"/>
      <c r="BG973" s="671"/>
      <c r="BH973" s="670"/>
      <c r="BI973" s="670"/>
      <c r="BJ973" s="670"/>
      <c r="BK973" s="672"/>
      <c r="BL973" s="60"/>
      <c r="CB973" s="60"/>
    </row>
    <row r="974" spans="2:80" x14ac:dyDescent="0.25">
      <c r="B974" s="6">
        <v>31.2</v>
      </c>
      <c r="C974" s="6">
        <v>63</v>
      </c>
      <c r="D974" s="6">
        <v>22</v>
      </c>
      <c r="E974" s="6">
        <v>31.1</v>
      </c>
      <c r="F974" s="6">
        <v>1.1000000000000001</v>
      </c>
      <c r="G974" s="6">
        <v>3.6</v>
      </c>
      <c r="H974" s="6">
        <v>1012.9</v>
      </c>
      <c r="I974" s="6" t="s">
        <v>229</v>
      </c>
      <c r="J974" s="6" t="s">
        <v>229</v>
      </c>
      <c r="K974" s="6">
        <v>0</v>
      </c>
      <c r="L974" s="6">
        <v>0</v>
      </c>
      <c r="M974" s="6">
        <v>0.5</v>
      </c>
      <c r="N974">
        <v>15.7</v>
      </c>
      <c r="O974">
        <v>669.8</v>
      </c>
      <c r="P974">
        <v>45.9</v>
      </c>
      <c r="Q974">
        <v>46.5</v>
      </c>
      <c r="R974" s="60">
        <v>0.67013888888888895</v>
      </c>
      <c r="T974" s="124">
        <f t="shared" si="57"/>
        <v>0</v>
      </c>
      <c r="U974" s="128">
        <f t="shared" si="56"/>
        <v>-3</v>
      </c>
      <c r="V974" s="123" t="str">
        <f t="shared" si="58"/>
        <v/>
      </c>
      <c r="W974" s="128" t="str">
        <f t="shared" si="59"/>
        <v/>
      </c>
      <c r="X974" s="124"/>
      <c r="Z974" s="6"/>
      <c r="AA974"/>
      <c r="AC974" s="545"/>
      <c r="AR974" s="6"/>
      <c r="AS974" s="6"/>
      <c r="AT974" s="58"/>
      <c r="AU974" s="670"/>
      <c r="AV974" s="671"/>
      <c r="AW974" s="670"/>
      <c r="AX974" s="670"/>
      <c r="AY974" s="670"/>
      <c r="AZ974" s="670"/>
      <c r="BA974" s="670"/>
      <c r="BB974" s="670"/>
      <c r="BC974" s="670"/>
      <c r="BD974" s="671"/>
      <c r="BE974" s="671"/>
      <c r="BF974" s="671"/>
      <c r="BG974" s="671"/>
      <c r="BH974" s="670"/>
      <c r="BI974" s="670"/>
      <c r="BJ974" s="670"/>
      <c r="BK974" s="672"/>
      <c r="BL974" s="60"/>
      <c r="CB974" s="60"/>
    </row>
    <row r="975" spans="2:80" x14ac:dyDescent="0.25">
      <c r="B975" s="6">
        <v>31.2</v>
      </c>
      <c r="C975" s="6">
        <v>63</v>
      </c>
      <c r="D975" s="6">
        <v>22.3</v>
      </c>
      <c r="E975" s="6">
        <v>31.5</v>
      </c>
      <c r="F975" s="6">
        <v>5</v>
      </c>
      <c r="G975" s="6">
        <v>5.4</v>
      </c>
      <c r="H975" s="6">
        <v>1012.9</v>
      </c>
      <c r="I975" s="6" t="s">
        <v>229</v>
      </c>
      <c r="J975" s="6" t="s">
        <v>229</v>
      </c>
      <c r="K975" s="6">
        <v>0</v>
      </c>
      <c r="L975" s="6">
        <v>0</v>
      </c>
      <c r="M975" s="6">
        <v>0.5</v>
      </c>
      <c r="N975">
        <v>15.7</v>
      </c>
      <c r="O975">
        <v>669.8</v>
      </c>
      <c r="P975">
        <v>45.9</v>
      </c>
      <c r="Q975">
        <v>46.6</v>
      </c>
      <c r="R975" s="60">
        <v>0.67083333333333295</v>
      </c>
      <c r="T975" s="124">
        <f t="shared" si="57"/>
        <v>0</v>
      </c>
      <c r="U975" s="128">
        <f t="shared" si="56"/>
        <v>-3</v>
      </c>
      <c r="V975" s="123" t="str">
        <f t="shared" si="58"/>
        <v/>
      </c>
      <c r="W975" s="128" t="str">
        <f t="shared" si="59"/>
        <v/>
      </c>
      <c r="X975" s="124"/>
      <c r="Z975" s="6"/>
      <c r="AA975"/>
      <c r="AC975" s="545"/>
      <c r="AR975" s="6"/>
      <c r="AS975" s="6"/>
      <c r="AT975" s="58"/>
      <c r="AU975" s="670"/>
      <c r="AV975" s="671"/>
      <c r="AW975" s="670"/>
      <c r="AX975" s="670"/>
      <c r="AY975" s="670"/>
      <c r="AZ975" s="670"/>
      <c r="BA975" s="670"/>
      <c r="BB975" s="670"/>
      <c r="BC975" s="670"/>
      <c r="BD975" s="671"/>
      <c r="BE975" s="671"/>
      <c r="BF975" s="671"/>
      <c r="BG975" s="671"/>
      <c r="BH975" s="670"/>
      <c r="BI975" s="670"/>
      <c r="BJ975" s="670"/>
      <c r="BK975" s="672"/>
      <c r="BL975" s="60"/>
      <c r="CB975" s="60"/>
    </row>
    <row r="976" spans="2:80" x14ac:dyDescent="0.25">
      <c r="B976" s="6">
        <v>31.1</v>
      </c>
      <c r="C976" s="6">
        <v>63</v>
      </c>
      <c r="D976" s="6">
        <v>22.4</v>
      </c>
      <c r="E976" s="6">
        <v>31.4</v>
      </c>
      <c r="F976" s="6">
        <v>0</v>
      </c>
      <c r="G976" s="6">
        <v>0</v>
      </c>
      <c r="H976" s="6">
        <v>1012.9</v>
      </c>
      <c r="I976" s="6" t="s">
        <v>229</v>
      </c>
      <c r="J976" s="6" t="s">
        <v>229</v>
      </c>
      <c r="K976" s="6">
        <v>0</v>
      </c>
      <c r="L976" s="6">
        <v>0</v>
      </c>
      <c r="M976" s="6">
        <v>0.5</v>
      </c>
      <c r="N976">
        <v>15.7</v>
      </c>
      <c r="O976">
        <v>669.8</v>
      </c>
      <c r="P976">
        <v>45.8</v>
      </c>
      <c r="Q976">
        <v>46.5</v>
      </c>
      <c r="R976" s="60">
        <v>0.67152777777777795</v>
      </c>
      <c r="T976" s="124">
        <f t="shared" si="57"/>
        <v>0</v>
      </c>
      <c r="U976" s="128">
        <f t="shared" ref="U976:U1039" si="60">(T976-B1480)-3</f>
        <v>-3</v>
      </c>
      <c r="V976" s="123" t="str">
        <f t="shared" si="58"/>
        <v/>
      </c>
      <c r="W976" s="128" t="str">
        <f t="shared" si="59"/>
        <v/>
      </c>
      <c r="X976" s="124"/>
      <c r="Z976" s="6"/>
      <c r="AA976"/>
      <c r="AC976" s="545"/>
      <c r="AR976" s="6"/>
      <c r="AS976" s="6"/>
      <c r="AT976" s="58"/>
      <c r="AU976" s="670"/>
      <c r="AV976" s="671"/>
      <c r="AW976" s="670"/>
      <c r="AX976" s="670"/>
      <c r="AY976" s="670"/>
      <c r="AZ976" s="670"/>
      <c r="BA976" s="670"/>
      <c r="BB976" s="670"/>
      <c r="BC976" s="670"/>
      <c r="BD976" s="671"/>
      <c r="BE976" s="671"/>
      <c r="BF976" s="671"/>
      <c r="BG976" s="671"/>
      <c r="BH976" s="670"/>
      <c r="BI976" s="670"/>
      <c r="BJ976" s="670"/>
      <c r="BK976" s="672"/>
      <c r="BL976" s="60"/>
      <c r="CB976" s="60"/>
    </row>
    <row r="977" spans="2:80" x14ac:dyDescent="0.25">
      <c r="B977" s="6">
        <v>31.1</v>
      </c>
      <c r="C977" s="6">
        <v>64</v>
      </c>
      <c r="D977" s="6">
        <v>22</v>
      </c>
      <c r="E977" s="6">
        <v>30.9</v>
      </c>
      <c r="F977" s="6">
        <v>3.6</v>
      </c>
      <c r="G977" s="6">
        <v>3.6</v>
      </c>
      <c r="H977" s="6">
        <v>1012.6</v>
      </c>
      <c r="I977" s="6" t="s">
        <v>229</v>
      </c>
      <c r="J977" s="6" t="s">
        <v>229</v>
      </c>
      <c r="K977" s="6">
        <v>0</v>
      </c>
      <c r="L977" s="6">
        <v>0</v>
      </c>
      <c r="M977" s="6">
        <v>0.5</v>
      </c>
      <c r="N977">
        <v>15.7</v>
      </c>
      <c r="O977">
        <v>669.8</v>
      </c>
      <c r="P977">
        <v>45.6</v>
      </c>
      <c r="Q977">
        <v>46.2</v>
      </c>
      <c r="R977" s="60">
        <v>0.67222222222222205</v>
      </c>
      <c r="T977" s="124">
        <f t="shared" si="57"/>
        <v>0</v>
      </c>
      <c r="U977" s="128">
        <f t="shared" si="60"/>
        <v>-3</v>
      </c>
      <c r="V977" s="123" t="str">
        <f t="shared" si="58"/>
        <v/>
      </c>
      <c r="W977" s="128" t="str">
        <f t="shared" si="59"/>
        <v/>
      </c>
      <c r="X977" s="124"/>
      <c r="Z977" s="6"/>
      <c r="AA977"/>
      <c r="AC977" s="545"/>
      <c r="AR977" s="6"/>
      <c r="AS977" s="6"/>
      <c r="AT977" s="58"/>
      <c r="AU977" s="670"/>
      <c r="AV977" s="671"/>
      <c r="AW977" s="670"/>
      <c r="AX977" s="670"/>
      <c r="AY977" s="670"/>
      <c r="AZ977" s="670"/>
      <c r="BA977" s="670"/>
      <c r="BB977" s="670"/>
      <c r="BC977" s="670"/>
      <c r="BD977" s="671"/>
      <c r="BE977" s="671"/>
      <c r="BF977" s="671"/>
      <c r="BG977" s="671"/>
      <c r="BH977" s="670"/>
      <c r="BI977" s="670"/>
      <c r="BJ977" s="670"/>
      <c r="BK977" s="672"/>
      <c r="BL977" s="60"/>
      <c r="CB977" s="60"/>
    </row>
    <row r="978" spans="2:80" x14ac:dyDescent="0.25">
      <c r="B978" s="6">
        <v>31.1</v>
      </c>
      <c r="C978" s="6">
        <v>64</v>
      </c>
      <c r="D978" s="6">
        <v>22.1</v>
      </c>
      <c r="E978" s="6">
        <v>30.9</v>
      </c>
      <c r="F978" s="6">
        <v>0</v>
      </c>
      <c r="G978" s="6">
        <v>0</v>
      </c>
      <c r="H978" s="6">
        <v>1012.6</v>
      </c>
      <c r="I978" s="6" t="s">
        <v>229</v>
      </c>
      <c r="J978" s="6" t="s">
        <v>229</v>
      </c>
      <c r="K978" s="6">
        <v>0</v>
      </c>
      <c r="L978" s="6">
        <v>0</v>
      </c>
      <c r="M978" s="6">
        <v>0.5</v>
      </c>
      <c r="N978">
        <v>15.7</v>
      </c>
      <c r="O978">
        <v>669.8</v>
      </c>
      <c r="P978">
        <v>45.3</v>
      </c>
      <c r="Q978">
        <v>45.9</v>
      </c>
      <c r="R978" s="60">
        <v>0.67291666666666705</v>
      </c>
      <c r="T978" s="124">
        <f t="shared" si="57"/>
        <v>0</v>
      </c>
      <c r="U978" s="128">
        <f t="shared" si="60"/>
        <v>-3</v>
      </c>
      <c r="V978" s="123" t="str">
        <f t="shared" si="58"/>
        <v/>
      </c>
      <c r="W978" s="128" t="str">
        <f t="shared" si="59"/>
        <v/>
      </c>
      <c r="X978" s="124"/>
      <c r="Z978" s="6"/>
      <c r="AA978"/>
      <c r="AC978" s="545"/>
      <c r="AR978" s="6"/>
      <c r="AS978" s="6"/>
      <c r="AT978" s="58"/>
      <c r="AU978" s="670"/>
      <c r="AV978" s="671"/>
      <c r="AW978" s="670"/>
      <c r="AX978" s="670"/>
      <c r="AY978" s="670"/>
      <c r="AZ978" s="670"/>
      <c r="BA978" s="670"/>
      <c r="BB978" s="670"/>
      <c r="BC978" s="670"/>
      <c r="BD978" s="671"/>
      <c r="BE978" s="671"/>
      <c r="BF978" s="671"/>
      <c r="BG978" s="671"/>
      <c r="BH978" s="670"/>
      <c r="BI978" s="670"/>
      <c r="BJ978" s="670"/>
      <c r="BK978" s="672"/>
      <c r="BL978" s="60"/>
      <c r="CB978" s="60"/>
    </row>
    <row r="979" spans="2:80" x14ac:dyDescent="0.25">
      <c r="B979" s="6">
        <v>31</v>
      </c>
      <c r="C979" s="6">
        <v>64</v>
      </c>
      <c r="D979" s="6">
        <v>22</v>
      </c>
      <c r="E979" s="6">
        <v>30.7</v>
      </c>
      <c r="F979" s="6">
        <v>2.9</v>
      </c>
      <c r="G979" s="6">
        <v>3.6</v>
      </c>
      <c r="H979" s="6">
        <v>1012.9</v>
      </c>
      <c r="I979" s="6" t="s">
        <v>229</v>
      </c>
      <c r="J979" s="6" t="s">
        <v>229</v>
      </c>
      <c r="K979" s="6">
        <v>0</v>
      </c>
      <c r="L979" s="6">
        <v>0</v>
      </c>
      <c r="M979" s="6">
        <v>0.5</v>
      </c>
      <c r="N979">
        <v>15.7</v>
      </c>
      <c r="O979">
        <v>669.8</v>
      </c>
      <c r="P979">
        <v>44.8</v>
      </c>
      <c r="Q979">
        <v>45.4</v>
      </c>
      <c r="R979" s="60">
        <v>0.67361111111111105</v>
      </c>
      <c r="T979" s="124">
        <f t="shared" si="57"/>
        <v>0</v>
      </c>
      <c r="U979" s="128">
        <f t="shared" si="60"/>
        <v>-3</v>
      </c>
      <c r="V979" s="123" t="str">
        <f t="shared" si="58"/>
        <v/>
      </c>
      <c r="W979" s="128" t="str">
        <f t="shared" si="59"/>
        <v/>
      </c>
      <c r="X979" s="124"/>
      <c r="Z979" s="6"/>
      <c r="AA979"/>
      <c r="AC979" s="545"/>
      <c r="AR979" s="6"/>
      <c r="AS979" s="6"/>
      <c r="AT979" s="58"/>
      <c r="AU979" s="670"/>
      <c r="AV979" s="671"/>
      <c r="AW979" s="670"/>
      <c r="AX979" s="670"/>
      <c r="AY979" s="670"/>
      <c r="AZ979" s="670"/>
      <c r="BA979" s="670"/>
      <c r="BB979" s="670"/>
      <c r="BC979" s="670"/>
      <c r="BD979" s="671"/>
      <c r="BE979" s="671"/>
      <c r="BF979" s="671"/>
      <c r="BG979" s="671"/>
      <c r="BH979" s="670"/>
      <c r="BI979" s="671"/>
      <c r="BJ979" s="670"/>
      <c r="BK979" s="672"/>
      <c r="BL979" s="60"/>
      <c r="CB979" s="60"/>
    </row>
    <row r="980" spans="2:80" x14ac:dyDescent="0.25">
      <c r="B980" s="6">
        <v>31</v>
      </c>
      <c r="C980" s="6">
        <v>64</v>
      </c>
      <c r="D980" s="6">
        <v>22</v>
      </c>
      <c r="E980" s="6">
        <v>30.7</v>
      </c>
      <c r="F980" s="6">
        <v>0</v>
      </c>
      <c r="G980" s="6">
        <v>0</v>
      </c>
      <c r="H980" s="6">
        <v>1012.8</v>
      </c>
      <c r="I980" s="6" t="s">
        <v>229</v>
      </c>
      <c r="J980" s="6" t="s">
        <v>229</v>
      </c>
      <c r="K980" s="6">
        <v>0</v>
      </c>
      <c r="L980" s="6">
        <v>0</v>
      </c>
      <c r="M980" s="6">
        <v>0.5</v>
      </c>
      <c r="N980">
        <v>15.7</v>
      </c>
      <c r="O980">
        <v>669.8</v>
      </c>
      <c r="P980">
        <v>44.4</v>
      </c>
      <c r="Q980">
        <v>45.4</v>
      </c>
      <c r="R980" s="60">
        <v>0.67430555555555605</v>
      </c>
      <c r="T980" s="124">
        <f t="shared" si="57"/>
        <v>0</v>
      </c>
      <c r="U980" s="128">
        <f t="shared" si="60"/>
        <v>-3</v>
      </c>
      <c r="V980" s="123" t="str">
        <f t="shared" si="58"/>
        <v/>
      </c>
      <c r="W980" s="128" t="str">
        <f t="shared" si="59"/>
        <v/>
      </c>
      <c r="X980" s="124"/>
      <c r="Z980" s="6"/>
      <c r="AA980"/>
      <c r="AC980" s="545"/>
      <c r="AR980" s="6"/>
      <c r="AS980" s="6"/>
      <c r="AT980" s="58"/>
      <c r="AU980" s="670"/>
      <c r="AV980" s="671"/>
      <c r="AW980" s="670"/>
      <c r="AX980" s="670"/>
      <c r="AY980" s="670"/>
      <c r="AZ980" s="671"/>
      <c r="BA980" s="670"/>
      <c r="BB980" s="670"/>
      <c r="BC980" s="670"/>
      <c r="BD980" s="671"/>
      <c r="BE980" s="671"/>
      <c r="BF980" s="671"/>
      <c r="BG980" s="671"/>
      <c r="BH980" s="670"/>
      <c r="BI980" s="670"/>
      <c r="BJ980" s="670"/>
      <c r="BK980" s="672"/>
      <c r="BL980" s="60"/>
      <c r="CB980" s="60"/>
    </row>
    <row r="981" spans="2:80" x14ac:dyDescent="0.25">
      <c r="B981" s="6">
        <v>30.9</v>
      </c>
      <c r="C981" s="6">
        <v>64</v>
      </c>
      <c r="D981" s="6">
        <v>22.1</v>
      </c>
      <c r="E981" s="6">
        <v>30.9</v>
      </c>
      <c r="F981" s="6">
        <v>0</v>
      </c>
      <c r="G981" s="6">
        <v>0</v>
      </c>
      <c r="H981" s="6">
        <v>1012.9</v>
      </c>
      <c r="I981" s="6" t="s">
        <v>229</v>
      </c>
      <c r="J981" s="6" t="s">
        <v>229</v>
      </c>
      <c r="K981" s="6">
        <v>0</v>
      </c>
      <c r="L981" s="6">
        <v>0</v>
      </c>
      <c r="M981" s="6">
        <v>0.5</v>
      </c>
      <c r="N981">
        <v>15.7</v>
      </c>
      <c r="O981">
        <v>669.8</v>
      </c>
      <c r="P981">
        <v>43.9</v>
      </c>
      <c r="Q981">
        <v>45</v>
      </c>
      <c r="R981" s="60">
        <v>0.67500000000000004</v>
      </c>
      <c r="T981" s="124">
        <f t="shared" si="57"/>
        <v>0</v>
      </c>
      <c r="U981" s="128">
        <f t="shared" si="60"/>
        <v>-3</v>
      </c>
      <c r="V981" s="123" t="str">
        <f t="shared" si="58"/>
        <v/>
      </c>
      <c r="W981" s="128" t="str">
        <f t="shared" si="59"/>
        <v/>
      </c>
      <c r="X981" s="124"/>
      <c r="Z981" s="6"/>
      <c r="AA981"/>
      <c r="AC981" s="545"/>
      <c r="AR981" s="6"/>
      <c r="AS981" s="6"/>
      <c r="AT981" s="58"/>
      <c r="AV981" s="6"/>
      <c r="AX981" s="6"/>
      <c r="AY981" s="6"/>
      <c r="AZ981" s="6"/>
      <c r="BA981" s="6"/>
      <c r="BB981" s="6"/>
      <c r="BC981" s="6"/>
      <c r="BD981" s="6"/>
      <c r="BE981" s="6"/>
      <c r="BF981" s="6"/>
      <c r="BK981" s="672"/>
      <c r="BL981" s="60"/>
      <c r="CB981" s="60"/>
    </row>
    <row r="982" spans="2:80" x14ac:dyDescent="0.25">
      <c r="B982" s="6">
        <v>30.8</v>
      </c>
      <c r="C982" s="6">
        <v>64</v>
      </c>
      <c r="D982" s="6">
        <v>22.1</v>
      </c>
      <c r="E982" s="6">
        <v>30.9</v>
      </c>
      <c r="F982" s="6">
        <v>1.1000000000000001</v>
      </c>
      <c r="G982" s="6">
        <v>1.8</v>
      </c>
      <c r="H982" s="6">
        <v>1012.8</v>
      </c>
      <c r="I982" s="6" t="s">
        <v>229</v>
      </c>
      <c r="J982" s="6" t="s">
        <v>229</v>
      </c>
      <c r="K982" s="6">
        <v>0</v>
      </c>
      <c r="L982" s="6">
        <v>0</v>
      </c>
      <c r="M982" s="6">
        <v>0.5</v>
      </c>
      <c r="N982">
        <v>15.7</v>
      </c>
      <c r="O982">
        <v>669.8</v>
      </c>
      <c r="P982">
        <v>43.4</v>
      </c>
      <c r="Q982">
        <v>44.5</v>
      </c>
      <c r="R982" s="60">
        <v>0.67569444444444404</v>
      </c>
      <c r="T982" s="124">
        <f t="shared" si="57"/>
        <v>0</v>
      </c>
      <c r="U982" s="128">
        <f t="shared" si="60"/>
        <v>-3</v>
      </c>
      <c r="V982" s="123" t="str">
        <f t="shared" si="58"/>
        <v/>
      </c>
      <c r="W982" s="128" t="str">
        <f t="shared" si="59"/>
        <v/>
      </c>
      <c r="X982" s="124"/>
      <c r="Z982" s="6"/>
      <c r="AA982"/>
      <c r="AC982" s="545"/>
      <c r="AR982" s="6"/>
      <c r="AS982" s="6"/>
      <c r="AT982" s="58"/>
      <c r="AV982" s="6"/>
      <c r="AX982" s="6"/>
      <c r="AY982" s="6"/>
      <c r="AZ982" s="6"/>
      <c r="BA982" s="6"/>
      <c r="BB982" s="6"/>
      <c r="BC982" s="6"/>
      <c r="BD982" s="6"/>
      <c r="BE982" s="6"/>
      <c r="BF982" s="6"/>
      <c r="BK982" s="672"/>
      <c r="BL982" s="60"/>
      <c r="CB982" s="60"/>
    </row>
    <row r="983" spans="2:80" x14ac:dyDescent="0.25">
      <c r="B983" s="6">
        <v>30.8</v>
      </c>
      <c r="C983" s="6">
        <v>63</v>
      </c>
      <c r="D983" s="6">
        <v>22.1</v>
      </c>
      <c r="E983" s="6">
        <v>30.9</v>
      </c>
      <c r="F983" s="6">
        <v>2.9</v>
      </c>
      <c r="G983" s="6">
        <v>5.4</v>
      </c>
      <c r="H983" s="6">
        <v>1012.8</v>
      </c>
      <c r="I983" s="6" t="s">
        <v>229</v>
      </c>
      <c r="J983" s="6" t="s">
        <v>229</v>
      </c>
      <c r="K983" s="6">
        <v>0</v>
      </c>
      <c r="L983" s="6">
        <v>0</v>
      </c>
      <c r="M983" s="6">
        <v>0.5</v>
      </c>
      <c r="N983">
        <v>15.7</v>
      </c>
      <c r="O983">
        <v>669.8</v>
      </c>
      <c r="P983">
        <v>43</v>
      </c>
      <c r="Q983">
        <v>44.2</v>
      </c>
      <c r="R983" s="60">
        <v>0.67638888888888904</v>
      </c>
      <c r="T983" s="124">
        <f t="shared" ref="T983:T1046" si="61">MAX(P1487,Q1487)</f>
        <v>0</v>
      </c>
      <c r="U983" s="128">
        <f t="shared" si="60"/>
        <v>-3</v>
      </c>
      <c r="V983" s="123" t="str">
        <f t="shared" si="58"/>
        <v/>
      </c>
      <c r="W983" s="128" t="str">
        <f t="shared" si="59"/>
        <v/>
      </c>
      <c r="X983" s="124"/>
      <c r="Z983" s="6"/>
      <c r="AA983"/>
      <c r="AC983" s="545"/>
      <c r="AR983" s="6"/>
      <c r="AS983" s="6"/>
      <c r="AT983" s="58"/>
      <c r="AV983" s="6"/>
      <c r="AX983" s="6"/>
      <c r="AY983" s="6"/>
      <c r="AZ983" s="6"/>
      <c r="BA983" s="6"/>
      <c r="BB983" s="6"/>
      <c r="BC983" s="6"/>
      <c r="BD983" s="6"/>
      <c r="BE983" s="6"/>
      <c r="BF983" s="6"/>
      <c r="BK983" s="672"/>
      <c r="BL983" s="60"/>
      <c r="CB983" s="60"/>
    </row>
    <row r="984" spans="2:80" x14ac:dyDescent="0.25">
      <c r="B984" s="6">
        <v>30.7</v>
      </c>
      <c r="C984" s="6">
        <v>63</v>
      </c>
      <c r="D984" s="6">
        <v>22.3</v>
      </c>
      <c r="E984" s="6">
        <v>30.8</v>
      </c>
      <c r="F984" s="6">
        <v>0</v>
      </c>
      <c r="G984" s="6">
        <v>0</v>
      </c>
      <c r="H984" s="6">
        <v>1012.7</v>
      </c>
      <c r="I984" s="6" t="s">
        <v>229</v>
      </c>
      <c r="J984" s="6" t="s">
        <v>229</v>
      </c>
      <c r="K984" s="6">
        <v>0</v>
      </c>
      <c r="L984" s="6">
        <v>0</v>
      </c>
      <c r="M984" s="6">
        <v>0.5</v>
      </c>
      <c r="N984">
        <v>15.7</v>
      </c>
      <c r="O984">
        <v>669.8</v>
      </c>
      <c r="P984">
        <v>42.6</v>
      </c>
      <c r="Q984">
        <v>43.9</v>
      </c>
      <c r="R984" s="60">
        <v>0.67708333333333304</v>
      </c>
      <c r="T984" s="124">
        <f t="shared" si="61"/>
        <v>0</v>
      </c>
      <c r="U984" s="128">
        <f t="shared" si="60"/>
        <v>-3</v>
      </c>
      <c r="V984" s="123" t="str">
        <f t="shared" si="58"/>
        <v/>
      </c>
      <c r="W984" s="128" t="str">
        <f t="shared" si="59"/>
        <v/>
      </c>
      <c r="X984" s="124"/>
      <c r="Z984" s="6"/>
      <c r="AA984"/>
      <c r="AC984" s="545"/>
      <c r="AR984" s="6"/>
      <c r="AS984" s="6"/>
      <c r="AT984" s="58"/>
      <c r="AV984" s="6"/>
      <c r="AX984" s="6"/>
      <c r="AY984" s="6"/>
      <c r="AZ984" s="6"/>
      <c r="BA984" s="6"/>
      <c r="BB984" s="6"/>
      <c r="BC984" s="6"/>
      <c r="BD984" s="6"/>
      <c r="BE984" s="6"/>
      <c r="BF984" s="6"/>
      <c r="BK984" s="672"/>
      <c r="BL984" s="60"/>
      <c r="CB984" s="60"/>
    </row>
    <row r="985" spans="2:80" x14ac:dyDescent="0.25">
      <c r="B985" s="6">
        <v>30.7</v>
      </c>
      <c r="C985" s="6">
        <v>64</v>
      </c>
      <c r="D985" s="6">
        <v>22.1</v>
      </c>
      <c r="E985" s="6">
        <v>30.3</v>
      </c>
      <c r="F985" s="6">
        <v>0</v>
      </c>
      <c r="G985" s="6">
        <v>0</v>
      </c>
      <c r="H985" s="6">
        <v>1012.6</v>
      </c>
      <c r="I985" s="6" t="s">
        <v>229</v>
      </c>
      <c r="J985" s="6" t="s">
        <v>229</v>
      </c>
      <c r="K985" s="6">
        <v>0</v>
      </c>
      <c r="L985" s="6">
        <v>0</v>
      </c>
      <c r="M985" s="6">
        <v>0.5</v>
      </c>
      <c r="N985">
        <v>15.7</v>
      </c>
      <c r="O985">
        <v>669.8</v>
      </c>
      <c r="P985">
        <v>42.2</v>
      </c>
      <c r="Q985">
        <v>43.5</v>
      </c>
      <c r="R985" s="60">
        <v>0.67777777777777803</v>
      </c>
      <c r="T985" s="124">
        <f t="shared" si="61"/>
        <v>0</v>
      </c>
      <c r="U985" s="128">
        <f t="shared" si="60"/>
        <v>-3</v>
      </c>
      <c r="V985" s="123" t="str">
        <f t="shared" si="58"/>
        <v/>
      </c>
      <c r="W985" s="128" t="str">
        <f t="shared" si="59"/>
        <v/>
      </c>
      <c r="X985" s="124"/>
      <c r="Z985" s="6"/>
      <c r="AA985"/>
      <c r="AC985" s="545"/>
      <c r="AR985" s="6"/>
      <c r="AS985" s="6"/>
      <c r="AT985" s="58"/>
      <c r="AV985" s="6"/>
      <c r="AX985" s="6"/>
      <c r="AY985" s="6"/>
      <c r="AZ985" s="6"/>
      <c r="BA985" s="6"/>
      <c r="BB985" s="6"/>
      <c r="BC985" s="6"/>
      <c r="BD985" s="6"/>
      <c r="BE985" s="6"/>
      <c r="BF985" s="6"/>
      <c r="BK985" s="672"/>
      <c r="BL985" s="60"/>
      <c r="CB985" s="60"/>
    </row>
    <row r="986" spans="2:80" x14ac:dyDescent="0.25">
      <c r="B986" s="6">
        <v>30.7</v>
      </c>
      <c r="C986" s="6">
        <v>64</v>
      </c>
      <c r="D986" s="6">
        <v>22.1</v>
      </c>
      <c r="E986" s="6">
        <v>30.3</v>
      </c>
      <c r="F986" s="6">
        <v>3.2</v>
      </c>
      <c r="G986" s="6">
        <v>5.4</v>
      </c>
      <c r="H986" s="6">
        <v>1012.7</v>
      </c>
      <c r="I986" s="6" t="s">
        <v>229</v>
      </c>
      <c r="J986" s="6" t="s">
        <v>229</v>
      </c>
      <c r="K986" s="6">
        <v>0</v>
      </c>
      <c r="L986" s="6">
        <v>0</v>
      </c>
      <c r="M986" s="6">
        <v>0.5</v>
      </c>
      <c r="N986">
        <v>15.7</v>
      </c>
      <c r="O986">
        <v>669.8</v>
      </c>
      <c r="P986">
        <v>41.9</v>
      </c>
      <c r="Q986">
        <v>43.1</v>
      </c>
      <c r="R986" s="60">
        <v>0.67847222222222203</v>
      </c>
      <c r="T986" s="124">
        <f t="shared" si="61"/>
        <v>0</v>
      </c>
      <c r="U986" s="128">
        <f t="shared" si="60"/>
        <v>-3</v>
      </c>
      <c r="V986" s="123" t="str">
        <f t="shared" si="58"/>
        <v/>
      </c>
      <c r="W986" s="128" t="str">
        <f t="shared" si="59"/>
        <v/>
      </c>
      <c r="X986" s="124"/>
      <c r="Z986" s="6"/>
      <c r="AA986"/>
      <c r="AC986" s="545"/>
      <c r="AR986" s="6"/>
      <c r="AS986" s="6"/>
      <c r="AT986" s="58"/>
      <c r="AV986" s="6"/>
      <c r="AX986" s="6"/>
      <c r="AY986" s="6"/>
      <c r="AZ986" s="6"/>
      <c r="BA986" s="6"/>
      <c r="BB986" s="6"/>
      <c r="BC986" s="6"/>
      <c r="BD986" s="6"/>
      <c r="BE986" s="6"/>
      <c r="BF986" s="6"/>
      <c r="BK986" s="672"/>
      <c r="BL986" s="60"/>
      <c r="CB986" s="60"/>
    </row>
    <row r="987" spans="2:80" x14ac:dyDescent="0.25">
      <c r="B987" s="6">
        <v>30.7</v>
      </c>
      <c r="C987" s="6">
        <v>64</v>
      </c>
      <c r="D987" s="6">
        <v>22.3</v>
      </c>
      <c r="E987" s="6">
        <v>30.4</v>
      </c>
      <c r="F987" s="6">
        <v>1.4</v>
      </c>
      <c r="G987" s="6">
        <v>1.8</v>
      </c>
      <c r="H987" s="6">
        <v>1012.8</v>
      </c>
      <c r="I987" s="6" t="s">
        <v>229</v>
      </c>
      <c r="J987" s="6" t="s">
        <v>229</v>
      </c>
      <c r="K987" s="6">
        <v>0</v>
      </c>
      <c r="L987" s="6">
        <v>0</v>
      </c>
      <c r="M987" s="6">
        <v>0.5</v>
      </c>
      <c r="N987">
        <v>15.7</v>
      </c>
      <c r="O987">
        <v>669.8</v>
      </c>
      <c r="P987">
        <v>41.7</v>
      </c>
      <c r="Q987">
        <v>42.9</v>
      </c>
      <c r="R987" s="60">
        <v>0.67916666666666703</v>
      </c>
      <c r="T987" s="124">
        <f t="shared" si="61"/>
        <v>0</v>
      </c>
      <c r="U987" s="128">
        <f t="shared" si="60"/>
        <v>-3</v>
      </c>
      <c r="V987" s="123" t="str">
        <f t="shared" si="58"/>
        <v/>
      </c>
      <c r="W987" s="128" t="str">
        <f t="shared" si="59"/>
        <v/>
      </c>
      <c r="X987" s="124"/>
      <c r="Z987" s="6"/>
      <c r="AA987"/>
      <c r="AC987" s="545"/>
      <c r="AR987" s="6"/>
      <c r="AS987" s="6"/>
      <c r="AT987" s="58"/>
      <c r="AV987" s="6"/>
      <c r="AX987" s="6"/>
      <c r="AY987" s="6"/>
      <c r="AZ987" s="6"/>
      <c r="BA987" s="6"/>
      <c r="BB987" s="6"/>
      <c r="BC987" s="6"/>
      <c r="BD987" s="6"/>
      <c r="BE987" s="6"/>
      <c r="BF987" s="6"/>
      <c r="BK987" s="672"/>
      <c r="BL987" s="60"/>
      <c r="CB987" s="60"/>
    </row>
    <row r="988" spans="2:80" x14ac:dyDescent="0.25">
      <c r="B988" s="6">
        <v>30.6</v>
      </c>
      <c r="C988" s="6">
        <v>65</v>
      </c>
      <c r="D988" s="6">
        <v>22.1</v>
      </c>
      <c r="E988" s="6">
        <v>30.3</v>
      </c>
      <c r="F988" s="6">
        <v>0</v>
      </c>
      <c r="G988" s="6">
        <v>0</v>
      </c>
      <c r="H988" s="6">
        <v>1012.5</v>
      </c>
      <c r="I988" s="6" t="s">
        <v>229</v>
      </c>
      <c r="J988" s="6" t="s">
        <v>229</v>
      </c>
      <c r="K988" s="6">
        <v>0</v>
      </c>
      <c r="L988" s="6">
        <v>0</v>
      </c>
      <c r="M988" s="6">
        <v>0.5</v>
      </c>
      <c r="N988">
        <v>15.7</v>
      </c>
      <c r="O988">
        <v>669.8</v>
      </c>
      <c r="P988">
        <v>41.6</v>
      </c>
      <c r="Q988">
        <v>42.6</v>
      </c>
      <c r="R988" s="60">
        <v>0.67986111111111103</v>
      </c>
      <c r="T988" s="124">
        <f t="shared" si="61"/>
        <v>0</v>
      </c>
      <c r="U988" s="128">
        <f t="shared" si="60"/>
        <v>-3</v>
      </c>
      <c r="V988" s="123" t="str">
        <f t="shared" si="58"/>
        <v/>
      </c>
      <c r="W988" s="128" t="str">
        <f t="shared" si="59"/>
        <v/>
      </c>
      <c r="X988" s="124"/>
      <c r="Z988" s="6"/>
      <c r="AA988"/>
      <c r="AC988" s="545"/>
      <c r="AR988" s="6"/>
      <c r="AS988" s="6"/>
      <c r="AT988" s="58"/>
      <c r="AV988" s="6"/>
      <c r="AX988" s="6"/>
      <c r="AY988" s="6"/>
      <c r="AZ988" s="6"/>
      <c r="BA988" s="6"/>
      <c r="BB988" s="6"/>
      <c r="BC988" s="6"/>
      <c r="BD988" s="6"/>
      <c r="BE988" s="6"/>
      <c r="BF988" s="6"/>
      <c r="BK988" s="672"/>
      <c r="BL988" s="60"/>
      <c r="CB988" s="60"/>
    </row>
    <row r="989" spans="2:80" x14ac:dyDescent="0.25">
      <c r="B989" s="6">
        <v>30.6</v>
      </c>
      <c r="C989" s="6">
        <v>65</v>
      </c>
      <c r="D989" s="6">
        <v>22.1</v>
      </c>
      <c r="E989" s="6">
        <v>30.9</v>
      </c>
      <c r="F989" s="6">
        <v>0</v>
      </c>
      <c r="G989" s="6">
        <v>0</v>
      </c>
      <c r="H989" s="6">
        <v>1012.7</v>
      </c>
      <c r="I989" s="6" t="s">
        <v>229</v>
      </c>
      <c r="J989" s="6" t="s">
        <v>229</v>
      </c>
      <c r="K989" s="6">
        <v>0</v>
      </c>
      <c r="L989" s="6">
        <v>0</v>
      </c>
      <c r="M989" s="6">
        <v>0.5</v>
      </c>
      <c r="N989">
        <v>15.7</v>
      </c>
      <c r="O989">
        <v>669.8</v>
      </c>
      <c r="P989">
        <v>41.4</v>
      </c>
      <c r="Q989">
        <v>42.5</v>
      </c>
      <c r="R989" s="60">
        <v>0.68055555555555602</v>
      </c>
      <c r="T989" s="124">
        <f t="shared" si="61"/>
        <v>0</v>
      </c>
      <c r="U989" s="128">
        <f t="shared" si="60"/>
        <v>-3</v>
      </c>
      <c r="V989" s="123" t="str">
        <f t="shared" si="58"/>
        <v/>
      </c>
      <c r="W989" s="128" t="str">
        <f t="shared" si="59"/>
        <v/>
      </c>
      <c r="X989" s="124"/>
      <c r="Z989" s="6"/>
      <c r="AA989"/>
      <c r="AC989" s="545"/>
      <c r="AR989" s="6"/>
      <c r="AS989" s="6"/>
      <c r="AT989" s="58"/>
      <c r="AV989" s="6"/>
      <c r="AX989" s="6"/>
      <c r="AY989" s="6"/>
      <c r="AZ989" s="6"/>
      <c r="BA989" s="6"/>
      <c r="BB989" s="6"/>
      <c r="BC989" s="6"/>
      <c r="BD989" s="6"/>
      <c r="BE989" s="6"/>
      <c r="BF989" s="6"/>
      <c r="BK989" s="672"/>
      <c r="BL989" s="60"/>
      <c r="CB989" s="60"/>
    </row>
    <row r="990" spans="2:80" x14ac:dyDescent="0.25">
      <c r="B990" s="6">
        <v>30.6</v>
      </c>
      <c r="C990" s="6">
        <v>65</v>
      </c>
      <c r="D990" s="6">
        <v>22</v>
      </c>
      <c r="E990" s="6">
        <v>30.9</v>
      </c>
      <c r="F990" s="6">
        <v>0</v>
      </c>
      <c r="G990" s="6">
        <v>0</v>
      </c>
      <c r="H990" s="6">
        <v>1012.6</v>
      </c>
      <c r="I990" s="6" t="s">
        <v>229</v>
      </c>
      <c r="J990" s="6" t="s">
        <v>229</v>
      </c>
      <c r="K990" s="6">
        <v>0</v>
      </c>
      <c r="L990" s="6">
        <v>0</v>
      </c>
      <c r="M990" s="6">
        <v>0.5</v>
      </c>
      <c r="N990">
        <v>15.7</v>
      </c>
      <c r="O990">
        <v>669.8</v>
      </c>
      <c r="P990">
        <v>41.2</v>
      </c>
      <c r="Q990">
        <v>42.3</v>
      </c>
      <c r="R990" s="60">
        <v>0.68125000000000002</v>
      </c>
      <c r="T990" s="124">
        <f t="shared" si="61"/>
        <v>0</v>
      </c>
      <c r="U990" s="128">
        <f t="shared" si="60"/>
        <v>-3</v>
      </c>
      <c r="V990" s="123" t="str">
        <f t="shared" si="58"/>
        <v/>
      </c>
      <c r="W990" s="128" t="str">
        <f t="shared" si="59"/>
        <v/>
      </c>
      <c r="X990" s="124"/>
      <c r="Z990" s="6"/>
      <c r="AA990"/>
      <c r="AC990" s="545"/>
      <c r="AR990" s="6"/>
      <c r="AS990" s="6"/>
      <c r="AT990" s="58"/>
      <c r="AV990" s="6"/>
      <c r="AX990" s="6"/>
      <c r="AY990" s="6"/>
      <c r="AZ990" s="6"/>
      <c r="BA990" s="6"/>
      <c r="BB990" s="6"/>
      <c r="BC990" s="6"/>
      <c r="BD990" s="6"/>
      <c r="BE990" s="6"/>
      <c r="BF990" s="6"/>
      <c r="BK990" s="672"/>
      <c r="BL990" s="60"/>
      <c r="CB990" s="60"/>
    </row>
    <row r="991" spans="2:80" x14ac:dyDescent="0.25">
      <c r="B991" s="6">
        <v>30.6</v>
      </c>
      <c r="C991" s="6">
        <v>65</v>
      </c>
      <c r="D991" s="6">
        <v>22.2</v>
      </c>
      <c r="E991" s="6">
        <v>31.1</v>
      </c>
      <c r="F991" s="6">
        <v>1.8</v>
      </c>
      <c r="G991" s="6">
        <v>3.6</v>
      </c>
      <c r="H991" s="6">
        <v>1012.7</v>
      </c>
      <c r="I991" s="6" t="s">
        <v>229</v>
      </c>
      <c r="J991" s="6" t="s">
        <v>229</v>
      </c>
      <c r="K991" s="6">
        <v>0</v>
      </c>
      <c r="L991" s="6">
        <v>0</v>
      </c>
      <c r="M991" s="6">
        <v>0.5</v>
      </c>
      <c r="N991">
        <v>15.7</v>
      </c>
      <c r="O991">
        <v>669.8</v>
      </c>
      <c r="P991">
        <v>41</v>
      </c>
      <c r="Q991">
        <v>42.2</v>
      </c>
      <c r="R991" s="60">
        <v>0.68194444444444402</v>
      </c>
      <c r="T991" s="124">
        <f t="shared" si="61"/>
        <v>0</v>
      </c>
      <c r="U991" s="128">
        <f t="shared" si="60"/>
        <v>-3</v>
      </c>
      <c r="V991" s="123" t="str">
        <f t="shared" si="58"/>
        <v/>
      </c>
      <c r="W991" s="128" t="str">
        <f t="shared" si="59"/>
        <v/>
      </c>
      <c r="X991" s="124"/>
      <c r="Z991" s="6"/>
      <c r="AA991"/>
      <c r="AC991" s="545"/>
      <c r="AR991" s="6"/>
      <c r="AS991" s="6"/>
      <c r="AT991" s="58"/>
      <c r="AV991" s="6"/>
      <c r="AX991" s="6"/>
      <c r="AY991" s="6"/>
      <c r="AZ991" s="6"/>
      <c r="BA991" s="6"/>
      <c r="BB991" s="6"/>
      <c r="BC991" s="6"/>
      <c r="BD991" s="6"/>
      <c r="BE991" s="6"/>
      <c r="BF991" s="6"/>
      <c r="BK991" s="672"/>
      <c r="BL991" s="60"/>
      <c r="CB991" s="60"/>
    </row>
    <row r="992" spans="2:80" x14ac:dyDescent="0.25">
      <c r="B992" s="6">
        <v>30.6</v>
      </c>
      <c r="C992" s="6">
        <v>65</v>
      </c>
      <c r="D992" s="6">
        <v>22</v>
      </c>
      <c r="E992" s="6">
        <v>30.7</v>
      </c>
      <c r="F992" s="6">
        <v>2.2000000000000002</v>
      </c>
      <c r="G992" s="6">
        <v>3.6</v>
      </c>
      <c r="H992" s="6">
        <v>1012.6</v>
      </c>
      <c r="I992" s="6" t="s">
        <v>229</v>
      </c>
      <c r="J992" s="6" t="s">
        <v>229</v>
      </c>
      <c r="K992" s="6">
        <v>0</v>
      </c>
      <c r="L992" s="6">
        <v>0</v>
      </c>
      <c r="M992" s="6">
        <v>0.5</v>
      </c>
      <c r="N992">
        <v>15.7</v>
      </c>
      <c r="O992">
        <v>669.8</v>
      </c>
      <c r="P992">
        <v>40.9</v>
      </c>
      <c r="Q992">
        <v>41.9</v>
      </c>
      <c r="R992" s="60">
        <v>0.68263888888888902</v>
      </c>
      <c r="T992" s="124">
        <f t="shared" si="61"/>
        <v>0</v>
      </c>
      <c r="U992" s="128">
        <f t="shared" si="60"/>
        <v>-3</v>
      </c>
      <c r="V992" s="123" t="str">
        <f t="shared" si="58"/>
        <v/>
      </c>
      <c r="W992" s="128" t="str">
        <f t="shared" si="59"/>
        <v/>
      </c>
      <c r="X992" s="124"/>
      <c r="Z992" s="6"/>
      <c r="AA992"/>
      <c r="AC992" s="545"/>
      <c r="AR992" s="6"/>
      <c r="AS992" s="6"/>
      <c r="AT992" s="58"/>
      <c r="AV992" s="6"/>
      <c r="AX992" s="6"/>
      <c r="AY992" s="6"/>
      <c r="AZ992" s="6"/>
      <c r="BA992" s="6"/>
      <c r="BB992" s="6"/>
      <c r="BC992" s="6"/>
      <c r="BD992" s="6"/>
      <c r="BE992" s="6"/>
      <c r="BF992" s="6"/>
      <c r="BK992" s="672"/>
      <c r="BL992" s="60"/>
      <c r="CB992" s="60"/>
    </row>
    <row r="993" spans="2:80" x14ac:dyDescent="0.25">
      <c r="B993" s="6">
        <v>30.5</v>
      </c>
      <c r="C993" s="6">
        <v>65</v>
      </c>
      <c r="D993" s="6">
        <v>21.9</v>
      </c>
      <c r="E993" s="6">
        <v>30.4</v>
      </c>
      <c r="F993" s="6">
        <v>0.4</v>
      </c>
      <c r="G993" s="6">
        <v>1.8</v>
      </c>
      <c r="H993" s="6">
        <v>1012.7</v>
      </c>
      <c r="I993" s="6" t="s">
        <v>229</v>
      </c>
      <c r="J993" s="6" t="s">
        <v>229</v>
      </c>
      <c r="K993" s="6">
        <v>0</v>
      </c>
      <c r="L993" s="6">
        <v>0</v>
      </c>
      <c r="M993" s="6">
        <v>0.5</v>
      </c>
      <c r="N993">
        <v>15.7</v>
      </c>
      <c r="O993">
        <v>669.8</v>
      </c>
      <c r="P993">
        <v>40.700000000000003</v>
      </c>
      <c r="Q993">
        <v>41.7</v>
      </c>
      <c r="R993" s="60">
        <v>0.68333333333333302</v>
      </c>
      <c r="T993" s="124">
        <f t="shared" si="61"/>
        <v>0</v>
      </c>
      <c r="U993" s="128">
        <f t="shared" si="60"/>
        <v>-3</v>
      </c>
      <c r="V993" s="123" t="str">
        <f t="shared" si="58"/>
        <v/>
      </c>
      <c r="W993" s="128" t="str">
        <f t="shared" si="59"/>
        <v/>
      </c>
      <c r="X993" s="124"/>
      <c r="Z993" s="6"/>
      <c r="AA993"/>
      <c r="AC993" s="545"/>
      <c r="AR993" s="6"/>
      <c r="AS993" s="6"/>
      <c r="AT993" s="58"/>
      <c r="AV993" s="6"/>
      <c r="AX993" s="6"/>
      <c r="AY993" s="6"/>
      <c r="AZ993" s="6"/>
      <c r="BA993" s="6"/>
      <c r="BB993" s="6"/>
      <c r="BC993" s="6"/>
      <c r="BD993" s="6"/>
      <c r="BE993" s="6"/>
      <c r="BF993" s="6"/>
      <c r="BK993" s="672"/>
      <c r="BL993" s="60"/>
      <c r="CB993" s="60"/>
    </row>
    <row r="994" spans="2:80" x14ac:dyDescent="0.25">
      <c r="B994" s="6">
        <v>30.5</v>
      </c>
      <c r="C994" s="6">
        <v>65</v>
      </c>
      <c r="D994" s="6">
        <v>22.1</v>
      </c>
      <c r="E994" s="6">
        <v>30.3</v>
      </c>
      <c r="F994" s="6">
        <v>2.2000000000000002</v>
      </c>
      <c r="G994" s="6">
        <v>3.6</v>
      </c>
      <c r="H994" s="6">
        <v>1012.8</v>
      </c>
      <c r="I994" s="6" t="s">
        <v>229</v>
      </c>
      <c r="J994" s="6" t="s">
        <v>229</v>
      </c>
      <c r="K994" s="6">
        <v>0</v>
      </c>
      <c r="L994" s="6">
        <v>0</v>
      </c>
      <c r="M994" s="6">
        <v>0.5</v>
      </c>
      <c r="N994">
        <v>15.7</v>
      </c>
      <c r="O994">
        <v>669.8</v>
      </c>
      <c r="P994">
        <v>40.5</v>
      </c>
      <c r="Q994">
        <v>41.4</v>
      </c>
      <c r="R994" s="60">
        <v>0.68402777777777801</v>
      </c>
      <c r="T994" s="124">
        <f t="shared" si="61"/>
        <v>0</v>
      </c>
      <c r="U994" s="128">
        <f t="shared" si="60"/>
        <v>-3</v>
      </c>
      <c r="V994" s="123" t="str">
        <f t="shared" si="58"/>
        <v/>
      </c>
      <c r="W994" s="128" t="str">
        <f t="shared" si="59"/>
        <v/>
      </c>
      <c r="X994" s="124"/>
      <c r="Z994" s="6"/>
      <c r="AA994"/>
      <c r="AC994" s="545"/>
      <c r="AR994" s="6"/>
      <c r="AS994" s="6"/>
      <c r="AT994" s="58"/>
      <c r="AV994" s="6"/>
      <c r="AX994" s="6"/>
      <c r="AY994" s="6"/>
      <c r="AZ994" s="6"/>
      <c r="BA994" s="6"/>
      <c r="BB994" s="6"/>
      <c r="BC994" s="6"/>
      <c r="BD994" s="6"/>
      <c r="BE994" s="6"/>
      <c r="BF994" s="6"/>
      <c r="BK994" s="672"/>
      <c r="BL994" s="60"/>
      <c r="CB994" s="60"/>
    </row>
    <row r="995" spans="2:80" x14ac:dyDescent="0.25">
      <c r="B995" s="6">
        <v>30.5</v>
      </c>
      <c r="C995" s="6">
        <v>65</v>
      </c>
      <c r="D995" s="6">
        <v>22</v>
      </c>
      <c r="E995" s="6">
        <v>30.2</v>
      </c>
      <c r="F995" s="6">
        <v>0</v>
      </c>
      <c r="G995" s="6">
        <v>0</v>
      </c>
      <c r="H995" s="6">
        <v>1012.9</v>
      </c>
      <c r="I995" s="6" t="s">
        <v>229</v>
      </c>
      <c r="J995" s="6" t="s">
        <v>229</v>
      </c>
      <c r="K995" s="6">
        <v>0</v>
      </c>
      <c r="L995" s="6">
        <v>0</v>
      </c>
      <c r="M995" s="6">
        <v>0.5</v>
      </c>
      <c r="N995">
        <v>15.7</v>
      </c>
      <c r="O995">
        <v>669.8</v>
      </c>
      <c r="P995">
        <v>40.4</v>
      </c>
      <c r="Q995">
        <v>41.2</v>
      </c>
      <c r="R995" s="60">
        <v>0.68472222222222201</v>
      </c>
      <c r="T995" s="124">
        <f t="shared" si="61"/>
        <v>0</v>
      </c>
      <c r="U995" s="128">
        <f t="shared" si="60"/>
        <v>-3</v>
      </c>
      <c r="V995" s="123" t="str">
        <f t="shared" si="58"/>
        <v/>
      </c>
      <c r="W995" s="128" t="str">
        <f t="shared" si="59"/>
        <v/>
      </c>
      <c r="X995" s="124"/>
      <c r="Z995" s="6"/>
      <c r="AA995"/>
      <c r="AC995" s="545"/>
      <c r="AR995" s="6"/>
      <c r="AS995" s="6"/>
      <c r="AT995" s="58"/>
      <c r="AV995" s="6"/>
      <c r="AX995" s="6"/>
      <c r="AY995" s="6"/>
      <c r="AZ995" s="6"/>
      <c r="BA995" s="6"/>
      <c r="BB995" s="6"/>
      <c r="BC995" s="6"/>
      <c r="BD995" s="6"/>
      <c r="BE995" s="6"/>
      <c r="BF995" s="6"/>
      <c r="BK995" s="672"/>
      <c r="BL995" s="60"/>
      <c r="CB995" s="60"/>
    </row>
    <row r="996" spans="2:80" x14ac:dyDescent="0.25">
      <c r="B996" s="6">
        <v>30.6</v>
      </c>
      <c r="C996" s="6">
        <v>65</v>
      </c>
      <c r="D996" s="6">
        <v>21.8</v>
      </c>
      <c r="E996" s="6">
        <v>30.1</v>
      </c>
      <c r="F996" s="6">
        <v>1.8</v>
      </c>
      <c r="G996" s="6">
        <v>1.8</v>
      </c>
      <c r="H996" s="6">
        <v>1012.6</v>
      </c>
      <c r="I996" s="6" t="s">
        <v>229</v>
      </c>
      <c r="J996" s="6" t="s">
        <v>229</v>
      </c>
      <c r="K996" s="6">
        <v>0</v>
      </c>
      <c r="L996" s="6">
        <v>0</v>
      </c>
      <c r="M996" s="6">
        <v>0.5</v>
      </c>
      <c r="N996">
        <v>15.7</v>
      </c>
      <c r="O996">
        <v>669.8</v>
      </c>
      <c r="P996">
        <v>40.5</v>
      </c>
      <c r="Q996">
        <v>41.1</v>
      </c>
      <c r="R996" s="60">
        <v>0.68541666666666701</v>
      </c>
      <c r="T996" s="124">
        <f t="shared" si="61"/>
        <v>0</v>
      </c>
      <c r="U996" s="128">
        <f t="shared" si="60"/>
        <v>-3</v>
      </c>
      <c r="V996" s="123" t="str">
        <f t="shared" si="58"/>
        <v/>
      </c>
      <c r="W996" s="128" t="str">
        <f t="shared" si="59"/>
        <v/>
      </c>
      <c r="X996" s="124"/>
      <c r="Z996" s="6"/>
      <c r="AA996"/>
      <c r="AC996" s="545"/>
      <c r="AR996" s="6"/>
      <c r="AS996" s="6"/>
      <c r="AT996" s="58"/>
      <c r="AV996" s="6"/>
      <c r="AX996" s="6"/>
      <c r="AY996" s="6"/>
      <c r="AZ996" s="6"/>
      <c r="BA996" s="6"/>
      <c r="BB996" s="6"/>
      <c r="BC996" s="6"/>
      <c r="BD996" s="6"/>
      <c r="BE996" s="6"/>
      <c r="BF996" s="6"/>
      <c r="BK996" s="672"/>
      <c r="BL996" s="60"/>
      <c r="CB996" s="60"/>
    </row>
    <row r="997" spans="2:80" x14ac:dyDescent="0.25">
      <c r="B997" s="6">
        <v>30.6</v>
      </c>
      <c r="C997" s="6">
        <v>65</v>
      </c>
      <c r="D997" s="6">
        <v>21.8</v>
      </c>
      <c r="E997" s="6">
        <v>30.1</v>
      </c>
      <c r="F997" s="6">
        <v>2.2000000000000002</v>
      </c>
      <c r="G997" s="6">
        <v>3.6</v>
      </c>
      <c r="H997" s="6">
        <v>1012.6</v>
      </c>
      <c r="I997" s="6" t="s">
        <v>229</v>
      </c>
      <c r="J997" s="6" t="s">
        <v>229</v>
      </c>
      <c r="K997" s="6">
        <v>0</v>
      </c>
      <c r="L997" s="6">
        <v>0</v>
      </c>
      <c r="M997" s="6">
        <v>0.5</v>
      </c>
      <c r="N997">
        <v>15.7</v>
      </c>
      <c r="O997">
        <v>669.8</v>
      </c>
      <c r="P997">
        <v>40.6</v>
      </c>
      <c r="Q997">
        <v>41.2</v>
      </c>
      <c r="R997" s="60">
        <v>0.68611111111111101</v>
      </c>
      <c r="T997" s="124">
        <f t="shared" si="61"/>
        <v>0</v>
      </c>
      <c r="U997" s="128">
        <f t="shared" si="60"/>
        <v>-3</v>
      </c>
      <c r="V997" s="123" t="str">
        <f t="shared" si="58"/>
        <v/>
      </c>
      <c r="W997" s="128" t="str">
        <f t="shared" si="59"/>
        <v/>
      </c>
      <c r="X997" s="124"/>
      <c r="Z997" s="6"/>
      <c r="AA997"/>
      <c r="AC997" s="545"/>
      <c r="AR997" s="6"/>
      <c r="AS997" s="6"/>
      <c r="AT997" s="58"/>
      <c r="AV997" s="6"/>
      <c r="AX997" s="6"/>
      <c r="AY997" s="6"/>
      <c r="AZ997" s="6"/>
      <c r="BA997" s="6"/>
      <c r="BB997" s="6"/>
      <c r="BC997" s="6"/>
      <c r="BD997" s="6"/>
      <c r="BE997" s="6"/>
      <c r="BF997" s="6"/>
      <c r="BK997" s="672"/>
      <c r="BL997" s="60"/>
      <c r="CB997" s="60"/>
    </row>
    <row r="998" spans="2:80" x14ac:dyDescent="0.25">
      <c r="B998" s="6">
        <v>30.7</v>
      </c>
      <c r="C998" s="6">
        <v>65</v>
      </c>
      <c r="D998" s="6">
        <v>21.8</v>
      </c>
      <c r="E998" s="6">
        <v>30.2</v>
      </c>
      <c r="F998" s="6">
        <v>0</v>
      </c>
      <c r="G998" s="6">
        <v>0</v>
      </c>
      <c r="H998" s="6">
        <v>1012.6</v>
      </c>
      <c r="I998" s="6" t="s">
        <v>229</v>
      </c>
      <c r="J998" s="6" t="s">
        <v>229</v>
      </c>
      <c r="K998" s="6">
        <v>0</v>
      </c>
      <c r="L998" s="6">
        <v>0</v>
      </c>
      <c r="M998" s="6">
        <v>0.5</v>
      </c>
      <c r="N998">
        <v>15.7</v>
      </c>
      <c r="O998">
        <v>669.8</v>
      </c>
      <c r="P998">
        <v>40.799999999999997</v>
      </c>
      <c r="Q998">
        <v>41.3</v>
      </c>
      <c r="R998" s="60">
        <v>0.686805555555556</v>
      </c>
      <c r="T998" s="124">
        <f t="shared" si="61"/>
        <v>0</v>
      </c>
      <c r="U998" s="128">
        <f t="shared" si="60"/>
        <v>-3</v>
      </c>
      <c r="V998" s="123" t="str">
        <f t="shared" si="58"/>
        <v/>
      </c>
      <c r="W998" s="128" t="str">
        <f t="shared" si="59"/>
        <v/>
      </c>
      <c r="X998" s="124"/>
      <c r="Z998" s="6"/>
      <c r="AA998"/>
      <c r="AC998" s="545"/>
      <c r="AR998" s="6"/>
      <c r="AS998" s="6"/>
      <c r="AT998" s="58"/>
      <c r="AV998" s="6"/>
      <c r="AX998" s="6"/>
      <c r="AY998" s="6"/>
      <c r="AZ998" s="6"/>
      <c r="BA998" s="6"/>
      <c r="BB998" s="6"/>
      <c r="BC998" s="6"/>
      <c r="BD998" s="6"/>
      <c r="BE998" s="6"/>
      <c r="BF998" s="6"/>
      <c r="BK998" s="672"/>
      <c r="BL998" s="60"/>
      <c r="CB998" s="60"/>
    </row>
    <row r="999" spans="2:80" x14ac:dyDescent="0.25">
      <c r="B999" s="6">
        <v>30.7</v>
      </c>
      <c r="C999" s="6">
        <v>65</v>
      </c>
      <c r="D999" s="6">
        <v>21.8</v>
      </c>
      <c r="E999" s="6">
        <v>30.2</v>
      </c>
      <c r="F999" s="6">
        <v>2.5</v>
      </c>
      <c r="G999" s="6">
        <v>3.6</v>
      </c>
      <c r="H999" s="6">
        <v>1012.6</v>
      </c>
      <c r="I999" s="6" t="s">
        <v>229</v>
      </c>
      <c r="J999" s="6" t="s">
        <v>229</v>
      </c>
      <c r="K999" s="6">
        <v>0</v>
      </c>
      <c r="L999" s="6">
        <v>0</v>
      </c>
      <c r="M999" s="6">
        <v>0.5</v>
      </c>
      <c r="N999">
        <v>15.7</v>
      </c>
      <c r="O999">
        <v>669.8</v>
      </c>
      <c r="P999">
        <v>41</v>
      </c>
      <c r="Q999">
        <v>41.5</v>
      </c>
      <c r="R999" s="60">
        <v>0.6875</v>
      </c>
      <c r="T999" s="124">
        <f t="shared" si="61"/>
        <v>0</v>
      </c>
      <c r="U999" s="128">
        <f t="shared" si="60"/>
        <v>-3</v>
      </c>
      <c r="V999" s="123" t="str">
        <f t="shared" si="58"/>
        <v/>
      </c>
      <c r="W999" s="128" t="str">
        <f t="shared" si="59"/>
        <v/>
      </c>
      <c r="X999" s="124"/>
      <c r="Z999" s="6"/>
      <c r="AA999"/>
      <c r="AC999" s="545"/>
      <c r="AR999" s="6"/>
      <c r="AS999" s="6"/>
      <c r="AT999" s="58"/>
      <c r="AV999" s="6"/>
      <c r="AX999" s="6"/>
      <c r="AY999" s="6"/>
      <c r="AZ999" s="6"/>
      <c r="BA999" s="6"/>
      <c r="BB999" s="6"/>
      <c r="BC999" s="6"/>
      <c r="BD999" s="6"/>
      <c r="BE999" s="6"/>
      <c r="BF999" s="6"/>
      <c r="BK999" s="672"/>
      <c r="BL999" s="60"/>
      <c r="CB999" s="60"/>
    </row>
    <row r="1000" spans="2:80" x14ac:dyDescent="0.25">
      <c r="B1000" s="6">
        <v>30.8</v>
      </c>
      <c r="C1000" s="6">
        <v>64</v>
      </c>
      <c r="D1000" s="6">
        <v>21.7</v>
      </c>
      <c r="E1000" s="6">
        <v>30.3</v>
      </c>
      <c r="F1000" s="6">
        <v>1.1000000000000001</v>
      </c>
      <c r="G1000" s="6">
        <v>1.8</v>
      </c>
      <c r="H1000" s="6">
        <v>1012.7</v>
      </c>
      <c r="I1000" s="6" t="s">
        <v>229</v>
      </c>
      <c r="J1000" s="6" t="s">
        <v>229</v>
      </c>
      <c r="K1000" s="6">
        <v>0</v>
      </c>
      <c r="L1000" s="6">
        <v>0</v>
      </c>
      <c r="M1000" s="6">
        <v>0.5</v>
      </c>
      <c r="N1000">
        <v>15.7</v>
      </c>
      <c r="O1000">
        <v>669.8</v>
      </c>
      <c r="P1000">
        <v>41.3</v>
      </c>
      <c r="Q1000">
        <v>41.8</v>
      </c>
      <c r="R1000" s="60">
        <v>0.688194444444444</v>
      </c>
      <c r="T1000" s="124">
        <f t="shared" si="61"/>
        <v>0</v>
      </c>
      <c r="U1000" s="128">
        <f t="shared" si="60"/>
        <v>-3</v>
      </c>
      <c r="V1000" s="123" t="str">
        <f t="shared" si="58"/>
        <v/>
      </c>
      <c r="W1000" s="128" t="str">
        <f t="shared" si="59"/>
        <v/>
      </c>
      <c r="X1000" s="124"/>
      <c r="Z1000" s="6"/>
      <c r="AA1000"/>
      <c r="AC1000" s="545"/>
      <c r="AR1000" s="6"/>
      <c r="AS1000" s="6"/>
      <c r="AT1000" s="58"/>
      <c r="AV1000" s="6"/>
      <c r="AX1000" s="6"/>
      <c r="AY1000" s="6"/>
      <c r="AZ1000" s="6"/>
      <c r="BA1000" s="6"/>
      <c r="BB1000" s="6"/>
      <c r="BC1000" s="6"/>
      <c r="BD1000" s="6"/>
      <c r="BE1000" s="6"/>
      <c r="BF1000" s="6"/>
      <c r="BK1000" s="672"/>
      <c r="BL1000" s="60"/>
      <c r="CB1000" s="60"/>
    </row>
    <row r="1001" spans="2:80" x14ac:dyDescent="0.25">
      <c r="B1001" s="6">
        <v>30.8</v>
      </c>
      <c r="C1001" s="6">
        <v>65</v>
      </c>
      <c r="D1001" s="6">
        <v>21.7</v>
      </c>
      <c r="E1001" s="6">
        <v>30.3</v>
      </c>
      <c r="F1001" s="6">
        <v>1.4</v>
      </c>
      <c r="G1001" s="6">
        <v>3.6</v>
      </c>
      <c r="H1001" s="6">
        <v>1012.8</v>
      </c>
      <c r="I1001" s="6" t="s">
        <v>229</v>
      </c>
      <c r="J1001" s="6" t="s">
        <v>229</v>
      </c>
      <c r="K1001" s="6">
        <v>0</v>
      </c>
      <c r="L1001" s="6">
        <v>0</v>
      </c>
      <c r="M1001" s="6">
        <v>0.5</v>
      </c>
      <c r="N1001">
        <v>15.7</v>
      </c>
      <c r="O1001">
        <v>669.8</v>
      </c>
      <c r="P1001">
        <v>41.7</v>
      </c>
      <c r="Q1001">
        <v>42.2</v>
      </c>
      <c r="R1001" s="60">
        <v>0.68888888888888899</v>
      </c>
      <c r="T1001" s="124">
        <f t="shared" si="61"/>
        <v>0</v>
      </c>
      <c r="U1001" s="128">
        <f t="shared" si="60"/>
        <v>-3</v>
      </c>
      <c r="V1001" s="123" t="str">
        <f t="shared" si="58"/>
        <v/>
      </c>
      <c r="W1001" s="128" t="str">
        <f t="shared" si="59"/>
        <v/>
      </c>
      <c r="X1001" s="124"/>
      <c r="Z1001" s="6"/>
      <c r="AA1001"/>
      <c r="AC1001" s="545"/>
      <c r="AR1001" s="6"/>
      <c r="AS1001" s="6"/>
      <c r="AT1001" s="58"/>
      <c r="AV1001" s="6"/>
      <c r="AX1001" s="6"/>
      <c r="AY1001" s="6"/>
      <c r="AZ1001" s="6"/>
      <c r="BA1001" s="6"/>
      <c r="BB1001" s="6"/>
      <c r="BC1001" s="6"/>
      <c r="BD1001" s="6"/>
      <c r="BE1001" s="6"/>
      <c r="BF1001" s="6"/>
      <c r="BK1001" s="672"/>
      <c r="BL1001" s="60"/>
      <c r="CB1001" s="60"/>
    </row>
    <row r="1002" spans="2:80" x14ac:dyDescent="0.25">
      <c r="B1002" s="6">
        <v>30.9</v>
      </c>
      <c r="C1002" s="6">
        <v>64</v>
      </c>
      <c r="D1002" s="6">
        <v>21.8</v>
      </c>
      <c r="E1002" s="6">
        <v>30.5</v>
      </c>
      <c r="F1002" s="6">
        <v>1.1000000000000001</v>
      </c>
      <c r="G1002" s="6">
        <v>1.8</v>
      </c>
      <c r="H1002" s="6">
        <v>1012.8</v>
      </c>
      <c r="I1002" s="6" t="s">
        <v>229</v>
      </c>
      <c r="J1002" s="6" t="s">
        <v>229</v>
      </c>
      <c r="K1002" s="6">
        <v>0</v>
      </c>
      <c r="L1002" s="6">
        <v>0</v>
      </c>
      <c r="M1002" s="6">
        <v>0.5</v>
      </c>
      <c r="N1002">
        <v>15.7</v>
      </c>
      <c r="O1002">
        <v>669.8</v>
      </c>
      <c r="P1002">
        <v>42.1</v>
      </c>
      <c r="Q1002">
        <v>42.5</v>
      </c>
      <c r="R1002" s="60">
        <v>0.68958333333333299</v>
      </c>
      <c r="T1002" s="124">
        <f t="shared" si="61"/>
        <v>0</v>
      </c>
      <c r="U1002" s="128">
        <f t="shared" si="60"/>
        <v>-3</v>
      </c>
      <c r="V1002" s="123" t="str">
        <f t="shared" si="58"/>
        <v/>
      </c>
      <c r="W1002" s="128" t="str">
        <f t="shared" si="59"/>
        <v/>
      </c>
      <c r="X1002" s="124"/>
      <c r="Z1002" s="6"/>
      <c r="AA1002"/>
      <c r="AC1002" s="545"/>
      <c r="AR1002" s="6"/>
      <c r="AS1002" s="6"/>
      <c r="AT1002" s="58"/>
      <c r="AV1002" s="6"/>
      <c r="AX1002" s="6"/>
      <c r="AY1002" s="6"/>
      <c r="AZ1002" s="6"/>
      <c r="BA1002" s="6"/>
      <c r="BB1002" s="6"/>
      <c r="BC1002" s="6"/>
      <c r="BD1002" s="6"/>
      <c r="BE1002" s="6"/>
      <c r="BF1002" s="6"/>
      <c r="BK1002" s="672"/>
      <c r="BL1002" s="60"/>
      <c r="CB1002" s="60"/>
    </row>
    <row r="1003" spans="2:80" x14ac:dyDescent="0.25">
      <c r="B1003" s="6">
        <v>31</v>
      </c>
      <c r="C1003" s="6">
        <v>63</v>
      </c>
      <c r="D1003" s="6">
        <v>21.6</v>
      </c>
      <c r="E1003" s="6">
        <v>30.4</v>
      </c>
      <c r="F1003" s="6">
        <v>4</v>
      </c>
      <c r="G1003" s="6">
        <v>5.4</v>
      </c>
      <c r="H1003" s="6">
        <v>1012.7</v>
      </c>
      <c r="I1003" s="6" t="s">
        <v>229</v>
      </c>
      <c r="J1003" s="6" t="s">
        <v>229</v>
      </c>
      <c r="K1003" s="6">
        <v>0</v>
      </c>
      <c r="L1003" s="6">
        <v>0</v>
      </c>
      <c r="M1003" s="6">
        <v>0.5</v>
      </c>
      <c r="N1003">
        <v>15.7</v>
      </c>
      <c r="O1003">
        <v>669.8</v>
      </c>
      <c r="P1003">
        <v>42.5</v>
      </c>
      <c r="Q1003">
        <v>42.8</v>
      </c>
      <c r="R1003" s="60">
        <v>0.69027777777777799</v>
      </c>
      <c r="T1003" s="124">
        <f t="shared" si="61"/>
        <v>0</v>
      </c>
      <c r="U1003" s="128">
        <f t="shared" si="60"/>
        <v>-3</v>
      </c>
      <c r="V1003" s="123" t="str">
        <f t="shared" si="58"/>
        <v/>
      </c>
      <c r="W1003" s="128" t="str">
        <f t="shared" si="59"/>
        <v/>
      </c>
      <c r="X1003" s="124"/>
      <c r="Z1003" s="6"/>
      <c r="AA1003"/>
      <c r="AC1003" s="545"/>
      <c r="AR1003" s="6"/>
      <c r="AS1003" s="6"/>
      <c r="AT1003" s="58"/>
      <c r="AV1003" s="6"/>
      <c r="AX1003" s="6"/>
      <c r="AY1003" s="6"/>
      <c r="AZ1003" s="6"/>
      <c r="BA1003" s="6"/>
      <c r="BB1003" s="6"/>
      <c r="BC1003" s="6"/>
      <c r="BD1003" s="6"/>
      <c r="BE1003" s="6"/>
      <c r="BF1003" s="6"/>
      <c r="BK1003" s="672"/>
      <c r="BL1003" s="60"/>
      <c r="CB1003" s="60"/>
    </row>
    <row r="1004" spans="2:80" x14ac:dyDescent="0.25">
      <c r="B1004" s="6">
        <v>31</v>
      </c>
      <c r="C1004" s="6">
        <v>61</v>
      </c>
      <c r="D1004" s="6">
        <v>21.6</v>
      </c>
      <c r="E1004" s="6">
        <v>30.4</v>
      </c>
      <c r="F1004" s="6">
        <v>1.1000000000000001</v>
      </c>
      <c r="G1004" s="6">
        <v>1.8</v>
      </c>
      <c r="H1004" s="6">
        <v>1013</v>
      </c>
      <c r="I1004" s="6" t="s">
        <v>229</v>
      </c>
      <c r="J1004" s="6" t="s">
        <v>229</v>
      </c>
      <c r="K1004" s="6">
        <v>0</v>
      </c>
      <c r="L1004" s="6">
        <v>0</v>
      </c>
      <c r="M1004" s="6">
        <v>0.5</v>
      </c>
      <c r="N1004">
        <v>15.7</v>
      </c>
      <c r="O1004">
        <v>669.8</v>
      </c>
      <c r="P1004">
        <v>42.7</v>
      </c>
      <c r="Q1004">
        <v>43.1</v>
      </c>
      <c r="R1004" s="60">
        <v>0.69097222222222199</v>
      </c>
      <c r="T1004" s="124">
        <f t="shared" si="61"/>
        <v>0</v>
      </c>
      <c r="U1004" s="128">
        <f t="shared" si="60"/>
        <v>-3</v>
      </c>
      <c r="V1004" s="123" t="str">
        <f t="shared" si="58"/>
        <v/>
      </c>
      <c r="W1004" s="128" t="str">
        <f t="shared" si="59"/>
        <v/>
      </c>
      <c r="X1004" s="124"/>
      <c r="Z1004" s="6"/>
      <c r="AA1004"/>
      <c r="AC1004" s="545"/>
      <c r="AR1004" s="6"/>
      <c r="AS1004" s="6"/>
      <c r="AT1004" s="58"/>
      <c r="AV1004" s="6"/>
      <c r="AX1004" s="6"/>
      <c r="AY1004" s="6"/>
      <c r="AZ1004" s="6"/>
      <c r="BA1004" s="6"/>
      <c r="BB1004" s="6"/>
      <c r="BC1004" s="6"/>
      <c r="BD1004" s="6"/>
      <c r="BE1004" s="6"/>
      <c r="BF1004" s="6"/>
      <c r="BK1004" s="672"/>
      <c r="BL1004" s="60"/>
      <c r="CB1004" s="60"/>
    </row>
    <row r="1005" spans="2:80" x14ac:dyDescent="0.25">
      <c r="B1005" s="6">
        <v>31</v>
      </c>
      <c r="C1005" s="6">
        <v>61</v>
      </c>
      <c r="D1005" s="6">
        <v>21.5</v>
      </c>
      <c r="E1005" s="6">
        <v>30.7</v>
      </c>
      <c r="F1005" s="6">
        <v>1.1000000000000001</v>
      </c>
      <c r="G1005" s="6">
        <v>3.6</v>
      </c>
      <c r="H1005" s="6">
        <v>1012.7</v>
      </c>
      <c r="I1005" s="6" t="s">
        <v>229</v>
      </c>
      <c r="J1005" s="6" t="s">
        <v>229</v>
      </c>
      <c r="K1005" s="6">
        <v>0</v>
      </c>
      <c r="L1005" s="6">
        <v>0</v>
      </c>
      <c r="M1005" s="6">
        <v>0.5</v>
      </c>
      <c r="N1005">
        <v>15.7</v>
      </c>
      <c r="O1005">
        <v>669.8</v>
      </c>
      <c r="P1005">
        <v>42.9</v>
      </c>
      <c r="Q1005">
        <v>43.3</v>
      </c>
      <c r="R1005" s="60">
        <v>0.69166666666666698</v>
      </c>
      <c r="T1005" s="124">
        <f t="shared" si="61"/>
        <v>0</v>
      </c>
      <c r="U1005" s="128">
        <f t="shared" si="60"/>
        <v>-3</v>
      </c>
      <c r="V1005" s="123" t="str">
        <f t="shared" si="58"/>
        <v/>
      </c>
      <c r="W1005" s="128" t="str">
        <f t="shared" si="59"/>
        <v/>
      </c>
      <c r="X1005" s="124"/>
      <c r="Z1005" s="6"/>
      <c r="AA1005"/>
      <c r="AC1005" s="545"/>
      <c r="AR1005" s="6"/>
      <c r="AS1005" s="6"/>
      <c r="AT1005" s="58"/>
      <c r="AV1005" s="6"/>
      <c r="AX1005" s="6"/>
      <c r="AY1005" s="6"/>
      <c r="AZ1005" s="6"/>
      <c r="BA1005" s="6"/>
      <c r="BB1005" s="6"/>
      <c r="BC1005" s="6"/>
      <c r="BD1005" s="6"/>
      <c r="BE1005" s="6"/>
      <c r="BF1005" s="6"/>
      <c r="BK1005" s="672"/>
      <c r="BL1005" s="60"/>
      <c r="CB1005" s="60"/>
    </row>
    <row r="1006" spans="2:80" x14ac:dyDescent="0.25">
      <c r="B1006" s="6">
        <v>31</v>
      </c>
      <c r="C1006" s="6">
        <v>62</v>
      </c>
      <c r="D1006" s="6">
        <v>21.6</v>
      </c>
      <c r="E1006" s="6">
        <v>30.8</v>
      </c>
      <c r="F1006" s="6">
        <v>0</v>
      </c>
      <c r="G1006" s="6">
        <v>0</v>
      </c>
      <c r="H1006" s="6">
        <v>1012.6</v>
      </c>
      <c r="I1006" s="6" t="s">
        <v>229</v>
      </c>
      <c r="J1006" s="6" t="s">
        <v>229</v>
      </c>
      <c r="K1006" s="6">
        <v>0</v>
      </c>
      <c r="L1006" s="6">
        <v>0</v>
      </c>
      <c r="M1006" s="6">
        <v>0.5</v>
      </c>
      <c r="N1006">
        <v>15.7</v>
      </c>
      <c r="O1006">
        <v>669.8</v>
      </c>
      <c r="P1006">
        <v>43.1</v>
      </c>
      <c r="Q1006">
        <v>43.6</v>
      </c>
      <c r="R1006" s="60">
        <v>0.69236111111111098</v>
      </c>
      <c r="T1006" s="124">
        <f t="shared" si="61"/>
        <v>0</v>
      </c>
      <c r="U1006" s="128">
        <f t="shared" si="60"/>
        <v>-3</v>
      </c>
      <c r="V1006" s="123" t="str">
        <f t="shared" si="58"/>
        <v/>
      </c>
      <c r="W1006" s="128" t="str">
        <f t="shared" si="59"/>
        <v/>
      </c>
      <c r="X1006" s="124"/>
      <c r="Z1006" s="6"/>
      <c r="AA1006"/>
      <c r="AC1006" s="545"/>
      <c r="AR1006" s="6"/>
      <c r="AS1006" s="6"/>
      <c r="AT1006" s="58"/>
      <c r="AV1006" s="6"/>
      <c r="AX1006" s="6"/>
      <c r="AY1006" s="6"/>
      <c r="AZ1006" s="6"/>
      <c r="BA1006" s="6"/>
      <c r="BB1006" s="6"/>
      <c r="BC1006" s="6"/>
      <c r="BD1006" s="6"/>
      <c r="BE1006" s="6"/>
      <c r="BF1006" s="6"/>
      <c r="BK1006" s="672"/>
      <c r="BL1006" s="60"/>
      <c r="CB1006" s="60"/>
    </row>
    <row r="1007" spans="2:80" x14ac:dyDescent="0.25">
      <c r="B1007" s="6">
        <v>31.1</v>
      </c>
      <c r="C1007" s="6">
        <v>62</v>
      </c>
      <c r="D1007" s="6">
        <v>21.5</v>
      </c>
      <c r="E1007" s="6">
        <v>31</v>
      </c>
      <c r="F1007" s="6">
        <v>1.1000000000000001</v>
      </c>
      <c r="G1007" s="6">
        <v>1.8</v>
      </c>
      <c r="H1007" s="6">
        <v>1012.9</v>
      </c>
      <c r="I1007" s="6" t="s">
        <v>229</v>
      </c>
      <c r="J1007" s="6" t="s">
        <v>229</v>
      </c>
      <c r="K1007" s="6">
        <v>0</v>
      </c>
      <c r="L1007" s="6">
        <v>0</v>
      </c>
      <c r="M1007" s="6">
        <v>0.5</v>
      </c>
      <c r="N1007">
        <v>15.7</v>
      </c>
      <c r="O1007">
        <v>669.8</v>
      </c>
      <c r="P1007">
        <v>43.3</v>
      </c>
      <c r="Q1007">
        <v>44.1</v>
      </c>
      <c r="R1007" s="60">
        <v>0.69305555555555598</v>
      </c>
      <c r="T1007" s="124">
        <f t="shared" si="61"/>
        <v>0</v>
      </c>
      <c r="U1007" s="128">
        <f t="shared" si="60"/>
        <v>-3</v>
      </c>
      <c r="V1007" s="123" t="str">
        <f t="shared" si="58"/>
        <v/>
      </c>
      <c r="W1007" s="128" t="str">
        <f t="shared" si="59"/>
        <v/>
      </c>
      <c r="X1007" s="124"/>
      <c r="Z1007" s="6"/>
      <c r="AA1007"/>
      <c r="AC1007" s="545"/>
      <c r="AR1007" s="6"/>
      <c r="AS1007" s="6"/>
      <c r="AT1007" s="58"/>
      <c r="AV1007" s="6"/>
      <c r="AX1007" s="6"/>
      <c r="AY1007" s="6"/>
      <c r="AZ1007" s="6"/>
      <c r="BA1007" s="6"/>
      <c r="BB1007" s="6"/>
      <c r="BC1007" s="6"/>
      <c r="BD1007" s="6"/>
      <c r="BE1007" s="6"/>
      <c r="BF1007" s="6"/>
      <c r="BK1007" s="672"/>
      <c r="BL1007" s="60"/>
      <c r="CB1007" s="60"/>
    </row>
    <row r="1008" spans="2:80" x14ac:dyDescent="0.25">
      <c r="B1008" s="6">
        <v>31.1</v>
      </c>
      <c r="C1008" s="6">
        <v>62</v>
      </c>
      <c r="D1008" s="6">
        <v>21.8</v>
      </c>
      <c r="E1008" s="6">
        <v>31.2</v>
      </c>
      <c r="F1008" s="6">
        <v>0.7</v>
      </c>
      <c r="G1008" s="6">
        <v>1.8</v>
      </c>
      <c r="H1008" s="6">
        <v>1012.7</v>
      </c>
      <c r="I1008" s="6" t="s">
        <v>229</v>
      </c>
      <c r="J1008" s="6" t="s">
        <v>229</v>
      </c>
      <c r="K1008" s="6">
        <v>0</v>
      </c>
      <c r="L1008" s="6">
        <v>0</v>
      </c>
      <c r="M1008" s="6">
        <v>0.5</v>
      </c>
      <c r="N1008">
        <v>15.7</v>
      </c>
      <c r="O1008">
        <v>669.8</v>
      </c>
      <c r="P1008">
        <v>43.5</v>
      </c>
      <c r="Q1008">
        <v>44.5</v>
      </c>
      <c r="R1008" s="60">
        <v>0.69374999999999998</v>
      </c>
      <c r="T1008" s="124">
        <f t="shared" si="61"/>
        <v>0</v>
      </c>
      <c r="U1008" s="128">
        <f t="shared" si="60"/>
        <v>-3</v>
      </c>
      <c r="V1008" s="123" t="str">
        <f t="shared" si="58"/>
        <v/>
      </c>
      <c r="W1008" s="128" t="str">
        <f t="shared" si="59"/>
        <v/>
      </c>
      <c r="X1008" s="124"/>
      <c r="Z1008" s="6"/>
      <c r="AA1008"/>
      <c r="AC1008" s="545"/>
      <c r="AR1008" s="6"/>
      <c r="AS1008" s="6"/>
      <c r="AT1008" s="58"/>
      <c r="AV1008" s="6"/>
      <c r="AX1008" s="6"/>
      <c r="AY1008" s="6"/>
      <c r="AZ1008" s="6"/>
      <c r="BA1008" s="6"/>
      <c r="BB1008" s="6"/>
      <c r="BC1008" s="6"/>
      <c r="BD1008" s="6"/>
      <c r="BE1008" s="6"/>
      <c r="BF1008" s="6"/>
      <c r="BK1008" s="672"/>
      <c r="BL1008" s="60"/>
      <c r="CB1008" s="60"/>
    </row>
    <row r="1009" spans="2:80" x14ac:dyDescent="0.25">
      <c r="B1009" s="6">
        <v>31.1</v>
      </c>
      <c r="C1009" s="6">
        <v>61</v>
      </c>
      <c r="D1009" s="6">
        <v>21.8</v>
      </c>
      <c r="E1009" s="6">
        <v>31.2</v>
      </c>
      <c r="F1009" s="6">
        <v>0.7</v>
      </c>
      <c r="G1009" s="6">
        <v>1.8</v>
      </c>
      <c r="H1009" s="6">
        <v>1012.8</v>
      </c>
      <c r="I1009" s="6" t="s">
        <v>229</v>
      </c>
      <c r="J1009" s="6" t="s">
        <v>229</v>
      </c>
      <c r="K1009" s="6">
        <v>0</v>
      </c>
      <c r="L1009" s="6">
        <v>0</v>
      </c>
      <c r="M1009" s="6">
        <v>0.5</v>
      </c>
      <c r="N1009">
        <v>15.7</v>
      </c>
      <c r="O1009">
        <v>669.8</v>
      </c>
      <c r="P1009">
        <v>43.6</v>
      </c>
      <c r="Q1009">
        <v>44.8</v>
      </c>
      <c r="R1009" s="60">
        <v>0.69444444444444398</v>
      </c>
      <c r="T1009" s="124">
        <f t="shared" si="61"/>
        <v>0</v>
      </c>
      <c r="U1009" s="128">
        <f t="shared" si="60"/>
        <v>-3</v>
      </c>
      <c r="V1009" s="123" t="str">
        <f t="shared" si="58"/>
        <v/>
      </c>
      <c r="W1009" s="128" t="str">
        <f t="shared" si="59"/>
        <v/>
      </c>
      <c r="X1009" s="124"/>
      <c r="Z1009" s="6"/>
      <c r="AA1009"/>
      <c r="AC1009" s="545"/>
      <c r="AR1009" s="6"/>
      <c r="AS1009" s="6"/>
      <c r="AT1009" s="58"/>
      <c r="AV1009" s="6"/>
      <c r="AX1009" s="6"/>
      <c r="AY1009" s="6"/>
      <c r="AZ1009" s="6"/>
      <c r="BA1009" s="6"/>
      <c r="BB1009" s="6"/>
      <c r="BC1009" s="6"/>
      <c r="BD1009" s="6"/>
      <c r="BE1009" s="6"/>
      <c r="BF1009" s="6"/>
      <c r="BK1009" s="672"/>
      <c r="BL1009" s="60"/>
      <c r="CB1009" s="60"/>
    </row>
    <row r="1010" spans="2:80" x14ac:dyDescent="0.25">
      <c r="B1010" s="6">
        <v>31.2</v>
      </c>
      <c r="C1010" s="6">
        <v>62</v>
      </c>
      <c r="D1010" s="6">
        <v>21.7</v>
      </c>
      <c r="E1010" s="6">
        <v>30.9</v>
      </c>
      <c r="F1010" s="6">
        <v>2.9</v>
      </c>
      <c r="G1010" s="6">
        <v>3.6</v>
      </c>
      <c r="H1010" s="6">
        <v>1012.8</v>
      </c>
      <c r="I1010" s="6" t="s">
        <v>229</v>
      </c>
      <c r="J1010" s="6" t="s">
        <v>229</v>
      </c>
      <c r="K1010" s="6">
        <v>0</v>
      </c>
      <c r="L1010" s="6">
        <v>0</v>
      </c>
      <c r="M1010" s="6">
        <v>0.5</v>
      </c>
      <c r="N1010">
        <v>15.7</v>
      </c>
      <c r="O1010">
        <v>669.8</v>
      </c>
      <c r="P1010">
        <v>43.7</v>
      </c>
      <c r="Q1010">
        <v>45</v>
      </c>
      <c r="R1010" s="60">
        <v>0.69513888888888897</v>
      </c>
      <c r="T1010" s="124">
        <f t="shared" si="61"/>
        <v>0</v>
      </c>
      <c r="U1010" s="128">
        <f t="shared" si="60"/>
        <v>-3</v>
      </c>
      <c r="V1010" s="123" t="str">
        <f t="shared" si="58"/>
        <v/>
      </c>
      <c r="W1010" s="128" t="str">
        <f t="shared" si="59"/>
        <v/>
      </c>
      <c r="X1010" s="124"/>
      <c r="Z1010" s="6"/>
      <c r="AA1010"/>
      <c r="AC1010" s="545"/>
      <c r="AR1010" s="6"/>
      <c r="AS1010" s="6"/>
      <c r="AT1010" s="58"/>
      <c r="AV1010" s="6"/>
      <c r="AX1010" s="6"/>
      <c r="AY1010" s="6"/>
      <c r="AZ1010" s="6"/>
      <c r="BA1010" s="6"/>
      <c r="BB1010" s="6"/>
      <c r="BC1010" s="6"/>
      <c r="BD1010" s="6"/>
      <c r="BE1010" s="6"/>
      <c r="BF1010" s="6"/>
      <c r="BK1010" s="672"/>
      <c r="BL1010" s="60"/>
      <c r="CB1010" s="60"/>
    </row>
    <row r="1011" spans="2:80" x14ac:dyDescent="0.25">
      <c r="B1011" s="6">
        <v>31.2</v>
      </c>
      <c r="C1011" s="6">
        <v>62</v>
      </c>
      <c r="D1011" s="6">
        <v>21.7</v>
      </c>
      <c r="E1011" s="6">
        <v>30.9</v>
      </c>
      <c r="F1011" s="6">
        <v>1.8</v>
      </c>
      <c r="G1011" s="6">
        <v>1.8</v>
      </c>
      <c r="H1011" s="6">
        <v>1012.7</v>
      </c>
      <c r="I1011" s="6" t="s">
        <v>229</v>
      </c>
      <c r="J1011" s="6" t="s">
        <v>229</v>
      </c>
      <c r="K1011" s="6">
        <v>0</v>
      </c>
      <c r="L1011" s="6">
        <v>0</v>
      </c>
      <c r="M1011" s="6">
        <v>0.5</v>
      </c>
      <c r="N1011">
        <v>15.7</v>
      </c>
      <c r="O1011">
        <v>669.8</v>
      </c>
      <c r="P1011">
        <v>43.8</v>
      </c>
      <c r="Q1011">
        <v>45.1</v>
      </c>
      <c r="R1011" s="60">
        <v>0.69583333333333297</v>
      </c>
      <c r="T1011" s="124">
        <f t="shared" si="61"/>
        <v>0</v>
      </c>
      <c r="U1011" s="128">
        <f t="shared" si="60"/>
        <v>-3</v>
      </c>
      <c r="V1011" s="123" t="str">
        <f t="shared" si="58"/>
        <v/>
      </c>
      <c r="W1011" s="128" t="str">
        <f t="shared" si="59"/>
        <v/>
      </c>
      <c r="X1011" s="124"/>
      <c r="Z1011" s="6"/>
      <c r="AA1011"/>
      <c r="AC1011" s="545"/>
      <c r="AR1011" s="6"/>
      <c r="AS1011" s="6"/>
      <c r="AT1011" s="58"/>
      <c r="AV1011" s="6"/>
      <c r="AX1011" s="6"/>
      <c r="AY1011" s="6"/>
      <c r="AZ1011" s="6"/>
      <c r="BA1011" s="6"/>
      <c r="BB1011" s="6"/>
      <c r="BC1011" s="6"/>
      <c r="BD1011" s="6"/>
      <c r="BE1011" s="6"/>
      <c r="BF1011" s="6"/>
      <c r="BK1011" s="672"/>
      <c r="BL1011" s="60"/>
      <c r="CB1011" s="60"/>
    </row>
    <row r="1012" spans="2:80" x14ac:dyDescent="0.25">
      <c r="B1012" s="6">
        <v>31.2</v>
      </c>
      <c r="C1012" s="6">
        <v>62</v>
      </c>
      <c r="D1012" s="6">
        <v>21.7</v>
      </c>
      <c r="E1012" s="6">
        <v>30.9</v>
      </c>
      <c r="F1012" s="6">
        <v>1.1000000000000001</v>
      </c>
      <c r="G1012" s="6">
        <v>1.8</v>
      </c>
      <c r="H1012" s="6">
        <v>1012.6</v>
      </c>
      <c r="I1012" s="6" t="s">
        <v>229</v>
      </c>
      <c r="J1012" s="6" t="s">
        <v>229</v>
      </c>
      <c r="K1012" s="6">
        <v>0</v>
      </c>
      <c r="L1012" s="6">
        <v>0</v>
      </c>
      <c r="M1012" s="6">
        <v>0.5</v>
      </c>
      <c r="N1012">
        <v>15.7</v>
      </c>
      <c r="O1012">
        <v>669.8</v>
      </c>
      <c r="P1012">
        <v>43.9</v>
      </c>
      <c r="Q1012">
        <v>45.1</v>
      </c>
      <c r="R1012" s="60">
        <v>0.69652777777777797</v>
      </c>
      <c r="T1012" s="124">
        <f t="shared" si="61"/>
        <v>0</v>
      </c>
      <c r="U1012" s="128">
        <f t="shared" si="60"/>
        <v>-3</v>
      </c>
      <c r="V1012" s="123" t="str">
        <f t="shared" si="58"/>
        <v/>
      </c>
      <c r="W1012" s="128" t="str">
        <f t="shared" si="59"/>
        <v/>
      </c>
      <c r="X1012" s="124"/>
      <c r="Z1012" s="6"/>
      <c r="AA1012"/>
      <c r="AC1012" s="545"/>
      <c r="AR1012" s="6"/>
      <c r="AS1012" s="6"/>
      <c r="AT1012" s="58"/>
      <c r="AV1012" s="6"/>
      <c r="AX1012" s="6"/>
      <c r="AY1012" s="6"/>
      <c r="AZ1012" s="6"/>
      <c r="BA1012" s="6"/>
      <c r="BB1012" s="6"/>
      <c r="BC1012" s="6"/>
      <c r="BD1012" s="6"/>
      <c r="BE1012" s="6"/>
      <c r="BF1012" s="6"/>
      <c r="BK1012" s="672"/>
      <c r="BL1012" s="60"/>
      <c r="CB1012" s="60"/>
    </row>
    <row r="1013" spans="2:80" x14ac:dyDescent="0.25">
      <c r="B1013" s="6">
        <v>31.2</v>
      </c>
      <c r="C1013" s="6">
        <v>62</v>
      </c>
      <c r="D1013" s="6">
        <v>21.9</v>
      </c>
      <c r="E1013" s="6">
        <v>31.4</v>
      </c>
      <c r="F1013" s="6">
        <v>0</v>
      </c>
      <c r="G1013" s="6">
        <v>0</v>
      </c>
      <c r="H1013" s="6">
        <v>1012.6</v>
      </c>
      <c r="I1013" s="6" t="s">
        <v>229</v>
      </c>
      <c r="J1013" s="6" t="s">
        <v>229</v>
      </c>
      <c r="K1013" s="6">
        <v>0</v>
      </c>
      <c r="L1013" s="6">
        <v>0</v>
      </c>
      <c r="M1013" s="6">
        <v>0.5</v>
      </c>
      <c r="N1013">
        <v>15.7</v>
      </c>
      <c r="O1013">
        <v>669.8</v>
      </c>
      <c r="P1013">
        <v>43.9</v>
      </c>
      <c r="Q1013">
        <v>45.2</v>
      </c>
      <c r="R1013" s="60">
        <v>0.69722222222222197</v>
      </c>
      <c r="T1013" s="124">
        <f t="shared" si="61"/>
        <v>0</v>
      </c>
      <c r="U1013" s="128">
        <f t="shared" si="60"/>
        <v>-3</v>
      </c>
      <c r="V1013" s="123" t="str">
        <f t="shared" si="58"/>
        <v/>
      </c>
      <c r="W1013" s="128" t="str">
        <f t="shared" si="59"/>
        <v/>
      </c>
      <c r="X1013" s="124"/>
      <c r="Z1013" s="6"/>
      <c r="AA1013"/>
      <c r="AC1013" s="545"/>
      <c r="AR1013" s="6"/>
      <c r="AS1013" s="6"/>
      <c r="AT1013" s="58"/>
      <c r="AV1013" s="6"/>
      <c r="AX1013" s="6"/>
      <c r="AY1013" s="6"/>
      <c r="AZ1013" s="6"/>
      <c r="BA1013" s="6"/>
      <c r="BB1013" s="6"/>
      <c r="BC1013" s="6"/>
      <c r="BD1013" s="6"/>
      <c r="BE1013" s="6"/>
      <c r="BF1013" s="6"/>
      <c r="BK1013" s="672"/>
      <c r="BL1013" s="60"/>
      <c r="CB1013" s="60"/>
    </row>
    <row r="1014" spans="2:80" x14ac:dyDescent="0.25">
      <c r="B1014" s="6">
        <v>31.2</v>
      </c>
      <c r="C1014" s="6">
        <v>62</v>
      </c>
      <c r="D1014" s="6">
        <v>21.6</v>
      </c>
      <c r="E1014" s="6">
        <v>31.2</v>
      </c>
      <c r="F1014" s="6">
        <v>2.9</v>
      </c>
      <c r="G1014" s="6">
        <v>3.6</v>
      </c>
      <c r="H1014" s="6">
        <v>1012.8</v>
      </c>
      <c r="I1014" s="6" t="s">
        <v>229</v>
      </c>
      <c r="J1014" s="6" t="s">
        <v>229</v>
      </c>
      <c r="K1014" s="6">
        <v>0</v>
      </c>
      <c r="L1014" s="6">
        <v>0</v>
      </c>
      <c r="M1014" s="6">
        <v>0.5</v>
      </c>
      <c r="N1014">
        <v>15.7</v>
      </c>
      <c r="O1014">
        <v>669.8</v>
      </c>
      <c r="P1014">
        <v>43.8</v>
      </c>
      <c r="Q1014">
        <v>45.2</v>
      </c>
      <c r="R1014" s="60">
        <v>0.69791666666666696</v>
      </c>
      <c r="T1014" s="124">
        <f t="shared" si="61"/>
        <v>0</v>
      </c>
      <c r="U1014" s="128">
        <f t="shared" si="60"/>
        <v>-3</v>
      </c>
      <c r="V1014" s="123" t="str">
        <f t="shared" si="58"/>
        <v/>
      </c>
      <c r="W1014" s="128" t="str">
        <f t="shared" si="59"/>
        <v/>
      </c>
      <c r="X1014" s="124"/>
      <c r="Z1014" s="6"/>
      <c r="AA1014"/>
      <c r="AC1014" s="545"/>
      <c r="AR1014" s="6"/>
      <c r="AS1014" s="6"/>
      <c r="AT1014" s="58"/>
      <c r="AV1014" s="6"/>
      <c r="AX1014" s="6"/>
      <c r="AY1014" s="6"/>
      <c r="AZ1014" s="6"/>
      <c r="BA1014" s="6"/>
      <c r="BB1014" s="6"/>
      <c r="BC1014" s="6"/>
      <c r="BD1014" s="6"/>
      <c r="BE1014" s="6"/>
      <c r="BF1014" s="6"/>
      <c r="BK1014" s="672"/>
      <c r="BL1014" s="60"/>
      <c r="CB1014" s="60"/>
    </row>
    <row r="1015" spans="2:80" x14ac:dyDescent="0.25">
      <c r="B1015" s="6">
        <v>31.2</v>
      </c>
      <c r="C1015" s="6">
        <v>62</v>
      </c>
      <c r="D1015" s="6">
        <v>21.9</v>
      </c>
      <c r="E1015" s="6">
        <v>31.4</v>
      </c>
      <c r="F1015" s="6">
        <v>1.4</v>
      </c>
      <c r="G1015" s="6">
        <v>1.8</v>
      </c>
      <c r="H1015" s="6">
        <v>1012.6</v>
      </c>
      <c r="I1015" s="6" t="s">
        <v>229</v>
      </c>
      <c r="J1015" s="6" t="s">
        <v>229</v>
      </c>
      <c r="K1015" s="6">
        <v>0</v>
      </c>
      <c r="L1015" s="6">
        <v>0</v>
      </c>
      <c r="M1015" s="6">
        <v>0.5</v>
      </c>
      <c r="N1015">
        <v>15.7</v>
      </c>
      <c r="O1015">
        <v>669.8</v>
      </c>
      <c r="P1015">
        <v>43.8</v>
      </c>
      <c r="Q1015">
        <v>45.2</v>
      </c>
      <c r="R1015" s="60">
        <v>0.69861111111111096</v>
      </c>
      <c r="T1015" s="124">
        <f t="shared" si="61"/>
        <v>0</v>
      </c>
      <c r="U1015" s="128">
        <f t="shared" si="60"/>
        <v>-3</v>
      </c>
      <c r="V1015" s="123" t="str">
        <f t="shared" si="58"/>
        <v/>
      </c>
      <c r="W1015" s="128" t="str">
        <f t="shared" si="59"/>
        <v/>
      </c>
      <c r="X1015" s="124"/>
      <c r="Z1015" s="6"/>
      <c r="AA1015"/>
      <c r="AC1015" s="545"/>
      <c r="AR1015" s="6"/>
      <c r="AS1015" s="6"/>
      <c r="AT1015" s="58"/>
      <c r="AV1015" s="6"/>
      <c r="AX1015" s="6"/>
      <c r="AY1015" s="6"/>
      <c r="AZ1015" s="6"/>
      <c r="BA1015" s="6"/>
      <c r="BB1015" s="6"/>
      <c r="BC1015" s="6"/>
      <c r="BD1015" s="6"/>
      <c r="BE1015" s="6"/>
      <c r="BF1015" s="6"/>
      <c r="BK1015" s="672"/>
      <c r="BL1015" s="60"/>
      <c r="CB1015" s="60"/>
    </row>
    <row r="1016" spans="2:80" x14ac:dyDescent="0.25">
      <c r="B1016" s="6">
        <v>31.2</v>
      </c>
      <c r="C1016" s="6">
        <v>62</v>
      </c>
      <c r="D1016" s="6">
        <v>21.7</v>
      </c>
      <c r="E1016" s="6">
        <v>31.4</v>
      </c>
      <c r="F1016" s="6">
        <v>2.2000000000000002</v>
      </c>
      <c r="G1016" s="6">
        <v>3.6</v>
      </c>
      <c r="H1016" s="6">
        <v>1012.5</v>
      </c>
      <c r="I1016" s="6" t="s">
        <v>229</v>
      </c>
      <c r="J1016" s="6" t="s">
        <v>229</v>
      </c>
      <c r="K1016" s="6">
        <v>0</v>
      </c>
      <c r="L1016" s="6">
        <v>0</v>
      </c>
      <c r="M1016" s="6">
        <v>0.5</v>
      </c>
      <c r="N1016">
        <v>15.7</v>
      </c>
      <c r="O1016">
        <v>669.8</v>
      </c>
      <c r="P1016">
        <v>43.8</v>
      </c>
      <c r="Q1016">
        <v>45.3</v>
      </c>
      <c r="R1016" s="60">
        <v>0.69930555555555596</v>
      </c>
      <c r="T1016" s="124">
        <f t="shared" si="61"/>
        <v>0</v>
      </c>
      <c r="U1016" s="128">
        <f t="shared" si="60"/>
        <v>-3</v>
      </c>
      <c r="V1016" s="123" t="str">
        <f t="shared" si="58"/>
        <v/>
      </c>
      <c r="W1016" s="128" t="str">
        <f t="shared" si="59"/>
        <v/>
      </c>
      <c r="X1016" s="124"/>
      <c r="Z1016" s="6"/>
      <c r="AA1016"/>
      <c r="AC1016" s="545"/>
      <c r="AR1016" s="6"/>
      <c r="AS1016" s="6"/>
      <c r="AT1016" s="58"/>
      <c r="AV1016" s="6"/>
      <c r="AX1016" s="6"/>
      <c r="AY1016" s="6"/>
      <c r="AZ1016" s="6"/>
      <c r="BA1016" s="6"/>
      <c r="BB1016" s="6"/>
      <c r="BC1016" s="6"/>
      <c r="BD1016" s="6"/>
      <c r="BE1016" s="6"/>
      <c r="BF1016" s="6"/>
      <c r="BK1016" s="672"/>
      <c r="BL1016" s="60"/>
      <c r="CB1016" s="60"/>
    </row>
    <row r="1017" spans="2:80" x14ac:dyDescent="0.25">
      <c r="B1017" s="6">
        <v>31.2</v>
      </c>
      <c r="C1017" s="6">
        <v>61</v>
      </c>
      <c r="D1017" s="6">
        <v>21.7</v>
      </c>
      <c r="E1017" s="6">
        <v>31.4</v>
      </c>
      <c r="F1017" s="6">
        <v>2.2000000000000002</v>
      </c>
      <c r="G1017" s="6">
        <v>3.6</v>
      </c>
      <c r="H1017" s="6">
        <v>1012.4</v>
      </c>
      <c r="I1017" s="6" t="s">
        <v>229</v>
      </c>
      <c r="J1017" s="6" t="s">
        <v>229</v>
      </c>
      <c r="K1017" s="6">
        <v>0</v>
      </c>
      <c r="L1017" s="6">
        <v>0</v>
      </c>
      <c r="M1017" s="6">
        <v>0.5</v>
      </c>
      <c r="N1017">
        <v>15.7</v>
      </c>
      <c r="O1017">
        <v>669.8</v>
      </c>
      <c r="P1017">
        <v>43.7</v>
      </c>
      <c r="Q1017">
        <v>45.3</v>
      </c>
      <c r="R1017" s="60">
        <v>0.7</v>
      </c>
      <c r="T1017" s="124">
        <f t="shared" si="61"/>
        <v>0</v>
      </c>
      <c r="U1017" s="128">
        <f t="shared" si="60"/>
        <v>-3</v>
      </c>
      <c r="V1017" s="123" t="str">
        <f t="shared" si="58"/>
        <v/>
      </c>
      <c r="W1017" s="128" t="str">
        <f t="shared" si="59"/>
        <v/>
      </c>
      <c r="X1017" s="124"/>
      <c r="Z1017" s="6"/>
      <c r="AA1017"/>
      <c r="AC1017" s="545"/>
      <c r="AR1017" s="6"/>
      <c r="AS1017" s="6"/>
      <c r="AT1017" s="58"/>
      <c r="AV1017" s="6"/>
      <c r="AX1017" s="6"/>
      <c r="AY1017" s="6"/>
      <c r="AZ1017" s="6"/>
      <c r="BA1017" s="6"/>
      <c r="BB1017" s="6"/>
      <c r="BC1017" s="6"/>
      <c r="BD1017" s="6"/>
      <c r="BE1017" s="6"/>
      <c r="BF1017" s="6"/>
      <c r="BK1017" s="672"/>
      <c r="BL1017" s="60"/>
      <c r="CB1017" s="60"/>
    </row>
    <row r="1018" spans="2:80" x14ac:dyDescent="0.25">
      <c r="B1018" s="6">
        <v>31.2</v>
      </c>
      <c r="C1018" s="6">
        <v>62</v>
      </c>
      <c r="D1018" s="6">
        <v>21.7</v>
      </c>
      <c r="E1018" s="6">
        <v>31.4</v>
      </c>
      <c r="F1018" s="6">
        <v>4</v>
      </c>
      <c r="G1018" s="6">
        <v>5.4</v>
      </c>
      <c r="H1018" s="6">
        <v>1012.5</v>
      </c>
      <c r="I1018" s="6" t="s">
        <v>229</v>
      </c>
      <c r="J1018" s="6" t="s">
        <v>229</v>
      </c>
      <c r="K1018" s="6">
        <v>0</v>
      </c>
      <c r="L1018" s="6">
        <v>0</v>
      </c>
      <c r="M1018" s="6">
        <v>0.5</v>
      </c>
      <c r="N1018">
        <v>15.7</v>
      </c>
      <c r="O1018">
        <v>669.8</v>
      </c>
      <c r="P1018">
        <v>43.6</v>
      </c>
      <c r="Q1018">
        <v>45.3</v>
      </c>
      <c r="R1018" s="60">
        <v>0.70069444444444495</v>
      </c>
      <c r="T1018" s="124">
        <f t="shared" si="61"/>
        <v>0</v>
      </c>
      <c r="U1018" s="128">
        <f t="shared" si="60"/>
        <v>-3</v>
      </c>
      <c r="V1018" s="123" t="str">
        <f t="shared" si="58"/>
        <v/>
      </c>
      <c r="W1018" s="128" t="str">
        <f t="shared" si="59"/>
        <v/>
      </c>
      <c r="X1018" s="124"/>
      <c r="Z1018" s="6"/>
      <c r="AA1018"/>
      <c r="AC1018" s="545"/>
      <c r="AR1018" s="6"/>
      <c r="AS1018" s="6"/>
      <c r="AT1018" s="58"/>
      <c r="AV1018" s="6"/>
      <c r="AX1018" s="6"/>
      <c r="AY1018" s="6"/>
      <c r="AZ1018" s="6"/>
      <c r="BA1018" s="6"/>
      <c r="BB1018" s="6"/>
      <c r="BC1018" s="6"/>
      <c r="BD1018" s="6"/>
      <c r="BE1018" s="6"/>
      <c r="BF1018" s="6"/>
      <c r="BK1018" s="672"/>
      <c r="BL1018" s="60"/>
      <c r="CB1018" s="60"/>
    </row>
    <row r="1019" spans="2:80" x14ac:dyDescent="0.25">
      <c r="B1019" s="6">
        <v>31.3</v>
      </c>
      <c r="C1019" s="6">
        <v>61</v>
      </c>
      <c r="D1019" s="6">
        <v>22</v>
      </c>
      <c r="E1019" s="6">
        <v>31.6</v>
      </c>
      <c r="F1019" s="6">
        <v>1.4</v>
      </c>
      <c r="G1019" s="6">
        <v>3.6</v>
      </c>
      <c r="H1019" s="6">
        <v>1012.5</v>
      </c>
      <c r="I1019" s="6" t="s">
        <v>229</v>
      </c>
      <c r="J1019" s="6" t="s">
        <v>229</v>
      </c>
      <c r="K1019" s="6">
        <v>0</v>
      </c>
      <c r="L1019" s="6">
        <v>0</v>
      </c>
      <c r="M1019" s="6">
        <v>0.5</v>
      </c>
      <c r="N1019">
        <v>15.7</v>
      </c>
      <c r="O1019">
        <v>669.8</v>
      </c>
      <c r="P1019">
        <v>43.6</v>
      </c>
      <c r="Q1019">
        <v>45.4</v>
      </c>
      <c r="R1019" s="60">
        <v>0.70138888888888895</v>
      </c>
      <c r="T1019" s="124">
        <f t="shared" si="61"/>
        <v>0</v>
      </c>
      <c r="U1019" s="128">
        <f t="shared" si="60"/>
        <v>-3</v>
      </c>
      <c r="V1019" s="123" t="str">
        <f t="shared" si="58"/>
        <v/>
      </c>
      <c r="W1019" s="128" t="str">
        <f t="shared" si="59"/>
        <v/>
      </c>
      <c r="X1019" s="124"/>
      <c r="Z1019" s="6"/>
      <c r="AA1019"/>
      <c r="AC1019" s="545"/>
      <c r="AR1019" s="6"/>
      <c r="AS1019" s="6"/>
      <c r="AT1019" s="58"/>
      <c r="AV1019" s="6"/>
      <c r="AX1019" s="6"/>
      <c r="AY1019" s="6"/>
      <c r="AZ1019" s="6"/>
      <c r="BA1019" s="6"/>
      <c r="BB1019" s="6"/>
      <c r="BC1019" s="6"/>
      <c r="BD1019" s="6"/>
      <c r="BE1019" s="6"/>
      <c r="BF1019" s="6"/>
      <c r="BK1019" s="672"/>
      <c r="BL1019" s="60"/>
      <c r="CB1019" s="60"/>
    </row>
    <row r="1020" spans="2:80" x14ac:dyDescent="0.25">
      <c r="B1020" s="6">
        <v>31.3</v>
      </c>
      <c r="C1020" s="6">
        <v>61</v>
      </c>
      <c r="D1020" s="6">
        <v>21.6</v>
      </c>
      <c r="E1020" s="6">
        <v>31.2</v>
      </c>
      <c r="F1020" s="6">
        <v>3.6</v>
      </c>
      <c r="G1020" s="6">
        <v>5.4</v>
      </c>
      <c r="H1020" s="6">
        <v>1012.6</v>
      </c>
      <c r="I1020" s="6" t="s">
        <v>229</v>
      </c>
      <c r="J1020" s="6" t="s">
        <v>229</v>
      </c>
      <c r="K1020" s="6">
        <v>0</v>
      </c>
      <c r="L1020" s="6">
        <v>0</v>
      </c>
      <c r="M1020" s="6">
        <v>0.5</v>
      </c>
      <c r="N1020">
        <v>15.7</v>
      </c>
      <c r="O1020">
        <v>669.8</v>
      </c>
      <c r="P1020">
        <v>43.7</v>
      </c>
      <c r="Q1020">
        <v>45.5</v>
      </c>
      <c r="R1020" s="60">
        <v>0.70208333333333295</v>
      </c>
      <c r="T1020" s="124">
        <f t="shared" si="61"/>
        <v>0</v>
      </c>
      <c r="U1020" s="128">
        <f t="shared" si="60"/>
        <v>-3</v>
      </c>
      <c r="V1020" s="123" t="str">
        <f t="shared" si="58"/>
        <v/>
      </c>
      <c r="W1020" s="128" t="str">
        <f t="shared" si="59"/>
        <v/>
      </c>
      <c r="X1020" s="124"/>
      <c r="Z1020" s="6"/>
      <c r="AA1020"/>
      <c r="AC1020" s="545"/>
      <c r="AR1020" s="6"/>
      <c r="AS1020" s="6"/>
      <c r="AT1020" s="58"/>
      <c r="AV1020" s="6"/>
      <c r="AX1020" s="6"/>
      <c r="AY1020" s="6"/>
      <c r="AZ1020" s="6"/>
      <c r="BA1020" s="6"/>
      <c r="BB1020" s="6"/>
      <c r="BC1020" s="6"/>
      <c r="BD1020" s="6"/>
      <c r="BE1020" s="6"/>
      <c r="BF1020" s="6"/>
      <c r="BK1020" s="672"/>
      <c r="BL1020" s="60"/>
      <c r="CB1020" s="60"/>
    </row>
    <row r="1021" spans="2:80" x14ac:dyDescent="0.25">
      <c r="B1021" s="6">
        <v>31.3</v>
      </c>
      <c r="C1021" s="6">
        <v>61</v>
      </c>
      <c r="D1021" s="6">
        <v>21.9</v>
      </c>
      <c r="E1021" s="6">
        <v>31.4</v>
      </c>
      <c r="F1021" s="6">
        <v>2.9</v>
      </c>
      <c r="G1021" s="6">
        <v>3.6</v>
      </c>
      <c r="H1021" s="6">
        <v>1012.6</v>
      </c>
      <c r="I1021" s="6" t="s">
        <v>229</v>
      </c>
      <c r="J1021" s="6" t="s">
        <v>229</v>
      </c>
      <c r="K1021" s="6">
        <v>0</v>
      </c>
      <c r="L1021" s="6">
        <v>0</v>
      </c>
      <c r="M1021" s="6">
        <v>0.5</v>
      </c>
      <c r="N1021">
        <v>15.7</v>
      </c>
      <c r="O1021">
        <v>669.8</v>
      </c>
      <c r="P1021">
        <v>43.7</v>
      </c>
      <c r="Q1021">
        <v>45.6</v>
      </c>
      <c r="R1021" s="60">
        <v>0.70277777777777795</v>
      </c>
      <c r="T1021" s="124">
        <f t="shared" si="61"/>
        <v>0</v>
      </c>
      <c r="U1021" s="128">
        <f t="shared" si="60"/>
        <v>-3</v>
      </c>
      <c r="V1021" s="123" t="str">
        <f t="shared" si="58"/>
        <v/>
      </c>
      <c r="W1021" s="128" t="str">
        <f t="shared" si="59"/>
        <v/>
      </c>
      <c r="X1021" s="124"/>
      <c r="Z1021" s="6"/>
      <c r="AA1021"/>
      <c r="AC1021" s="545"/>
      <c r="AR1021" s="6"/>
      <c r="AS1021" s="6"/>
      <c r="AT1021" s="58"/>
      <c r="AV1021" s="6"/>
      <c r="AX1021" s="6"/>
      <c r="AY1021" s="6"/>
      <c r="AZ1021" s="6"/>
      <c r="BA1021" s="6"/>
      <c r="BB1021" s="6"/>
      <c r="BC1021" s="6"/>
      <c r="BD1021" s="6"/>
      <c r="BE1021" s="6"/>
      <c r="BF1021" s="6"/>
      <c r="BK1021" s="672"/>
      <c r="BL1021" s="60"/>
      <c r="CB1021" s="60"/>
    </row>
    <row r="1022" spans="2:80" x14ac:dyDescent="0.25">
      <c r="B1022" s="6">
        <v>31.4</v>
      </c>
      <c r="C1022" s="6">
        <v>62</v>
      </c>
      <c r="D1022" s="6">
        <v>21.6</v>
      </c>
      <c r="E1022" s="6">
        <v>31.2</v>
      </c>
      <c r="F1022" s="6">
        <v>2.9</v>
      </c>
      <c r="G1022" s="6">
        <v>3.6</v>
      </c>
      <c r="H1022" s="6">
        <v>1012.6</v>
      </c>
      <c r="I1022" s="6" t="s">
        <v>229</v>
      </c>
      <c r="J1022" s="6" t="s">
        <v>229</v>
      </c>
      <c r="K1022" s="6">
        <v>0</v>
      </c>
      <c r="L1022" s="6">
        <v>0</v>
      </c>
      <c r="M1022" s="6">
        <v>0.5</v>
      </c>
      <c r="N1022">
        <v>15.7</v>
      </c>
      <c r="O1022">
        <v>669.8</v>
      </c>
      <c r="P1022">
        <v>43.8</v>
      </c>
      <c r="Q1022">
        <v>45.7</v>
      </c>
      <c r="R1022" s="60">
        <v>0.70347222222222205</v>
      </c>
      <c r="T1022" s="124">
        <f t="shared" si="61"/>
        <v>0</v>
      </c>
      <c r="U1022" s="128">
        <f t="shared" si="60"/>
        <v>-3</v>
      </c>
      <c r="V1022" s="123" t="str">
        <f t="shared" si="58"/>
        <v/>
      </c>
      <c r="W1022" s="128" t="str">
        <f t="shared" si="59"/>
        <v/>
      </c>
      <c r="X1022" s="124"/>
      <c r="Z1022" s="6"/>
      <c r="AA1022"/>
      <c r="AC1022" s="545"/>
      <c r="AR1022" s="6"/>
      <c r="AS1022" s="6"/>
      <c r="AT1022" s="58"/>
      <c r="AV1022" s="6"/>
      <c r="AX1022" s="6"/>
      <c r="AY1022" s="6"/>
      <c r="AZ1022" s="6"/>
      <c r="BA1022" s="6"/>
      <c r="BB1022" s="6"/>
      <c r="BC1022" s="6"/>
      <c r="BD1022" s="6"/>
      <c r="BE1022" s="6"/>
      <c r="BF1022" s="6"/>
      <c r="BK1022" s="672"/>
      <c r="BL1022" s="60"/>
      <c r="CB1022" s="60"/>
    </row>
    <row r="1023" spans="2:80" x14ac:dyDescent="0.25">
      <c r="B1023" s="6">
        <v>31.4</v>
      </c>
      <c r="C1023" s="6">
        <v>60</v>
      </c>
      <c r="D1023" s="6">
        <v>21.6</v>
      </c>
      <c r="E1023" s="6">
        <v>31.2</v>
      </c>
      <c r="F1023" s="6">
        <v>2.9</v>
      </c>
      <c r="G1023" s="6">
        <v>5.4</v>
      </c>
      <c r="H1023" s="6">
        <v>1012.5</v>
      </c>
      <c r="I1023" s="6" t="s">
        <v>229</v>
      </c>
      <c r="J1023" s="6" t="s">
        <v>229</v>
      </c>
      <c r="K1023" s="6">
        <v>0</v>
      </c>
      <c r="L1023" s="6">
        <v>0</v>
      </c>
      <c r="M1023" s="6">
        <v>0.5</v>
      </c>
      <c r="N1023">
        <v>15.7</v>
      </c>
      <c r="O1023">
        <v>669.8</v>
      </c>
      <c r="P1023">
        <v>43.8</v>
      </c>
      <c r="Q1023">
        <v>45.8</v>
      </c>
      <c r="R1023" s="60">
        <v>0.70416666666666705</v>
      </c>
      <c r="T1023" s="124">
        <f t="shared" si="61"/>
        <v>0</v>
      </c>
      <c r="U1023" s="128">
        <f t="shared" si="60"/>
        <v>-3</v>
      </c>
      <c r="V1023" s="123" t="str">
        <f t="shared" si="58"/>
        <v/>
      </c>
      <c r="W1023" s="128" t="str">
        <f t="shared" si="59"/>
        <v/>
      </c>
      <c r="X1023" s="124"/>
      <c r="Z1023" s="6"/>
      <c r="AA1023"/>
      <c r="AC1023" s="545"/>
      <c r="AR1023" s="6"/>
      <c r="AS1023" s="6"/>
      <c r="AT1023" s="58"/>
      <c r="AV1023" s="6"/>
      <c r="AX1023" s="6"/>
      <c r="AY1023" s="6"/>
      <c r="AZ1023" s="6"/>
      <c r="BA1023" s="6"/>
      <c r="BB1023" s="6"/>
      <c r="BC1023" s="6"/>
      <c r="BD1023" s="6"/>
      <c r="BE1023" s="6"/>
      <c r="BF1023" s="6"/>
      <c r="BK1023" s="672"/>
      <c r="BL1023" s="60"/>
      <c r="CB1023" s="60"/>
    </row>
    <row r="1024" spans="2:80" x14ac:dyDescent="0.25">
      <c r="B1024" s="6">
        <v>31.5</v>
      </c>
      <c r="C1024" s="6">
        <v>60</v>
      </c>
      <c r="D1024" s="6">
        <v>22</v>
      </c>
      <c r="E1024" s="6">
        <v>31.6</v>
      </c>
      <c r="F1024" s="6">
        <v>0.4</v>
      </c>
      <c r="G1024" s="6">
        <v>1.8</v>
      </c>
      <c r="H1024" s="6">
        <v>1012.5</v>
      </c>
      <c r="I1024" s="6" t="s">
        <v>229</v>
      </c>
      <c r="J1024" s="6" t="s">
        <v>229</v>
      </c>
      <c r="K1024" s="6">
        <v>0</v>
      </c>
      <c r="L1024" s="6">
        <v>0</v>
      </c>
      <c r="M1024" s="6">
        <v>0.5</v>
      </c>
      <c r="N1024">
        <v>15.7</v>
      </c>
      <c r="O1024">
        <v>669.8</v>
      </c>
      <c r="P1024">
        <v>43.8</v>
      </c>
      <c r="Q1024">
        <v>45.8</v>
      </c>
      <c r="R1024" s="60">
        <v>0.70486111111111105</v>
      </c>
      <c r="T1024" s="124">
        <f t="shared" si="61"/>
        <v>0</v>
      </c>
      <c r="U1024" s="128">
        <f t="shared" si="60"/>
        <v>-3</v>
      </c>
      <c r="V1024" s="123" t="str">
        <f t="shared" si="58"/>
        <v/>
      </c>
      <c r="W1024" s="128" t="str">
        <f t="shared" si="59"/>
        <v/>
      </c>
      <c r="X1024" s="124"/>
      <c r="Z1024" s="6"/>
      <c r="AA1024"/>
      <c r="AC1024" s="545"/>
      <c r="AR1024" s="6"/>
      <c r="AS1024" s="6"/>
      <c r="AT1024" s="58"/>
      <c r="AV1024" s="6"/>
      <c r="AX1024" s="6"/>
      <c r="AY1024" s="6"/>
      <c r="AZ1024" s="6"/>
      <c r="BA1024" s="6"/>
      <c r="BB1024" s="6"/>
      <c r="BC1024" s="6"/>
      <c r="BD1024" s="6"/>
      <c r="BE1024" s="6"/>
      <c r="BF1024" s="6"/>
      <c r="BK1024" s="672"/>
      <c r="BL1024" s="60"/>
      <c r="CB1024" s="60"/>
    </row>
    <row r="1025" spans="2:80" x14ac:dyDescent="0.25">
      <c r="B1025" s="6">
        <v>31.5</v>
      </c>
      <c r="C1025" s="6">
        <v>61</v>
      </c>
      <c r="D1025" s="6">
        <v>21.7</v>
      </c>
      <c r="E1025" s="6">
        <v>31.4</v>
      </c>
      <c r="F1025" s="6">
        <v>0.7</v>
      </c>
      <c r="G1025" s="6">
        <v>1.8</v>
      </c>
      <c r="H1025" s="6">
        <v>1012.3</v>
      </c>
      <c r="I1025" s="6" t="s">
        <v>229</v>
      </c>
      <c r="J1025" s="6" t="s">
        <v>229</v>
      </c>
      <c r="K1025" s="6">
        <v>0</v>
      </c>
      <c r="L1025" s="6">
        <v>0</v>
      </c>
      <c r="M1025" s="6">
        <v>0.5</v>
      </c>
      <c r="N1025">
        <v>15.7</v>
      </c>
      <c r="O1025">
        <v>669.8</v>
      </c>
      <c r="P1025">
        <v>43.9</v>
      </c>
      <c r="Q1025">
        <v>45.9</v>
      </c>
      <c r="R1025" s="60">
        <v>0.70555555555555605</v>
      </c>
      <c r="T1025" s="124">
        <f t="shared" si="61"/>
        <v>0</v>
      </c>
      <c r="U1025" s="128">
        <f t="shared" si="60"/>
        <v>-3</v>
      </c>
      <c r="V1025" s="123" t="str">
        <f t="shared" si="58"/>
        <v/>
      </c>
      <c r="W1025" s="128" t="str">
        <f t="shared" si="59"/>
        <v/>
      </c>
      <c r="X1025" s="124"/>
      <c r="Z1025" s="6"/>
      <c r="AA1025"/>
      <c r="AC1025" s="545"/>
      <c r="AR1025" s="6"/>
      <c r="AS1025" s="6"/>
      <c r="AT1025" s="58"/>
      <c r="AV1025" s="6"/>
      <c r="AX1025" s="6"/>
      <c r="AY1025" s="6"/>
      <c r="AZ1025" s="6"/>
      <c r="BA1025" s="6"/>
      <c r="BB1025" s="6"/>
      <c r="BC1025" s="6"/>
      <c r="BD1025" s="6"/>
      <c r="BE1025" s="6"/>
      <c r="BF1025" s="6"/>
      <c r="BK1025" s="672"/>
      <c r="BL1025" s="60"/>
      <c r="CB1025" s="60"/>
    </row>
    <row r="1026" spans="2:80" x14ac:dyDescent="0.25">
      <c r="B1026" s="6">
        <v>31.5</v>
      </c>
      <c r="C1026" s="6">
        <v>61</v>
      </c>
      <c r="D1026" s="6">
        <v>21.7</v>
      </c>
      <c r="E1026" s="6">
        <v>31.6</v>
      </c>
      <c r="F1026" s="6">
        <v>1.1000000000000001</v>
      </c>
      <c r="G1026" s="6">
        <v>1.8</v>
      </c>
      <c r="H1026" s="6">
        <v>1012.7</v>
      </c>
      <c r="I1026" s="6" t="s">
        <v>229</v>
      </c>
      <c r="J1026" s="6" t="s">
        <v>229</v>
      </c>
      <c r="K1026" s="6">
        <v>0</v>
      </c>
      <c r="L1026" s="6">
        <v>0</v>
      </c>
      <c r="M1026" s="6">
        <v>0.5</v>
      </c>
      <c r="N1026">
        <v>15.7</v>
      </c>
      <c r="O1026">
        <v>669.8</v>
      </c>
      <c r="P1026">
        <v>44</v>
      </c>
      <c r="Q1026">
        <v>46</v>
      </c>
      <c r="R1026" s="60">
        <v>0.70625000000000004</v>
      </c>
      <c r="T1026" s="124">
        <f t="shared" si="61"/>
        <v>0</v>
      </c>
      <c r="U1026" s="128">
        <f t="shared" si="60"/>
        <v>-3</v>
      </c>
      <c r="V1026" s="123" t="str">
        <f t="shared" si="58"/>
        <v/>
      </c>
      <c r="W1026" s="128" t="str">
        <f t="shared" si="59"/>
        <v/>
      </c>
      <c r="X1026" s="124"/>
      <c r="Z1026" s="6"/>
      <c r="AA1026"/>
      <c r="AC1026" s="545"/>
      <c r="AR1026" s="6"/>
      <c r="AS1026" s="6"/>
      <c r="AT1026" s="58"/>
      <c r="AV1026" s="6"/>
      <c r="AX1026" s="6"/>
      <c r="AY1026" s="6"/>
      <c r="AZ1026" s="6"/>
      <c r="BA1026" s="6"/>
      <c r="BB1026" s="6"/>
      <c r="BC1026" s="6"/>
      <c r="BD1026" s="6"/>
      <c r="BE1026" s="6"/>
      <c r="BF1026" s="6"/>
      <c r="BK1026" s="672"/>
      <c r="BL1026" s="60"/>
      <c r="CB1026" s="60"/>
    </row>
    <row r="1027" spans="2:80" x14ac:dyDescent="0.25">
      <c r="B1027" s="6">
        <v>31.6</v>
      </c>
      <c r="C1027" s="6">
        <v>62</v>
      </c>
      <c r="D1027" s="6">
        <v>22</v>
      </c>
      <c r="E1027" s="6">
        <v>32</v>
      </c>
      <c r="F1027" s="6">
        <v>1.8</v>
      </c>
      <c r="G1027" s="6">
        <v>3.6</v>
      </c>
      <c r="H1027" s="6">
        <v>1012.5</v>
      </c>
      <c r="I1027" s="6" t="s">
        <v>229</v>
      </c>
      <c r="J1027" s="6" t="s">
        <v>229</v>
      </c>
      <c r="K1027" s="6">
        <v>0</v>
      </c>
      <c r="L1027" s="6">
        <v>0</v>
      </c>
      <c r="M1027" s="6">
        <v>0.5</v>
      </c>
      <c r="N1027">
        <v>15.7</v>
      </c>
      <c r="O1027">
        <v>669.8</v>
      </c>
      <c r="P1027">
        <v>44</v>
      </c>
      <c r="Q1027">
        <v>46.1</v>
      </c>
      <c r="R1027" s="60">
        <v>0.70694444444444404</v>
      </c>
      <c r="T1027" s="124">
        <f t="shared" si="61"/>
        <v>0</v>
      </c>
      <c r="U1027" s="128">
        <f t="shared" si="60"/>
        <v>-3</v>
      </c>
      <c r="V1027" s="123" t="str">
        <f t="shared" si="58"/>
        <v/>
      </c>
      <c r="W1027" s="128" t="str">
        <f t="shared" si="59"/>
        <v/>
      </c>
      <c r="X1027" s="124"/>
      <c r="Z1027" s="6"/>
      <c r="AA1027"/>
      <c r="AC1027" s="545"/>
      <c r="AR1027" s="6"/>
      <c r="AS1027" s="6"/>
      <c r="AT1027" s="58"/>
      <c r="AV1027" s="6"/>
      <c r="AX1027" s="6"/>
      <c r="AY1027" s="6"/>
      <c r="AZ1027" s="6"/>
      <c r="BA1027" s="6"/>
      <c r="BB1027" s="6"/>
      <c r="BC1027" s="6"/>
      <c r="BD1027" s="6"/>
      <c r="BE1027" s="6"/>
      <c r="BF1027" s="6"/>
      <c r="BK1027" s="672"/>
      <c r="BL1027" s="60"/>
      <c r="CB1027" s="60"/>
    </row>
    <row r="1028" spans="2:80" x14ac:dyDescent="0.25">
      <c r="B1028" s="6">
        <v>31.6</v>
      </c>
      <c r="C1028" s="6">
        <v>62</v>
      </c>
      <c r="D1028" s="6">
        <v>21.8</v>
      </c>
      <c r="E1028" s="6">
        <v>31.8</v>
      </c>
      <c r="F1028" s="6">
        <v>2.2000000000000002</v>
      </c>
      <c r="G1028" s="6">
        <v>3.6</v>
      </c>
      <c r="H1028" s="6">
        <v>1012.5</v>
      </c>
      <c r="I1028" s="6" t="s">
        <v>229</v>
      </c>
      <c r="J1028" s="6" t="s">
        <v>229</v>
      </c>
      <c r="K1028" s="6">
        <v>0</v>
      </c>
      <c r="L1028" s="6">
        <v>0</v>
      </c>
      <c r="M1028" s="6">
        <v>0.5</v>
      </c>
      <c r="N1028">
        <v>15.7</v>
      </c>
      <c r="O1028">
        <v>669.8</v>
      </c>
      <c r="P1028">
        <v>44</v>
      </c>
      <c r="Q1028">
        <v>46.2</v>
      </c>
      <c r="R1028" s="60">
        <v>0.70763888888888904</v>
      </c>
      <c r="T1028" s="124">
        <f t="shared" si="61"/>
        <v>0</v>
      </c>
      <c r="U1028" s="128">
        <f t="shared" si="60"/>
        <v>-3</v>
      </c>
      <c r="V1028" s="123" t="str">
        <f t="shared" si="58"/>
        <v/>
      </c>
      <c r="W1028" s="128" t="str">
        <f t="shared" si="59"/>
        <v/>
      </c>
      <c r="X1028" s="124"/>
      <c r="Z1028" s="6"/>
      <c r="AA1028"/>
      <c r="AC1028" s="545"/>
      <c r="AR1028" s="6"/>
      <c r="AS1028" s="6"/>
      <c r="AT1028" s="58"/>
      <c r="AV1028" s="6"/>
      <c r="AX1028" s="6"/>
      <c r="AY1028" s="6"/>
      <c r="AZ1028" s="6"/>
      <c r="BA1028" s="6"/>
      <c r="BB1028" s="6"/>
      <c r="BC1028" s="6"/>
      <c r="BD1028" s="6"/>
      <c r="BE1028" s="6"/>
      <c r="BF1028" s="6"/>
      <c r="BK1028" s="672"/>
      <c r="BL1028" s="60"/>
      <c r="CB1028" s="60"/>
    </row>
    <row r="1029" spans="2:80" x14ac:dyDescent="0.25">
      <c r="B1029" s="6">
        <v>31.6</v>
      </c>
      <c r="C1029" s="6">
        <v>61</v>
      </c>
      <c r="D1029" s="6">
        <v>21.8</v>
      </c>
      <c r="E1029" s="6">
        <v>31.8</v>
      </c>
      <c r="F1029" s="6">
        <v>3.6</v>
      </c>
      <c r="G1029" s="6">
        <v>3.6</v>
      </c>
      <c r="H1029" s="6">
        <v>1012.4</v>
      </c>
      <c r="I1029" s="6" t="s">
        <v>229</v>
      </c>
      <c r="J1029" s="6" t="s">
        <v>229</v>
      </c>
      <c r="K1029" s="6">
        <v>0</v>
      </c>
      <c r="L1029" s="6">
        <v>0</v>
      </c>
      <c r="M1029" s="6">
        <v>0.5</v>
      </c>
      <c r="N1029">
        <v>15.7</v>
      </c>
      <c r="O1029">
        <v>669.8</v>
      </c>
      <c r="P1029">
        <v>43.9</v>
      </c>
      <c r="Q1029">
        <v>46.2</v>
      </c>
      <c r="R1029" s="60">
        <v>0.70833333333333304</v>
      </c>
      <c r="T1029" s="124">
        <f t="shared" si="61"/>
        <v>0</v>
      </c>
      <c r="U1029" s="128">
        <f t="shared" si="60"/>
        <v>-3</v>
      </c>
      <c r="V1029" s="123" t="str">
        <f t="shared" si="58"/>
        <v/>
      </c>
      <c r="W1029" s="128" t="str">
        <f t="shared" si="59"/>
        <v/>
      </c>
      <c r="X1029" s="124"/>
      <c r="Z1029" s="6"/>
      <c r="AA1029"/>
      <c r="AC1029" s="545"/>
      <c r="AR1029" s="6"/>
      <c r="AS1029" s="6"/>
      <c r="AT1029" s="58"/>
      <c r="AV1029" s="6"/>
      <c r="AX1029" s="6"/>
      <c r="AY1029" s="6"/>
      <c r="AZ1029" s="6"/>
      <c r="BA1029" s="6"/>
      <c r="BB1029" s="6"/>
      <c r="BC1029" s="6"/>
      <c r="BD1029" s="6"/>
      <c r="BE1029" s="6"/>
      <c r="BF1029" s="6"/>
      <c r="BK1029" s="672"/>
      <c r="BL1029" s="60"/>
      <c r="CB1029" s="60"/>
    </row>
    <row r="1030" spans="2:80" x14ac:dyDescent="0.25">
      <c r="B1030" s="6">
        <v>31.6</v>
      </c>
      <c r="C1030" s="6">
        <v>60</v>
      </c>
      <c r="D1030" s="6">
        <v>21.9</v>
      </c>
      <c r="E1030" s="6">
        <v>31.8</v>
      </c>
      <c r="F1030" s="6">
        <v>0.4</v>
      </c>
      <c r="G1030" s="6">
        <v>1.8</v>
      </c>
      <c r="H1030" s="6">
        <v>1012.5</v>
      </c>
      <c r="I1030" s="6" t="s">
        <v>229</v>
      </c>
      <c r="J1030" s="6" t="s">
        <v>229</v>
      </c>
      <c r="K1030" s="6">
        <v>0</v>
      </c>
      <c r="L1030" s="6">
        <v>0</v>
      </c>
      <c r="M1030" s="6">
        <v>0.5</v>
      </c>
      <c r="N1030">
        <v>15.7</v>
      </c>
      <c r="O1030">
        <v>669.8</v>
      </c>
      <c r="P1030">
        <v>43.7</v>
      </c>
      <c r="Q1030">
        <v>46.1</v>
      </c>
      <c r="R1030" s="60">
        <v>0.70902777777777803</v>
      </c>
      <c r="T1030" s="124">
        <f t="shared" si="61"/>
        <v>0</v>
      </c>
      <c r="U1030" s="128">
        <f t="shared" si="60"/>
        <v>-3</v>
      </c>
      <c r="V1030" s="123" t="str">
        <f t="shared" si="58"/>
        <v/>
      </c>
      <c r="W1030" s="128" t="str">
        <f t="shared" si="59"/>
        <v/>
      </c>
      <c r="X1030" s="124"/>
      <c r="Z1030" s="6"/>
      <c r="AA1030"/>
      <c r="AC1030" s="545"/>
      <c r="AR1030" s="6"/>
      <c r="AS1030" s="6"/>
      <c r="AT1030" s="58"/>
      <c r="AV1030" s="6"/>
      <c r="AX1030" s="6"/>
      <c r="AY1030" s="6"/>
      <c r="AZ1030" s="6"/>
      <c r="BA1030" s="6"/>
      <c r="BB1030" s="6"/>
      <c r="BC1030" s="6"/>
      <c r="BD1030" s="6"/>
      <c r="BE1030" s="6"/>
      <c r="BF1030" s="6"/>
      <c r="BK1030" s="672"/>
      <c r="BL1030" s="60"/>
      <c r="CB1030" s="60"/>
    </row>
    <row r="1031" spans="2:80" x14ac:dyDescent="0.25">
      <c r="B1031" s="6">
        <v>31.6</v>
      </c>
      <c r="C1031" s="6">
        <v>60</v>
      </c>
      <c r="D1031" s="6">
        <v>21.7</v>
      </c>
      <c r="E1031" s="6">
        <v>31.6</v>
      </c>
      <c r="F1031" s="6">
        <v>1.1000000000000001</v>
      </c>
      <c r="G1031" s="6">
        <v>1.8</v>
      </c>
      <c r="H1031" s="6">
        <v>1012.6</v>
      </c>
      <c r="I1031" s="6" t="s">
        <v>229</v>
      </c>
      <c r="J1031" s="6" t="s">
        <v>229</v>
      </c>
      <c r="K1031" s="6">
        <v>0</v>
      </c>
      <c r="L1031" s="6">
        <v>0</v>
      </c>
      <c r="M1031" s="6">
        <v>0.5</v>
      </c>
      <c r="N1031">
        <v>15.7</v>
      </c>
      <c r="O1031">
        <v>669.8</v>
      </c>
      <c r="P1031">
        <v>43.4</v>
      </c>
      <c r="Q1031">
        <v>45.9</v>
      </c>
      <c r="R1031" s="60">
        <v>0.70972222222222203</v>
      </c>
      <c r="T1031" s="124">
        <f t="shared" si="61"/>
        <v>0</v>
      </c>
      <c r="U1031" s="128">
        <f t="shared" si="60"/>
        <v>-3</v>
      </c>
      <c r="V1031" s="123" t="str">
        <f t="shared" si="58"/>
        <v/>
      </c>
      <c r="W1031" s="128" t="str">
        <f t="shared" si="59"/>
        <v/>
      </c>
      <c r="X1031" s="124"/>
      <c r="Z1031" s="6"/>
      <c r="AA1031"/>
      <c r="AC1031" s="545"/>
      <c r="AR1031" s="6"/>
      <c r="AS1031" s="6"/>
      <c r="AT1031" s="58"/>
      <c r="AV1031" s="6"/>
      <c r="AX1031" s="6"/>
      <c r="AY1031" s="6"/>
      <c r="AZ1031" s="6"/>
      <c r="BA1031" s="6"/>
      <c r="BB1031" s="6"/>
      <c r="BC1031" s="6"/>
      <c r="BD1031" s="6"/>
      <c r="BE1031" s="6"/>
      <c r="BF1031" s="6"/>
      <c r="BK1031" s="672"/>
      <c r="BL1031" s="60"/>
      <c r="CB1031" s="60"/>
    </row>
    <row r="1032" spans="2:80" x14ac:dyDescent="0.25">
      <c r="B1032" s="6">
        <v>31.5</v>
      </c>
      <c r="C1032" s="6">
        <v>61</v>
      </c>
      <c r="D1032" s="6">
        <v>22.2</v>
      </c>
      <c r="E1032" s="6">
        <v>31.9</v>
      </c>
      <c r="F1032" s="6">
        <v>1.8</v>
      </c>
      <c r="G1032" s="6">
        <v>5.4</v>
      </c>
      <c r="H1032" s="6">
        <v>1012.3</v>
      </c>
      <c r="I1032" s="6" t="s">
        <v>229</v>
      </c>
      <c r="J1032" s="6" t="s">
        <v>229</v>
      </c>
      <c r="K1032" s="6">
        <v>0</v>
      </c>
      <c r="L1032" s="6">
        <v>0</v>
      </c>
      <c r="M1032" s="6">
        <v>0.5</v>
      </c>
      <c r="N1032">
        <v>15.7</v>
      </c>
      <c r="O1032">
        <v>669.8</v>
      </c>
      <c r="P1032">
        <v>43.1</v>
      </c>
      <c r="Q1032">
        <v>45.7</v>
      </c>
      <c r="R1032" s="60">
        <v>0.71041666666666703</v>
      </c>
      <c r="T1032" s="124">
        <f t="shared" si="61"/>
        <v>0</v>
      </c>
      <c r="U1032" s="128">
        <f t="shared" si="60"/>
        <v>-3</v>
      </c>
      <c r="V1032" s="123" t="str">
        <f t="shared" si="58"/>
        <v/>
      </c>
      <c r="W1032" s="128" t="str">
        <f t="shared" si="59"/>
        <v/>
      </c>
      <c r="X1032" s="124"/>
      <c r="Z1032" s="6"/>
      <c r="AA1032"/>
      <c r="AC1032" s="545"/>
      <c r="AR1032" s="6"/>
      <c r="AS1032" s="6"/>
      <c r="AT1032" s="58"/>
      <c r="AV1032" s="6"/>
      <c r="AX1032" s="6"/>
      <c r="AY1032" s="6"/>
      <c r="AZ1032" s="6"/>
      <c r="BA1032" s="6"/>
      <c r="BB1032" s="6"/>
      <c r="BC1032" s="6"/>
      <c r="BD1032" s="6"/>
      <c r="BE1032" s="6"/>
      <c r="BF1032" s="6"/>
      <c r="BK1032" s="672"/>
      <c r="BL1032" s="60"/>
      <c r="CB1032" s="60"/>
    </row>
    <row r="1033" spans="2:80" x14ac:dyDescent="0.25">
      <c r="B1033" s="6">
        <v>31.5</v>
      </c>
      <c r="C1033" s="6">
        <v>60</v>
      </c>
      <c r="D1033" s="6">
        <v>22</v>
      </c>
      <c r="E1033" s="6">
        <v>31.6</v>
      </c>
      <c r="F1033" s="6">
        <v>0.4</v>
      </c>
      <c r="G1033" s="6">
        <v>1.8</v>
      </c>
      <c r="H1033" s="6">
        <v>1012.6</v>
      </c>
      <c r="I1033" s="6" t="s">
        <v>229</v>
      </c>
      <c r="J1033" s="6" t="s">
        <v>229</v>
      </c>
      <c r="K1033" s="6">
        <v>0</v>
      </c>
      <c r="L1033" s="6">
        <v>0</v>
      </c>
      <c r="M1033" s="6">
        <v>0.5</v>
      </c>
      <c r="N1033">
        <v>15.7</v>
      </c>
      <c r="O1033">
        <v>669.8</v>
      </c>
      <c r="P1033">
        <v>42.8</v>
      </c>
      <c r="Q1033">
        <v>45.5</v>
      </c>
      <c r="R1033" s="60">
        <v>0.71111111111111103</v>
      </c>
      <c r="T1033" s="124">
        <f t="shared" si="61"/>
        <v>0</v>
      </c>
      <c r="U1033" s="128">
        <f t="shared" si="60"/>
        <v>-3</v>
      </c>
      <c r="V1033" s="123" t="str">
        <f t="shared" si="58"/>
        <v/>
      </c>
      <c r="W1033" s="128" t="str">
        <f t="shared" si="59"/>
        <v/>
      </c>
      <c r="X1033" s="124"/>
      <c r="Z1033" s="6"/>
      <c r="AA1033"/>
      <c r="AC1033" s="545"/>
      <c r="AR1033" s="6"/>
      <c r="AS1033" s="6"/>
      <c r="AT1033" s="58"/>
      <c r="AV1033" s="6"/>
      <c r="AX1033" s="6"/>
      <c r="AY1033" s="6"/>
      <c r="AZ1033" s="6"/>
      <c r="BA1033" s="6"/>
      <c r="BB1033" s="6"/>
      <c r="BC1033" s="6"/>
      <c r="BD1033" s="6"/>
      <c r="BE1033" s="6"/>
      <c r="BF1033" s="6"/>
      <c r="BK1033" s="672"/>
      <c r="BL1033" s="60"/>
      <c r="CB1033" s="60"/>
    </row>
    <row r="1034" spans="2:80" x14ac:dyDescent="0.25">
      <c r="B1034" s="6">
        <v>31.5</v>
      </c>
      <c r="C1034" s="6">
        <v>61</v>
      </c>
      <c r="D1034" s="6">
        <v>21.8</v>
      </c>
      <c r="E1034" s="6">
        <v>31.2</v>
      </c>
      <c r="F1034" s="6">
        <v>0</v>
      </c>
      <c r="G1034" s="6">
        <v>0</v>
      </c>
      <c r="H1034" s="6">
        <v>1012.6</v>
      </c>
      <c r="I1034" s="6" t="s">
        <v>229</v>
      </c>
      <c r="J1034" s="6" t="s">
        <v>229</v>
      </c>
      <c r="K1034" s="6">
        <v>0</v>
      </c>
      <c r="L1034" s="6">
        <v>0</v>
      </c>
      <c r="M1034" s="6">
        <v>0.5</v>
      </c>
      <c r="N1034">
        <v>15.7</v>
      </c>
      <c r="O1034">
        <v>669.8</v>
      </c>
      <c r="P1034">
        <v>42.5</v>
      </c>
      <c r="Q1034">
        <v>45.2</v>
      </c>
      <c r="R1034" s="60">
        <v>0.71180555555555602</v>
      </c>
      <c r="T1034" s="124">
        <f t="shared" si="61"/>
        <v>0</v>
      </c>
      <c r="U1034" s="128">
        <f t="shared" si="60"/>
        <v>-3</v>
      </c>
      <c r="V1034" s="123" t="str">
        <f t="shared" si="58"/>
        <v/>
      </c>
      <c r="W1034" s="128" t="str">
        <f t="shared" si="59"/>
        <v/>
      </c>
      <c r="X1034" s="124"/>
      <c r="Z1034" s="6"/>
      <c r="AA1034"/>
      <c r="AC1034" s="545"/>
      <c r="AR1034" s="6"/>
      <c r="AS1034" s="6"/>
      <c r="AT1034" s="58"/>
      <c r="AV1034" s="6"/>
      <c r="AX1034" s="6"/>
      <c r="AY1034" s="6"/>
      <c r="AZ1034" s="6"/>
      <c r="BA1034" s="6"/>
      <c r="BB1034" s="6"/>
      <c r="BC1034" s="6"/>
      <c r="BD1034" s="6"/>
      <c r="BE1034" s="6"/>
      <c r="BF1034" s="6"/>
      <c r="BK1034" s="672"/>
      <c r="BL1034" s="60"/>
      <c r="CB1034" s="60"/>
    </row>
    <row r="1035" spans="2:80" x14ac:dyDescent="0.25">
      <c r="B1035" s="6">
        <v>31.5</v>
      </c>
      <c r="C1035" s="6">
        <v>60</v>
      </c>
      <c r="D1035" s="6">
        <v>21.8</v>
      </c>
      <c r="E1035" s="6">
        <v>31.2</v>
      </c>
      <c r="F1035" s="6">
        <v>0</v>
      </c>
      <c r="G1035" s="6">
        <v>0</v>
      </c>
      <c r="H1035" s="6">
        <v>1012.6</v>
      </c>
      <c r="I1035" s="6" t="s">
        <v>229</v>
      </c>
      <c r="J1035" s="6" t="s">
        <v>229</v>
      </c>
      <c r="K1035" s="6">
        <v>0</v>
      </c>
      <c r="L1035" s="6">
        <v>0</v>
      </c>
      <c r="M1035" s="6">
        <v>0.5</v>
      </c>
      <c r="N1035">
        <v>15.7</v>
      </c>
      <c r="O1035">
        <v>669.8</v>
      </c>
      <c r="P1035">
        <v>42.3</v>
      </c>
      <c r="Q1035">
        <v>45</v>
      </c>
      <c r="R1035" s="60">
        <v>0.71250000000000002</v>
      </c>
      <c r="T1035" s="124">
        <f t="shared" si="61"/>
        <v>0</v>
      </c>
      <c r="U1035" s="128">
        <f t="shared" si="60"/>
        <v>-3</v>
      </c>
      <c r="V1035" s="123" t="str">
        <f t="shared" si="58"/>
        <v/>
      </c>
      <c r="W1035" s="128" t="str">
        <f t="shared" si="59"/>
        <v/>
      </c>
      <c r="X1035" s="124"/>
      <c r="Z1035" s="6"/>
      <c r="AA1035"/>
      <c r="AC1035" s="545"/>
      <c r="AR1035" s="6"/>
      <c r="AS1035" s="6"/>
      <c r="AT1035" s="58"/>
      <c r="AV1035" s="6"/>
      <c r="AX1035" s="6"/>
      <c r="AY1035" s="6"/>
      <c r="AZ1035" s="6"/>
      <c r="BA1035" s="6"/>
      <c r="BB1035" s="6"/>
      <c r="BC1035" s="6"/>
      <c r="BD1035" s="6"/>
      <c r="BE1035" s="6"/>
      <c r="BF1035" s="6"/>
      <c r="BK1035" s="672"/>
      <c r="BL1035" s="60"/>
      <c r="CB1035" s="60"/>
    </row>
    <row r="1036" spans="2:80" x14ac:dyDescent="0.25">
      <c r="B1036" s="6">
        <v>31.4</v>
      </c>
      <c r="C1036" s="6">
        <v>60</v>
      </c>
      <c r="D1036" s="6">
        <v>21.7</v>
      </c>
      <c r="E1036" s="6">
        <v>31.4</v>
      </c>
      <c r="F1036" s="6">
        <v>1.4</v>
      </c>
      <c r="G1036" s="6">
        <v>1.8</v>
      </c>
      <c r="H1036" s="6">
        <v>1012.5</v>
      </c>
      <c r="I1036" s="6" t="s">
        <v>229</v>
      </c>
      <c r="J1036" s="6" t="s">
        <v>229</v>
      </c>
      <c r="K1036" s="6">
        <v>0</v>
      </c>
      <c r="L1036" s="6">
        <v>0</v>
      </c>
      <c r="M1036" s="6">
        <v>0.5</v>
      </c>
      <c r="N1036">
        <v>15.7</v>
      </c>
      <c r="O1036">
        <v>669.8</v>
      </c>
      <c r="P1036">
        <v>42</v>
      </c>
      <c r="Q1036">
        <v>45</v>
      </c>
      <c r="R1036" s="60">
        <v>0.71319444444444402</v>
      </c>
      <c r="T1036" s="124">
        <f t="shared" si="61"/>
        <v>0</v>
      </c>
      <c r="U1036" s="128">
        <f t="shared" si="60"/>
        <v>-3</v>
      </c>
      <c r="V1036" s="123" t="str">
        <f t="shared" ref="V1036:V1099" si="62">IF($K1540&gt;0,1,"")</f>
        <v/>
      </c>
      <c r="W1036" s="128" t="str">
        <f t="shared" ref="W1036:W1099" si="63">IF($T1036&gt;$B1540+4,1,"")</f>
        <v/>
      </c>
      <c r="X1036" s="124"/>
      <c r="Z1036" s="6"/>
      <c r="AA1036"/>
      <c r="AC1036" s="545"/>
      <c r="AR1036" s="6"/>
      <c r="AS1036" s="6"/>
      <c r="AT1036" s="58"/>
      <c r="AV1036" s="6"/>
      <c r="AX1036" s="6"/>
      <c r="AY1036" s="6"/>
      <c r="AZ1036" s="6"/>
      <c r="BA1036" s="6"/>
      <c r="BB1036" s="6"/>
      <c r="BC1036" s="6"/>
      <c r="BD1036" s="6"/>
      <c r="BE1036" s="6"/>
      <c r="BF1036" s="6"/>
      <c r="BK1036" s="672"/>
      <c r="BL1036" s="60"/>
      <c r="CB1036" s="60"/>
    </row>
    <row r="1037" spans="2:80" x14ac:dyDescent="0.25">
      <c r="B1037" s="6">
        <v>31.4</v>
      </c>
      <c r="C1037" s="6">
        <v>61</v>
      </c>
      <c r="D1037" s="6">
        <v>21.7</v>
      </c>
      <c r="E1037" s="6">
        <v>31.4</v>
      </c>
      <c r="F1037" s="6">
        <v>0.4</v>
      </c>
      <c r="G1037" s="6">
        <v>1.8</v>
      </c>
      <c r="H1037" s="6">
        <v>1012.5</v>
      </c>
      <c r="I1037" s="6" t="s">
        <v>229</v>
      </c>
      <c r="J1037" s="6" t="s">
        <v>229</v>
      </c>
      <c r="K1037" s="6">
        <v>0</v>
      </c>
      <c r="L1037" s="6">
        <v>0</v>
      </c>
      <c r="M1037" s="6">
        <v>0.5</v>
      </c>
      <c r="N1037">
        <v>15.7</v>
      </c>
      <c r="O1037">
        <v>669.8</v>
      </c>
      <c r="P1037">
        <v>41.8</v>
      </c>
      <c r="Q1037">
        <v>45.1</v>
      </c>
      <c r="R1037" s="60">
        <v>0.71388888888888902</v>
      </c>
      <c r="T1037" s="124">
        <f t="shared" si="61"/>
        <v>0</v>
      </c>
      <c r="U1037" s="128">
        <f t="shared" si="60"/>
        <v>-3</v>
      </c>
      <c r="V1037" s="123" t="str">
        <f t="shared" si="62"/>
        <v/>
      </c>
      <c r="W1037" s="128" t="str">
        <f t="shared" si="63"/>
        <v/>
      </c>
      <c r="X1037" s="124"/>
      <c r="Z1037" s="6"/>
      <c r="AA1037"/>
      <c r="AC1037" s="545"/>
      <c r="AR1037" s="6"/>
      <c r="AS1037" s="6"/>
      <c r="AT1037" s="58"/>
      <c r="AV1037" s="6"/>
      <c r="AX1037" s="6"/>
      <c r="AY1037" s="6"/>
      <c r="AZ1037" s="6"/>
      <c r="BA1037" s="6"/>
      <c r="BB1037" s="6"/>
      <c r="BC1037" s="6"/>
      <c r="BD1037" s="6"/>
      <c r="BE1037" s="6"/>
      <c r="BF1037" s="6"/>
      <c r="BK1037" s="672"/>
      <c r="BL1037" s="60"/>
      <c r="CB1037" s="60"/>
    </row>
    <row r="1038" spans="2:80" x14ac:dyDescent="0.25">
      <c r="B1038" s="6">
        <v>31.5</v>
      </c>
      <c r="C1038" s="6">
        <v>60</v>
      </c>
      <c r="D1038" s="6">
        <v>21.8</v>
      </c>
      <c r="E1038" s="6">
        <v>31.6</v>
      </c>
      <c r="F1038" s="6">
        <v>1.4</v>
      </c>
      <c r="G1038" s="6">
        <v>3.6</v>
      </c>
      <c r="H1038" s="6">
        <v>1012.5</v>
      </c>
      <c r="I1038" s="6" t="s">
        <v>229</v>
      </c>
      <c r="J1038" s="6" t="s">
        <v>229</v>
      </c>
      <c r="K1038" s="6">
        <v>0</v>
      </c>
      <c r="L1038" s="6">
        <v>0</v>
      </c>
      <c r="M1038" s="6">
        <v>0.5</v>
      </c>
      <c r="N1038">
        <v>15.7</v>
      </c>
      <c r="O1038">
        <v>669.8</v>
      </c>
      <c r="P1038">
        <v>41.6</v>
      </c>
      <c r="Q1038">
        <v>45.2</v>
      </c>
      <c r="R1038" s="60">
        <v>0.71458333333333302</v>
      </c>
      <c r="T1038" s="124">
        <f t="shared" si="61"/>
        <v>0</v>
      </c>
      <c r="U1038" s="128">
        <f t="shared" si="60"/>
        <v>-3</v>
      </c>
      <c r="V1038" s="123" t="str">
        <f t="shared" si="62"/>
        <v/>
      </c>
      <c r="W1038" s="128" t="str">
        <f t="shared" si="63"/>
        <v/>
      </c>
      <c r="X1038" s="124"/>
      <c r="Z1038" s="6"/>
      <c r="AA1038"/>
      <c r="AC1038" s="545"/>
      <c r="AR1038" s="6"/>
      <c r="AS1038" s="6"/>
      <c r="AT1038" s="58"/>
      <c r="AV1038" s="6"/>
      <c r="AX1038" s="6"/>
      <c r="AY1038" s="6"/>
      <c r="AZ1038" s="6"/>
      <c r="BA1038" s="6"/>
      <c r="BB1038" s="6"/>
      <c r="BC1038" s="6"/>
      <c r="BD1038" s="6"/>
      <c r="BE1038" s="6"/>
      <c r="BF1038" s="6"/>
      <c r="BK1038" s="672"/>
      <c r="BL1038" s="60"/>
      <c r="CB1038" s="60"/>
    </row>
    <row r="1039" spans="2:80" x14ac:dyDescent="0.25">
      <c r="B1039" s="6">
        <v>31.5</v>
      </c>
      <c r="C1039" s="6">
        <v>61</v>
      </c>
      <c r="D1039" s="6">
        <v>21.8</v>
      </c>
      <c r="E1039" s="6">
        <v>31.6</v>
      </c>
      <c r="F1039" s="6">
        <v>0</v>
      </c>
      <c r="G1039" s="6">
        <v>0</v>
      </c>
      <c r="H1039" s="6">
        <v>1012.5</v>
      </c>
      <c r="I1039" s="6" t="s">
        <v>229</v>
      </c>
      <c r="J1039" s="6" t="s">
        <v>229</v>
      </c>
      <c r="K1039" s="6">
        <v>0</v>
      </c>
      <c r="L1039" s="6">
        <v>0</v>
      </c>
      <c r="M1039" s="6">
        <v>0.5</v>
      </c>
      <c r="N1039">
        <v>15.7</v>
      </c>
      <c r="O1039">
        <v>669.8</v>
      </c>
      <c r="P1039">
        <v>41.5</v>
      </c>
      <c r="Q1039">
        <v>45.3</v>
      </c>
      <c r="R1039" s="60">
        <v>0.71527777777777801</v>
      </c>
      <c r="T1039" s="124">
        <f t="shared" si="61"/>
        <v>0</v>
      </c>
      <c r="U1039" s="128">
        <f t="shared" si="60"/>
        <v>-3</v>
      </c>
      <c r="V1039" s="123" t="str">
        <f t="shared" si="62"/>
        <v/>
      </c>
      <c r="W1039" s="128" t="str">
        <f t="shared" si="63"/>
        <v/>
      </c>
      <c r="X1039" s="124"/>
      <c r="Z1039" s="6"/>
      <c r="AA1039"/>
      <c r="AC1039" s="545"/>
      <c r="AR1039" s="6"/>
      <c r="AS1039" s="6"/>
      <c r="AT1039" s="58"/>
      <c r="AV1039" s="6"/>
      <c r="AX1039" s="6"/>
      <c r="AY1039" s="6"/>
      <c r="AZ1039" s="6"/>
      <c r="BA1039" s="6"/>
      <c r="BB1039" s="6"/>
      <c r="BC1039" s="6"/>
      <c r="BD1039" s="6"/>
      <c r="BE1039" s="6"/>
      <c r="BF1039" s="6"/>
      <c r="BK1039" s="672"/>
      <c r="BL1039" s="60"/>
      <c r="CB1039" s="60"/>
    </row>
    <row r="1040" spans="2:80" x14ac:dyDescent="0.25">
      <c r="B1040" s="6">
        <v>31.5</v>
      </c>
      <c r="C1040" s="6">
        <v>60</v>
      </c>
      <c r="D1040" s="6">
        <v>21.8</v>
      </c>
      <c r="E1040" s="6">
        <v>31.6</v>
      </c>
      <c r="F1040" s="6">
        <v>3.2</v>
      </c>
      <c r="G1040" s="6">
        <v>5.4</v>
      </c>
      <c r="H1040" s="6">
        <v>1012.5</v>
      </c>
      <c r="I1040" s="6" t="s">
        <v>229</v>
      </c>
      <c r="J1040" s="6" t="s">
        <v>229</v>
      </c>
      <c r="K1040" s="6">
        <v>0</v>
      </c>
      <c r="L1040" s="6">
        <v>0</v>
      </c>
      <c r="M1040" s="6">
        <v>0.5</v>
      </c>
      <c r="N1040">
        <v>15.7</v>
      </c>
      <c r="O1040">
        <v>669.8</v>
      </c>
      <c r="P1040">
        <v>41.3</v>
      </c>
      <c r="Q1040">
        <v>45.5</v>
      </c>
      <c r="R1040" s="60">
        <v>0.71597222222222201</v>
      </c>
      <c r="T1040" s="124">
        <f t="shared" si="61"/>
        <v>0</v>
      </c>
      <c r="U1040" s="128">
        <f t="shared" ref="U1040:U1103" si="64">(T1040-B1544)-3</f>
        <v>-3</v>
      </c>
      <c r="V1040" s="123" t="str">
        <f t="shared" si="62"/>
        <v/>
      </c>
      <c r="W1040" s="128" t="str">
        <f t="shared" si="63"/>
        <v/>
      </c>
      <c r="X1040" s="124"/>
      <c r="Z1040" s="6"/>
      <c r="AA1040"/>
      <c r="AC1040" s="545"/>
      <c r="AR1040" s="6"/>
      <c r="AS1040" s="6"/>
      <c r="AT1040" s="58"/>
      <c r="AV1040" s="6"/>
      <c r="AX1040" s="6"/>
      <c r="AY1040" s="6"/>
      <c r="AZ1040" s="6"/>
      <c r="BA1040" s="6"/>
      <c r="BB1040" s="6"/>
      <c r="BC1040" s="6"/>
      <c r="BD1040" s="6"/>
      <c r="BE1040" s="6"/>
      <c r="BF1040" s="6"/>
      <c r="BK1040" s="672"/>
      <c r="BL1040" s="60"/>
      <c r="CB1040" s="60"/>
    </row>
    <row r="1041" spans="2:80" x14ac:dyDescent="0.25">
      <c r="B1041" s="6">
        <v>31.5</v>
      </c>
      <c r="C1041" s="6">
        <v>60</v>
      </c>
      <c r="D1041" s="6">
        <v>21.5</v>
      </c>
      <c r="E1041" s="6">
        <v>31.3</v>
      </c>
      <c r="F1041" s="6">
        <v>4.3</v>
      </c>
      <c r="G1041" s="6">
        <v>5.4</v>
      </c>
      <c r="H1041" s="6">
        <v>1012.3</v>
      </c>
      <c r="I1041" s="6" t="s">
        <v>229</v>
      </c>
      <c r="J1041" s="6" t="s">
        <v>229</v>
      </c>
      <c r="K1041" s="6">
        <v>0</v>
      </c>
      <c r="L1041" s="6">
        <v>0</v>
      </c>
      <c r="M1041" s="6">
        <v>0.5</v>
      </c>
      <c r="N1041">
        <v>15.7</v>
      </c>
      <c r="O1041">
        <v>669.8</v>
      </c>
      <c r="P1041">
        <v>41.2</v>
      </c>
      <c r="Q1041">
        <v>45.5</v>
      </c>
      <c r="R1041" s="60">
        <v>0.71666666666666701</v>
      </c>
      <c r="T1041" s="124">
        <f t="shared" si="61"/>
        <v>0</v>
      </c>
      <c r="U1041" s="128">
        <f t="shared" si="64"/>
        <v>-3</v>
      </c>
      <c r="V1041" s="123" t="str">
        <f t="shared" si="62"/>
        <v/>
      </c>
      <c r="W1041" s="128" t="str">
        <f t="shared" si="63"/>
        <v/>
      </c>
      <c r="X1041" s="124"/>
      <c r="Z1041" s="6"/>
      <c r="AA1041"/>
      <c r="AC1041" s="545"/>
      <c r="AR1041" s="6"/>
      <c r="AS1041" s="6"/>
      <c r="AT1041" s="58"/>
      <c r="AV1041" s="6"/>
      <c r="AX1041" s="6"/>
      <c r="AY1041" s="6"/>
      <c r="AZ1041" s="6"/>
      <c r="BA1041" s="6"/>
      <c r="BB1041" s="6"/>
      <c r="BC1041" s="6"/>
      <c r="BD1041" s="6"/>
      <c r="BE1041" s="6"/>
      <c r="BF1041" s="6"/>
      <c r="BK1041" s="672"/>
      <c r="BL1041" s="60"/>
      <c r="CB1041" s="60"/>
    </row>
    <row r="1042" spans="2:80" x14ac:dyDescent="0.25">
      <c r="B1042" s="6">
        <v>31.5</v>
      </c>
      <c r="C1042" s="6">
        <v>60</v>
      </c>
      <c r="D1042" s="6">
        <v>21.4</v>
      </c>
      <c r="E1042" s="6">
        <v>31.1</v>
      </c>
      <c r="F1042" s="6">
        <v>2.2000000000000002</v>
      </c>
      <c r="G1042" s="6">
        <v>3.6</v>
      </c>
      <c r="H1042" s="6">
        <v>1012.3</v>
      </c>
      <c r="I1042" s="6" t="s">
        <v>229</v>
      </c>
      <c r="J1042" s="6" t="s">
        <v>229</v>
      </c>
      <c r="K1042" s="6">
        <v>0</v>
      </c>
      <c r="L1042" s="6">
        <v>0</v>
      </c>
      <c r="M1042" s="6">
        <v>0.5</v>
      </c>
      <c r="N1042">
        <v>15.7</v>
      </c>
      <c r="O1042">
        <v>669.8</v>
      </c>
      <c r="P1042">
        <v>41.1</v>
      </c>
      <c r="Q1042">
        <v>45.4</v>
      </c>
      <c r="R1042" s="60">
        <v>0.71736111111111101</v>
      </c>
      <c r="T1042" s="124">
        <f t="shared" si="61"/>
        <v>0</v>
      </c>
      <c r="U1042" s="128">
        <f t="shared" si="64"/>
        <v>-3</v>
      </c>
      <c r="V1042" s="123" t="str">
        <f t="shared" si="62"/>
        <v/>
      </c>
      <c r="W1042" s="128" t="str">
        <f t="shared" si="63"/>
        <v/>
      </c>
      <c r="X1042" s="124"/>
      <c r="Z1042" s="6"/>
      <c r="AA1042"/>
      <c r="AC1042" s="545"/>
      <c r="AR1042" s="6"/>
      <c r="AS1042" s="6"/>
      <c r="AT1042" s="58"/>
      <c r="AV1042" s="6"/>
      <c r="AX1042" s="6"/>
      <c r="AY1042" s="6"/>
      <c r="AZ1042" s="6"/>
      <c r="BA1042" s="6"/>
      <c r="BB1042" s="6"/>
      <c r="BC1042" s="6"/>
      <c r="BD1042" s="6"/>
      <c r="BE1042" s="6"/>
      <c r="BF1042" s="6"/>
      <c r="BK1042" s="672"/>
      <c r="BL1042" s="60"/>
      <c r="CB1042" s="60"/>
    </row>
    <row r="1043" spans="2:80" x14ac:dyDescent="0.25">
      <c r="B1043" s="6">
        <v>31.5</v>
      </c>
      <c r="C1043" s="6">
        <v>61</v>
      </c>
      <c r="D1043" s="6">
        <v>21.4</v>
      </c>
      <c r="E1043" s="6">
        <v>31.1</v>
      </c>
      <c r="F1043" s="6">
        <v>0</v>
      </c>
      <c r="G1043" s="6">
        <v>0</v>
      </c>
      <c r="H1043" s="6">
        <v>1012.4</v>
      </c>
      <c r="I1043" s="6" t="s">
        <v>229</v>
      </c>
      <c r="J1043" s="6" t="s">
        <v>229</v>
      </c>
      <c r="K1043" s="6">
        <v>0</v>
      </c>
      <c r="L1043" s="6">
        <v>0</v>
      </c>
      <c r="M1043" s="6">
        <v>0.5</v>
      </c>
      <c r="N1043">
        <v>15.7</v>
      </c>
      <c r="O1043">
        <v>669.8</v>
      </c>
      <c r="P1043">
        <v>41</v>
      </c>
      <c r="Q1043">
        <v>45.4</v>
      </c>
      <c r="R1043" s="60">
        <v>0.718055555555556</v>
      </c>
      <c r="T1043" s="124">
        <f t="shared" si="61"/>
        <v>0</v>
      </c>
      <c r="U1043" s="128">
        <f t="shared" si="64"/>
        <v>-3</v>
      </c>
      <c r="V1043" s="123" t="str">
        <f t="shared" si="62"/>
        <v/>
      </c>
      <c r="W1043" s="128" t="str">
        <f t="shared" si="63"/>
        <v/>
      </c>
      <c r="X1043" s="124"/>
      <c r="Z1043" s="6"/>
      <c r="AA1043"/>
      <c r="AC1043" s="545"/>
      <c r="AR1043" s="6"/>
      <c r="AS1043" s="6"/>
      <c r="AT1043" s="58"/>
      <c r="AV1043" s="6"/>
      <c r="AX1043" s="6"/>
      <c r="AY1043" s="6"/>
      <c r="AZ1043" s="6"/>
      <c r="BA1043" s="6"/>
      <c r="BB1043" s="6"/>
      <c r="BC1043" s="6"/>
      <c r="BD1043" s="6"/>
      <c r="BE1043" s="6"/>
      <c r="BF1043" s="6"/>
      <c r="BK1043" s="672"/>
      <c r="BL1043" s="60"/>
      <c r="CB1043" s="60"/>
    </row>
    <row r="1044" spans="2:80" x14ac:dyDescent="0.25">
      <c r="B1044" s="6">
        <v>31.5</v>
      </c>
      <c r="C1044" s="6">
        <v>60</v>
      </c>
      <c r="D1044" s="6">
        <v>21.6</v>
      </c>
      <c r="E1044" s="6">
        <v>31.4</v>
      </c>
      <c r="F1044" s="6">
        <v>0</v>
      </c>
      <c r="G1044" s="6">
        <v>0</v>
      </c>
      <c r="H1044" s="6">
        <v>1012.4</v>
      </c>
      <c r="I1044" s="6" t="s">
        <v>229</v>
      </c>
      <c r="J1044" s="6" t="s">
        <v>229</v>
      </c>
      <c r="K1044" s="6">
        <v>0</v>
      </c>
      <c r="L1044" s="6">
        <v>0</v>
      </c>
      <c r="M1044" s="6">
        <v>0.5</v>
      </c>
      <c r="N1044">
        <v>15.7</v>
      </c>
      <c r="O1044">
        <v>669.8</v>
      </c>
      <c r="P1044">
        <v>40.700000000000003</v>
      </c>
      <c r="Q1044">
        <v>45.3</v>
      </c>
      <c r="R1044" s="60">
        <v>0.71875</v>
      </c>
      <c r="T1044" s="124">
        <f t="shared" si="61"/>
        <v>0</v>
      </c>
      <c r="U1044" s="128">
        <f t="shared" si="64"/>
        <v>-3</v>
      </c>
      <c r="V1044" s="123" t="str">
        <f t="shared" si="62"/>
        <v/>
      </c>
      <c r="W1044" s="128" t="str">
        <f t="shared" si="63"/>
        <v/>
      </c>
      <c r="X1044" s="124"/>
      <c r="Z1044" s="6"/>
      <c r="AA1044"/>
      <c r="AC1044" s="545"/>
      <c r="AR1044" s="6"/>
      <c r="AS1044" s="6"/>
      <c r="AT1044" s="58"/>
      <c r="AV1044" s="6"/>
      <c r="AX1044" s="6"/>
      <c r="AY1044" s="6"/>
      <c r="AZ1044" s="6"/>
      <c r="BA1044" s="6"/>
      <c r="BB1044" s="6"/>
      <c r="BC1044" s="6"/>
      <c r="BD1044" s="6"/>
      <c r="BE1044" s="6"/>
      <c r="BF1044" s="6"/>
      <c r="BK1044" s="672"/>
      <c r="BL1044" s="60"/>
      <c r="CB1044" s="60"/>
    </row>
    <row r="1045" spans="2:80" x14ac:dyDescent="0.25">
      <c r="B1045" s="6">
        <v>31.5</v>
      </c>
      <c r="C1045" s="6">
        <v>61</v>
      </c>
      <c r="D1045" s="6">
        <v>21.7</v>
      </c>
      <c r="E1045" s="6">
        <v>31.6</v>
      </c>
      <c r="F1045" s="6">
        <v>1.1000000000000001</v>
      </c>
      <c r="G1045" s="6">
        <v>1.8</v>
      </c>
      <c r="H1045" s="6">
        <v>1012.1</v>
      </c>
      <c r="I1045" s="6" t="s">
        <v>229</v>
      </c>
      <c r="J1045" s="6" t="s">
        <v>229</v>
      </c>
      <c r="K1045" s="6">
        <v>0</v>
      </c>
      <c r="L1045" s="6">
        <v>0</v>
      </c>
      <c r="M1045" s="6">
        <v>0.5</v>
      </c>
      <c r="N1045">
        <v>15.7</v>
      </c>
      <c r="O1045">
        <v>669.8</v>
      </c>
      <c r="P1045">
        <v>40.5</v>
      </c>
      <c r="Q1045">
        <v>45.1</v>
      </c>
      <c r="R1045" s="60">
        <v>0.719444444444444</v>
      </c>
      <c r="T1045" s="124">
        <f t="shared" si="61"/>
        <v>0</v>
      </c>
      <c r="U1045" s="128">
        <f t="shared" si="64"/>
        <v>-3</v>
      </c>
      <c r="V1045" s="123" t="str">
        <f t="shared" si="62"/>
        <v/>
      </c>
      <c r="W1045" s="128" t="str">
        <f t="shared" si="63"/>
        <v/>
      </c>
      <c r="X1045" s="124"/>
      <c r="Z1045" s="6"/>
      <c r="AA1045"/>
      <c r="AC1045" s="545"/>
      <c r="AR1045" s="6"/>
      <c r="AS1045" s="6"/>
      <c r="AT1045" s="58"/>
      <c r="AV1045" s="6"/>
      <c r="AX1045" s="6"/>
      <c r="AY1045" s="6"/>
      <c r="AZ1045" s="6"/>
      <c r="BA1045" s="6"/>
      <c r="BB1045" s="6"/>
      <c r="BC1045" s="6"/>
      <c r="BD1045" s="6"/>
      <c r="BE1045" s="6"/>
      <c r="BF1045" s="6"/>
      <c r="BK1045" s="672"/>
      <c r="BL1045" s="60"/>
      <c r="CB1045" s="60"/>
    </row>
    <row r="1046" spans="2:80" x14ac:dyDescent="0.25">
      <c r="B1046" s="6">
        <v>31.4</v>
      </c>
      <c r="C1046" s="6">
        <v>60</v>
      </c>
      <c r="D1046" s="6">
        <v>21.9</v>
      </c>
      <c r="E1046" s="6">
        <v>31.8</v>
      </c>
      <c r="F1046" s="6">
        <v>0.4</v>
      </c>
      <c r="G1046" s="6">
        <v>1.8</v>
      </c>
      <c r="H1046" s="6">
        <v>1012.5</v>
      </c>
      <c r="I1046" s="6" t="s">
        <v>229</v>
      </c>
      <c r="J1046" s="6" t="s">
        <v>229</v>
      </c>
      <c r="K1046" s="6">
        <v>0</v>
      </c>
      <c r="L1046" s="6">
        <v>0</v>
      </c>
      <c r="M1046" s="6">
        <v>0.5</v>
      </c>
      <c r="N1046">
        <v>15.7</v>
      </c>
      <c r="O1046">
        <v>669.8</v>
      </c>
      <c r="P1046">
        <v>40.200000000000003</v>
      </c>
      <c r="Q1046">
        <v>44.9</v>
      </c>
      <c r="R1046" s="60">
        <v>0.72013888888888899</v>
      </c>
      <c r="T1046" s="124">
        <f t="shared" si="61"/>
        <v>0</v>
      </c>
      <c r="U1046" s="128">
        <f t="shared" si="64"/>
        <v>-3</v>
      </c>
      <c r="V1046" s="123" t="str">
        <f t="shared" si="62"/>
        <v/>
      </c>
      <c r="W1046" s="128" t="str">
        <f t="shared" si="63"/>
        <v/>
      </c>
      <c r="X1046" s="124"/>
      <c r="Z1046" s="6"/>
      <c r="AA1046"/>
      <c r="AC1046" s="545"/>
      <c r="AR1046" s="6"/>
      <c r="AS1046" s="6"/>
      <c r="AT1046" s="58"/>
      <c r="AV1046" s="6"/>
      <c r="AX1046" s="6"/>
      <c r="AY1046" s="6"/>
      <c r="AZ1046" s="6"/>
      <c r="BA1046" s="6"/>
      <c r="BB1046" s="6"/>
      <c r="BC1046" s="6"/>
      <c r="BD1046" s="6"/>
      <c r="BE1046" s="6"/>
      <c r="BF1046" s="6"/>
      <c r="BK1046" s="672"/>
      <c r="BL1046" s="60"/>
      <c r="CB1046" s="60"/>
    </row>
    <row r="1047" spans="2:80" x14ac:dyDescent="0.25">
      <c r="B1047" s="6">
        <v>31.4</v>
      </c>
      <c r="C1047" s="6">
        <v>61</v>
      </c>
      <c r="D1047" s="6">
        <v>21.9</v>
      </c>
      <c r="E1047" s="6">
        <v>31.8</v>
      </c>
      <c r="F1047" s="6">
        <v>0.4</v>
      </c>
      <c r="G1047" s="6">
        <v>1.8</v>
      </c>
      <c r="H1047" s="6">
        <v>1012.4</v>
      </c>
      <c r="I1047" s="6" t="s">
        <v>229</v>
      </c>
      <c r="J1047" s="6" t="s">
        <v>229</v>
      </c>
      <c r="K1047" s="6">
        <v>0</v>
      </c>
      <c r="L1047" s="6">
        <v>0</v>
      </c>
      <c r="M1047" s="6">
        <v>0.5</v>
      </c>
      <c r="N1047">
        <v>15.7</v>
      </c>
      <c r="O1047">
        <v>669.8</v>
      </c>
      <c r="P1047">
        <v>39.9</v>
      </c>
      <c r="Q1047">
        <v>44.7</v>
      </c>
      <c r="R1047" s="60">
        <v>0.72083333333333299</v>
      </c>
      <c r="T1047" s="124">
        <f t="shared" ref="T1047:T1110" si="65">MAX(P1551,Q1551)</f>
        <v>0</v>
      </c>
      <c r="U1047" s="128">
        <f t="shared" si="64"/>
        <v>-3</v>
      </c>
      <c r="V1047" s="123" t="str">
        <f t="shared" si="62"/>
        <v/>
      </c>
      <c r="W1047" s="128" t="str">
        <f t="shared" si="63"/>
        <v/>
      </c>
      <c r="X1047" s="124"/>
      <c r="Z1047" s="6"/>
      <c r="AA1047"/>
      <c r="AC1047" s="545"/>
      <c r="AR1047" s="6"/>
      <c r="AS1047" s="6"/>
      <c r="AT1047" s="58"/>
      <c r="AV1047" s="6"/>
      <c r="AX1047" s="6"/>
      <c r="AY1047" s="6"/>
      <c r="AZ1047" s="6"/>
      <c r="BA1047" s="6"/>
      <c r="BB1047" s="6"/>
      <c r="BC1047" s="6"/>
      <c r="BD1047" s="6"/>
      <c r="BE1047" s="6"/>
      <c r="BF1047" s="6"/>
      <c r="BK1047" s="672"/>
      <c r="BL1047" s="60"/>
      <c r="CB1047" s="60"/>
    </row>
    <row r="1048" spans="2:80" x14ac:dyDescent="0.25">
      <c r="B1048" s="6">
        <v>31.4</v>
      </c>
      <c r="C1048" s="6">
        <v>61</v>
      </c>
      <c r="D1048" s="6">
        <v>21.8</v>
      </c>
      <c r="E1048" s="6">
        <v>31.6</v>
      </c>
      <c r="F1048" s="6">
        <v>2.2000000000000002</v>
      </c>
      <c r="G1048" s="6">
        <v>3.6</v>
      </c>
      <c r="H1048" s="6">
        <v>1012.3</v>
      </c>
      <c r="I1048" s="6" t="s">
        <v>229</v>
      </c>
      <c r="J1048" s="6" t="s">
        <v>229</v>
      </c>
      <c r="K1048" s="6">
        <v>0</v>
      </c>
      <c r="L1048" s="6">
        <v>0</v>
      </c>
      <c r="M1048" s="6">
        <v>0.5</v>
      </c>
      <c r="N1048">
        <v>15.7</v>
      </c>
      <c r="O1048">
        <v>669.8</v>
      </c>
      <c r="P1048">
        <v>39.6</v>
      </c>
      <c r="Q1048">
        <v>44.4</v>
      </c>
      <c r="R1048" s="60">
        <v>0.72152777777777799</v>
      </c>
      <c r="T1048" s="124">
        <f t="shared" si="65"/>
        <v>0</v>
      </c>
      <c r="U1048" s="128">
        <f t="shared" si="64"/>
        <v>-3</v>
      </c>
      <c r="V1048" s="123" t="str">
        <f t="shared" si="62"/>
        <v/>
      </c>
      <c r="W1048" s="128" t="str">
        <f t="shared" si="63"/>
        <v/>
      </c>
      <c r="X1048" s="124"/>
      <c r="Z1048" s="6"/>
      <c r="AA1048"/>
      <c r="AC1048" s="545"/>
      <c r="AR1048" s="6"/>
      <c r="AS1048" s="6"/>
      <c r="AT1048" s="58"/>
      <c r="AV1048" s="6"/>
      <c r="AX1048" s="6"/>
      <c r="AY1048" s="6"/>
      <c r="AZ1048" s="6"/>
      <c r="BA1048" s="6"/>
      <c r="BB1048" s="6"/>
      <c r="BC1048" s="6"/>
      <c r="BD1048" s="6"/>
      <c r="BE1048" s="6"/>
      <c r="BF1048" s="6"/>
      <c r="BK1048" s="672"/>
      <c r="BL1048" s="60"/>
      <c r="CB1048" s="60"/>
    </row>
    <row r="1049" spans="2:80" x14ac:dyDescent="0.25">
      <c r="B1049" s="6">
        <v>31.4</v>
      </c>
      <c r="C1049" s="6">
        <v>62</v>
      </c>
      <c r="D1049" s="6">
        <v>21.7</v>
      </c>
      <c r="E1049" s="6">
        <v>31.4</v>
      </c>
      <c r="F1049" s="6">
        <v>1.4</v>
      </c>
      <c r="G1049" s="6">
        <v>1.8</v>
      </c>
      <c r="H1049" s="6">
        <v>1012.3</v>
      </c>
      <c r="I1049" s="6" t="s">
        <v>229</v>
      </c>
      <c r="J1049" s="6" t="s">
        <v>229</v>
      </c>
      <c r="K1049" s="6">
        <v>0</v>
      </c>
      <c r="L1049" s="6">
        <v>0</v>
      </c>
      <c r="M1049" s="6">
        <v>0.5</v>
      </c>
      <c r="N1049">
        <v>15.7</v>
      </c>
      <c r="O1049">
        <v>669.8</v>
      </c>
      <c r="P1049">
        <v>39.4</v>
      </c>
      <c r="Q1049">
        <v>44.2</v>
      </c>
      <c r="R1049" s="60">
        <v>0.72222222222222199</v>
      </c>
      <c r="T1049" s="124">
        <f t="shared" si="65"/>
        <v>0</v>
      </c>
      <c r="U1049" s="128">
        <f t="shared" si="64"/>
        <v>-3</v>
      </c>
      <c r="V1049" s="123" t="str">
        <f t="shared" si="62"/>
        <v/>
      </c>
      <c r="W1049" s="128" t="str">
        <f t="shared" si="63"/>
        <v/>
      </c>
      <c r="X1049" s="124"/>
      <c r="Z1049" s="6"/>
      <c r="AA1049"/>
      <c r="AC1049" s="545"/>
      <c r="AR1049" s="6"/>
      <c r="AS1049" s="6"/>
      <c r="AT1049" s="58"/>
      <c r="AV1049" s="6"/>
      <c r="AX1049" s="6"/>
      <c r="AY1049" s="6"/>
      <c r="AZ1049" s="6"/>
      <c r="BA1049" s="6"/>
      <c r="BB1049" s="6"/>
      <c r="BC1049" s="6"/>
      <c r="BD1049" s="6"/>
      <c r="BE1049" s="6"/>
      <c r="BF1049" s="6"/>
      <c r="BK1049" s="672"/>
      <c r="BL1049" s="60"/>
      <c r="CB1049" s="60"/>
    </row>
    <row r="1050" spans="2:80" x14ac:dyDescent="0.25">
      <c r="B1050" s="6">
        <v>31.3</v>
      </c>
      <c r="C1050" s="6">
        <v>62</v>
      </c>
      <c r="D1050" s="6">
        <v>21.8</v>
      </c>
      <c r="E1050" s="6">
        <v>31.2</v>
      </c>
      <c r="F1050" s="6">
        <v>1.1000000000000001</v>
      </c>
      <c r="G1050" s="6">
        <v>1.8</v>
      </c>
      <c r="H1050" s="6">
        <v>1012.3</v>
      </c>
      <c r="I1050" s="6" t="s">
        <v>229</v>
      </c>
      <c r="J1050" s="6" t="s">
        <v>229</v>
      </c>
      <c r="K1050" s="6">
        <v>0</v>
      </c>
      <c r="L1050" s="6">
        <v>0</v>
      </c>
      <c r="M1050" s="6">
        <v>0.5</v>
      </c>
      <c r="N1050">
        <v>15.7</v>
      </c>
      <c r="O1050">
        <v>669.8</v>
      </c>
      <c r="P1050">
        <v>39.1</v>
      </c>
      <c r="Q1050">
        <v>44</v>
      </c>
      <c r="R1050" s="60">
        <v>0.72291666666666698</v>
      </c>
      <c r="T1050" s="124">
        <f t="shared" si="65"/>
        <v>0</v>
      </c>
      <c r="U1050" s="128">
        <f t="shared" si="64"/>
        <v>-3</v>
      </c>
      <c r="V1050" s="123" t="str">
        <f t="shared" si="62"/>
        <v/>
      </c>
      <c r="W1050" s="128" t="str">
        <f t="shared" si="63"/>
        <v/>
      </c>
      <c r="X1050" s="124"/>
      <c r="Z1050" s="6"/>
      <c r="AA1050"/>
      <c r="AC1050" s="545"/>
      <c r="AR1050" s="6"/>
      <c r="AS1050" s="6"/>
      <c r="AT1050" s="58"/>
      <c r="AV1050" s="6"/>
      <c r="AX1050" s="6"/>
      <c r="AY1050" s="6"/>
      <c r="AZ1050" s="6"/>
      <c r="BA1050" s="6"/>
      <c r="BB1050" s="6"/>
      <c r="BC1050" s="6"/>
      <c r="BD1050" s="6"/>
      <c r="BE1050" s="6"/>
      <c r="BF1050" s="6"/>
      <c r="BK1050" s="672"/>
      <c r="BL1050" s="60"/>
      <c r="CB1050" s="60"/>
    </row>
    <row r="1051" spans="2:80" x14ac:dyDescent="0.25">
      <c r="B1051" s="6">
        <v>31.3</v>
      </c>
      <c r="C1051" s="6">
        <v>62</v>
      </c>
      <c r="D1051" s="6">
        <v>21.8</v>
      </c>
      <c r="E1051" s="6">
        <v>31.2</v>
      </c>
      <c r="F1051" s="6">
        <v>2.2000000000000002</v>
      </c>
      <c r="G1051" s="6">
        <v>3.6</v>
      </c>
      <c r="H1051" s="6">
        <v>1012.5</v>
      </c>
      <c r="I1051" s="6" t="s">
        <v>229</v>
      </c>
      <c r="J1051" s="6" t="s">
        <v>229</v>
      </c>
      <c r="K1051" s="6">
        <v>0</v>
      </c>
      <c r="L1051" s="6">
        <v>0</v>
      </c>
      <c r="M1051" s="6">
        <v>0.5</v>
      </c>
      <c r="N1051">
        <v>15.7</v>
      </c>
      <c r="O1051">
        <v>669.8</v>
      </c>
      <c r="P1051">
        <v>39</v>
      </c>
      <c r="Q1051">
        <v>43.8</v>
      </c>
      <c r="R1051" s="60">
        <v>0.72361111111111098</v>
      </c>
      <c r="T1051" s="124">
        <f t="shared" si="65"/>
        <v>0</v>
      </c>
      <c r="U1051" s="128">
        <f t="shared" si="64"/>
        <v>-3</v>
      </c>
      <c r="V1051" s="123" t="str">
        <f t="shared" si="62"/>
        <v/>
      </c>
      <c r="W1051" s="128" t="str">
        <f t="shared" si="63"/>
        <v/>
      </c>
      <c r="X1051" s="124"/>
      <c r="Z1051" s="6"/>
      <c r="AA1051"/>
      <c r="AC1051" s="545"/>
      <c r="AR1051" s="6"/>
      <c r="AS1051" s="6"/>
      <c r="AT1051" s="58"/>
      <c r="AV1051" s="6"/>
      <c r="AX1051" s="6"/>
      <c r="AY1051" s="6"/>
      <c r="AZ1051" s="6"/>
      <c r="BA1051" s="6"/>
      <c r="BB1051" s="6"/>
      <c r="BC1051" s="6"/>
      <c r="BD1051" s="6"/>
      <c r="BE1051" s="6"/>
      <c r="BF1051" s="6"/>
      <c r="BK1051" s="672"/>
      <c r="BL1051" s="60"/>
      <c r="CB1051" s="60"/>
    </row>
    <row r="1052" spans="2:80" x14ac:dyDescent="0.25">
      <c r="B1052" s="6">
        <v>31.3</v>
      </c>
      <c r="C1052" s="6">
        <v>62</v>
      </c>
      <c r="D1052" s="6">
        <v>21.7</v>
      </c>
      <c r="E1052" s="6">
        <v>30.9</v>
      </c>
      <c r="F1052" s="6">
        <v>0</v>
      </c>
      <c r="G1052" s="6">
        <v>0</v>
      </c>
      <c r="H1052" s="6">
        <v>1012.4</v>
      </c>
      <c r="I1052" s="6" t="s">
        <v>229</v>
      </c>
      <c r="J1052" s="6" t="s">
        <v>229</v>
      </c>
      <c r="K1052" s="6">
        <v>0</v>
      </c>
      <c r="L1052" s="6">
        <v>0</v>
      </c>
      <c r="M1052" s="6">
        <v>0.5</v>
      </c>
      <c r="N1052">
        <v>15.7</v>
      </c>
      <c r="O1052">
        <v>669.8</v>
      </c>
      <c r="P1052">
        <v>38.799999999999997</v>
      </c>
      <c r="Q1052">
        <v>43.5</v>
      </c>
      <c r="R1052" s="60">
        <v>0.72430555555555598</v>
      </c>
      <c r="T1052" s="124">
        <f t="shared" si="65"/>
        <v>0</v>
      </c>
      <c r="U1052" s="128">
        <f t="shared" si="64"/>
        <v>-3</v>
      </c>
      <c r="V1052" s="123" t="str">
        <f t="shared" si="62"/>
        <v/>
      </c>
      <c r="W1052" s="128" t="str">
        <f t="shared" si="63"/>
        <v/>
      </c>
      <c r="X1052" s="124"/>
      <c r="Z1052" s="6"/>
      <c r="AA1052"/>
      <c r="AC1052" s="545"/>
      <c r="AR1052" s="6"/>
      <c r="AS1052" s="6"/>
      <c r="AT1052" s="58"/>
      <c r="AV1052" s="6"/>
      <c r="AX1052" s="6"/>
      <c r="AY1052" s="6"/>
      <c r="AZ1052" s="6"/>
      <c r="BA1052" s="6"/>
      <c r="BB1052" s="6"/>
      <c r="BC1052" s="6"/>
      <c r="BD1052" s="6"/>
      <c r="BE1052" s="6"/>
      <c r="BF1052" s="6"/>
      <c r="BK1052" s="672"/>
      <c r="BL1052" s="60"/>
      <c r="CB1052" s="60"/>
    </row>
    <row r="1053" spans="2:80" x14ac:dyDescent="0.25">
      <c r="B1053" s="6">
        <v>31.3</v>
      </c>
      <c r="C1053" s="6">
        <v>62</v>
      </c>
      <c r="D1053" s="6">
        <v>21.8</v>
      </c>
      <c r="E1053" s="6">
        <v>31.2</v>
      </c>
      <c r="F1053" s="6">
        <v>0</v>
      </c>
      <c r="G1053" s="6">
        <v>0</v>
      </c>
      <c r="H1053" s="6">
        <v>1012.2</v>
      </c>
      <c r="I1053" s="6" t="s">
        <v>229</v>
      </c>
      <c r="J1053" s="6" t="s">
        <v>229</v>
      </c>
      <c r="K1053" s="6">
        <v>0</v>
      </c>
      <c r="L1053" s="6">
        <v>0</v>
      </c>
      <c r="M1053" s="6">
        <v>0.5</v>
      </c>
      <c r="N1053">
        <v>15.7</v>
      </c>
      <c r="O1053">
        <v>669.8</v>
      </c>
      <c r="P1053">
        <v>38.700000000000003</v>
      </c>
      <c r="Q1053">
        <v>43.4</v>
      </c>
      <c r="R1053" s="60">
        <v>0.72499999999999998</v>
      </c>
      <c r="T1053" s="124">
        <f t="shared" si="65"/>
        <v>0</v>
      </c>
      <c r="U1053" s="128">
        <f t="shared" si="64"/>
        <v>-3</v>
      </c>
      <c r="V1053" s="123" t="str">
        <f t="shared" si="62"/>
        <v/>
      </c>
      <c r="W1053" s="128" t="str">
        <f t="shared" si="63"/>
        <v/>
      </c>
      <c r="X1053" s="124"/>
      <c r="Z1053" s="6"/>
      <c r="AA1053"/>
      <c r="AC1053" s="545"/>
      <c r="AR1053" s="6"/>
      <c r="AS1053" s="6"/>
      <c r="AT1053" s="58"/>
      <c r="AV1053" s="6"/>
      <c r="AX1053" s="6"/>
      <c r="AY1053" s="6"/>
      <c r="AZ1053" s="6"/>
      <c r="BA1053" s="6"/>
      <c r="BB1053" s="6"/>
      <c r="BC1053" s="6"/>
      <c r="BD1053" s="6"/>
      <c r="BE1053" s="6"/>
      <c r="BF1053" s="6"/>
      <c r="BK1053" s="672"/>
      <c r="BL1053" s="60"/>
      <c r="CB1053" s="60"/>
    </row>
    <row r="1054" spans="2:80" x14ac:dyDescent="0.25">
      <c r="B1054" s="6">
        <v>31.3</v>
      </c>
      <c r="C1054" s="6">
        <v>60</v>
      </c>
      <c r="D1054" s="6">
        <v>22</v>
      </c>
      <c r="E1054" s="6">
        <v>31.3</v>
      </c>
      <c r="F1054" s="6">
        <v>1.8</v>
      </c>
      <c r="G1054" s="6">
        <v>3.6</v>
      </c>
      <c r="H1054" s="6">
        <v>1012.3</v>
      </c>
      <c r="I1054" s="6" t="s">
        <v>229</v>
      </c>
      <c r="J1054" s="6" t="s">
        <v>229</v>
      </c>
      <c r="K1054" s="6">
        <v>0</v>
      </c>
      <c r="L1054" s="6">
        <v>0</v>
      </c>
      <c r="M1054" s="6">
        <v>0.5</v>
      </c>
      <c r="N1054">
        <v>15.7</v>
      </c>
      <c r="O1054">
        <v>669.8</v>
      </c>
      <c r="P1054">
        <v>38.6</v>
      </c>
      <c r="Q1054">
        <v>43.4</v>
      </c>
      <c r="R1054" s="60">
        <v>0.72569444444444398</v>
      </c>
      <c r="T1054" s="124">
        <f t="shared" si="65"/>
        <v>0</v>
      </c>
      <c r="U1054" s="128">
        <f t="shared" si="64"/>
        <v>-3</v>
      </c>
      <c r="V1054" s="123" t="str">
        <f t="shared" si="62"/>
        <v/>
      </c>
      <c r="W1054" s="128" t="str">
        <f t="shared" si="63"/>
        <v/>
      </c>
      <c r="X1054" s="124"/>
      <c r="Z1054" s="6"/>
      <c r="AA1054"/>
      <c r="AC1054" s="545"/>
      <c r="AR1054" s="6"/>
      <c r="AS1054" s="6"/>
      <c r="AT1054" s="58"/>
      <c r="AV1054" s="6"/>
      <c r="AX1054" s="6"/>
      <c r="AY1054" s="6"/>
      <c r="AZ1054" s="6"/>
      <c r="BA1054" s="6"/>
      <c r="BB1054" s="6"/>
      <c r="BC1054" s="6"/>
      <c r="BD1054" s="6"/>
      <c r="BE1054" s="6"/>
      <c r="BF1054" s="6"/>
      <c r="BK1054" s="672"/>
      <c r="BL1054" s="60"/>
      <c r="CB1054" s="60"/>
    </row>
    <row r="1055" spans="2:80" x14ac:dyDescent="0.25">
      <c r="B1055" s="6">
        <v>31.3</v>
      </c>
      <c r="C1055" s="6">
        <v>62</v>
      </c>
      <c r="D1055" s="6">
        <v>21.9</v>
      </c>
      <c r="E1055" s="6">
        <v>31.4</v>
      </c>
      <c r="F1055" s="6">
        <v>1.4</v>
      </c>
      <c r="G1055" s="6">
        <v>3.6</v>
      </c>
      <c r="H1055" s="6">
        <v>1012.2</v>
      </c>
      <c r="I1055" s="6" t="s">
        <v>229</v>
      </c>
      <c r="J1055" s="6" t="s">
        <v>229</v>
      </c>
      <c r="K1055" s="6">
        <v>0</v>
      </c>
      <c r="L1055" s="6">
        <v>0</v>
      </c>
      <c r="M1055" s="6">
        <v>0.5</v>
      </c>
      <c r="N1055">
        <v>15.7</v>
      </c>
      <c r="O1055">
        <v>669.8</v>
      </c>
      <c r="P1055">
        <v>38.4</v>
      </c>
      <c r="Q1055">
        <v>43.3</v>
      </c>
      <c r="R1055" s="60">
        <v>0.72638888888888897</v>
      </c>
      <c r="T1055" s="124">
        <f t="shared" si="65"/>
        <v>0</v>
      </c>
      <c r="U1055" s="128">
        <f t="shared" si="64"/>
        <v>-3</v>
      </c>
      <c r="V1055" s="123" t="str">
        <f t="shared" si="62"/>
        <v/>
      </c>
      <c r="W1055" s="128" t="str">
        <f t="shared" si="63"/>
        <v/>
      </c>
      <c r="X1055" s="124"/>
      <c r="Z1055" s="6"/>
      <c r="AA1055"/>
      <c r="AC1055" s="545"/>
      <c r="AR1055" s="6"/>
      <c r="AS1055" s="6"/>
      <c r="AT1055" s="58"/>
      <c r="AV1055" s="6"/>
      <c r="AX1055" s="6"/>
      <c r="AY1055" s="6"/>
      <c r="AZ1055" s="6"/>
      <c r="BA1055" s="6"/>
      <c r="BB1055" s="6"/>
      <c r="BC1055" s="6"/>
      <c r="BD1055" s="6"/>
      <c r="BE1055" s="6"/>
      <c r="BF1055" s="6"/>
      <c r="BK1055" s="672"/>
      <c r="BL1055" s="60"/>
      <c r="CB1055" s="60"/>
    </row>
    <row r="1056" spans="2:80" x14ac:dyDescent="0.25">
      <c r="B1056" s="6">
        <v>31.3</v>
      </c>
      <c r="C1056" s="6">
        <v>61</v>
      </c>
      <c r="D1056" s="6">
        <v>21.9</v>
      </c>
      <c r="E1056" s="6">
        <v>31.4</v>
      </c>
      <c r="F1056" s="6">
        <v>1.8</v>
      </c>
      <c r="G1056" s="6">
        <v>3.6</v>
      </c>
      <c r="H1056" s="6">
        <v>1012.4</v>
      </c>
      <c r="I1056" s="6" t="s">
        <v>229</v>
      </c>
      <c r="J1056" s="6" t="s">
        <v>229</v>
      </c>
      <c r="K1056" s="6">
        <v>0</v>
      </c>
      <c r="L1056" s="6">
        <v>0</v>
      </c>
      <c r="M1056" s="6">
        <v>0.5</v>
      </c>
      <c r="N1056">
        <v>15.7</v>
      </c>
      <c r="O1056">
        <v>669.8</v>
      </c>
      <c r="P1056">
        <v>38.299999999999997</v>
      </c>
      <c r="Q1056">
        <v>43.2</v>
      </c>
      <c r="R1056" s="60">
        <v>0.72708333333333297</v>
      </c>
      <c r="T1056" s="124">
        <f t="shared" si="65"/>
        <v>0</v>
      </c>
      <c r="U1056" s="128">
        <f t="shared" si="64"/>
        <v>-3</v>
      </c>
      <c r="V1056" s="123" t="str">
        <f t="shared" si="62"/>
        <v/>
      </c>
      <c r="W1056" s="128" t="str">
        <f t="shared" si="63"/>
        <v/>
      </c>
      <c r="X1056" s="124"/>
      <c r="Z1056" s="6"/>
      <c r="AA1056"/>
      <c r="AC1056" s="545"/>
      <c r="AR1056" s="6"/>
      <c r="AS1056" s="6"/>
      <c r="AT1056" s="58"/>
      <c r="AV1056" s="6"/>
      <c r="AX1056" s="6"/>
      <c r="AY1056" s="6"/>
      <c r="AZ1056" s="6"/>
      <c r="BA1056" s="6"/>
      <c r="BB1056" s="6"/>
      <c r="BC1056" s="6"/>
      <c r="BD1056" s="6"/>
      <c r="BE1056" s="6"/>
      <c r="BF1056" s="6"/>
      <c r="BK1056" s="672"/>
      <c r="BL1056" s="60"/>
      <c r="CB1056" s="60"/>
    </row>
    <row r="1057" spans="2:80" x14ac:dyDescent="0.25">
      <c r="B1057" s="6">
        <v>31.3</v>
      </c>
      <c r="C1057" s="6">
        <v>62</v>
      </c>
      <c r="D1057" s="6">
        <v>21.9</v>
      </c>
      <c r="E1057" s="6">
        <v>31.4</v>
      </c>
      <c r="F1057" s="6">
        <v>1.4</v>
      </c>
      <c r="G1057" s="6">
        <v>1.8</v>
      </c>
      <c r="H1057" s="6">
        <v>1012.3</v>
      </c>
      <c r="I1057" s="6" t="s">
        <v>229</v>
      </c>
      <c r="J1057" s="6" t="s">
        <v>229</v>
      </c>
      <c r="K1057" s="6">
        <v>0</v>
      </c>
      <c r="L1057" s="6">
        <v>0</v>
      </c>
      <c r="M1057" s="6">
        <v>0.5</v>
      </c>
      <c r="N1057">
        <v>15.7</v>
      </c>
      <c r="O1057">
        <v>669.8</v>
      </c>
      <c r="P1057">
        <v>38</v>
      </c>
      <c r="Q1057">
        <v>43.1</v>
      </c>
      <c r="R1057" s="60">
        <v>0.72777777777777797</v>
      </c>
      <c r="T1057" s="124">
        <f t="shared" si="65"/>
        <v>0</v>
      </c>
      <c r="U1057" s="128">
        <f t="shared" si="64"/>
        <v>-3</v>
      </c>
      <c r="V1057" s="123" t="str">
        <f t="shared" si="62"/>
        <v/>
      </c>
      <c r="W1057" s="128" t="str">
        <f t="shared" si="63"/>
        <v/>
      </c>
      <c r="X1057" s="124"/>
      <c r="Z1057" s="6"/>
      <c r="AA1057"/>
      <c r="AC1057" s="545"/>
      <c r="AR1057" s="6"/>
      <c r="AS1057" s="6"/>
      <c r="AT1057" s="58"/>
      <c r="AV1057" s="6"/>
      <c r="AX1057" s="6"/>
      <c r="AY1057" s="6"/>
      <c r="AZ1057" s="6"/>
      <c r="BA1057" s="6"/>
      <c r="BB1057" s="6"/>
      <c r="BC1057" s="6"/>
      <c r="BD1057" s="6"/>
      <c r="BE1057" s="6"/>
      <c r="BF1057" s="6"/>
      <c r="BK1057" s="672"/>
      <c r="BL1057" s="60"/>
      <c r="CB1057" s="60"/>
    </row>
    <row r="1058" spans="2:80" x14ac:dyDescent="0.25">
      <c r="B1058" s="6">
        <v>31.3</v>
      </c>
      <c r="C1058" s="6">
        <v>61</v>
      </c>
      <c r="D1058" s="6">
        <v>21.6</v>
      </c>
      <c r="E1058" s="6">
        <v>31.2</v>
      </c>
      <c r="F1058" s="6">
        <v>2.5</v>
      </c>
      <c r="G1058" s="6">
        <v>3.6</v>
      </c>
      <c r="H1058" s="6">
        <v>1012.2</v>
      </c>
      <c r="I1058" s="6" t="s">
        <v>229</v>
      </c>
      <c r="J1058" s="6" t="s">
        <v>229</v>
      </c>
      <c r="K1058" s="6">
        <v>0</v>
      </c>
      <c r="L1058" s="6">
        <v>0</v>
      </c>
      <c r="M1058" s="6">
        <v>0.5</v>
      </c>
      <c r="N1058">
        <v>15.7</v>
      </c>
      <c r="O1058">
        <v>669.8</v>
      </c>
      <c r="P1058">
        <v>37.700000000000003</v>
      </c>
      <c r="Q1058">
        <v>43</v>
      </c>
      <c r="R1058" s="60">
        <v>0.72847222222222197</v>
      </c>
      <c r="T1058" s="124">
        <f t="shared" si="65"/>
        <v>0</v>
      </c>
      <c r="U1058" s="128">
        <f t="shared" si="64"/>
        <v>-3</v>
      </c>
      <c r="V1058" s="123" t="str">
        <f t="shared" si="62"/>
        <v/>
      </c>
      <c r="W1058" s="128" t="str">
        <f t="shared" si="63"/>
        <v/>
      </c>
      <c r="X1058" s="124"/>
      <c r="Z1058" s="6"/>
      <c r="AA1058"/>
      <c r="AC1058" s="545"/>
      <c r="AR1058" s="6"/>
      <c r="AS1058" s="6"/>
      <c r="AT1058" s="58"/>
      <c r="AV1058" s="6"/>
      <c r="AX1058" s="6"/>
      <c r="AY1058" s="6"/>
      <c r="AZ1058" s="6"/>
      <c r="BA1058" s="6"/>
      <c r="BB1058" s="6"/>
      <c r="BC1058" s="6"/>
      <c r="BD1058" s="6"/>
      <c r="BE1058" s="6"/>
      <c r="BF1058" s="6"/>
      <c r="BK1058" s="672"/>
      <c r="BL1058" s="60"/>
      <c r="CB1058" s="60"/>
    </row>
    <row r="1059" spans="2:80" x14ac:dyDescent="0.25">
      <c r="B1059" s="6">
        <v>31.2</v>
      </c>
      <c r="C1059" s="6">
        <v>62</v>
      </c>
      <c r="D1059" s="6">
        <v>21.9</v>
      </c>
      <c r="E1059" s="6">
        <v>31.4</v>
      </c>
      <c r="F1059" s="6">
        <v>1.8</v>
      </c>
      <c r="G1059" s="6">
        <v>1.8</v>
      </c>
      <c r="H1059" s="6">
        <v>1012.2</v>
      </c>
      <c r="I1059" s="6" t="s">
        <v>229</v>
      </c>
      <c r="J1059" s="6" t="s">
        <v>229</v>
      </c>
      <c r="K1059" s="6">
        <v>0</v>
      </c>
      <c r="L1059" s="6">
        <v>0</v>
      </c>
      <c r="M1059" s="6">
        <v>0.5</v>
      </c>
      <c r="N1059">
        <v>15.7</v>
      </c>
      <c r="O1059">
        <v>669.8</v>
      </c>
      <c r="P1059">
        <v>37.4</v>
      </c>
      <c r="Q1059">
        <v>42.8</v>
      </c>
      <c r="R1059" s="60">
        <v>0.72916666666666696</v>
      </c>
      <c r="T1059" s="124">
        <f t="shared" si="65"/>
        <v>0</v>
      </c>
      <c r="U1059" s="128">
        <f t="shared" si="64"/>
        <v>-3</v>
      </c>
      <c r="V1059" s="123" t="str">
        <f t="shared" si="62"/>
        <v/>
      </c>
      <c r="W1059" s="128" t="str">
        <f t="shared" si="63"/>
        <v/>
      </c>
      <c r="X1059" s="124"/>
      <c r="Z1059" s="6"/>
      <c r="AA1059"/>
      <c r="AC1059" s="545"/>
      <c r="AR1059" s="6"/>
      <c r="AS1059" s="6"/>
      <c r="AT1059" s="58"/>
      <c r="AV1059" s="6"/>
      <c r="AX1059" s="6"/>
      <c r="AY1059" s="6"/>
      <c r="AZ1059" s="6"/>
      <c r="BA1059" s="6"/>
      <c r="BB1059" s="6"/>
      <c r="BC1059" s="6"/>
      <c r="BD1059" s="6"/>
      <c r="BE1059" s="6"/>
      <c r="BF1059" s="6"/>
      <c r="BK1059" s="672"/>
      <c r="BL1059" s="60"/>
      <c r="CB1059" s="60"/>
    </row>
    <row r="1060" spans="2:80" x14ac:dyDescent="0.25">
      <c r="B1060" s="6">
        <v>31.2</v>
      </c>
      <c r="C1060" s="6">
        <v>61</v>
      </c>
      <c r="D1060" s="6">
        <v>21.7</v>
      </c>
      <c r="E1060" s="6">
        <v>30.9</v>
      </c>
      <c r="F1060" s="6">
        <v>5</v>
      </c>
      <c r="G1060" s="6">
        <v>5.4</v>
      </c>
      <c r="H1060" s="6">
        <v>1012.3</v>
      </c>
      <c r="I1060" s="6" t="s">
        <v>229</v>
      </c>
      <c r="J1060" s="6" t="s">
        <v>229</v>
      </c>
      <c r="K1060" s="6">
        <v>0</v>
      </c>
      <c r="L1060" s="6">
        <v>0</v>
      </c>
      <c r="M1060" s="6">
        <v>0.5</v>
      </c>
      <c r="N1060">
        <v>15.7</v>
      </c>
      <c r="O1060">
        <v>669.8</v>
      </c>
      <c r="P1060">
        <v>37.1</v>
      </c>
      <c r="Q1060">
        <v>42.7</v>
      </c>
      <c r="R1060" s="60">
        <v>0.72986111111111096</v>
      </c>
      <c r="T1060" s="124">
        <f t="shared" si="65"/>
        <v>0</v>
      </c>
      <c r="U1060" s="128">
        <f t="shared" si="64"/>
        <v>-3</v>
      </c>
      <c r="V1060" s="123" t="str">
        <f t="shared" si="62"/>
        <v/>
      </c>
      <c r="W1060" s="128" t="str">
        <f t="shared" si="63"/>
        <v/>
      </c>
      <c r="X1060" s="124"/>
      <c r="Z1060" s="6"/>
      <c r="AA1060"/>
      <c r="AC1060" s="545"/>
      <c r="AR1060" s="6"/>
      <c r="AS1060" s="6"/>
      <c r="AT1060" s="58"/>
      <c r="AV1060" s="6"/>
      <c r="AX1060" s="6"/>
      <c r="AY1060" s="6"/>
      <c r="AZ1060" s="6"/>
      <c r="BA1060" s="6"/>
      <c r="BB1060" s="6"/>
      <c r="BC1060" s="6"/>
      <c r="BD1060" s="6"/>
      <c r="BE1060" s="6"/>
      <c r="BF1060" s="6"/>
      <c r="BK1060" s="672"/>
      <c r="BL1060" s="60"/>
      <c r="CB1060" s="60"/>
    </row>
    <row r="1061" spans="2:80" x14ac:dyDescent="0.25">
      <c r="B1061" s="6">
        <v>31.2</v>
      </c>
      <c r="C1061" s="6">
        <v>62</v>
      </c>
      <c r="D1061" s="6">
        <v>21.9</v>
      </c>
      <c r="E1061" s="6">
        <v>30.7</v>
      </c>
      <c r="F1061" s="6">
        <v>2.2000000000000002</v>
      </c>
      <c r="G1061" s="6">
        <v>3.6</v>
      </c>
      <c r="H1061" s="6">
        <v>1012.3</v>
      </c>
      <c r="I1061" s="6" t="s">
        <v>229</v>
      </c>
      <c r="J1061" s="6" t="s">
        <v>229</v>
      </c>
      <c r="K1061" s="6">
        <v>0</v>
      </c>
      <c r="L1061" s="6">
        <v>0</v>
      </c>
      <c r="M1061" s="6">
        <v>0.5</v>
      </c>
      <c r="N1061">
        <v>15.7</v>
      </c>
      <c r="O1061">
        <v>669.8</v>
      </c>
      <c r="P1061">
        <v>36.799999999999997</v>
      </c>
      <c r="Q1061">
        <v>42.4</v>
      </c>
      <c r="R1061" s="60">
        <v>0.73055555555555596</v>
      </c>
      <c r="T1061" s="124">
        <f t="shared" si="65"/>
        <v>0</v>
      </c>
      <c r="U1061" s="128">
        <f t="shared" si="64"/>
        <v>-3</v>
      </c>
      <c r="V1061" s="123" t="str">
        <f t="shared" si="62"/>
        <v/>
      </c>
      <c r="W1061" s="128" t="str">
        <f t="shared" si="63"/>
        <v/>
      </c>
      <c r="X1061" s="124"/>
      <c r="Z1061" s="6"/>
      <c r="AA1061"/>
      <c r="AC1061" s="545"/>
      <c r="AR1061" s="6"/>
      <c r="AS1061" s="6"/>
      <c r="AT1061" s="58"/>
      <c r="AV1061" s="6"/>
      <c r="AX1061" s="6"/>
      <c r="AY1061" s="6"/>
      <c r="AZ1061" s="6"/>
      <c r="BA1061" s="6"/>
      <c r="BB1061" s="6"/>
      <c r="BC1061" s="6"/>
      <c r="BD1061" s="6"/>
      <c r="BE1061" s="6"/>
      <c r="BF1061" s="6"/>
      <c r="BK1061" s="672"/>
      <c r="BL1061" s="60"/>
      <c r="CB1061" s="60"/>
    </row>
    <row r="1062" spans="2:80" x14ac:dyDescent="0.25">
      <c r="B1062" s="6">
        <v>31.1</v>
      </c>
      <c r="C1062" s="6">
        <v>59</v>
      </c>
      <c r="D1062" s="6">
        <v>21.6</v>
      </c>
      <c r="E1062" s="6">
        <v>30.1</v>
      </c>
      <c r="F1062" s="6">
        <v>1.8</v>
      </c>
      <c r="G1062" s="6">
        <v>1.8</v>
      </c>
      <c r="H1062" s="6">
        <v>1012.4</v>
      </c>
      <c r="I1062" s="6" t="s">
        <v>229</v>
      </c>
      <c r="J1062" s="6" t="s">
        <v>229</v>
      </c>
      <c r="K1062" s="6">
        <v>0</v>
      </c>
      <c r="L1062" s="6">
        <v>0</v>
      </c>
      <c r="M1062" s="6">
        <v>0.5</v>
      </c>
      <c r="N1062">
        <v>15.7</v>
      </c>
      <c r="O1062">
        <v>669.8</v>
      </c>
      <c r="P1062">
        <v>36.4</v>
      </c>
      <c r="Q1062">
        <v>42.1</v>
      </c>
      <c r="R1062" s="60">
        <v>0.73124999999999996</v>
      </c>
      <c r="T1062" s="124">
        <f t="shared" si="65"/>
        <v>0</v>
      </c>
      <c r="U1062" s="128">
        <f t="shared" si="64"/>
        <v>-3</v>
      </c>
      <c r="V1062" s="123" t="str">
        <f t="shared" si="62"/>
        <v/>
      </c>
      <c r="W1062" s="128" t="str">
        <f t="shared" si="63"/>
        <v/>
      </c>
      <c r="X1062" s="124"/>
      <c r="Z1062" s="6"/>
      <c r="AA1062"/>
      <c r="AC1062" s="545"/>
      <c r="AR1062" s="6"/>
      <c r="AS1062" s="6"/>
      <c r="AT1062" s="58"/>
      <c r="AV1062" s="6"/>
      <c r="AX1062" s="6"/>
      <c r="AY1062" s="6"/>
      <c r="AZ1062" s="6"/>
      <c r="BA1062" s="6"/>
      <c r="BB1062" s="6"/>
      <c r="BC1062" s="6"/>
      <c r="BD1062" s="6"/>
      <c r="BE1062" s="6"/>
      <c r="BF1062" s="6"/>
      <c r="BK1062" s="672"/>
      <c r="BL1062" s="60"/>
      <c r="CB1062" s="60"/>
    </row>
    <row r="1063" spans="2:80" x14ac:dyDescent="0.25">
      <c r="B1063" s="6">
        <v>31</v>
      </c>
      <c r="C1063" s="6">
        <v>61</v>
      </c>
      <c r="D1063" s="6">
        <v>21.4</v>
      </c>
      <c r="E1063" s="6">
        <v>29.8</v>
      </c>
      <c r="F1063" s="6">
        <v>3.6</v>
      </c>
      <c r="G1063" s="6">
        <v>5.4</v>
      </c>
      <c r="H1063" s="6">
        <v>1012.3</v>
      </c>
      <c r="I1063" s="6" t="s">
        <v>229</v>
      </c>
      <c r="J1063" s="6" t="s">
        <v>229</v>
      </c>
      <c r="K1063" s="6">
        <v>0</v>
      </c>
      <c r="L1063" s="6">
        <v>0</v>
      </c>
      <c r="M1063" s="6">
        <v>0.5</v>
      </c>
      <c r="N1063">
        <v>15.7</v>
      </c>
      <c r="O1063">
        <v>669.8</v>
      </c>
      <c r="P1063">
        <v>36.1</v>
      </c>
      <c r="Q1063">
        <v>41.8</v>
      </c>
      <c r="R1063" s="60">
        <v>0.73194444444444495</v>
      </c>
      <c r="T1063" s="124">
        <f t="shared" si="65"/>
        <v>0</v>
      </c>
      <c r="U1063" s="128">
        <f t="shared" si="64"/>
        <v>-3</v>
      </c>
      <c r="V1063" s="123" t="str">
        <f t="shared" si="62"/>
        <v/>
      </c>
      <c r="W1063" s="128" t="str">
        <f t="shared" si="63"/>
        <v/>
      </c>
      <c r="X1063" s="124"/>
      <c r="Z1063" s="6"/>
      <c r="AA1063"/>
      <c r="AC1063" s="545"/>
      <c r="AR1063" s="6"/>
      <c r="AS1063" s="6"/>
      <c r="AT1063" s="58"/>
      <c r="AV1063" s="6"/>
      <c r="AX1063" s="6"/>
      <c r="AY1063" s="6"/>
      <c r="AZ1063" s="6"/>
      <c r="BA1063" s="6"/>
      <c r="BB1063" s="6"/>
      <c r="BC1063" s="6"/>
      <c r="BD1063" s="6"/>
      <c r="BE1063" s="6"/>
      <c r="BF1063" s="6"/>
      <c r="BK1063" s="672"/>
      <c r="BL1063" s="60"/>
      <c r="CB1063" s="60"/>
    </row>
    <row r="1064" spans="2:80" x14ac:dyDescent="0.25">
      <c r="B1064" s="6">
        <v>30.9</v>
      </c>
      <c r="C1064" s="6">
        <v>61</v>
      </c>
      <c r="D1064" s="6">
        <v>21.6</v>
      </c>
      <c r="E1064" s="6">
        <v>29.7</v>
      </c>
      <c r="F1064" s="6">
        <v>3.2</v>
      </c>
      <c r="G1064" s="6">
        <v>3.6</v>
      </c>
      <c r="H1064" s="6">
        <v>1012.1</v>
      </c>
      <c r="I1064" s="6" t="s">
        <v>229</v>
      </c>
      <c r="J1064" s="6" t="s">
        <v>229</v>
      </c>
      <c r="K1064" s="6">
        <v>0</v>
      </c>
      <c r="L1064" s="6">
        <v>0</v>
      </c>
      <c r="M1064" s="6">
        <v>0.5</v>
      </c>
      <c r="N1064">
        <v>15.7</v>
      </c>
      <c r="O1064">
        <v>669.8</v>
      </c>
      <c r="P1064">
        <v>35.799999999999997</v>
      </c>
      <c r="Q1064">
        <v>41.5</v>
      </c>
      <c r="R1064" s="60">
        <v>0.73263888888888895</v>
      </c>
      <c r="T1064" s="124">
        <f t="shared" si="65"/>
        <v>0</v>
      </c>
      <c r="U1064" s="128">
        <f t="shared" si="64"/>
        <v>-3</v>
      </c>
      <c r="V1064" s="123" t="str">
        <f t="shared" si="62"/>
        <v/>
      </c>
      <c r="W1064" s="128" t="str">
        <f t="shared" si="63"/>
        <v/>
      </c>
      <c r="X1064" s="124"/>
      <c r="Z1064" s="6"/>
      <c r="AA1064"/>
      <c r="AC1064" s="545"/>
      <c r="AR1064" s="6"/>
      <c r="AS1064" s="6"/>
      <c r="AT1064" s="58"/>
      <c r="AV1064" s="6"/>
      <c r="AX1064" s="6"/>
      <c r="AY1064" s="6"/>
      <c r="AZ1064" s="6"/>
      <c r="BA1064" s="6"/>
      <c r="BB1064" s="6"/>
      <c r="BC1064" s="6"/>
      <c r="BD1064" s="6"/>
      <c r="BE1064" s="6"/>
      <c r="BF1064" s="6"/>
      <c r="BK1064" s="672"/>
      <c r="BL1064" s="60"/>
      <c r="CB1064" s="60"/>
    </row>
    <row r="1065" spans="2:80" x14ac:dyDescent="0.25">
      <c r="B1065" s="6">
        <v>30.8</v>
      </c>
      <c r="C1065" s="6">
        <v>62</v>
      </c>
      <c r="D1065" s="6">
        <v>21.6</v>
      </c>
      <c r="E1065" s="6">
        <v>29.7</v>
      </c>
      <c r="F1065" s="6">
        <v>4.3</v>
      </c>
      <c r="G1065" s="6">
        <v>7.2</v>
      </c>
      <c r="H1065" s="6">
        <v>1012.4</v>
      </c>
      <c r="I1065" s="6" t="s">
        <v>229</v>
      </c>
      <c r="J1065" s="6" t="s">
        <v>229</v>
      </c>
      <c r="K1065" s="6">
        <v>0</v>
      </c>
      <c r="L1065" s="6">
        <v>0</v>
      </c>
      <c r="M1065" s="6">
        <v>0.5</v>
      </c>
      <c r="N1065">
        <v>15.7</v>
      </c>
      <c r="O1065">
        <v>669.8</v>
      </c>
      <c r="P1065">
        <v>35.5</v>
      </c>
      <c r="Q1065">
        <v>41.1</v>
      </c>
      <c r="R1065" s="60">
        <v>0.73333333333333295</v>
      </c>
      <c r="T1065" s="124">
        <f t="shared" si="65"/>
        <v>0</v>
      </c>
      <c r="U1065" s="128">
        <f t="shared" si="64"/>
        <v>-3</v>
      </c>
      <c r="V1065" s="123" t="str">
        <f t="shared" si="62"/>
        <v/>
      </c>
      <c r="W1065" s="128" t="str">
        <f t="shared" si="63"/>
        <v/>
      </c>
      <c r="X1065" s="124"/>
      <c r="Z1065" s="6"/>
      <c r="AA1065"/>
      <c r="AC1065" s="545"/>
      <c r="AR1065" s="6"/>
      <c r="AS1065" s="6"/>
      <c r="AT1065" s="58"/>
      <c r="AV1065" s="6"/>
      <c r="AX1065" s="6"/>
      <c r="AY1065" s="6"/>
      <c r="AZ1065" s="6"/>
      <c r="BA1065" s="6"/>
      <c r="BB1065" s="6"/>
      <c r="BC1065" s="6"/>
      <c r="BD1065" s="6"/>
      <c r="BE1065" s="6"/>
      <c r="BF1065" s="6"/>
      <c r="BK1065" s="672"/>
      <c r="BL1065" s="60"/>
      <c r="CB1065" s="60"/>
    </row>
    <row r="1066" spans="2:80" x14ac:dyDescent="0.25">
      <c r="B1066" s="6">
        <v>30.8</v>
      </c>
      <c r="C1066" s="6">
        <v>62</v>
      </c>
      <c r="D1066" s="6">
        <v>21.8</v>
      </c>
      <c r="E1066" s="6">
        <v>29.8</v>
      </c>
      <c r="F1066" s="6">
        <v>2.2000000000000002</v>
      </c>
      <c r="G1066" s="6">
        <v>3.6</v>
      </c>
      <c r="H1066" s="6">
        <v>1012.3</v>
      </c>
      <c r="I1066" s="6" t="s">
        <v>229</v>
      </c>
      <c r="J1066" s="6" t="s">
        <v>229</v>
      </c>
      <c r="K1066" s="6">
        <v>0</v>
      </c>
      <c r="L1066" s="6">
        <v>0</v>
      </c>
      <c r="M1066" s="6">
        <v>0.5</v>
      </c>
      <c r="N1066">
        <v>15.7</v>
      </c>
      <c r="O1066">
        <v>669.8</v>
      </c>
      <c r="P1066">
        <v>35.200000000000003</v>
      </c>
      <c r="Q1066">
        <v>40.799999999999997</v>
      </c>
      <c r="R1066" s="60">
        <v>0.73402777777777795</v>
      </c>
      <c r="T1066" s="124">
        <f t="shared" si="65"/>
        <v>0</v>
      </c>
      <c r="U1066" s="128">
        <f t="shared" si="64"/>
        <v>-3</v>
      </c>
      <c r="V1066" s="123" t="str">
        <f t="shared" si="62"/>
        <v/>
      </c>
      <c r="W1066" s="128" t="str">
        <f t="shared" si="63"/>
        <v/>
      </c>
      <c r="X1066" s="124"/>
      <c r="Z1066" s="6"/>
      <c r="AA1066"/>
      <c r="AC1066" s="545"/>
      <c r="AR1066" s="6"/>
      <c r="AS1066" s="6"/>
      <c r="AT1066" s="58"/>
      <c r="AV1066" s="6"/>
      <c r="AX1066" s="6"/>
      <c r="AY1066" s="6"/>
      <c r="AZ1066" s="6"/>
      <c r="BA1066" s="6"/>
      <c r="BB1066" s="6"/>
      <c r="BC1066" s="6"/>
      <c r="BD1066" s="6"/>
      <c r="BE1066" s="6"/>
      <c r="BF1066" s="6"/>
      <c r="BK1066" s="672"/>
      <c r="BL1066" s="60"/>
      <c r="CB1066" s="60"/>
    </row>
    <row r="1067" spans="2:80" x14ac:dyDescent="0.25">
      <c r="B1067" s="6">
        <v>30.8</v>
      </c>
      <c r="C1067" s="6">
        <v>63</v>
      </c>
      <c r="D1067" s="6">
        <v>21.6</v>
      </c>
      <c r="E1067" s="6">
        <v>29.4</v>
      </c>
      <c r="F1067" s="6">
        <v>4</v>
      </c>
      <c r="G1067" s="6">
        <v>7.2</v>
      </c>
      <c r="H1067" s="6">
        <v>1012</v>
      </c>
      <c r="I1067" s="6" t="s">
        <v>229</v>
      </c>
      <c r="J1067" s="6" t="s">
        <v>229</v>
      </c>
      <c r="K1067" s="6">
        <v>0</v>
      </c>
      <c r="L1067" s="6">
        <v>0</v>
      </c>
      <c r="M1067" s="6">
        <v>0.5</v>
      </c>
      <c r="N1067">
        <v>15.7</v>
      </c>
      <c r="O1067">
        <v>669.8</v>
      </c>
      <c r="P1067">
        <v>34.9</v>
      </c>
      <c r="Q1067">
        <v>40.5</v>
      </c>
      <c r="R1067" s="60">
        <v>0.73472222222222205</v>
      </c>
      <c r="T1067" s="124">
        <f t="shared" si="65"/>
        <v>0</v>
      </c>
      <c r="U1067" s="128">
        <f t="shared" si="64"/>
        <v>-3</v>
      </c>
      <c r="V1067" s="123" t="str">
        <f t="shared" si="62"/>
        <v/>
      </c>
      <c r="W1067" s="128" t="str">
        <f t="shared" si="63"/>
        <v/>
      </c>
      <c r="X1067" s="124"/>
      <c r="Z1067" s="6"/>
      <c r="AA1067"/>
      <c r="AC1067" s="545"/>
      <c r="AR1067" s="6"/>
      <c r="AS1067" s="6"/>
      <c r="AT1067" s="58"/>
      <c r="AV1067" s="6"/>
      <c r="AX1067" s="6"/>
      <c r="AY1067" s="6"/>
      <c r="AZ1067" s="6"/>
      <c r="BA1067" s="6"/>
      <c r="BB1067" s="6"/>
      <c r="BC1067" s="6"/>
      <c r="BD1067" s="6"/>
      <c r="BE1067" s="6"/>
      <c r="BF1067" s="6"/>
      <c r="BK1067" s="672"/>
      <c r="BL1067" s="60"/>
      <c r="CB1067" s="60"/>
    </row>
    <row r="1068" spans="2:80" x14ac:dyDescent="0.25">
      <c r="B1068" s="6">
        <v>30.8</v>
      </c>
      <c r="C1068" s="6">
        <v>63</v>
      </c>
      <c r="D1068" s="6">
        <v>21.6</v>
      </c>
      <c r="E1068" s="6">
        <v>29.4</v>
      </c>
      <c r="F1068" s="6">
        <v>4</v>
      </c>
      <c r="G1068" s="6">
        <v>5.4</v>
      </c>
      <c r="H1068" s="6">
        <v>1012.3</v>
      </c>
      <c r="I1068" s="6" t="s">
        <v>229</v>
      </c>
      <c r="J1068" s="6" t="s">
        <v>229</v>
      </c>
      <c r="K1068" s="6">
        <v>0</v>
      </c>
      <c r="L1068" s="6">
        <v>0</v>
      </c>
      <c r="M1068" s="6">
        <v>0.5</v>
      </c>
      <c r="N1068">
        <v>15.7</v>
      </c>
      <c r="O1068">
        <v>669.8</v>
      </c>
      <c r="P1068">
        <v>34.700000000000003</v>
      </c>
      <c r="Q1068">
        <v>40.299999999999997</v>
      </c>
      <c r="R1068" s="60">
        <v>0.73541666666666705</v>
      </c>
      <c r="T1068" s="124">
        <f t="shared" si="65"/>
        <v>0</v>
      </c>
      <c r="U1068" s="128">
        <f t="shared" si="64"/>
        <v>-3</v>
      </c>
      <c r="V1068" s="123" t="str">
        <f t="shared" si="62"/>
        <v/>
      </c>
      <c r="W1068" s="128" t="str">
        <f t="shared" si="63"/>
        <v/>
      </c>
      <c r="X1068" s="124"/>
      <c r="Z1068" s="6"/>
      <c r="AA1068"/>
      <c r="AC1068" s="545"/>
      <c r="AR1068" s="6"/>
      <c r="AS1068" s="6"/>
      <c r="AT1068" s="58"/>
      <c r="AV1068" s="6"/>
      <c r="AX1068" s="6"/>
      <c r="AY1068" s="6"/>
      <c r="AZ1068" s="6"/>
      <c r="BA1068" s="6"/>
      <c r="BB1068" s="6"/>
      <c r="BC1068" s="6"/>
      <c r="BD1068" s="6"/>
      <c r="BE1068" s="6"/>
      <c r="BF1068" s="6"/>
      <c r="BK1068" s="672"/>
      <c r="BL1068" s="60"/>
      <c r="CB1068" s="60"/>
    </row>
    <row r="1069" spans="2:80" x14ac:dyDescent="0.25">
      <c r="B1069" s="6">
        <v>30.8</v>
      </c>
      <c r="C1069" s="6">
        <v>62</v>
      </c>
      <c r="D1069" s="6">
        <v>21.5</v>
      </c>
      <c r="E1069" s="6">
        <v>29.3</v>
      </c>
      <c r="F1069" s="6">
        <v>5.4</v>
      </c>
      <c r="G1069" s="6">
        <v>7.2</v>
      </c>
      <c r="H1069" s="6">
        <v>1012.2</v>
      </c>
      <c r="I1069" s="6" t="s">
        <v>229</v>
      </c>
      <c r="J1069" s="6" t="s">
        <v>229</v>
      </c>
      <c r="K1069" s="6">
        <v>0</v>
      </c>
      <c r="L1069" s="6">
        <v>0</v>
      </c>
      <c r="M1069" s="6">
        <v>0.5</v>
      </c>
      <c r="N1069">
        <v>15.7</v>
      </c>
      <c r="O1069">
        <v>669.8</v>
      </c>
      <c r="P1069">
        <v>34.5</v>
      </c>
      <c r="Q1069">
        <v>40.200000000000003</v>
      </c>
      <c r="R1069" s="60">
        <v>0.73611111111111105</v>
      </c>
      <c r="T1069" s="124">
        <f t="shared" si="65"/>
        <v>0</v>
      </c>
      <c r="U1069" s="128">
        <f t="shared" si="64"/>
        <v>-3</v>
      </c>
      <c r="V1069" s="123" t="str">
        <f t="shared" si="62"/>
        <v/>
      </c>
      <c r="W1069" s="128" t="str">
        <f t="shared" si="63"/>
        <v/>
      </c>
      <c r="X1069" s="124"/>
      <c r="Z1069" s="6"/>
      <c r="AA1069"/>
      <c r="AC1069" s="545"/>
      <c r="AR1069" s="6"/>
      <c r="AS1069" s="6"/>
      <c r="AT1069" s="58"/>
      <c r="AV1069" s="6"/>
      <c r="AX1069" s="6"/>
      <c r="AY1069" s="6"/>
      <c r="AZ1069" s="6"/>
      <c r="BA1069" s="6"/>
      <c r="BB1069" s="6"/>
      <c r="BC1069" s="6"/>
      <c r="BD1069" s="6"/>
      <c r="BE1069" s="6"/>
      <c r="BF1069" s="6"/>
      <c r="BK1069" s="672"/>
      <c r="BL1069" s="60"/>
      <c r="CB1069" s="60"/>
    </row>
    <row r="1070" spans="2:80" x14ac:dyDescent="0.25">
      <c r="B1070" s="6">
        <v>30.8</v>
      </c>
      <c r="C1070" s="6">
        <v>62</v>
      </c>
      <c r="D1070" s="6">
        <v>21.2</v>
      </c>
      <c r="E1070" s="6">
        <v>28.7</v>
      </c>
      <c r="F1070" s="6">
        <v>5.8</v>
      </c>
      <c r="G1070" s="6">
        <v>7.2</v>
      </c>
      <c r="H1070" s="6">
        <v>1012.2</v>
      </c>
      <c r="I1070" s="6" t="s">
        <v>229</v>
      </c>
      <c r="J1070" s="6" t="s">
        <v>229</v>
      </c>
      <c r="K1070" s="6">
        <v>0</v>
      </c>
      <c r="L1070" s="6">
        <v>0</v>
      </c>
      <c r="M1070" s="6">
        <v>0.5</v>
      </c>
      <c r="N1070">
        <v>15.7</v>
      </c>
      <c r="O1070">
        <v>669.8</v>
      </c>
      <c r="P1070">
        <v>34.200000000000003</v>
      </c>
      <c r="Q1070">
        <v>40.1</v>
      </c>
      <c r="R1070" s="60">
        <v>0.73680555555555605</v>
      </c>
      <c r="T1070" s="124">
        <f t="shared" si="65"/>
        <v>0</v>
      </c>
      <c r="U1070" s="128">
        <f t="shared" si="64"/>
        <v>-3</v>
      </c>
      <c r="V1070" s="123" t="str">
        <f t="shared" si="62"/>
        <v/>
      </c>
      <c r="W1070" s="128" t="str">
        <f t="shared" si="63"/>
        <v/>
      </c>
      <c r="X1070" s="124"/>
      <c r="Z1070" s="6"/>
      <c r="AA1070"/>
      <c r="AC1070" s="545"/>
      <c r="AR1070" s="6"/>
      <c r="AS1070" s="6"/>
      <c r="AT1070" s="58"/>
      <c r="AV1070" s="6"/>
      <c r="AX1070" s="6"/>
      <c r="AY1070" s="6"/>
      <c r="AZ1070" s="6"/>
      <c r="BA1070" s="6"/>
      <c r="BB1070" s="6"/>
      <c r="BC1070" s="6"/>
      <c r="BD1070" s="6"/>
      <c r="BE1070" s="6"/>
      <c r="BF1070" s="6"/>
      <c r="BK1070" s="672"/>
      <c r="BL1070" s="60"/>
      <c r="CB1070" s="60"/>
    </row>
    <row r="1071" spans="2:80" x14ac:dyDescent="0.25">
      <c r="B1071" s="6">
        <v>30.8</v>
      </c>
      <c r="C1071" s="6">
        <v>62</v>
      </c>
      <c r="D1071" s="6">
        <v>21.4</v>
      </c>
      <c r="E1071" s="6">
        <v>28.8</v>
      </c>
      <c r="F1071" s="6">
        <v>4.7</v>
      </c>
      <c r="G1071" s="6">
        <v>7.2</v>
      </c>
      <c r="H1071" s="6">
        <v>1012.4</v>
      </c>
      <c r="I1071" s="6" t="s">
        <v>229</v>
      </c>
      <c r="J1071" s="6" t="s">
        <v>229</v>
      </c>
      <c r="K1071" s="6">
        <v>0</v>
      </c>
      <c r="L1071" s="6">
        <v>0</v>
      </c>
      <c r="M1071" s="6">
        <v>0.5</v>
      </c>
      <c r="N1071">
        <v>15.7</v>
      </c>
      <c r="O1071">
        <v>669.8</v>
      </c>
      <c r="P1071">
        <v>34.1</v>
      </c>
      <c r="Q1071">
        <v>40</v>
      </c>
      <c r="R1071" s="60">
        <v>0.73750000000000004</v>
      </c>
      <c r="T1071" s="124">
        <f t="shared" si="65"/>
        <v>0</v>
      </c>
      <c r="U1071" s="128">
        <f t="shared" si="64"/>
        <v>-3</v>
      </c>
      <c r="V1071" s="123" t="str">
        <f t="shared" si="62"/>
        <v/>
      </c>
      <c r="W1071" s="128" t="str">
        <f t="shared" si="63"/>
        <v/>
      </c>
      <c r="X1071" s="124"/>
      <c r="Z1071" s="6"/>
      <c r="AA1071"/>
      <c r="AC1071" s="545"/>
      <c r="AR1071" s="6"/>
      <c r="AS1071" s="6"/>
      <c r="AT1071" s="58"/>
      <c r="AV1071" s="6"/>
      <c r="AX1071" s="6"/>
      <c r="AY1071" s="6"/>
      <c r="AZ1071" s="6"/>
      <c r="BA1071" s="6"/>
      <c r="BB1071" s="6"/>
      <c r="BC1071" s="6"/>
      <c r="BD1071" s="6"/>
      <c r="BE1071" s="6"/>
      <c r="BF1071" s="6"/>
      <c r="BK1071" s="672"/>
      <c r="BL1071" s="60"/>
      <c r="CB1071" s="60"/>
    </row>
    <row r="1072" spans="2:80" x14ac:dyDescent="0.25">
      <c r="B1072" s="6">
        <v>30.7</v>
      </c>
      <c r="C1072" s="6">
        <v>61</v>
      </c>
      <c r="D1072" s="6">
        <v>21.5</v>
      </c>
      <c r="E1072" s="6">
        <v>28.6</v>
      </c>
      <c r="F1072" s="6">
        <v>5.4</v>
      </c>
      <c r="G1072" s="6">
        <v>7.2</v>
      </c>
      <c r="H1072" s="6">
        <v>1012.2</v>
      </c>
      <c r="I1072" s="6" t="s">
        <v>229</v>
      </c>
      <c r="J1072" s="6" t="s">
        <v>229</v>
      </c>
      <c r="K1072" s="6">
        <v>0</v>
      </c>
      <c r="L1072" s="6">
        <v>0</v>
      </c>
      <c r="M1072" s="6">
        <v>0.5</v>
      </c>
      <c r="N1072">
        <v>15.7</v>
      </c>
      <c r="O1072">
        <v>669.8</v>
      </c>
      <c r="P1072">
        <v>33.799999999999997</v>
      </c>
      <c r="Q1072">
        <v>39.799999999999997</v>
      </c>
      <c r="R1072" s="60">
        <v>0.73819444444444404</v>
      </c>
      <c r="T1072" s="124">
        <f t="shared" si="65"/>
        <v>0</v>
      </c>
      <c r="U1072" s="128">
        <f t="shared" si="64"/>
        <v>-3</v>
      </c>
      <c r="V1072" s="123" t="str">
        <f t="shared" si="62"/>
        <v/>
      </c>
      <c r="W1072" s="128" t="str">
        <f t="shared" si="63"/>
        <v/>
      </c>
      <c r="X1072" s="124"/>
      <c r="Z1072" s="6"/>
      <c r="AA1072"/>
      <c r="AC1072" s="545"/>
      <c r="AR1072" s="6"/>
      <c r="AS1072" s="6"/>
      <c r="AT1072" s="58"/>
      <c r="AV1072" s="6"/>
      <c r="AX1072" s="6"/>
      <c r="AY1072" s="6"/>
      <c r="AZ1072" s="6"/>
      <c r="BA1072" s="6"/>
      <c r="BB1072" s="6"/>
      <c r="BC1072" s="6"/>
      <c r="BD1072" s="6"/>
      <c r="BE1072" s="6"/>
      <c r="BF1072" s="6"/>
      <c r="BK1072" s="672"/>
      <c r="BL1072" s="60"/>
      <c r="CB1072" s="60"/>
    </row>
    <row r="1073" spans="2:80" x14ac:dyDescent="0.25">
      <c r="B1073" s="6">
        <v>30.5</v>
      </c>
      <c r="C1073" s="6">
        <v>61</v>
      </c>
      <c r="D1073" s="6">
        <v>21.3</v>
      </c>
      <c r="E1073" s="6">
        <v>26.5</v>
      </c>
      <c r="F1073" s="6">
        <v>5.4</v>
      </c>
      <c r="G1073" s="6">
        <v>5.4</v>
      </c>
      <c r="H1073" s="6">
        <v>1012.2</v>
      </c>
      <c r="I1073" s="6" t="s">
        <v>229</v>
      </c>
      <c r="J1073" s="6" t="s">
        <v>229</v>
      </c>
      <c r="K1073" s="6">
        <v>0</v>
      </c>
      <c r="L1073" s="6">
        <v>0</v>
      </c>
      <c r="M1073" s="6">
        <v>0.5</v>
      </c>
      <c r="N1073">
        <v>15.7</v>
      </c>
      <c r="O1073">
        <v>669.8</v>
      </c>
      <c r="P1073">
        <v>33.6</v>
      </c>
      <c r="Q1073">
        <v>39.799999999999997</v>
      </c>
      <c r="R1073" s="60">
        <v>0.73888888888888904</v>
      </c>
      <c r="T1073" s="124">
        <f t="shared" si="65"/>
        <v>0</v>
      </c>
      <c r="U1073" s="128">
        <f t="shared" si="64"/>
        <v>-3</v>
      </c>
      <c r="V1073" s="123" t="str">
        <f t="shared" si="62"/>
        <v/>
      </c>
      <c r="W1073" s="128" t="str">
        <f t="shared" si="63"/>
        <v/>
      </c>
      <c r="X1073" s="124"/>
      <c r="Z1073" s="6"/>
      <c r="AA1073"/>
      <c r="AC1073" s="545"/>
      <c r="AR1073" s="6"/>
      <c r="AS1073" s="6"/>
      <c r="AT1073" s="58"/>
      <c r="AV1073" s="6"/>
      <c r="AX1073" s="6"/>
      <c r="AY1073" s="6"/>
      <c r="AZ1073" s="6"/>
      <c r="BA1073" s="6"/>
      <c r="BB1073" s="6"/>
      <c r="BC1073" s="6"/>
      <c r="BD1073" s="6"/>
      <c r="BE1073" s="6"/>
      <c r="BF1073" s="6"/>
      <c r="BK1073" s="672"/>
      <c r="BL1073" s="60"/>
      <c r="CB1073" s="60"/>
    </row>
    <row r="1074" spans="2:80" x14ac:dyDescent="0.25">
      <c r="B1074" s="6">
        <v>30.4</v>
      </c>
      <c r="C1074" s="6">
        <v>61</v>
      </c>
      <c r="D1074" s="6">
        <v>21.3</v>
      </c>
      <c r="E1074" s="6">
        <v>26.3</v>
      </c>
      <c r="F1074" s="6">
        <v>2.9</v>
      </c>
      <c r="G1074" s="6">
        <v>3.6</v>
      </c>
      <c r="H1074" s="6">
        <v>1012</v>
      </c>
      <c r="I1074" s="6" t="s">
        <v>229</v>
      </c>
      <c r="J1074" s="6" t="s">
        <v>229</v>
      </c>
      <c r="K1074" s="6">
        <v>0</v>
      </c>
      <c r="L1074" s="6">
        <v>0</v>
      </c>
      <c r="M1074" s="6">
        <v>0.5</v>
      </c>
      <c r="N1074">
        <v>15.7</v>
      </c>
      <c r="O1074">
        <v>669.8</v>
      </c>
      <c r="P1074">
        <v>33.4</v>
      </c>
      <c r="Q1074">
        <v>39.799999999999997</v>
      </c>
      <c r="R1074" s="60">
        <v>0.73958333333333304</v>
      </c>
      <c r="T1074" s="124">
        <f t="shared" si="65"/>
        <v>0</v>
      </c>
      <c r="U1074" s="128">
        <f t="shared" si="64"/>
        <v>-3</v>
      </c>
      <c r="V1074" s="123" t="str">
        <f t="shared" si="62"/>
        <v/>
      </c>
      <c r="W1074" s="128" t="str">
        <f t="shared" si="63"/>
        <v/>
      </c>
      <c r="X1074" s="124"/>
      <c r="Z1074" s="6"/>
      <c r="AA1074"/>
      <c r="AC1074" s="545"/>
      <c r="AR1074" s="6"/>
      <c r="AS1074" s="6"/>
      <c r="AT1074" s="58"/>
      <c r="AV1074" s="6"/>
      <c r="AX1074" s="6"/>
      <c r="AY1074" s="6"/>
      <c r="AZ1074" s="6"/>
      <c r="BA1074" s="6"/>
      <c r="BB1074" s="6"/>
      <c r="BC1074" s="6"/>
      <c r="BD1074" s="6"/>
      <c r="BE1074" s="6"/>
      <c r="BF1074" s="6"/>
      <c r="BK1074" s="672"/>
      <c r="BL1074" s="60"/>
      <c r="CB1074" s="60"/>
    </row>
    <row r="1075" spans="2:80" x14ac:dyDescent="0.25">
      <c r="B1075" s="6">
        <v>30.3</v>
      </c>
      <c r="C1075" s="6">
        <v>62</v>
      </c>
      <c r="D1075" s="6">
        <v>21.2</v>
      </c>
      <c r="E1075" s="6">
        <v>26.2</v>
      </c>
      <c r="F1075" s="6">
        <v>3.2</v>
      </c>
      <c r="G1075" s="6">
        <v>3.6</v>
      </c>
      <c r="H1075" s="6">
        <v>1012.1</v>
      </c>
      <c r="I1075" s="6" t="s">
        <v>229</v>
      </c>
      <c r="J1075" s="6" t="s">
        <v>229</v>
      </c>
      <c r="K1075" s="6">
        <v>0</v>
      </c>
      <c r="L1075" s="6">
        <v>0</v>
      </c>
      <c r="M1075" s="6">
        <v>0.5</v>
      </c>
      <c r="N1075">
        <v>15.7</v>
      </c>
      <c r="O1075">
        <v>669.8</v>
      </c>
      <c r="P1075">
        <v>33.200000000000003</v>
      </c>
      <c r="Q1075">
        <v>39.700000000000003</v>
      </c>
      <c r="R1075" s="60">
        <v>0.74027777777777803</v>
      </c>
      <c r="T1075" s="124">
        <f t="shared" si="65"/>
        <v>0</v>
      </c>
      <c r="U1075" s="128">
        <f t="shared" si="64"/>
        <v>-3</v>
      </c>
      <c r="V1075" s="123" t="str">
        <f t="shared" si="62"/>
        <v/>
      </c>
      <c r="W1075" s="128" t="str">
        <f t="shared" si="63"/>
        <v/>
      </c>
      <c r="X1075" s="124"/>
      <c r="Z1075" s="6"/>
      <c r="AA1075"/>
      <c r="AC1075" s="545"/>
      <c r="AR1075" s="6"/>
      <c r="AS1075" s="6"/>
      <c r="AT1075" s="58"/>
      <c r="AV1075" s="6"/>
      <c r="AX1075" s="6"/>
      <c r="AY1075" s="6"/>
      <c r="AZ1075" s="6"/>
      <c r="BA1075" s="6"/>
      <c r="BB1075" s="6"/>
      <c r="BC1075" s="6"/>
      <c r="BD1075" s="6"/>
      <c r="BE1075" s="6"/>
      <c r="BF1075" s="6"/>
      <c r="BK1075" s="672"/>
      <c r="BL1075" s="60"/>
      <c r="CB1075" s="60"/>
    </row>
    <row r="1076" spans="2:80" x14ac:dyDescent="0.25">
      <c r="B1076" s="6">
        <v>30.3</v>
      </c>
      <c r="C1076" s="6">
        <v>61</v>
      </c>
      <c r="D1076" s="6">
        <v>21.2</v>
      </c>
      <c r="E1076" s="6">
        <v>26.2</v>
      </c>
      <c r="F1076" s="6">
        <v>4.7</v>
      </c>
      <c r="G1076" s="6">
        <v>5.4</v>
      </c>
      <c r="H1076" s="6">
        <v>1012</v>
      </c>
      <c r="I1076" s="6" t="s">
        <v>229</v>
      </c>
      <c r="J1076" s="6" t="s">
        <v>229</v>
      </c>
      <c r="K1076" s="6">
        <v>0</v>
      </c>
      <c r="L1076" s="6">
        <v>0</v>
      </c>
      <c r="M1076" s="6">
        <v>0.5</v>
      </c>
      <c r="N1076">
        <v>15.7</v>
      </c>
      <c r="O1076">
        <v>669.8</v>
      </c>
      <c r="P1076">
        <v>33</v>
      </c>
      <c r="Q1076">
        <v>39.6</v>
      </c>
      <c r="R1076" s="60">
        <v>0.74097222222222203</v>
      </c>
      <c r="T1076" s="124">
        <f t="shared" si="65"/>
        <v>0</v>
      </c>
      <c r="U1076" s="128">
        <f t="shared" si="64"/>
        <v>-3</v>
      </c>
      <c r="V1076" s="123" t="str">
        <f t="shared" si="62"/>
        <v/>
      </c>
      <c r="W1076" s="128" t="str">
        <f t="shared" si="63"/>
        <v/>
      </c>
      <c r="X1076" s="124"/>
      <c r="Z1076" s="6"/>
      <c r="AA1076"/>
      <c r="AC1076" s="545"/>
      <c r="AR1076" s="6"/>
      <c r="AS1076" s="6"/>
      <c r="AT1076" s="58"/>
      <c r="AV1076" s="6"/>
      <c r="AX1076" s="6"/>
      <c r="AY1076" s="6"/>
      <c r="AZ1076" s="6"/>
      <c r="BA1076" s="6"/>
      <c r="BB1076" s="6"/>
      <c r="BC1076" s="6"/>
      <c r="BD1076" s="6"/>
      <c r="BE1076" s="6"/>
      <c r="BF1076" s="6"/>
      <c r="BK1076" s="672"/>
      <c r="BL1076" s="60"/>
      <c r="CB1076" s="60"/>
    </row>
    <row r="1077" spans="2:80" x14ac:dyDescent="0.25">
      <c r="B1077" s="6">
        <v>30.3</v>
      </c>
      <c r="C1077" s="6">
        <v>62</v>
      </c>
      <c r="D1077" s="6">
        <v>21.2</v>
      </c>
      <c r="E1077" s="6">
        <v>26.2</v>
      </c>
      <c r="F1077" s="6">
        <v>2.2000000000000002</v>
      </c>
      <c r="G1077" s="6">
        <v>3.6</v>
      </c>
      <c r="H1077" s="6">
        <v>1012</v>
      </c>
      <c r="I1077" s="6" t="s">
        <v>229</v>
      </c>
      <c r="J1077" s="6" t="s">
        <v>229</v>
      </c>
      <c r="K1077" s="6">
        <v>0</v>
      </c>
      <c r="L1077" s="6">
        <v>0</v>
      </c>
      <c r="M1077" s="6">
        <v>0.5</v>
      </c>
      <c r="N1077">
        <v>15.7</v>
      </c>
      <c r="O1077">
        <v>669.8</v>
      </c>
      <c r="P1077">
        <v>32.799999999999997</v>
      </c>
      <c r="Q1077">
        <v>39.4</v>
      </c>
      <c r="R1077" s="60">
        <v>0.74166666666666703</v>
      </c>
      <c r="T1077" s="124">
        <f t="shared" si="65"/>
        <v>0</v>
      </c>
      <c r="U1077" s="128">
        <f t="shared" si="64"/>
        <v>-3</v>
      </c>
      <c r="V1077" s="123" t="str">
        <f t="shared" si="62"/>
        <v/>
      </c>
      <c r="W1077" s="128" t="str">
        <f t="shared" si="63"/>
        <v/>
      </c>
      <c r="X1077" s="124"/>
      <c r="Z1077" s="6"/>
      <c r="AA1077"/>
      <c r="AC1077" s="545"/>
      <c r="AR1077" s="6"/>
      <c r="AS1077" s="6"/>
      <c r="AT1077" s="58"/>
      <c r="AV1077" s="6"/>
      <c r="AX1077" s="6"/>
      <c r="AY1077" s="6"/>
      <c r="AZ1077" s="6"/>
      <c r="BA1077" s="6"/>
      <c r="BB1077" s="6"/>
      <c r="BC1077" s="6"/>
      <c r="BD1077" s="6"/>
      <c r="BE1077" s="6"/>
      <c r="BF1077" s="6"/>
      <c r="BK1077" s="672"/>
      <c r="BL1077" s="60"/>
      <c r="CB1077" s="60"/>
    </row>
    <row r="1078" spans="2:80" x14ac:dyDescent="0.25">
      <c r="B1078" s="6">
        <v>30.3</v>
      </c>
      <c r="C1078" s="6">
        <v>64</v>
      </c>
      <c r="D1078" s="6">
        <v>21</v>
      </c>
      <c r="E1078" s="6">
        <v>26.2</v>
      </c>
      <c r="F1078" s="6">
        <v>3.6</v>
      </c>
      <c r="G1078" s="6">
        <v>3.6</v>
      </c>
      <c r="H1078" s="6">
        <v>1012.1</v>
      </c>
      <c r="I1078" s="6" t="s">
        <v>229</v>
      </c>
      <c r="J1078" s="6" t="s">
        <v>229</v>
      </c>
      <c r="K1078" s="6">
        <v>0</v>
      </c>
      <c r="L1078" s="6">
        <v>0</v>
      </c>
      <c r="M1078" s="6">
        <v>0.5</v>
      </c>
      <c r="N1078">
        <v>15.7</v>
      </c>
      <c r="O1078">
        <v>669.8</v>
      </c>
      <c r="P1078">
        <v>32.6</v>
      </c>
      <c r="Q1078">
        <v>39.4</v>
      </c>
      <c r="R1078" s="60">
        <v>0.74236111111111103</v>
      </c>
      <c r="T1078" s="124">
        <f t="shared" si="65"/>
        <v>0</v>
      </c>
      <c r="U1078" s="128">
        <f t="shared" si="64"/>
        <v>-3</v>
      </c>
      <c r="V1078" s="123" t="str">
        <f t="shared" si="62"/>
        <v/>
      </c>
      <c r="W1078" s="128" t="str">
        <f t="shared" si="63"/>
        <v/>
      </c>
      <c r="X1078" s="124"/>
      <c r="Z1078" s="6"/>
      <c r="AA1078"/>
      <c r="AC1078" s="545"/>
      <c r="AR1078" s="6"/>
      <c r="AS1078" s="6"/>
      <c r="AT1078" s="58"/>
      <c r="AV1078" s="6"/>
      <c r="AX1078" s="6"/>
      <c r="AY1078" s="6"/>
      <c r="AZ1078" s="6"/>
      <c r="BA1078" s="6"/>
      <c r="BB1078" s="6"/>
      <c r="BC1078" s="6"/>
      <c r="BD1078" s="6"/>
      <c r="BE1078" s="6"/>
      <c r="BF1078" s="6"/>
      <c r="BK1078" s="672"/>
      <c r="BL1078" s="60"/>
      <c r="CB1078" s="60"/>
    </row>
    <row r="1079" spans="2:80" x14ac:dyDescent="0.25">
      <c r="B1079" s="6">
        <v>30.3</v>
      </c>
      <c r="C1079" s="6">
        <v>64</v>
      </c>
      <c r="D1079" s="6">
        <v>21.1</v>
      </c>
      <c r="E1079" s="6">
        <v>26.3</v>
      </c>
      <c r="F1079" s="6">
        <v>4</v>
      </c>
      <c r="G1079" s="6">
        <v>5.4</v>
      </c>
      <c r="H1079" s="6">
        <v>1012.1</v>
      </c>
      <c r="I1079" s="6" t="s">
        <v>229</v>
      </c>
      <c r="J1079" s="6" t="s">
        <v>229</v>
      </c>
      <c r="K1079" s="6">
        <v>0</v>
      </c>
      <c r="L1079" s="6">
        <v>0</v>
      </c>
      <c r="M1079" s="6">
        <v>0.5</v>
      </c>
      <c r="N1079">
        <v>15.7</v>
      </c>
      <c r="O1079">
        <v>669.8</v>
      </c>
      <c r="P1079">
        <v>32.5</v>
      </c>
      <c r="Q1079">
        <v>39.4</v>
      </c>
      <c r="R1079" s="60">
        <v>0.74305555555555602</v>
      </c>
      <c r="T1079" s="124">
        <f t="shared" si="65"/>
        <v>0</v>
      </c>
      <c r="U1079" s="128">
        <f t="shared" si="64"/>
        <v>-3</v>
      </c>
      <c r="V1079" s="123" t="str">
        <f t="shared" si="62"/>
        <v/>
      </c>
      <c r="W1079" s="128" t="str">
        <f t="shared" si="63"/>
        <v/>
      </c>
      <c r="X1079" s="124"/>
      <c r="Z1079" s="6"/>
      <c r="AA1079"/>
      <c r="AC1079" s="545"/>
      <c r="AR1079" s="6"/>
      <c r="AS1079" s="6"/>
      <c r="AT1079" s="58"/>
      <c r="AV1079" s="6"/>
      <c r="AX1079" s="6"/>
      <c r="AY1079" s="6"/>
      <c r="AZ1079" s="6"/>
      <c r="BA1079" s="6"/>
      <c r="BB1079" s="6"/>
      <c r="BC1079" s="6"/>
      <c r="BD1079" s="6"/>
      <c r="BE1079" s="6"/>
      <c r="BF1079" s="6"/>
      <c r="BK1079" s="672"/>
      <c r="BL1079" s="60"/>
      <c r="CB1079" s="60"/>
    </row>
    <row r="1080" spans="2:80" x14ac:dyDescent="0.25">
      <c r="B1080" s="6">
        <v>30.3</v>
      </c>
      <c r="C1080" s="6">
        <v>64</v>
      </c>
      <c r="D1080" s="6">
        <v>21.2</v>
      </c>
      <c r="E1080" s="6">
        <v>26.4</v>
      </c>
      <c r="F1080" s="6">
        <v>1.8</v>
      </c>
      <c r="G1080" s="6">
        <v>3.6</v>
      </c>
      <c r="H1080" s="6">
        <v>1012</v>
      </c>
      <c r="I1080" s="6" t="s">
        <v>229</v>
      </c>
      <c r="J1080" s="6" t="s">
        <v>229</v>
      </c>
      <c r="K1080" s="6">
        <v>0</v>
      </c>
      <c r="L1080" s="6">
        <v>0</v>
      </c>
      <c r="M1080" s="6">
        <v>0.5</v>
      </c>
      <c r="N1080">
        <v>15.7</v>
      </c>
      <c r="O1080">
        <v>669.8</v>
      </c>
      <c r="P1080">
        <v>32.299999999999997</v>
      </c>
      <c r="Q1080">
        <v>39.299999999999997</v>
      </c>
      <c r="R1080" s="60">
        <v>0.74375000000000002</v>
      </c>
      <c r="T1080" s="124">
        <f t="shared" si="65"/>
        <v>0</v>
      </c>
      <c r="U1080" s="128">
        <f t="shared" si="64"/>
        <v>-3</v>
      </c>
      <c r="V1080" s="123" t="str">
        <f t="shared" si="62"/>
        <v/>
      </c>
      <c r="W1080" s="128" t="str">
        <f t="shared" si="63"/>
        <v/>
      </c>
      <c r="X1080" s="124"/>
      <c r="Z1080" s="6"/>
      <c r="AA1080"/>
      <c r="AC1080" s="545"/>
      <c r="AR1080" s="6"/>
      <c r="AS1080" s="6"/>
      <c r="AT1080" s="58"/>
      <c r="AV1080" s="6"/>
      <c r="AX1080" s="6"/>
      <c r="AY1080" s="6"/>
      <c r="AZ1080" s="6"/>
      <c r="BA1080" s="6"/>
      <c r="BB1080" s="6"/>
      <c r="BC1080" s="6"/>
      <c r="BD1080" s="6"/>
      <c r="BE1080" s="6"/>
      <c r="BF1080" s="6"/>
      <c r="BK1080" s="672"/>
      <c r="BL1080" s="60"/>
      <c r="CB1080" s="60"/>
    </row>
    <row r="1081" spans="2:80" x14ac:dyDescent="0.25">
      <c r="B1081" s="6">
        <v>30.3</v>
      </c>
      <c r="C1081" s="6">
        <v>63</v>
      </c>
      <c r="D1081" s="6">
        <v>21.3</v>
      </c>
      <c r="E1081" s="6">
        <v>26.5</v>
      </c>
      <c r="F1081" s="6">
        <v>2.2000000000000002</v>
      </c>
      <c r="G1081" s="6">
        <v>3.6</v>
      </c>
      <c r="H1081" s="6">
        <v>1012</v>
      </c>
      <c r="I1081" s="6" t="s">
        <v>229</v>
      </c>
      <c r="J1081" s="6" t="s">
        <v>229</v>
      </c>
      <c r="K1081" s="6">
        <v>0</v>
      </c>
      <c r="L1081" s="6">
        <v>0</v>
      </c>
      <c r="M1081" s="6">
        <v>0.5</v>
      </c>
      <c r="N1081">
        <v>15.7</v>
      </c>
      <c r="O1081">
        <v>669.8</v>
      </c>
      <c r="P1081">
        <v>32.200000000000003</v>
      </c>
      <c r="Q1081">
        <v>39.200000000000003</v>
      </c>
      <c r="R1081" s="60">
        <v>0.74444444444444402</v>
      </c>
      <c r="T1081" s="124">
        <f t="shared" si="65"/>
        <v>0</v>
      </c>
      <c r="U1081" s="128">
        <f t="shared" si="64"/>
        <v>-3</v>
      </c>
      <c r="V1081" s="123" t="str">
        <f t="shared" si="62"/>
        <v/>
      </c>
      <c r="W1081" s="128" t="str">
        <f t="shared" si="63"/>
        <v/>
      </c>
      <c r="X1081" s="124"/>
      <c r="Z1081" s="6"/>
      <c r="AA1081"/>
      <c r="AC1081" s="545"/>
      <c r="AR1081" s="6"/>
      <c r="AS1081" s="6"/>
      <c r="AT1081" s="58"/>
      <c r="AV1081" s="6"/>
      <c r="AX1081" s="6"/>
      <c r="AY1081" s="6"/>
      <c r="AZ1081" s="6"/>
      <c r="BA1081" s="6"/>
      <c r="BB1081" s="6"/>
      <c r="BC1081" s="6"/>
      <c r="BD1081" s="6"/>
      <c r="BE1081" s="6"/>
      <c r="BF1081" s="6"/>
      <c r="BK1081" s="672"/>
      <c r="BL1081" s="60"/>
      <c r="CB1081" s="60"/>
    </row>
    <row r="1082" spans="2:80" x14ac:dyDescent="0.25">
      <c r="B1082" s="6">
        <v>30.3</v>
      </c>
      <c r="C1082" s="6">
        <v>63</v>
      </c>
      <c r="D1082" s="6">
        <v>21.4</v>
      </c>
      <c r="E1082" s="6">
        <v>26.6</v>
      </c>
      <c r="F1082" s="6">
        <v>3.6</v>
      </c>
      <c r="G1082" s="6">
        <v>3.6</v>
      </c>
      <c r="H1082" s="6">
        <v>1012</v>
      </c>
      <c r="I1082" s="6" t="s">
        <v>229</v>
      </c>
      <c r="J1082" s="6" t="s">
        <v>229</v>
      </c>
      <c r="K1082" s="6">
        <v>0</v>
      </c>
      <c r="L1082" s="6">
        <v>0</v>
      </c>
      <c r="M1082" s="6">
        <v>0.5</v>
      </c>
      <c r="N1082">
        <v>15.7</v>
      </c>
      <c r="O1082">
        <v>669.8</v>
      </c>
      <c r="P1082">
        <v>32</v>
      </c>
      <c r="Q1082">
        <v>39.200000000000003</v>
      </c>
      <c r="R1082" s="60">
        <v>0.74513888888888902</v>
      </c>
      <c r="T1082" s="124">
        <f t="shared" si="65"/>
        <v>0</v>
      </c>
      <c r="U1082" s="128">
        <f t="shared" si="64"/>
        <v>-3</v>
      </c>
      <c r="V1082" s="123" t="str">
        <f t="shared" si="62"/>
        <v/>
      </c>
      <c r="W1082" s="128" t="str">
        <f t="shared" si="63"/>
        <v/>
      </c>
      <c r="X1082" s="124"/>
      <c r="Z1082" s="6"/>
      <c r="AA1082"/>
      <c r="AC1082" s="545"/>
      <c r="AR1082" s="6"/>
      <c r="AS1082" s="6"/>
      <c r="AT1082" s="58"/>
      <c r="AV1082" s="6"/>
      <c r="AX1082" s="6"/>
      <c r="AY1082" s="6"/>
      <c r="AZ1082" s="6"/>
      <c r="BA1082" s="6"/>
      <c r="BB1082" s="6"/>
      <c r="BC1082" s="6"/>
      <c r="BD1082" s="6"/>
      <c r="BE1082" s="6"/>
      <c r="BF1082" s="6"/>
      <c r="BK1082" s="672"/>
      <c r="BL1082" s="60"/>
      <c r="CB1082" s="60"/>
    </row>
    <row r="1083" spans="2:80" x14ac:dyDescent="0.25">
      <c r="B1083" s="6">
        <v>30.3</v>
      </c>
      <c r="C1083" s="6">
        <v>64</v>
      </c>
      <c r="D1083" s="6">
        <v>21.4</v>
      </c>
      <c r="E1083" s="6">
        <v>26.6</v>
      </c>
      <c r="F1083" s="6">
        <v>5</v>
      </c>
      <c r="G1083" s="6">
        <v>7.2</v>
      </c>
      <c r="H1083" s="6">
        <v>1012.1</v>
      </c>
      <c r="I1083" s="6" t="s">
        <v>229</v>
      </c>
      <c r="J1083" s="6" t="s">
        <v>229</v>
      </c>
      <c r="K1083" s="6">
        <v>0</v>
      </c>
      <c r="L1083" s="6">
        <v>0</v>
      </c>
      <c r="M1083" s="6">
        <v>0.5</v>
      </c>
      <c r="N1083">
        <v>15.7</v>
      </c>
      <c r="O1083">
        <v>669.8</v>
      </c>
      <c r="P1083">
        <v>31.9</v>
      </c>
      <c r="Q1083">
        <v>39.1</v>
      </c>
      <c r="R1083" s="60">
        <v>0.74583333333333302</v>
      </c>
      <c r="T1083" s="124">
        <f t="shared" si="65"/>
        <v>0</v>
      </c>
      <c r="U1083" s="128">
        <f t="shared" si="64"/>
        <v>-3</v>
      </c>
      <c r="V1083" s="123" t="str">
        <f t="shared" si="62"/>
        <v/>
      </c>
      <c r="W1083" s="128" t="str">
        <f t="shared" si="63"/>
        <v/>
      </c>
      <c r="X1083" s="124"/>
      <c r="Z1083" s="6"/>
      <c r="AA1083"/>
      <c r="AC1083" s="545"/>
      <c r="AR1083" s="6"/>
      <c r="AS1083" s="6"/>
      <c r="AT1083" s="58"/>
      <c r="AV1083" s="6"/>
      <c r="AX1083" s="6"/>
      <c r="AY1083" s="6"/>
      <c r="AZ1083" s="6"/>
      <c r="BA1083" s="6"/>
      <c r="BB1083" s="6"/>
      <c r="BC1083" s="6"/>
      <c r="BD1083" s="6"/>
      <c r="BE1083" s="6"/>
      <c r="BF1083" s="6"/>
      <c r="BK1083" s="672"/>
      <c r="BL1083" s="60"/>
      <c r="CB1083" s="60"/>
    </row>
    <row r="1084" spans="2:80" x14ac:dyDescent="0.25">
      <c r="B1084" s="6">
        <v>30.3</v>
      </c>
      <c r="C1084" s="6">
        <v>62</v>
      </c>
      <c r="D1084" s="6">
        <v>21.4</v>
      </c>
      <c r="E1084" s="6">
        <v>26.6</v>
      </c>
      <c r="F1084" s="6">
        <v>4.7</v>
      </c>
      <c r="G1084" s="6">
        <v>5.4</v>
      </c>
      <c r="H1084" s="6">
        <v>1012.1</v>
      </c>
      <c r="I1084" s="6" t="s">
        <v>229</v>
      </c>
      <c r="J1084" s="6" t="s">
        <v>229</v>
      </c>
      <c r="K1084" s="6">
        <v>0</v>
      </c>
      <c r="L1084" s="6">
        <v>0</v>
      </c>
      <c r="M1084" s="6">
        <v>0.5</v>
      </c>
      <c r="N1084">
        <v>15.7</v>
      </c>
      <c r="O1084">
        <v>669.8</v>
      </c>
      <c r="P1084">
        <v>31.9</v>
      </c>
      <c r="Q1084">
        <v>39</v>
      </c>
      <c r="R1084" s="60">
        <v>0.74652777777777801</v>
      </c>
      <c r="T1084" s="124">
        <f t="shared" si="65"/>
        <v>0</v>
      </c>
      <c r="U1084" s="128">
        <f t="shared" si="64"/>
        <v>-3</v>
      </c>
      <c r="V1084" s="123" t="str">
        <f t="shared" si="62"/>
        <v/>
      </c>
      <c r="W1084" s="128" t="str">
        <f t="shared" si="63"/>
        <v/>
      </c>
      <c r="X1084" s="124"/>
      <c r="Z1084" s="6"/>
      <c r="AA1084"/>
      <c r="AC1084" s="545"/>
      <c r="AR1084" s="6"/>
      <c r="AS1084" s="6"/>
      <c r="AT1084" s="58"/>
      <c r="AV1084" s="6"/>
      <c r="AX1084" s="6"/>
      <c r="AY1084" s="6"/>
      <c r="AZ1084" s="6"/>
      <c r="BA1084" s="6"/>
      <c r="BB1084" s="6"/>
      <c r="BC1084" s="6"/>
      <c r="BD1084" s="6"/>
      <c r="BE1084" s="6"/>
      <c r="BF1084" s="6"/>
      <c r="BK1084" s="672"/>
      <c r="BL1084" s="60"/>
      <c r="CB1084" s="60"/>
    </row>
    <row r="1085" spans="2:80" x14ac:dyDescent="0.25">
      <c r="B1085" s="6">
        <v>30.2</v>
      </c>
      <c r="C1085" s="6">
        <v>63</v>
      </c>
      <c r="D1085" s="6">
        <v>21.3</v>
      </c>
      <c r="E1085" s="6">
        <v>26.5</v>
      </c>
      <c r="F1085" s="6">
        <v>2.2000000000000002</v>
      </c>
      <c r="G1085" s="6">
        <v>3.6</v>
      </c>
      <c r="H1085" s="6">
        <v>1012.1</v>
      </c>
      <c r="I1085" s="6" t="s">
        <v>229</v>
      </c>
      <c r="J1085" s="6" t="s">
        <v>229</v>
      </c>
      <c r="K1085" s="6">
        <v>0</v>
      </c>
      <c r="L1085" s="6">
        <v>0</v>
      </c>
      <c r="M1085" s="6">
        <v>0.5</v>
      </c>
      <c r="N1085">
        <v>15.7</v>
      </c>
      <c r="O1085">
        <v>669.8</v>
      </c>
      <c r="P1085">
        <v>31.8</v>
      </c>
      <c r="Q1085">
        <v>38.9</v>
      </c>
      <c r="R1085" s="60">
        <v>0.74722222222222201</v>
      </c>
      <c r="T1085" s="124">
        <f t="shared" si="65"/>
        <v>0</v>
      </c>
      <c r="U1085" s="128">
        <f t="shared" si="64"/>
        <v>-3</v>
      </c>
      <c r="V1085" s="123" t="str">
        <f t="shared" si="62"/>
        <v/>
      </c>
      <c r="W1085" s="128" t="str">
        <f t="shared" si="63"/>
        <v/>
      </c>
      <c r="X1085" s="124"/>
      <c r="Z1085" s="6"/>
      <c r="AA1085"/>
      <c r="AC1085" s="545"/>
      <c r="AR1085" s="6"/>
      <c r="AS1085" s="6"/>
      <c r="AT1085" s="58"/>
      <c r="AV1085" s="6"/>
      <c r="AX1085" s="6"/>
      <c r="AY1085" s="6"/>
      <c r="AZ1085" s="6"/>
      <c r="BA1085" s="6"/>
      <c r="BB1085" s="6"/>
      <c r="BC1085" s="6"/>
      <c r="BD1085" s="6"/>
      <c r="BE1085" s="6"/>
      <c r="BF1085" s="6"/>
      <c r="BK1085" s="672"/>
      <c r="BL1085" s="60"/>
      <c r="CB1085" s="60"/>
    </row>
    <row r="1086" spans="2:80" x14ac:dyDescent="0.25">
      <c r="B1086" s="6">
        <v>30.1</v>
      </c>
      <c r="C1086" s="6">
        <v>62</v>
      </c>
      <c r="D1086" s="6">
        <v>21.3</v>
      </c>
      <c r="E1086" s="6">
        <v>26.5</v>
      </c>
      <c r="F1086" s="6">
        <v>4.3</v>
      </c>
      <c r="G1086" s="6">
        <v>5.4</v>
      </c>
      <c r="H1086" s="6">
        <v>1012.1</v>
      </c>
      <c r="I1086" s="6" t="s">
        <v>229</v>
      </c>
      <c r="J1086" s="6" t="s">
        <v>229</v>
      </c>
      <c r="K1086" s="6">
        <v>0</v>
      </c>
      <c r="L1086" s="6">
        <v>0</v>
      </c>
      <c r="M1086" s="6">
        <v>0.5</v>
      </c>
      <c r="N1086">
        <v>15.7</v>
      </c>
      <c r="O1086">
        <v>669.8</v>
      </c>
      <c r="P1086">
        <v>31.7</v>
      </c>
      <c r="Q1086">
        <v>38.799999999999997</v>
      </c>
      <c r="R1086" s="60">
        <v>0.74791666666666701</v>
      </c>
      <c r="T1086" s="124">
        <f t="shared" si="65"/>
        <v>0</v>
      </c>
      <c r="U1086" s="128">
        <f t="shared" si="64"/>
        <v>-3</v>
      </c>
      <c r="V1086" s="123" t="str">
        <f t="shared" si="62"/>
        <v/>
      </c>
      <c r="W1086" s="128" t="str">
        <f t="shared" si="63"/>
        <v/>
      </c>
      <c r="X1086" s="124"/>
      <c r="Z1086" s="6"/>
      <c r="AA1086"/>
      <c r="AC1086" s="545"/>
      <c r="AR1086" s="6"/>
      <c r="AS1086" s="6"/>
      <c r="AT1086" s="58"/>
      <c r="AV1086" s="6"/>
      <c r="AX1086" s="6"/>
      <c r="AY1086" s="6"/>
      <c r="AZ1086" s="6"/>
      <c r="BA1086" s="6"/>
      <c r="BB1086" s="6"/>
      <c r="BC1086" s="6"/>
      <c r="BD1086" s="6"/>
      <c r="BE1086" s="6"/>
      <c r="BF1086" s="6"/>
      <c r="BK1086" s="672"/>
      <c r="BL1086" s="60"/>
      <c r="CB1086" s="60"/>
    </row>
    <row r="1087" spans="2:80" x14ac:dyDescent="0.25">
      <c r="B1087" s="6">
        <v>30</v>
      </c>
      <c r="C1087" s="6">
        <v>62</v>
      </c>
      <c r="D1087" s="6">
        <v>21.2</v>
      </c>
      <c r="E1087" s="6">
        <v>26.4</v>
      </c>
      <c r="F1087" s="6">
        <v>5.4</v>
      </c>
      <c r="G1087" s="6">
        <v>7.2</v>
      </c>
      <c r="H1087" s="6">
        <v>1012.1</v>
      </c>
      <c r="I1087" s="6" t="s">
        <v>229</v>
      </c>
      <c r="J1087" s="6" t="s">
        <v>229</v>
      </c>
      <c r="K1087" s="6">
        <v>0</v>
      </c>
      <c r="L1087" s="6">
        <v>0</v>
      </c>
      <c r="M1087" s="6">
        <v>0.5</v>
      </c>
      <c r="N1087">
        <v>15.7</v>
      </c>
      <c r="O1087">
        <v>669.8</v>
      </c>
      <c r="P1087">
        <v>31.6</v>
      </c>
      <c r="Q1087">
        <v>38.700000000000003</v>
      </c>
      <c r="R1087" s="60">
        <v>0.74861111111111101</v>
      </c>
      <c r="T1087" s="124">
        <f t="shared" si="65"/>
        <v>0</v>
      </c>
      <c r="U1087" s="128">
        <f t="shared" si="64"/>
        <v>-3</v>
      </c>
      <c r="V1087" s="123" t="str">
        <f t="shared" si="62"/>
        <v/>
      </c>
      <c r="W1087" s="128" t="str">
        <f t="shared" si="63"/>
        <v/>
      </c>
      <c r="X1087" s="124"/>
      <c r="Z1087" s="6"/>
      <c r="AA1087"/>
      <c r="AC1087" s="545"/>
      <c r="AR1087" s="6"/>
      <c r="AS1087" s="6"/>
      <c r="AT1087" s="58"/>
      <c r="AV1087" s="6"/>
      <c r="AX1087" s="6"/>
      <c r="AY1087" s="6"/>
      <c r="AZ1087" s="6"/>
      <c r="BA1087" s="6"/>
      <c r="BB1087" s="6"/>
      <c r="BC1087" s="6"/>
      <c r="BD1087" s="6"/>
      <c r="BE1087" s="6"/>
      <c r="BF1087" s="6"/>
      <c r="BK1087" s="672"/>
      <c r="BL1087" s="60"/>
      <c r="CB1087" s="60"/>
    </row>
    <row r="1088" spans="2:80" x14ac:dyDescent="0.25">
      <c r="B1088" s="6">
        <v>30</v>
      </c>
      <c r="C1088" s="6">
        <v>62</v>
      </c>
      <c r="D1088" s="6">
        <v>21.1</v>
      </c>
      <c r="E1088" s="6">
        <v>26.3</v>
      </c>
      <c r="F1088" s="6">
        <v>3.6</v>
      </c>
      <c r="G1088" s="6">
        <v>3.6</v>
      </c>
      <c r="H1088" s="6">
        <v>1012.1</v>
      </c>
      <c r="I1088" s="6" t="s">
        <v>229</v>
      </c>
      <c r="J1088" s="6" t="s">
        <v>229</v>
      </c>
      <c r="K1088" s="6">
        <v>0</v>
      </c>
      <c r="L1088" s="6">
        <v>0</v>
      </c>
      <c r="M1088" s="6">
        <v>0.5</v>
      </c>
      <c r="N1088">
        <v>15.7</v>
      </c>
      <c r="O1088">
        <v>669.8</v>
      </c>
      <c r="P1088">
        <v>31.5</v>
      </c>
      <c r="Q1088">
        <v>38.5</v>
      </c>
      <c r="R1088" s="60">
        <v>0.749305555555556</v>
      </c>
      <c r="T1088" s="124">
        <f t="shared" si="65"/>
        <v>0</v>
      </c>
      <c r="U1088" s="128">
        <f t="shared" si="64"/>
        <v>-3</v>
      </c>
      <c r="V1088" s="123" t="str">
        <f t="shared" si="62"/>
        <v/>
      </c>
      <c r="W1088" s="128" t="str">
        <f t="shared" si="63"/>
        <v/>
      </c>
      <c r="X1088" s="124"/>
      <c r="Z1088" s="6"/>
      <c r="AA1088"/>
      <c r="AC1088" s="545"/>
      <c r="AR1088" s="6"/>
      <c r="AS1088" s="6"/>
      <c r="AT1088" s="58"/>
      <c r="AV1088" s="6"/>
      <c r="AX1088" s="6"/>
      <c r="AY1088" s="6"/>
      <c r="AZ1088" s="6"/>
      <c r="BA1088" s="6"/>
      <c r="BB1088" s="6"/>
      <c r="BC1088" s="6"/>
      <c r="BD1088" s="6"/>
      <c r="BE1088" s="6"/>
      <c r="BF1088" s="6"/>
      <c r="BK1088" s="672"/>
      <c r="BL1088" s="60"/>
      <c r="CB1088" s="60"/>
    </row>
    <row r="1089" spans="2:80" x14ac:dyDescent="0.25">
      <c r="B1089" s="6">
        <v>29.8</v>
      </c>
      <c r="C1089" s="6">
        <v>62</v>
      </c>
      <c r="D1089" s="6">
        <v>21.3</v>
      </c>
      <c r="E1089" s="6">
        <v>26.3</v>
      </c>
      <c r="F1089" s="6">
        <v>4.7</v>
      </c>
      <c r="G1089" s="6">
        <v>7.2</v>
      </c>
      <c r="H1089" s="6">
        <v>1011.8</v>
      </c>
      <c r="I1089" s="6" t="s">
        <v>229</v>
      </c>
      <c r="J1089" s="6" t="s">
        <v>229</v>
      </c>
      <c r="K1089" s="6">
        <v>0</v>
      </c>
      <c r="L1089" s="6">
        <v>0</v>
      </c>
      <c r="M1089" s="6">
        <v>0.5</v>
      </c>
      <c r="N1089">
        <v>15.7</v>
      </c>
      <c r="O1089">
        <v>669.8</v>
      </c>
      <c r="P1089">
        <v>31.4</v>
      </c>
      <c r="Q1089">
        <v>38.299999999999997</v>
      </c>
      <c r="R1089" s="60">
        <v>0.75</v>
      </c>
      <c r="T1089" s="124">
        <f t="shared" si="65"/>
        <v>0</v>
      </c>
      <c r="U1089" s="128">
        <f t="shared" si="64"/>
        <v>-3</v>
      </c>
      <c r="V1089" s="123" t="str">
        <f t="shared" si="62"/>
        <v/>
      </c>
      <c r="W1089" s="128" t="str">
        <f t="shared" si="63"/>
        <v/>
      </c>
      <c r="X1089" s="124"/>
      <c r="Z1089" s="6"/>
      <c r="AA1089"/>
      <c r="AC1089" s="545"/>
      <c r="AR1089" s="6"/>
      <c r="AS1089" s="6"/>
      <c r="AT1089" s="58"/>
      <c r="AV1089" s="6"/>
      <c r="AX1089" s="6"/>
      <c r="AY1089" s="6"/>
      <c r="AZ1089" s="6"/>
      <c r="BA1089" s="6"/>
      <c r="BB1089" s="6"/>
      <c r="BC1089" s="6"/>
      <c r="BD1089" s="6"/>
      <c r="BE1089" s="6"/>
      <c r="BF1089" s="6"/>
      <c r="BK1089" s="672"/>
      <c r="BL1089" s="60"/>
      <c r="CB1089" s="60"/>
    </row>
    <row r="1090" spans="2:80" x14ac:dyDescent="0.25">
      <c r="B1090" s="6">
        <v>29.7</v>
      </c>
      <c r="C1090" s="6">
        <v>63</v>
      </c>
      <c r="D1090" s="6">
        <v>21.2</v>
      </c>
      <c r="E1090" s="6">
        <v>26.2</v>
      </c>
      <c r="F1090" s="6">
        <v>4</v>
      </c>
      <c r="G1090" s="6">
        <v>5.4</v>
      </c>
      <c r="H1090" s="6">
        <v>1012</v>
      </c>
      <c r="I1090" s="6" t="s">
        <v>229</v>
      </c>
      <c r="J1090" s="6" t="s">
        <v>229</v>
      </c>
      <c r="K1090" s="6">
        <v>0</v>
      </c>
      <c r="L1090" s="6">
        <v>0</v>
      </c>
      <c r="M1090" s="6">
        <v>0.5</v>
      </c>
      <c r="N1090">
        <v>15.7</v>
      </c>
      <c r="O1090">
        <v>669.8</v>
      </c>
      <c r="P1090">
        <v>31.2</v>
      </c>
      <c r="Q1090">
        <v>38</v>
      </c>
      <c r="R1090" s="60">
        <v>0.750694444444444</v>
      </c>
      <c r="T1090" s="124">
        <f t="shared" si="65"/>
        <v>0</v>
      </c>
      <c r="U1090" s="128">
        <f t="shared" si="64"/>
        <v>-3</v>
      </c>
      <c r="V1090" s="123" t="str">
        <f t="shared" si="62"/>
        <v/>
      </c>
      <c r="W1090" s="128" t="str">
        <f t="shared" si="63"/>
        <v/>
      </c>
      <c r="X1090" s="124"/>
      <c r="Z1090" s="6"/>
      <c r="AA1090"/>
      <c r="AC1090" s="545"/>
      <c r="AR1090" s="6"/>
      <c r="AS1090" s="6"/>
      <c r="AT1090" s="58"/>
      <c r="AV1090" s="6"/>
      <c r="AX1090" s="6"/>
      <c r="AY1090" s="6"/>
      <c r="AZ1090" s="6"/>
      <c r="BA1090" s="6"/>
      <c r="BB1090" s="6"/>
      <c r="BC1090" s="6"/>
      <c r="BD1090" s="6"/>
      <c r="BE1090" s="6"/>
      <c r="BF1090" s="6"/>
      <c r="BK1090" s="672"/>
      <c r="BL1090" s="60"/>
      <c r="CB1090" s="60"/>
    </row>
    <row r="1091" spans="2:80" x14ac:dyDescent="0.25">
      <c r="B1091" s="6">
        <v>29.6</v>
      </c>
      <c r="C1091" s="6">
        <v>63</v>
      </c>
      <c r="D1091" s="6">
        <v>21</v>
      </c>
      <c r="E1091" s="6">
        <v>26</v>
      </c>
      <c r="F1091" s="6">
        <v>6.1</v>
      </c>
      <c r="G1091" s="6">
        <v>7.2</v>
      </c>
      <c r="H1091" s="6">
        <v>1012</v>
      </c>
      <c r="I1091" s="6" t="s">
        <v>229</v>
      </c>
      <c r="J1091" s="6" t="s">
        <v>229</v>
      </c>
      <c r="K1091" s="6">
        <v>0</v>
      </c>
      <c r="L1091" s="6">
        <v>0</v>
      </c>
      <c r="M1091" s="6">
        <v>0.5</v>
      </c>
      <c r="N1091">
        <v>15.7</v>
      </c>
      <c r="O1091">
        <v>669.8</v>
      </c>
      <c r="P1091">
        <v>31.1</v>
      </c>
      <c r="Q1091">
        <v>37.799999999999997</v>
      </c>
      <c r="R1091" s="60">
        <v>0.75138888888888899</v>
      </c>
      <c r="T1091" s="124">
        <f t="shared" si="65"/>
        <v>0</v>
      </c>
      <c r="U1091" s="128">
        <f t="shared" si="64"/>
        <v>-3</v>
      </c>
      <c r="V1091" s="123" t="str">
        <f t="shared" si="62"/>
        <v/>
      </c>
      <c r="W1091" s="128" t="str">
        <f t="shared" si="63"/>
        <v/>
      </c>
      <c r="X1091" s="124"/>
      <c r="Z1091" s="6"/>
      <c r="AA1091"/>
      <c r="AC1091" s="545"/>
      <c r="AR1091" s="6"/>
      <c r="AS1091" s="6"/>
      <c r="AT1091" s="58"/>
      <c r="AV1091" s="6"/>
      <c r="AX1091" s="6"/>
      <c r="AY1091" s="6"/>
      <c r="AZ1091" s="6"/>
      <c r="BA1091" s="6"/>
      <c r="BB1091" s="6"/>
      <c r="BC1091" s="6"/>
      <c r="BD1091" s="6"/>
      <c r="BE1091" s="6"/>
      <c r="BF1091" s="6"/>
      <c r="BK1091" s="672"/>
      <c r="BL1091" s="60"/>
      <c r="CB1091" s="60"/>
    </row>
    <row r="1092" spans="2:80" x14ac:dyDescent="0.25">
      <c r="B1092" s="6">
        <v>29.5</v>
      </c>
      <c r="C1092" s="6">
        <v>63</v>
      </c>
      <c r="D1092" s="6">
        <v>21.3</v>
      </c>
      <c r="E1092" s="6">
        <v>26</v>
      </c>
      <c r="F1092" s="6">
        <v>2.2000000000000002</v>
      </c>
      <c r="G1092" s="6">
        <v>3.6</v>
      </c>
      <c r="H1092" s="6">
        <v>1012.1</v>
      </c>
      <c r="I1092" s="6" t="s">
        <v>229</v>
      </c>
      <c r="J1092" s="6" t="s">
        <v>229</v>
      </c>
      <c r="K1092" s="6">
        <v>0</v>
      </c>
      <c r="L1092" s="6">
        <v>0</v>
      </c>
      <c r="M1092" s="6">
        <v>0.5</v>
      </c>
      <c r="N1092">
        <v>15.7</v>
      </c>
      <c r="O1092">
        <v>669.8</v>
      </c>
      <c r="P1092">
        <v>31</v>
      </c>
      <c r="Q1092">
        <v>37.5</v>
      </c>
      <c r="R1092" s="60">
        <v>0.75208333333333299</v>
      </c>
      <c r="T1092" s="124">
        <f t="shared" si="65"/>
        <v>0</v>
      </c>
      <c r="U1092" s="128">
        <f t="shared" si="64"/>
        <v>-3</v>
      </c>
      <c r="V1092" s="123" t="str">
        <f t="shared" si="62"/>
        <v/>
      </c>
      <c r="W1092" s="128" t="str">
        <f t="shared" si="63"/>
        <v/>
      </c>
      <c r="X1092" s="124"/>
      <c r="Z1092" s="6"/>
      <c r="AA1092"/>
      <c r="AC1092" s="545"/>
      <c r="AR1092" s="6"/>
      <c r="AS1092" s="6"/>
      <c r="AT1092" s="58"/>
      <c r="AV1092" s="6"/>
      <c r="AX1092" s="6"/>
      <c r="AY1092" s="6"/>
      <c r="AZ1092" s="6"/>
      <c r="BA1092" s="6"/>
      <c r="BB1092" s="6"/>
      <c r="BC1092" s="6"/>
      <c r="BD1092" s="6"/>
      <c r="BE1092" s="6"/>
      <c r="BF1092" s="6"/>
      <c r="BK1092" s="672"/>
      <c r="BL1092" s="60"/>
      <c r="CB1092" s="60"/>
    </row>
    <row r="1093" spans="2:80" x14ac:dyDescent="0.25">
      <c r="B1093" s="6">
        <v>29.4</v>
      </c>
      <c r="C1093" s="6">
        <v>64</v>
      </c>
      <c r="D1093" s="6">
        <v>21.1</v>
      </c>
      <c r="E1093" s="6">
        <v>25.8</v>
      </c>
      <c r="F1093" s="6">
        <v>2.5</v>
      </c>
      <c r="G1093" s="6">
        <v>5.4</v>
      </c>
      <c r="H1093" s="6">
        <v>1012.1</v>
      </c>
      <c r="I1093" s="6" t="s">
        <v>229</v>
      </c>
      <c r="J1093" s="6" t="s">
        <v>229</v>
      </c>
      <c r="K1093" s="6">
        <v>0</v>
      </c>
      <c r="L1093" s="6">
        <v>0</v>
      </c>
      <c r="M1093" s="6">
        <v>0.5</v>
      </c>
      <c r="N1093">
        <v>15.7</v>
      </c>
      <c r="O1093">
        <v>669.8</v>
      </c>
      <c r="P1093">
        <v>30.9</v>
      </c>
      <c r="Q1093">
        <v>37.1</v>
      </c>
      <c r="R1093" s="60">
        <v>0.75277777777777799</v>
      </c>
      <c r="T1093" s="124">
        <f t="shared" si="65"/>
        <v>0</v>
      </c>
      <c r="U1093" s="128">
        <f t="shared" si="64"/>
        <v>-3</v>
      </c>
      <c r="V1093" s="123" t="str">
        <f t="shared" si="62"/>
        <v/>
      </c>
      <c r="W1093" s="128" t="str">
        <f t="shared" si="63"/>
        <v/>
      </c>
      <c r="X1093" s="124"/>
      <c r="Z1093" s="6"/>
      <c r="AA1093"/>
      <c r="AC1093" s="545"/>
      <c r="AR1093" s="6"/>
      <c r="AS1093" s="6"/>
      <c r="AT1093" s="58"/>
      <c r="AV1093" s="6"/>
      <c r="AX1093" s="6"/>
      <c r="AY1093" s="6"/>
      <c r="AZ1093" s="6"/>
      <c r="BA1093" s="6"/>
      <c r="BB1093" s="6"/>
      <c r="BC1093" s="6"/>
      <c r="BD1093" s="6"/>
      <c r="BE1093" s="6"/>
      <c r="BF1093" s="6"/>
      <c r="BK1093" s="672"/>
      <c r="BL1093" s="60"/>
      <c r="CB1093" s="60"/>
    </row>
    <row r="1094" spans="2:80" x14ac:dyDescent="0.25">
      <c r="B1094" s="6">
        <v>29.3</v>
      </c>
      <c r="C1094" s="6">
        <v>64</v>
      </c>
      <c r="D1094" s="6">
        <v>21.1</v>
      </c>
      <c r="E1094" s="6">
        <v>25.8</v>
      </c>
      <c r="F1094" s="6">
        <v>2.2000000000000002</v>
      </c>
      <c r="G1094" s="6">
        <v>3.6</v>
      </c>
      <c r="H1094" s="6">
        <v>1011.9</v>
      </c>
      <c r="I1094" s="6" t="s">
        <v>229</v>
      </c>
      <c r="J1094" s="6" t="s">
        <v>229</v>
      </c>
      <c r="K1094" s="6">
        <v>0</v>
      </c>
      <c r="L1094" s="6">
        <v>0</v>
      </c>
      <c r="M1094" s="6">
        <v>0.5</v>
      </c>
      <c r="N1094">
        <v>15.7</v>
      </c>
      <c r="O1094">
        <v>669.8</v>
      </c>
      <c r="P1094">
        <v>30.7</v>
      </c>
      <c r="Q1094">
        <v>36.700000000000003</v>
      </c>
      <c r="R1094" s="60">
        <v>0.75347222222222199</v>
      </c>
      <c r="T1094" s="124">
        <f t="shared" si="65"/>
        <v>0</v>
      </c>
      <c r="U1094" s="128">
        <f t="shared" si="64"/>
        <v>-3</v>
      </c>
      <c r="V1094" s="123" t="str">
        <f t="shared" si="62"/>
        <v/>
      </c>
      <c r="W1094" s="128" t="str">
        <f t="shared" si="63"/>
        <v/>
      </c>
      <c r="X1094" s="124"/>
      <c r="Z1094" s="6"/>
      <c r="AA1094"/>
      <c r="AC1094" s="545"/>
      <c r="AR1094" s="6"/>
      <c r="AS1094" s="6"/>
      <c r="AT1094" s="58"/>
      <c r="AV1094" s="6"/>
      <c r="AX1094" s="6"/>
      <c r="AY1094" s="6"/>
      <c r="AZ1094" s="6"/>
      <c r="BA1094" s="6"/>
      <c r="BB1094" s="6"/>
      <c r="BC1094" s="6"/>
      <c r="BD1094" s="6"/>
      <c r="BE1094" s="6"/>
      <c r="BF1094" s="6"/>
      <c r="BK1094" s="672"/>
      <c r="BL1094" s="60"/>
      <c r="CB1094" s="60"/>
    </row>
    <row r="1095" spans="2:80" x14ac:dyDescent="0.25">
      <c r="B1095" s="6">
        <v>29.2</v>
      </c>
      <c r="C1095" s="6">
        <v>64</v>
      </c>
      <c r="D1095" s="6">
        <v>21</v>
      </c>
      <c r="E1095" s="6">
        <v>25.7</v>
      </c>
      <c r="F1095" s="6">
        <v>6.5</v>
      </c>
      <c r="G1095" s="6">
        <v>7.2</v>
      </c>
      <c r="H1095" s="6">
        <v>1012.1</v>
      </c>
      <c r="I1095" s="6" t="s">
        <v>229</v>
      </c>
      <c r="J1095" s="6" t="s">
        <v>229</v>
      </c>
      <c r="K1095" s="6">
        <v>0</v>
      </c>
      <c r="L1095" s="6">
        <v>0</v>
      </c>
      <c r="M1095" s="6">
        <v>0.5</v>
      </c>
      <c r="N1095">
        <v>15.7</v>
      </c>
      <c r="O1095">
        <v>669.8</v>
      </c>
      <c r="P1095">
        <v>30.6</v>
      </c>
      <c r="Q1095">
        <v>36.4</v>
      </c>
      <c r="R1095" s="60">
        <v>0.75416666666666698</v>
      </c>
      <c r="T1095" s="124">
        <f t="shared" si="65"/>
        <v>0</v>
      </c>
      <c r="U1095" s="128">
        <f t="shared" si="64"/>
        <v>-3</v>
      </c>
      <c r="V1095" s="123" t="str">
        <f t="shared" si="62"/>
        <v/>
      </c>
      <c r="W1095" s="128" t="str">
        <f t="shared" si="63"/>
        <v/>
      </c>
      <c r="X1095" s="124"/>
      <c r="Z1095" s="6"/>
      <c r="AA1095"/>
      <c r="AC1095" s="545"/>
      <c r="AR1095" s="6"/>
      <c r="AS1095" s="6"/>
      <c r="AT1095" s="58"/>
      <c r="AV1095" s="6"/>
      <c r="AX1095" s="6"/>
      <c r="AY1095" s="6"/>
      <c r="AZ1095" s="6"/>
      <c r="BA1095" s="6"/>
      <c r="BB1095" s="6"/>
      <c r="BC1095" s="6"/>
      <c r="BD1095" s="6"/>
      <c r="BE1095" s="6"/>
      <c r="BF1095" s="6"/>
      <c r="BK1095" s="672"/>
      <c r="BL1095" s="60"/>
      <c r="CB1095" s="60"/>
    </row>
    <row r="1096" spans="2:80" x14ac:dyDescent="0.25">
      <c r="B1096" s="6">
        <v>29.1</v>
      </c>
      <c r="C1096" s="6">
        <v>64</v>
      </c>
      <c r="D1096" s="6">
        <v>21.1</v>
      </c>
      <c r="E1096" s="6">
        <v>25.6</v>
      </c>
      <c r="F1096" s="6">
        <v>5</v>
      </c>
      <c r="G1096" s="6">
        <v>7.2</v>
      </c>
      <c r="H1096" s="6">
        <v>1012</v>
      </c>
      <c r="I1096" s="6" t="s">
        <v>229</v>
      </c>
      <c r="J1096" s="6" t="s">
        <v>229</v>
      </c>
      <c r="K1096" s="6">
        <v>0</v>
      </c>
      <c r="L1096" s="6">
        <v>0</v>
      </c>
      <c r="M1096" s="6">
        <v>0.5</v>
      </c>
      <c r="N1096">
        <v>15.7</v>
      </c>
      <c r="O1096">
        <v>669.8</v>
      </c>
      <c r="P1096">
        <v>30.5</v>
      </c>
      <c r="Q1096">
        <v>36</v>
      </c>
      <c r="R1096" s="60">
        <v>0.75486111111111098</v>
      </c>
      <c r="T1096" s="124">
        <f t="shared" si="65"/>
        <v>0</v>
      </c>
      <c r="U1096" s="128">
        <f t="shared" si="64"/>
        <v>-3</v>
      </c>
      <c r="V1096" s="123" t="str">
        <f t="shared" si="62"/>
        <v/>
      </c>
      <c r="W1096" s="128" t="str">
        <f t="shared" si="63"/>
        <v/>
      </c>
      <c r="X1096" s="124"/>
      <c r="Z1096" s="6"/>
      <c r="AA1096"/>
      <c r="AC1096" s="545"/>
      <c r="AR1096" s="6"/>
      <c r="AS1096" s="6"/>
      <c r="AT1096" s="58"/>
      <c r="AV1096" s="6"/>
      <c r="AX1096" s="6"/>
      <c r="AY1096" s="6"/>
      <c r="AZ1096" s="6"/>
      <c r="BA1096" s="6"/>
      <c r="BB1096" s="6"/>
      <c r="BC1096" s="6"/>
      <c r="BD1096" s="6"/>
      <c r="BE1096" s="6"/>
      <c r="BF1096" s="6"/>
      <c r="BK1096" s="672"/>
      <c r="BL1096" s="60"/>
      <c r="CB1096" s="60"/>
    </row>
    <row r="1097" spans="2:80" x14ac:dyDescent="0.25">
      <c r="B1097" s="6">
        <v>29.1</v>
      </c>
      <c r="C1097" s="6">
        <v>64</v>
      </c>
      <c r="D1097" s="6">
        <v>21</v>
      </c>
      <c r="E1097" s="6">
        <v>25.5</v>
      </c>
      <c r="F1097" s="6">
        <v>2.9</v>
      </c>
      <c r="G1097" s="6">
        <v>5.4</v>
      </c>
      <c r="H1097" s="6">
        <v>1012</v>
      </c>
      <c r="I1097" s="6" t="s">
        <v>229</v>
      </c>
      <c r="J1097" s="6" t="s">
        <v>229</v>
      </c>
      <c r="K1097" s="6">
        <v>0</v>
      </c>
      <c r="L1097" s="6">
        <v>0</v>
      </c>
      <c r="M1097" s="6">
        <v>0.5</v>
      </c>
      <c r="N1097">
        <v>15.7</v>
      </c>
      <c r="O1097">
        <v>669.8</v>
      </c>
      <c r="P1097">
        <v>30.4</v>
      </c>
      <c r="Q1097">
        <v>35.6</v>
      </c>
      <c r="R1097" s="60">
        <v>0.75555555555555598</v>
      </c>
      <c r="T1097" s="124">
        <f t="shared" si="65"/>
        <v>0</v>
      </c>
      <c r="U1097" s="128">
        <f t="shared" si="64"/>
        <v>-3</v>
      </c>
      <c r="V1097" s="123" t="str">
        <f t="shared" si="62"/>
        <v/>
      </c>
      <c r="W1097" s="128" t="str">
        <f t="shared" si="63"/>
        <v/>
      </c>
      <c r="X1097" s="124"/>
      <c r="Z1097" s="6"/>
      <c r="AA1097"/>
      <c r="AC1097" s="545"/>
      <c r="AR1097" s="6"/>
      <c r="AS1097" s="6"/>
      <c r="AT1097" s="58"/>
      <c r="AV1097" s="6"/>
      <c r="AX1097" s="6"/>
      <c r="AY1097" s="6"/>
      <c r="AZ1097" s="6"/>
      <c r="BA1097" s="6"/>
      <c r="BB1097" s="6"/>
      <c r="BC1097" s="6"/>
      <c r="BD1097" s="6"/>
      <c r="BE1097" s="6"/>
      <c r="BF1097" s="6"/>
      <c r="BK1097" s="672"/>
      <c r="BL1097" s="60"/>
      <c r="CB1097" s="60"/>
    </row>
    <row r="1098" spans="2:80" x14ac:dyDescent="0.25">
      <c r="B1098" s="6">
        <v>29</v>
      </c>
      <c r="C1098" s="6">
        <v>65</v>
      </c>
      <c r="D1098" s="6">
        <v>20.9</v>
      </c>
      <c r="E1098" s="6">
        <v>25.4</v>
      </c>
      <c r="F1098" s="6">
        <v>5.4</v>
      </c>
      <c r="G1098" s="6">
        <v>5.4</v>
      </c>
      <c r="H1098" s="6">
        <v>1011.9</v>
      </c>
      <c r="I1098" s="6" t="s">
        <v>229</v>
      </c>
      <c r="J1098" s="6" t="s">
        <v>229</v>
      </c>
      <c r="K1098" s="6">
        <v>0</v>
      </c>
      <c r="L1098" s="6">
        <v>0</v>
      </c>
      <c r="M1098" s="6">
        <v>0.5</v>
      </c>
      <c r="N1098">
        <v>15.7</v>
      </c>
      <c r="O1098">
        <v>669.8</v>
      </c>
      <c r="P1098">
        <v>30.3</v>
      </c>
      <c r="Q1098">
        <v>35.4</v>
      </c>
      <c r="R1098" s="60">
        <v>0.75624999999999998</v>
      </c>
      <c r="T1098" s="124">
        <f t="shared" si="65"/>
        <v>0</v>
      </c>
      <c r="U1098" s="128">
        <f t="shared" si="64"/>
        <v>-3</v>
      </c>
      <c r="V1098" s="123" t="str">
        <f t="shared" si="62"/>
        <v/>
      </c>
      <c r="W1098" s="128" t="str">
        <f t="shared" si="63"/>
        <v/>
      </c>
      <c r="X1098" s="124"/>
      <c r="Z1098" s="6"/>
      <c r="AA1098"/>
      <c r="AC1098" s="545"/>
      <c r="AR1098" s="6"/>
      <c r="AS1098" s="6"/>
      <c r="AT1098" s="58"/>
      <c r="AV1098" s="6"/>
      <c r="AX1098" s="6"/>
      <c r="AY1098" s="6"/>
      <c r="AZ1098" s="6"/>
      <c r="BA1098" s="6"/>
      <c r="BB1098" s="6"/>
      <c r="BC1098" s="6"/>
      <c r="BD1098" s="6"/>
      <c r="BE1098" s="6"/>
      <c r="BF1098" s="6"/>
      <c r="BK1098" s="672"/>
      <c r="BL1098" s="60"/>
      <c r="CB1098" s="60"/>
    </row>
    <row r="1099" spans="2:80" x14ac:dyDescent="0.25">
      <c r="B1099" s="6">
        <v>28.9</v>
      </c>
      <c r="C1099" s="6">
        <v>65</v>
      </c>
      <c r="D1099" s="6">
        <v>20.9</v>
      </c>
      <c r="E1099" s="6">
        <v>25.4</v>
      </c>
      <c r="F1099" s="6">
        <v>2.2000000000000002</v>
      </c>
      <c r="G1099" s="6">
        <v>5.4</v>
      </c>
      <c r="H1099" s="6">
        <v>1011.9</v>
      </c>
      <c r="I1099" s="6" t="s">
        <v>229</v>
      </c>
      <c r="J1099" s="6" t="s">
        <v>229</v>
      </c>
      <c r="K1099" s="6">
        <v>0</v>
      </c>
      <c r="L1099" s="6">
        <v>0</v>
      </c>
      <c r="M1099" s="6">
        <v>0.5</v>
      </c>
      <c r="N1099">
        <v>15.7</v>
      </c>
      <c r="O1099">
        <v>669.8</v>
      </c>
      <c r="P1099">
        <v>30.1</v>
      </c>
      <c r="Q1099">
        <v>35.1</v>
      </c>
      <c r="R1099" s="60">
        <v>0.75694444444444398</v>
      </c>
      <c r="T1099" s="124">
        <f t="shared" si="65"/>
        <v>0</v>
      </c>
      <c r="U1099" s="128">
        <f t="shared" si="64"/>
        <v>-3</v>
      </c>
      <c r="V1099" s="123" t="str">
        <f t="shared" si="62"/>
        <v/>
      </c>
      <c r="W1099" s="128" t="str">
        <f t="shared" si="63"/>
        <v/>
      </c>
      <c r="X1099" s="124"/>
      <c r="Z1099" s="6"/>
      <c r="AA1099"/>
      <c r="AC1099" s="545"/>
      <c r="AR1099" s="6"/>
      <c r="AS1099" s="6"/>
      <c r="AT1099" s="58"/>
      <c r="AV1099" s="6"/>
      <c r="AX1099" s="6"/>
      <c r="AY1099" s="6"/>
      <c r="AZ1099" s="6"/>
      <c r="BA1099" s="6"/>
      <c r="BB1099" s="6"/>
      <c r="BC1099" s="6"/>
      <c r="BD1099" s="6"/>
      <c r="BE1099" s="6"/>
      <c r="BF1099" s="6"/>
      <c r="BK1099" s="672"/>
      <c r="BL1099" s="60"/>
      <c r="CB1099" s="60"/>
    </row>
    <row r="1100" spans="2:80" x14ac:dyDescent="0.25">
      <c r="B1100" s="6">
        <v>28.9</v>
      </c>
      <c r="C1100" s="6">
        <v>65</v>
      </c>
      <c r="D1100" s="6">
        <v>20.9</v>
      </c>
      <c r="E1100" s="6">
        <v>25.4</v>
      </c>
      <c r="F1100" s="6">
        <v>5.4</v>
      </c>
      <c r="G1100" s="6">
        <v>7.2</v>
      </c>
      <c r="H1100" s="6">
        <v>1011.8</v>
      </c>
      <c r="I1100" s="6" t="s">
        <v>229</v>
      </c>
      <c r="J1100" s="6" t="s">
        <v>229</v>
      </c>
      <c r="K1100" s="6">
        <v>0</v>
      </c>
      <c r="L1100" s="6">
        <v>0</v>
      </c>
      <c r="M1100" s="6">
        <v>0.5</v>
      </c>
      <c r="N1100">
        <v>15.7</v>
      </c>
      <c r="O1100">
        <v>669.8</v>
      </c>
      <c r="P1100">
        <v>30</v>
      </c>
      <c r="Q1100">
        <v>35</v>
      </c>
      <c r="R1100" s="60">
        <v>0.75763888888888897</v>
      </c>
      <c r="T1100" s="124">
        <f t="shared" si="65"/>
        <v>0</v>
      </c>
      <c r="U1100" s="128">
        <f t="shared" si="64"/>
        <v>-3</v>
      </c>
      <c r="V1100" s="123" t="str">
        <f t="shared" ref="V1100:V1163" si="66">IF($K1604&gt;0,1,"")</f>
        <v/>
      </c>
      <c r="W1100" s="128" t="str">
        <f t="shared" ref="W1100:W1163" si="67">IF($T1100&gt;$B1604+4,1,"")</f>
        <v/>
      </c>
      <c r="X1100" s="124"/>
      <c r="Z1100" s="6"/>
      <c r="AA1100"/>
      <c r="AC1100" s="545"/>
      <c r="AR1100" s="6"/>
      <c r="AS1100" s="6"/>
      <c r="AT1100" s="58"/>
      <c r="AV1100" s="6"/>
      <c r="AX1100" s="6"/>
      <c r="AY1100" s="6"/>
      <c r="AZ1100" s="6"/>
      <c r="BA1100" s="6"/>
      <c r="BB1100" s="6"/>
      <c r="BC1100" s="6"/>
      <c r="BD1100" s="6"/>
      <c r="BE1100" s="6"/>
      <c r="BF1100" s="6"/>
      <c r="BK1100" s="672"/>
      <c r="BL1100" s="60"/>
      <c r="CB1100" s="60"/>
    </row>
    <row r="1101" spans="2:80" x14ac:dyDescent="0.25">
      <c r="B1101" s="6">
        <v>28.9</v>
      </c>
      <c r="C1101" s="6">
        <v>65</v>
      </c>
      <c r="D1101" s="6">
        <v>21</v>
      </c>
      <c r="E1101" s="6">
        <v>25.3</v>
      </c>
      <c r="F1101" s="6">
        <v>4</v>
      </c>
      <c r="G1101" s="6">
        <v>5.4</v>
      </c>
      <c r="H1101" s="6">
        <v>1012.2</v>
      </c>
      <c r="I1101" s="6" t="s">
        <v>229</v>
      </c>
      <c r="J1101" s="6" t="s">
        <v>229</v>
      </c>
      <c r="K1101" s="6">
        <v>0</v>
      </c>
      <c r="L1101" s="6">
        <v>0</v>
      </c>
      <c r="M1101" s="6">
        <v>0.5</v>
      </c>
      <c r="N1101">
        <v>15.7</v>
      </c>
      <c r="O1101">
        <v>669.8</v>
      </c>
      <c r="P1101">
        <v>29.9</v>
      </c>
      <c r="Q1101">
        <v>34.9</v>
      </c>
      <c r="R1101" s="60">
        <v>0.75833333333333297</v>
      </c>
      <c r="T1101" s="124">
        <f t="shared" si="65"/>
        <v>0</v>
      </c>
      <c r="U1101" s="128">
        <f t="shared" si="64"/>
        <v>-3</v>
      </c>
      <c r="V1101" s="123" t="str">
        <f t="shared" si="66"/>
        <v/>
      </c>
      <c r="W1101" s="128" t="str">
        <f t="shared" si="67"/>
        <v/>
      </c>
      <c r="X1101" s="124"/>
      <c r="Z1101" s="6"/>
      <c r="AA1101"/>
      <c r="AC1101" s="545"/>
      <c r="AR1101" s="6"/>
      <c r="AS1101" s="6"/>
      <c r="AT1101" s="58"/>
      <c r="AV1101" s="6"/>
      <c r="AX1101" s="6"/>
      <c r="AY1101" s="6"/>
      <c r="AZ1101" s="6"/>
      <c r="BA1101" s="6"/>
      <c r="BB1101" s="6"/>
      <c r="BC1101" s="6"/>
      <c r="BD1101" s="6"/>
      <c r="BE1101" s="6"/>
      <c r="BF1101" s="6"/>
      <c r="BK1101" s="672"/>
      <c r="BL1101" s="60"/>
      <c r="CB1101" s="60"/>
    </row>
    <row r="1102" spans="2:80" x14ac:dyDescent="0.25">
      <c r="B1102" s="6">
        <v>28.8</v>
      </c>
      <c r="C1102" s="6">
        <v>65</v>
      </c>
      <c r="D1102" s="6">
        <v>20.9</v>
      </c>
      <c r="E1102" s="6">
        <v>25.2</v>
      </c>
      <c r="F1102" s="6">
        <v>5.4</v>
      </c>
      <c r="G1102" s="6">
        <v>7.2</v>
      </c>
      <c r="H1102" s="6">
        <v>1012</v>
      </c>
      <c r="I1102" s="6" t="s">
        <v>229</v>
      </c>
      <c r="J1102" s="6" t="s">
        <v>229</v>
      </c>
      <c r="K1102" s="6">
        <v>0</v>
      </c>
      <c r="L1102" s="6">
        <v>0</v>
      </c>
      <c r="M1102" s="6">
        <v>0.5</v>
      </c>
      <c r="N1102">
        <v>15.7</v>
      </c>
      <c r="O1102">
        <v>669.8</v>
      </c>
      <c r="P1102">
        <v>29.8</v>
      </c>
      <c r="Q1102">
        <v>34.799999999999997</v>
      </c>
      <c r="R1102" s="60">
        <v>0.75902777777777797</v>
      </c>
      <c r="T1102" s="124">
        <f t="shared" si="65"/>
        <v>0</v>
      </c>
      <c r="U1102" s="128">
        <f t="shared" si="64"/>
        <v>-3</v>
      </c>
      <c r="V1102" s="123" t="str">
        <f t="shared" si="66"/>
        <v/>
      </c>
      <c r="W1102" s="128" t="str">
        <f t="shared" si="67"/>
        <v/>
      </c>
      <c r="X1102" s="124"/>
      <c r="Z1102" s="6"/>
      <c r="AA1102"/>
      <c r="AC1102" s="545"/>
      <c r="AR1102" s="6"/>
      <c r="AS1102" s="6"/>
      <c r="AT1102" s="58"/>
      <c r="AV1102" s="6"/>
      <c r="AX1102" s="6"/>
      <c r="AY1102" s="6"/>
      <c r="AZ1102" s="6"/>
      <c r="BA1102" s="6"/>
      <c r="BB1102" s="6"/>
      <c r="BC1102" s="6"/>
      <c r="BD1102" s="6"/>
      <c r="BE1102" s="6"/>
      <c r="BF1102" s="6"/>
      <c r="BK1102" s="672"/>
      <c r="BL1102" s="60"/>
      <c r="CB1102" s="60"/>
    </row>
    <row r="1103" spans="2:80" x14ac:dyDescent="0.25">
      <c r="B1103" s="6">
        <v>28.7</v>
      </c>
      <c r="C1103" s="6">
        <v>65</v>
      </c>
      <c r="D1103" s="6">
        <v>20.9</v>
      </c>
      <c r="E1103" s="6">
        <v>25.2</v>
      </c>
      <c r="F1103" s="6">
        <v>4</v>
      </c>
      <c r="G1103" s="6">
        <v>5.4</v>
      </c>
      <c r="H1103" s="6">
        <v>1012.1</v>
      </c>
      <c r="I1103" s="6" t="s">
        <v>229</v>
      </c>
      <c r="J1103" s="6" t="s">
        <v>229</v>
      </c>
      <c r="K1103" s="6">
        <v>0</v>
      </c>
      <c r="L1103" s="6">
        <v>0</v>
      </c>
      <c r="M1103" s="6">
        <v>0.5</v>
      </c>
      <c r="N1103">
        <v>15.7</v>
      </c>
      <c r="O1103">
        <v>669.8</v>
      </c>
      <c r="P1103">
        <v>29.7</v>
      </c>
      <c r="Q1103">
        <v>34.6</v>
      </c>
      <c r="R1103" s="60">
        <v>0.75972222222222197</v>
      </c>
      <c r="T1103" s="124">
        <f t="shared" si="65"/>
        <v>0</v>
      </c>
      <c r="U1103" s="128">
        <f t="shared" si="64"/>
        <v>-3</v>
      </c>
      <c r="V1103" s="123" t="str">
        <f t="shared" si="66"/>
        <v/>
      </c>
      <c r="W1103" s="128" t="str">
        <f t="shared" si="67"/>
        <v/>
      </c>
      <c r="X1103" s="124"/>
      <c r="Z1103" s="6"/>
      <c r="AA1103"/>
      <c r="AC1103" s="545"/>
      <c r="AR1103" s="6"/>
      <c r="AS1103" s="6"/>
      <c r="AT1103" s="58"/>
      <c r="AV1103" s="6"/>
      <c r="AX1103" s="6"/>
      <c r="AY1103" s="6"/>
      <c r="AZ1103" s="6"/>
      <c r="BA1103" s="6"/>
      <c r="BB1103" s="6"/>
      <c r="BC1103" s="6"/>
      <c r="BD1103" s="6"/>
      <c r="BE1103" s="6"/>
      <c r="BF1103" s="6"/>
      <c r="BK1103" s="672"/>
      <c r="BL1103" s="60"/>
      <c r="CB1103" s="60"/>
    </row>
    <row r="1104" spans="2:80" x14ac:dyDescent="0.25">
      <c r="B1104" s="6">
        <v>28.6</v>
      </c>
      <c r="C1104" s="6">
        <v>66</v>
      </c>
      <c r="D1104" s="6">
        <v>20.8</v>
      </c>
      <c r="E1104" s="6">
        <v>25.1</v>
      </c>
      <c r="F1104" s="6">
        <v>4.3</v>
      </c>
      <c r="G1104" s="6">
        <v>5.4</v>
      </c>
      <c r="H1104" s="6">
        <v>1012</v>
      </c>
      <c r="I1104" s="6" t="s">
        <v>229</v>
      </c>
      <c r="J1104" s="6" t="s">
        <v>229</v>
      </c>
      <c r="K1104" s="6">
        <v>0</v>
      </c>
      <c r="L1104" s="6">
        <v>0</v>
      </c>
      <c r="M1104" s="6">
        <v>0.5</v>
      </c>
      <c r="N1104">
        <v>15.7</v>
      </c>
      <c r="O1104">
        <v>669.8</v>
      </c>
      <c r="P1104">
        <v>29.5</v>
      </c>
      <c r="Q1104">
        <v>34.5</v>
      </c>
      <c r="R1104" s="60">
        <v>0.76041666666666696</v>
      </c>
      <c r="T1104" s="124">
        <f t="shared" si="65"/>
        <v>0</v>
      </c>
      <c r="U1104" s="128">
        <f t="shared" ref="U1104:U1167" si="68">(T1104-B1608)-3</f>
        <v>-3</v>
      </c>
      <c r="V1104" s="123" t="str">
        <f t="shared" si="66"/>
        <v/>
      </c>
      <c r="W1104" s="128" t="str">
        <f t="shared" si="67"/>
        <v/>
      </c>
      <c r="X1104" s="124"/>
      <c r="Z1104" s="6"/>
      <c r="AA1104"/>
      <c r="AC1104" s="545"/>
      <c r="AR1104" s="6"/>
      <c r="AS1104" s="6"/>
      <c r="AT1104" s="58"/>
      <c r="AV1104" s="6"/>
      <c r="AX1104" s="6"/>
      <c r="AY1104" s="6"/>
      <c r="AZ1104" s="6"/>
      <c r="BA1104" s="6"/>
      <c r="BB1104" s="6"/>
      <c r="BC1104" s="6"/>
      <c r="BD1104" s="6"/>
      <c r="BE1104" s="6"/>
      <c r="BF1104" s="6"/>
      <c r="BK1104" s="672"/>
      <c r="BL1104" s="60"/>
      <c r="CB1104" s="60"/>
    </row>
    <row r="1105" spans="2:80" x14ac:dyDescent="0.25">
      <c r="B1105" s="6">
        <v>28.6</v>
      </c>
      <c r="C1105" s="6">
        <v>66</v>
      </c>
      <c r="D1105" s="6">
        <v>20.8</v>
      </c>
      <c r="E1105" s="6">
        <v>25.1</v>
      </c>
      <c r="F1105" s="6">
        <v>2.2000000000000002</v>
      </c>
      <c r="G1105" s="6">
        <v>3.6</v>
      </c>
      <c r="H1105" s="6">
        <v>1012.1</v>
      </c>
      <c r="I1105" s="6" t="s">
        <v>229</v>
      </c>
      <c r="J1105" s="6" t="s">
        <v>229</v>
      </c>
      <c r="K1105" s="6">
        <v>0</v>
      </c>
      <c r="L1105" s="6">
        <v>0</v>
      </c>
      <c r="M1105" s="6">
        <v>0.5</v>
      </c>
      <c r="N1105">
        <v>15.7</v>
      </c>
      <c r="O1105">
        <v>669.8</v>
      </c>
      <c r="P1105">
        <v>29.4</v>
      </c>
      <c r="Q1105">
        <v>34.5</v>
      </c>
      <c r="R1105" s="60">
        <v>0.76111111111111096</v>
      </c>
      <c r="T1105" s="124">
        <f t="shared" si="65"/>
        <v>0</v>
      </c>
      <c r="U1105" s="128">
        <f t="shared" si="68"/>
        <v>-3</v>
      </c>
      <c r="V1105" s="123" t="str">
        <f t="shared" si="66"/>
        <v/>
      </c>
      <c r="W1105" s="128" t="str">
        <f t="shared" si="67"/>
        <v/>
      </c>
      <c r="X1105" s="124"/>
      <c r="Z1105" s="6"/>
      <c r="AA1105"/>
      <c r="AC1105" s="545"/>
      <c r="AR1105" s="6"/>
      <c r="AS1105" s="6"/>
      <c r="AT1105" s="58"/>
      <c r="AV1105" s="6"/>
      <c r="AX1105" s="6"/>
      <c r="AY1105" s="6"/>
      <c r="AZ1105" s="6"/>
      <c r="BA1105" s="6"/>
      <c r="BB1105" s="6"/>
      <c r="BC1105" s="6"/>
      <c r="BD1105" s="6"/>
      <c r="BE1105" s="6"/>
      <c r="BF1105" s="6"/>
      <c r="BK1105" s="672"/>
      <c r="BL1105" s="60"/>
      <c r="CB1105" s="60"/>
    </row>
    <row r="1106" spans="2:80" x14ac:dyDescent="0.25">
      <c r="B1106" s="6">
        <v>28.5</v>
      </c>
      <c r="C1106" s="6">
        <v>66</v>
      </c>
      <c r="D1106" s="6">
        <v>20.8</v>
      </c>
      <c r="E1106" s="6">
        <v>25.1</v>
      </c>
      <c r="F1106" s="6">
        <v>3.6</v>
      </c>
      <c r="G1106" s="6">
        <v>3.6</v>
      </c>
      <c r="H1106" s="6">
        <v>1012</v>
      </c>
      <c r="I1106" s="6" t="s">
        <v>229</v>
      </c>
      <c r="J1106" s="6" t="s">
        <v>229</v>
      </c>
      <c r="K1106" s="6">
        <v>0</v>
      </c>
      <c r="L1106" s="6">
        <v>0</v>
      </c>
      <c r="M1106" s="6">
        <v>0.5</v>
      </c>
      <c r="N1106">
        <v>15.7</v>
      </c>
      <c r="O1106">
        <v>669.8</v>
      </c>
      <c r="P1106">
        <v>29.3</v>
      </c>
      <c r="Q1106">
        <v>34.299999999999997</v>
      </c>
      <c r="R1106" s="60">
        <v>0.76180555555555596</v>
      </c>
      <c r="T1106" s="124">
        <f t="shared" si="65"/>
        <v>0</v>
      </c>
      <c r="U1106" s="128">
        <f t="shared" si="68"/>
        <v>-3</v>
      </c>
      <c r="V1106" s="123" t="str">
        <f t="shared" si="66"/>
        <v/>
      </c>
      <c r="W1106" s="128" t="str">
        <f t="shared" si="67"/>
        <v/>
      </c>
      <c r="X1106" s="124"/>
      <c r="Z1106" s="6"/>
      <c r="AA1106"/>
      <c r="AC1106" s="545"/>
      <c r="AR1106" s="6"/>
      <c r="AS1106" s="6"/>
      <c r="AT1106" s="58"/>
      <c r="AV1106" s="6"/>
      <c r="AX1106" s="6"/>
      <c r="AY1106" s="6"/>
      <c r="AZ1106" s="6"/>
      <c r="BA1106" s="6"/>
      <c r="BB1106" s="6"/>
      <c r="BC1106" s="6"/>
      <c r="BD1106" s="6"/>
      <c r="BE1106" s="6"/>
      <c r="BF1106" s="6"/>
      <c r="BK1106" s="672"/>
      <c r="BL1106" s="60"/>
      <c r="CB1106" s="60"/>
    </row>
    <row r="1107" spans="2:80" x14ac:dyDescent="0.25">
      <c r="B1107" s="6">
        <v>28.5</v>
      </c>
      <c r="C1107" s="6">
        <v>66</v>
      </c>
      <c r="D1107" s="6">
        <v>20.8</v>
      </c>
      <c r="E1107" s="6">
        <v>25.1</v>
      </c>
      <c r="F1107" s="6">
        <v>2.2000000000000002</v>
      </c>
      <c r="G1107" s="6">
        <v>3.6</v>
      </c>
      <c r="H1107" s="6">
        <v>1012</v>
      </c>
      <c r="I1107" s="6" t="s">
        <v>229</v>
      </c>
      <c r="J1107" s="6" t="s">
        <v>229</v>
      </c>
      <c r="K1107" s="6">
        <v>0</v>
      </c>
      <c r="L1107" s="6">
        <v>0</v>
      </c>
      <c r="M1107" s="6">
        <v>0.5</v>
      </c>
      <c r="N1107">
        <v>15.7</v>
      </c>
      <c r="O1107">
        <v>669.8</v>
      </c>
      <c r="P1107">
        <v>29.2</v>
      </c>
      <c r="Q1107">
        <v>34.1</v>
      </c>
      <c r="R1107" s="60">
        <v>0.76249999999999996</v>
      </c>
      <c r="T1107" s="124">
        <f t="shared" si="65"/>
        <v>0</v>
      </c>
      <c r="U1107" s="128">
        <f t="shared" si="68"/>
        <v>-3</v>
      </c>
      <c r="V1107" s="123" t="str">
        <f t="shared" si="66"/>
        <v/>
      </c>
      <c r="W1107" s="128" t="str">
        <f t="shared" si="67"/>
        <v/>
      </c>
      <c r="X1107" s="124"/>
      <c r="Z1107" s="6"/>
      <c r="AA1107"/>
      <c r="AC1107" s="545"/>
      <c r="AR1107" s="6"/>
      <c r="AS1107" s="6"/>
      <c r="AT1107" s="58"/>
      <c r="AV1107" s="6"/>
      <c r="AX1107" s="6"/>
      <c r="AY1107" s="6"/>
      <c r="AZ1107" s="6"/>
      <c r="BA1107" s="6"/>
      <c r="BB1107" s="6"/>
      <c r="BC1107" s="6"/>
      <c r="BD1107" s="6"/>
      <c r="BE1107" s="6"/>
      <c r="BF1107" s="6"/>
      <c r="BK1107" s="672"/>
      <c r="BL1107" s="60"/>
      <c r="CB1107" s="60"/>
    </row>
    <row r="1108" spans="2:80" x14ac:dyDescent="0.25">
      <c r="B1108" s="6">
        <v>28.5</v>
      </c>
      <c r="C1108" s="6">
        <v>67</v>
      </c>
      <c r="D1108" s="6">
        <v>20.8</v>
      </c>
      <c r="E1108" s="6">
        <v>25.1</v>
      </c>
      <c r="F1108" s="6">
        <v>1.1000000000000001</v>
      </c>
      <c r="G1108" s="6">
        <v>1.8</v>
      </c>
      <c r="H1108" s="6">
        <v>1012</v>
      </c>
      <c r="I1108" s="6" t="s">
        <v>229</v>
      </c>
      <c r="J1108" s="6" t="s">
        <v>229</v>
      </c>
      <c r="K1108" s="6">
        <v>0</v>
      </c>
      <c r="L1108" s="6">
        <v>0</v>
      </c>
      <c r="M1108" s="6">
        <v>0.5</v>
      </c>
      <c r="N1108">
        <v>15.7</v>
      </c>
      <c r="O1108">
        <v>669.8</v>
      </c>
      <c r="P1108">
        <v>29.1</v>
      </c>
      <c r="Q1108">
        <v>34</v>
      </c>
      <c r="R1108" s="60">
        <v>0.76319444444444495</v>
      </c>
      <c r="T1108" s="124">
        <f t="shared" si="65"/>
        <v>0</v>
      </c>
      <c r="U1108" s="128">
        <f t="shared" si="68"/>
        <v>-3</v>
      </c>
      <c r="V1108" s="123" t="str">
        <f t="shared" si="66"/>
        <v/>
      </c>
      <c r="W1108" s="128" t="str">
        <f t="shared" si="67"/>
        <v/>
      </c>
      <c r="X1108" s="124"/>
      <c r="Z1108" s="6"/>
      <c r="AA1108"/>
      <c r="AC1108" s="545"/>
      <c r="AR1108" s="6"/>
      <c r="AS1108" s="6"/>
      <c r="AT1108" s="58"/>
      <c r="AV1108" s="6"/>
      <c r="AX1108" s="6"/>
      <c r="AY1108" s="6"/>
      <c r="AZ1108" s="6"/>
      <c r="BA1108" s="6"/>
      <c r="BB1108" s="6"/>
      <c r="BC1108" s="6"/>
      <c r="BD1108" s="6"/>
      <c r="BE1108" s="6"/>
      <c r="BF1108" s="6"/>
      <c r="BK1108" s="672"/>
      <c r="BL1108" s="60"/>
      <c r="CB1108" s="60"/>
    </row>
    <row r="1109" spans="2:80" x14ac:dyDescent="0.25">
      <c r="B1109" s="6">
        <v>28.5</v>
      </c>
      <c r="C1109" s="6">
        <v>67</v>
      </c>
      <c r="D1109" s="6">
        <v>20.9</v>
      </c>
      <c r="E1109" s="6">
        <v>25.2</v>
      </c>
      <c r="F1109" s="6">
        <v>2.2000000000000002</v>
      </c>
      <c r="G1109" s="6">
        <v>3.6</v>
      </c>
      <c r="H1109" s="6">
        <v>1012</v>
      </c>
      <c r="I1109" s="6" t="s">
        <v>229</v>
      </c>
      <c r="J1109" s="6" t="s">
        <v>229</v>
      </c>
      <c r="K1109" s="6">
        <v>0</v>
      </c>
      <c r="L1109" s="6">
        <v>0</v>
      </c>
      <c r="M1109" s="6">
        <v>0.5</v>
      </c>
      <c r="N1109">
        <v>15.7</v>
      </c>
      <c r="O1109">
        <v>669.8</v>
      </c>
      <c r="P1109">
        <v>29</v>
      </c>
      <c r="Q1109">
        <v>33.799999999999997</v>
      </c>
      <c r="R1109" s="60">
        <v>0.76388888888888895</v>
      </c>
      <c r="T1109" s="124">
        <f t="shared" si="65"/>
        <v>0</v>
      </c>
      <c r="U1109" s="128">
        <f t="shared" si="68"/>
        <v>-3</v>
      </c>
      <c r="V1109" s="123" t="str">
        <f t="shared" si="66"/>
        <v/>
      </c>
      <c r="W1109" s="128" t="str">
        <f t="shared" si="67"/>
        <v/>
      </c>
      <c r="X1109" s="124"/>
      <c r="Z1109" s="6"/>
      <c r="AA1109"/>
      <c r="AC1109" s="545"/>
      <c r="AR1109" s="6"/>
      <c r="AS1109" s="6"/>
      <c r="AT1109" s="58"/>
      <c r="AV1109" s="6"/>
      <c r="AX1109" s="6"/>
      <c r="AY1109" s="6"/>
      <c r="AZ1109" s="6"/>
      <c r="BA1109" s="6"/>
      <c r="BB1109" s="6"/>
      <c r="BC1109" s="6"/>
      <c r="BD1109" s="6"/>
      <c r="BE1109" s="6"/>
      <c r="BF1109" s="6"/>
      <c r="BK1109" s="672"/>
      <c r="BL1109" s="60"/>
      <c r="CB1109" s="60"/>
    </row>
    <row r="1110" spans="2:80" x14ac:dyDescent="0.25">
      <c r="B1110" s="6">
        <v>28.5</v>
      </c>
      <c r="C1110" s="6">
        <v>67</v>
      </c>
      <c r="D1110" s="6">
        <v>20.9</v>
      </c>
      <c r="E1110" s="6">
        <v>25.2</v>
      </c>
      <c r="F1110" s="6">
        <v>4.7</v>
      </c>
      <c r="G1110" s="6">
        <v>5.4</v>
      </c>
      <c r="H1110" s="6">
        <v>1011.9</v>
      </c>
      <c r="I1110" s="6" t="s">
        <v>229</v>
      </c>
      <c r="J1110" s="6" t="s">
        <v>229</v>
      </c>
      <c r="K1110" s="6">
        <v>0</v>
      </c>
      <c r="L1110" s="6">
        <v>0</v>
      </c>
      <c r="M1110" s="6">
        <v>0.5</v>
      </c>
      <c r="N1110">
        <v>15.7</v>
      </c>
      <c r="O1110">
        <v>669.8</v>
      </c>
      <c r="P1110">
        <v>29</v>
      </c>
      <c r="Q1110">
        <v>33.700000000000003</v>
      </c>
      <c r="R1110" s="60">
        <v>0.76458333333333295</v>
      </c>
      <c r="T1110" s="124">
        <f t="shared" si="65"/>
        <v>0</v>
      </c>
      <c r="U1110" s="128">
        <f t="shared" si="68"/>
        <v>-3</v>
      </c>
      <c r="V1110" s="123" t="str">
        <f t="shared" si="66"/>
        <v/>
      </c>
      <c r="W1110" s="128" t="str">
        <f t="shared" si="67"/>
        <v/>
      </c>
      <c r="X1110" s="124"/>
      <c r="Z1110" s="6"/>
      <c r="AA1110"/>
      <c r="AC1110" s="545"/>
      <c r="AR1110" s="6"/>
      <c r="AS1110" s="6"/>
      <c r="AT1110" s="58"/>
      <c r="AV1110" s="6"/>
      <c r="AX1110" s="6"/>
      <c r="AY1110" s="6"/>
      <c r="AZ1110" s="6"/>
      <c r="BA1110" s="6"/>
      <c r="BB1110" s="6"/>
      <c r="BC1110" s="6"/>
      <c r="BD1110" s="6"/>
      <c r="BE1110" s="6"/>
      <c r="BF1110" s="6"/>
      <c r="BK1110" s="672"/>
      <c r="BL1110" s="60"/>
      <c r="CB1110" s="60"/>
    </row>
    <row r="1111" spans="2:80" x14ac:dyDescent="0.25">
      <c r="B1111" s="6">
        <v>28.5</v>
      </c>
      <c r="C1111" s="6">
        <v>67</v>
      </c>
      <c r="D1111" s="6">
        <v>20.9</v>
      </c>
      <c r="E1111" s="6">
        <v>25.2</v>
      </c>
      <c r="F1111" s="6">
        <v>2.9</v>
      </c>
      <c r="G1111" s="6">
        <v>3.6</v>
      </c>
      <c r="H1111" s="6">
        <v>1011.9</v>
      </c>
      <c r="I1111" s="6" t="s">
        <v>229</v>
      </c>
      <c r="J1111" s="6" t="s">
        <v>229</v>
      </c>
      <c r="K1111" s="6">
        <v>0</v>
      </c>
      <c r="L1111" s="6">
        <v>0</v>
      </c>
      <c r="M1111" s="6">
        <v>0.5</v>
      </c>
      <c r="N1111">
        <v>15.7</v>
      </c>
      <c r="O1111">
        <v>669.8</v>
      </c>
      <c r="P1111">
        <v>28.9</v>
      </c>
      <c r="Q1111">
        <v>33.700000000000003</v>
      </c>
      <c r="R1111" s="60">
        <v>0.76527777777777795</v>
      </c>
      <c r="T1111" s="124">
        <f t="shared" ref="T1111:T1174" si="69">MAX(P1615,Q1615)</f>
        <v>0</v>
      </c>
      <c r="U1111" s="128">
        <f t="shared" si="68"/>
        <v>-3</v>
      </c>
      <c r="V1111" s="123" t="str">
        <f t="shared" si="66"/>
        <v/>
      </c>
      <c r="W1111" s="128" t="str">
        <f t="shared" si="67"/>
        <v/>
      </c>
      <c r="X1111" s="124"/>
      <c r="Z1111" s="6"/>
      <c r="AA1111"/>
      <c r="AC1111" s="545"/>
      <c r="AR1111" s="6"/>
      <c r="AS1111" s="6"/>
      <c r="AT1111" s="58"/>
      <c r="AV1111" s="6"/>
      <c r="AX1111" s="6"/>
      <c r="AY1111" s="6"/>
      <c r="AZ1111" s="6"/>
      <c r="BA1111" s="6"/>
      <c r="BB1111" s="6"/>
      <c r="BC1111" s="6"/>
      <c r="BD1111" s="6"/>
      <c r="BE1111" s="6"/>
      <c r="BF1111" s="6"/>
      <c r="BK1111" s="672"/>
      <c r="BL1111" s="60"/>
      <c r="CB1111" s="60"/>
    </row>
    <row r="1112" spans="2:80" x14ac:dyDescent="0.25">
      <c r="B1112" s="6">
        <v>28.5</v>
      </c>
      <c r="C1112" s="6">
        <v>67</v>
      </c>
      <c r="D1112" s="6">
        <v>20.9</v>
      </c>
      <c r="E1112" s="6">
        <v>25.2</v>
      </c>
      <c r="F1112" s="6">
        <v>4</v>
      </c>
      <c r="G1112" s="6">
        <v>5.4</v>
      </c>
      <c r="H1112" s="6">
        <v>1011.7</v>
      </c>
      <c r="I1112" s="6" t="s">
        <v>229</v>
      </c>
      <c r="J1112" s="6" t="s">
        <v>229</v>
      </c>
      <c r="K1112" s="6">
        <v>0</v>
      </c>
      <c r="L1112" s="6">
        <v>0</v>
      </c>
      <c r="M1112" s="6">
        <v>0.5</v>
      </c>
      <c r="N1112">
        <v>15.7</v>
      </c>
      <c r="O1112">
        <v>669.8</v>
      </c>
      <c r="P1112">
        <v>28.9</v>
      </c>
      <c r="Q1112">
        <v>33.6</v>
      </c>
      <c r="R1112" s="60">
        <v>0.76597222222222205</v>
      </c>
      <c r="T1112" s="124">
        <f t="shared" si="69"/>
        <v>0</v>
      </c>
      <c r="U1112" s="128">
        <f t="shared" si="68"/>
        <v>-3</v>
      </c>
      <c r="V1112" s="123" t="str">
        <f t="shared" si="66"/>
        <v/>
      </c>
      <c r="W1112" s="128" t="str">
        <f t="shared" si="67"/>
        <v/>
      </c>
      <c r="X1112" s="124"/>
      <c r="Z1112" s="6"/>
      <c r="AA1112"/>
      <c r="AC1112" s="545"/>
      <c r="AR1112" s="6"/>
      <c r="AS1112" s="6"/>
      <c r="AT1112" s="58"/>
      <c r="AV1112" s="6"/>
      <c r="AX1112" s="6"/>
      <c r="AY1112" s="6"/>
      <c r="AZ1112" s="6"/>
      <c r="BA1112" s="6"/>
      <c r="BB1112" s="6"/>
      <c r="BC1112" s="6"/>
      <c r="BD1112" s="6"/>
      <c r="BE1112" s="6"/>
      <c r="BF1112" s="6"/>
      <c r="BK1112" s="672"/>
      <c r="BL1112" s="60"/>
      <c r="CB1112" s="60"/>
    </row>
    <row r="1113" spans="2:80" x14ac:dyDescent="0.25">
      <c r="B1113" s="6">
        <v>28.6</v>
      </c>
      <c r="C1113" s="6">
        <v>67</v>
      </c>
      <c r="D1113" s="6">
        <v>20.9</v>
      </c>
      <c r="E1113" s="6">
        <v>25.2</v>
      </c>
      <c r="F1113" s="6">
        <v>0.4</v>
      </c>
      <c r="G1113" s="6">
        <v>1.8</v>
      </c>
      <c r="H1113" s="6">
        <v>1011.9</v>
      </c>
      <c r="I1113" s="6" t="s">
        <v>229</v>
      </c>
      <c r="J1113" s="6" t="s">
        <v>229</v>
      </c>
      <c r="K1113" s="6">
        <v>0</v>
      </c>
      <c r="L1113" s="6">
        <v>0</v>
      </c>
      <c r="M1113" s="6">
        <v>0.5</v>
      </c>
      <c r="N1113">
        <v>15.7</v>
      </c>
      <c r="O1113">
        <v>669.8</v>
      </c>
      <c r="P1113">
        <v>28.8</v>
      </c>
      <c r="Q1113">
        <v>33.6</v>
      </c>
      <c r="R1113" s="60">
        <v>0.76666666666666705</v>
      </c>
      <c r="T1113" s="124">
        <f t="shared" si="69"/>
        <v>0</v>
      </c>
      <c r="U1113" s="128">
        <f t="shared" si="68"/>
        <v>-3</v>
      </c>
      <c r="V1113" s="123" t="str">
        <f t="shared" si="66"/>
        <v/>
      </c>
      <c r="W1113" s="128" t="str">
        <f t="shared" si="67"/>
        <v/>
      </c>
      <c r="X1113" s="124"/>
      <c r="Z1113" s="6"/>
      <c r="AA1113"/>
      <c r="AC1113" s="545"/>
      <c r="AR1113" s="6"/>
      <c r="AS1113" s="6"/>
      <c r="AT1113" s="58"/>
      <c r="AV1113" s="6"/>
      <c r="AX1113" s="6"/>
      <c r="AY1113" s="6"/>
      <c r="AZ1113" s="6"/>
      <c r="BA1113" s="6"/>
      <c r="BB1113" s="6"/>
      <c r="BC1113" s="6"/>
      <c r="BD1113" s="6"/>
      <c r="BE1113" s="6"/>
      <c r="BF1113" s="6"/>
      <c r="BK1113" s="672"/>
      <c r="BL1113" s="60"/>
      <c r="CB1113" s="60"/>
    </row>
    <row r="1114" spans="2:80" x14ac:dyDescent="0.25">
      <c r="B1114" s="6">
        <v>28.6</v>
      </c>
      <c r="C1114" s="6">
        <v>67</v>
      </c>
      <c r="D1114" s="6">
        <v>20.9</v>
      </c>
      <c r="E1114" s="6">
        <v>25.2</v>
      </c>
      <c r="F1114" s="6">
        <v>1.4</v>
      </c>
      <c r="G1114" s="6">
        <v>3.6</v>
      </c>
      <c r="H1114" s="6">
        <v>1012</v>
      </c>
      <c r="I1114" s="6" t="s">
        <v>229</v>
      </c>
      <c r="J1114" s="6" t="s">
        <v>229</v>
      </c>
      <c r="K1114" s="6">
        <v>0</v>
      </c>
      <c r="L1114" s="6">
        <v>0</v>
      </c>
      <c r="M1114" s="6">
        <v>0.5</v>
      </c>
      <c r="N1114">
        <v>15.7</v>
      </c>
      <c r="O1114">
        <v>669.8</v>
      </c>
      <c r="P1114">
        <v>28.8</v>
      </c>
      <c r="Q1114">
        <v>33.6</v>
      </c>
      <c r="R1114" s="60">
        <v>0.76736111111111105</v>
      </c>
      <c r="T1114" s="124">
        <f t="shared" si="69"/>
        <v>0</v>
      </c>
      <c r="U1114" s="128">
        <f t="shared" si="68"/>
        <v>-3</v>
      </c>
      <c r="V1114" s="123" t="str">
        <f t="shared" si="66"/>
        <v/>
      </c>
      <c r="W1114" s="128" t="str">
        <f t="shared" si="67"/>
        <v/>
      </c>
      <c r="X1114" s="124"/>
      <c r="Z1114" s="6"/>
      <c r="AA1114"/>
      <c r="AC1114" s="545"/>
      <c r="AR1114" s="6"/>
      <c r="AS1114" s="6"/>
      <c r="AT1114" s="58"/>
      <c r="AV1114" s="6"/>
      <c r="AX1114" s="6"/>
      <c r="AY1114" s="6"/>
      <c r="AZ1114" s="6"/>
      <c r="BA1114" s="6"/>
      <c r="BB1114" s="6"/>
      <c r="BC1114" s="6"/>
      <c r="BD1114" s="6"/>
      <c r="BE1114" s="6"/>
      <c r="BF1114" s="6"/>
      <c r="BK1114" s="672"/>
      <c r="BL1114" s="60"/>
      <c r="CB1114" s="60"/>
    </row>
    <row r="1115" spans="2:80" x14ac:dyDescent="0.25">
      <c r="B1115" s="6">
        <v>28.6</v>
      </c>
      <c r="C1115" s="6">
        <v>67</v>
      </c>
      <c r="D1115" s="6">
        <v>21</v>
      </c>
      <c r="E1115" s="6">
        <v>25.3</v>
      </c>
      <c r="F1115" s="6">
        <v>1.8</v>
      </c>
      <c r="G1115" s="6">
        <v>1.8</v>
      </c>
      <c r="H1115" s="6">
        <v>1012</v>
      </c>
      <c r="I1115" s="6" t="s">
        <v>229</v>
      </c>
      <c r="J1115" s="6" t="s">
        <v>229</v>
      </c>
      <c r="K1115" s="6">
        <v>0</v>
      </c>
      <c r="L1115" s="6">
        <v>0</v>
      </c>
      <c r="M1115" s="6">
        <v>0.5</v>
      </c>
      <c r="N1115">
        <v>15.7</v>
      </c>
      <c r="O1115">
        <v>669.8</v>
      </c>
      <c r="P1115">
        <v>28.7</v>
      </c>
      <c r="Q1115">
        <v>33.700000000000003</v>
      </c>
      <c r="R1115" s="60">
        <v>0.76805555555555605</v>
      </c>
      <c r="T1115" s="124">
        <f t="shared" si="69"/>
        <v>0</v>
      </c>
      <c r="U1115" s="128">
        <f t="shared" si="68"/>
        <v>-3</v>
      </c>
      <c r="V1115" s="123" t="str">
        <f t="shared" si="66"/>
        <v/>
      </c>
      <c r="W1115" s="128" t="str">
        <f t="shared" si="67"/>
        <v/>
      </c>
      <c r="X1115" s="124"/>
      <c r="Z1115" s="6"/>
      <c r="AA1115"/>
      <c r="AC1115" s="545"/>
      <c r="AR1115" s="6"/>
      <c r="AS1115" s="6"/>
      <c r="AT1115" s="58"/>
      <c r="AV1115" s="6"/>
      <c r="AX1115" s="6"/>
      <c r="AY1115" s="6"/>
      <c r="AZ1115" s="6"/>
      <c r="BA1115" s="6"/>
      <c r="BB1115" s="6"/>
      <c r="BC1115" s="6"/>
      <c r="BD1115" s="6"/>
      <c r="BE1115" s="6"/>
      <c r="BF1115" s="6"/>
      <c r="BK1115" s="672"/>
      <c r="BL1115" s="60"/>
      <c r="CB1115" s="60"/>
    </row>
    <row r="1116" spans="2:80" x14ac:dyDescent="0.25">
      <c r="B1116" s="6">
        <v>28.6</v>
      </c>
      <c r="C1116" s="6">
        <v>67</v>
      </c>
      <c r="D1116" s="6">
        <v>21</v>
      </c>
      <c r="E1116" s="6">
        <v>25.3</v>
      </c>
      <c r="F1116" s="6">
        <v>4.7</v>
      </c>
      <c r="G1116" s="6">
        <v>7.2</v>
      </c>
      <c r="H1116" s="6">
        <v>1011.9</v>
      </c>
      <c r="I1116" s="6" t="s">
        <v>229</v>
      </c>
      <c r="J1116" s="6" t="s">
        <v>229</v>
      </c>
      <c r="K1116" s="6">
        <v>0</v>
      </c>
      <c r="L1116" s="6">
        <v>0</v>
      </c>
      <c r="M1116" s="6">
        <v>0.5</v>
      </c>
      <c r="N1116">
        <v>15.7</v>
      </c>
      <c r="O1116">
        <v>669.8</v>
      </c>
      <c r="P1116">
        <v>28.7</v>
      </c>
      <c r="Q1116">
        <v>33.799999999999997</v>
      </c>
      <c r="R1116" s="60">
        <v>0.76875000000000004</v>
      </c>
      <c r="T1116" s="124">
        <f t="shared" si="69"/>
        <v>0</v>
      </c>
      <c r="U1116" s="128">
        <f t="shared" si="68"/>
        <v>-3</v>
      </c>
      <c r="V1116" s="123" t="str">
        <f t="shared" si="66"/>
        <v/>
      </c>
      <c r="W1116" s="128" t="str">
        <f t="shared" si="67"/>
        <v/>
      </c>
      <c r="X1116" s="124"/>
      <c r="Z1116" s="6"/>
      <c r="AA1116"/>
      <c r="AC1116" s="545"/>
      <c r="AR1116" s="6"/>
      <c r="AS1116" s="6"/>
      <c r="AT1116" s="58"/>
      <c r="AV1116" s="6"/>
      <c r="AX1116" s="6"/>
      <c r="AY1116" s="6"/>
      <c r="AZ1116" s="6"/>
      <c r="BA1116" s="6"/>
      <c r="BB1116" s="6"/>
      <c r="BC1116" s="6"/>
      <c r="BD1116" s="6"/>
      <c r="BE1116" s="6"/>
      <c r="BF1116" s="6"/>
      <c r="BK1116" s="672"/>
      <c r="BL1116" s="60"/>
      <c r="CB1116" s="60"/>
    </row>
    <row r="1117" spans="2:80" x14ac:dyDescent="0.25">
      <c r="B1117" s="6">
        <v>28.6</v>
      </c>
      <c r="C1117" s="6">
        <v>67</v>
      </c>
      <c r="D1117" s="6">
        <v>20.9</v>
      </c>
      <c r="E1117" s="6">
        <v>25.2</v>
      </c>
      <c r="F1117" s="6">
        <v>2.9</v>
      </c>
      <c r="G1117" s="6">
        <v>7.2</v>
      </c>
      <c r="H1117" s="6">
        <v>1011.7</v>
      </c>
      <c r="I1117" s="6" t="s">
        <v>229</v>
      </c>
      <c r="J1117" s="6" t="s">
        <v>229</v>
      </c>
      <c r="K1117" s="6">
        <v>0</v>
      </c>
      <c r="L1117" s="6">
        <v>0</v>
      </c>
      <c r="M1117" s="6">
        <v>0.5</v>
      </c>
      <c r="N1117">
        <v>15.7</v>
      </c>
      <c r="O1117">
        <v>669.8</v>
      </c>
      <c r="P1117">
        <v>28.7</v>
      </c>
      <c r="Q1117">
        <v>33.799999999999997</v>
      </c>
      <c r="R1117" s="60">
        <v>0.76944444444444404</v>
      </c>
      <c r="T1117" s="124">
        <f t="shared" si="69"/>
        <v>0</v>
      </c>
      <c r="U1117" s="128">
        <f t="shared" si="68"/>
        <v>-3</v>
      </c>
      <c r="V1117" s="123" t="str">
        <f t="shared" si="66"/>
        <v/>
      </c>
      <c r="W1117" s="128" t="str">
        <f t="shared" si="67"/>
        <v/>
      </c>
      <c r="X1117" s="124"/>
      <c r="Z1117" s="6"/>
      <c r="AA1117"/>
      <c r="AC1117" s="545"/>
      <c r="AR1117" s="6"/>
      <c r="AS1117" s="6"/>
      <c r="AT1117" s="58"/>
      <c r="AV1117" s="6"/>
      <c r="AX1117" s="6"/>
      <c r="AY1117" s="6"/>
      <c r="AZ1117" s="6"/>
      <c r="BA1117" s="6"/>
      <c r="BB1117" s="6"/>
      <c r="BC1117" s="6"/>
      <c r="BD1117" s="6"/>
      <c r="BE1117" s="6"/>
      <c r="BF1117" s="6"/>
      <c r="BK1117" s="672"/>
      <c r="BL1117" s="60"/>
      <c r="CB1117" s="60"/>
    </row>
    <row r="1118" spans="2:80" x14ac:dyDescent="0.25">
      <c r="B1118" s="6">
        <v>28.6</v>
      </c>
      <c r="C1118" s="6">
        <v>67</v>
      </c>
      <c r="D1118" s="6">
        <v>21</v>
      </c>
      <c r="E1118" s="6">
        <v>25.1</v>
      </c>
      <c r="F1118" s="6">
        <v>2.9</v>
      </c>
      <c r="G1118" s="6">
        <v>5.4</v>
      </c>
      <c r="H1118" s="6">
        <v>1011.8</v>
      </c>
      <c r="I1118" s="6" t="s">
        <v>229</v>
      </c>
      <c r="J1118" s="6" t="s">
        <v>229</v>
      </c>
      <c r="K1118" s="6">
        <v>0</v>
      </c>
      <c r="L1118" s="6">
        <v>0</v>
      </c>
      <c r="M1118" s="6">
        <v>0.5</v>
      </c>
      <c r="N1118">
        <v>15.7</v>
      </c>
      <c r="O1118">
        <v>669.8</v>
      </c>
      <c r="P1118">
        <v>28.5</v>
      </c>
      <c r="Q1118">
        <v>33.799999999999997</v>
      </c>
      <c r="R1118" s="60">
        <v>0.77013888888888904</v>
      </c>
      <c r="T1118" s="124">
        <f t="shared" si="69"/>
        <v>0</v>
      </c>
      <c r="U1118" s="128">
        <f t="shared" si="68"/>
        <v>-3</v>
      </c>
      <c r="V1118" s="123" t="str">
        <f t="shared" si="66"/>
        <v/>
      </c>
      <c r="W1118" s="128" t="str">
        <f t="shared" si="67"/>
        <v/>
      </c>
      <c r="X1118" s="124"/>
      <c r="Z1118" s="6"/>
      <c r="AA1118"/>
      <c r="AC1118" s="545"/>
      <c r="AR1118" s="6"/>
      <c r="AS1118" s="6"/>
      <c r="AT1118" s="58"/>
      <c r="AV1118" s="6"/>
      <c r="AX1118" s="6"/>
      <c r="AY1118" s="6"/>
      <c r="AZ1118" s="6"/>
      <c r="BA1118" s="6"/>
      <c r="BB1118" s="6"/>
      <c r="BC1118" s="6"/>
      <c r="BD1118" s="6"/>
      <c r="BE1118" s="6"/>
      <c r="BF1118" s="6"/>
      <c r="BK1118" s="672"/>
      <c r="BL1118" s="60"/>
      <c r="CB1118" s="60"/>
    </row>
    <row r="1119" spans="2:80" x14ac:dyDescent="0.25">
      <c r="B1119" s="6">
        <v>28.5</v>
      </c>
      <c r="C1119" s="6">
        <v>67</v>
      </c>
      <c r="D1119" s="6">
        <v>20.8</v>
      </c>
      <c r="E1119" s="6">
        <v>25.1</v>
      </c>
      <c r="F1119" s="6">
        <v>1.4</v>
      </c>
      <c r="G1119" s="6">
        <v>1.8</v>
      </c>
      <c r="H1119" s="6">
        <v>1011.9</v>
      </c>
      <c r="I1119" s="6" t="s">
        <v>229</v>
      </c>
      <c r="J1119" s="6" t="s">
        <v>229</v>
      </c>
      <c r="K1119" s="6">
        <v>0</v>
      </c>
      <c r="L1119" s="6">
        <v>0</v>
      </c>
      <c r="M1119" s="6">
        <v>0.5</v>
      </c>
      <c r="N1119">
        <v>15.7</v>
      </c>
      <c r="O1119">
        <v>669.8</v>
      </c>
      <c r="P1119">
        <v>28.4</v>
      </c>
      <c r="Q1119">
        <v>33.700000000000003</v>
      </c>
      <c r="R1119" s="60">
        <v>0.77083333333333304</v>
      </c>
      <c r="T1119" s="124">
        <f t="shared" si="69"/>
        <v>0</v>
      </c>
      <c r="U1119" s="128">
        <f t="shared" si="68"/>
        <v>-3</v>
      </c>
      <c r="V1119" s="123" t="str">
        <f t="shared" si="66"/>
        <v/>
      </c>
      <c r="W1119" s="128" t="str">
        <f t="shared" si="67"/>
        <v/>
      </c>
      <c r="X1119" s="124"/>
      <c r="Z1119" s="6"/>
      <c r="AA1119"/>
      <c r="AC1119" s="545"/>
      <c r="AR1119" s="6"/>
      <c r="AS1119" s="6"/>
      <c r="AT1119" s="58"/>
      <c r="AV1119" s="6"/>
      <c r="AX1119" s="6"/>
      <c r="AY1119" s="6"/>
      <c r="AZ1119" s="6"/>
      <c r="BA1119" s="6"/>
      <c r="BB1119" s="6"/>
      <c r="BC1119" s="6"/>
      <c r="BD1119" s="6"/>
      <c r="BE1119" s="6"/>
      <c r="BF1119" s="6"/>
      <c r="BK1119" s="672"/>
      <c r="BL1119" s="60"/>
      <c r="CB1119" s="60"/>
    </row>
    <row r="1120" spans="2:80" x14ac:dyDescent="0.25">
      <c r="B1120" s="6">
        <v>28.5</v>
      </c>
      <c r="C1120" s="6">
        <v>67</v>
      </c>
      <c r="D1120" s="6">
        <v>20.8</v>
      </c>
      <c r="E1120" s="6">
        <v>25.1</v>
      </c>
      <c r="F1120" s="6">
        <v>1.8</v>
      </c>
      <c r="G1120" s="6">
        <v>1.8</v>
      </c>
      <c r="H1120" s="6">
        <v>1011.9</v>
      </c>
      <c r="I1120" s="6" t="s">
        <v>229</v>
      </c>
      <c r="J1120" s="6" t="s">
        <v>229</v>
      </c>
      <c r="K1120" s="6">
        <v>0</v>
      </c>
      <c r="L1120" s="6">
        <v>0</v>
      </c>
      <c r="M1120" s="6">
        <v>0.5</v>
      </c>
      <c r="N1120">
        <v>15.7</v>
      </c>
      <c r="O1120">
        <v>669.8</v>
      </c>
      <c r="P1120">
        <v>28.4</v>
      </c>
      <c r="Q1120">
        <v>33.6</v>
      </c>
      <c r="R1120" s="60">
        <v>0.77152777777777803</v>
      </c>
      <c r="T1120" s="124">
        <f t="shared" si="69"/>
        <v>0</v>
      </c>
      <c r="U1120" s="128">
        <f t="shared" si="68"/>
        <v>-3</v>
      </c>
      <c r="V1120" s="123" t="str">
        <f t="shared" si="66"/>
        <v/>
      </c>
      <c r="W1120" s="128" t="str">
        <f t="shared" si="67"/>
        <v/>
      </c>
      <c r="X1120" s="124"/>
      <c r="Z1120" s="6"/>
      <c r="AA1120"/>
      <c r="AC1120" s="545"/>
      <c r="AR1120" s="6"/>
      <c r="AS1120" s="6"/>
      <c r="AT1120" s="58"/>
      <c r="AV1120" s="6"/>
      <c r="AX1120" s="6"/>
      <c r="AY1120" s="6"/>
      <c r="AZ1120" s="6"/>
      <c r="BA1120" s="6"/>
      <c r="BB1120" s="6"/>
      <c r="BC1120" s="6"/>
      <c r="BD1120" s="6"/>
      <c r="BE1120" s="6"/>
      <c r="BF1120" s="6"/>
      <c r="BK1120" s="672"/>
      <c r="BL1120" s="60"/>
      <c r="CB1120" s="60"/>
    </row>
    <row r="1121" spans="2:80" x14ac:dyDescent="0.25">
      <c r="B1121" s="6">
        <v>28.5</v>
      </c>
      <c r="C1121" s="6">
        <v>67</v>
      </c>
      <c r="D1121" s="6">
        <v>20.9</v>
      </c>
      <c r="E1121" s="6">
        <v>25.2</v>
      </c>
      <c r="F1121" s="6">
        <v>1.8</v>
      </c>
      <c r="G1121" s="6">
        <v>1.8</v>
      </c>
      <c r="H1121" s="6">
        <v>1011.8</v>
      </c>
      <c r="I1121" s="6" t="s">
        <v>229</v>
      </c>
      <c r="J1121" s="6" t="s">
        <v>229</v>
      </c>
      <c r="K1121" s="6">
        <v>0</v>
      </c>
      <c r="L1121" s="6">
        <v>0</v>
      </c>
      <c r="M1121" s="6">
        <v>0.5</v>
      </c>
      <c r="N1121">
        <v>15.7</v>
      </c>
      <c r="O1121">
        <v>669.8</v>
      </c>
      <c r="P1121">
        <v>28.3</v>
      </c>
      <c r="Q1121">
        <v>33.6</v>
      </c>
      <c r="R1121" s="60">
        <v>0.77222222222222203</v>
      </c>
      <c r="T1121" s="124">
        <f t="shared" si="69"/>
        <v>0</v>
      </c>
      <c r="U1121" s="128">
        <f t="shared" si="68"/>
        <v>-3</v>
      </c>
      <c r="V1121" s="123" t="str">
        <f t="shared" si="66"/>
        <v/>
      </c>
      <c r="W1121" s="128" t="str">
        <f t="shared" si="67"/>
        <v/>
      </c>
      <c r="X1121" s="124"/>
      <c r="Z1121" s="6"/>
      <c r="AA1121"/>
      <c r="AC1121" s="545"/>
      <c r="AR1121" s="6"/>
      <c r="AS1121" s="6"/>
      <c r="AT1121" s="58"/>
      <c r="AV1121" s="6"/>
      <c r="AX1121" s="6"/>
      <c r="AY1121" s="6"/>
      <c r="AZ1121" s="6"/>
      <c r="BA1121" s="6"/>
      <c r="BB1121" s="6"/>
      <c r="BC1121" s="6"/>
      <c r="BD1121" s="6"/>
      <c r="BE1121" s="6"/>
      <c r="BF1121" s="6"/>
      <c r="BK1121" s="672"/>
      <c r="BL1121" s="60"/>
      <c r="CB1121" s="60"/>
    </row>
    <row r="1122" spans="2:80" x14ac:dyDescent="0.25">
      <c r="B1122" s="6">
        <v>28.5</v>
      </c>
      <c r="C1122" s="6">
        <v>67</v>
      </c>
      <c r="D1122" s="6">
        <v>20.9</v>
      </c>
      <c r="E1122" s="6">
        <v>25.2</v>
      </c>
      <c r="F1122" s="6">
        <v>2.9</v>
      </c>
      <c r="G1122" s="6">
        <v>5.4</v>
      </c>
      <c r="H1122" s="6">
        <v>1011.7</v>
      </c>
      <c r="I1122" s="6" t="s">
        <v>229</v>
      </c>
      <c r="J1122" s="6" t="s">
        <v>229</v>
      </c>
      <c r="K1122" s="6">
        <v>0</v>
      </c>
      <c r="L1122" s="6">
        <v>0</v>
      </c>
      <c r="M1122" s="6">
        <v>0.5</v>
      </c>
      <c r="N1122">
        <v>15.7</v>
      </c>
      <c r="O1122">
        <v>669.8</v>
      </c>
      <c r="P1122">
        <v>28.3</v>
      </c>
      <c r="Q1122">
        <v>33.5</v>
      </c>
      <c r="R1122" s="60">
        <v>0.77291666666666703</v>
      </c>
      <c r="T1122" s="124">
        <f t="shared" si="69"/>
        <v>0</v>
      </c>
      <c r="U1122" s="128">
        <f t="shared" si="68"/>
        <v>-3</v>
      </c>
      <c r="V1122" s="123" t="str">
        <f t="shared" si="66"/>
        <v/>
      </c>
      <c r="W1122" s="128" t="str">
        <f t="shared" si="67"/>
        <v/>
      </c>
      <c r="X1122" s="124"/>
      <c r="Z1122" s="6"/>
      <c r="AA1122"/>
      <c r="AC1122" s="545"/>
      <c r="AR1122" s="6"/>
      <c r="AS1122" s="6"/>
      <c r="AT1122" s="58"/>
      <c r="AV1122" s="6"/>
      <c r="AX1122" s="6"/>
      <c r="AY1122" s="6"/>
      <c r="AZ1122" s="6"/>
      <c r="BA1122" s="6"/>
      <c r="BB1122" s="6"/>
      <c r="BC1122" s="6"/>
      <c r="BD1122" s="6"/>
      <c r="BE1122" s="6"/>
      <c r="BF1122" s="6"/>
      <c r="BK1122" s="672"/>
      <c r="BL1122" s="60"/>
      <c r="CB1122" s="60"/>
    </row>
    <row r="1123" spans="2:80" x14ac:dyDescent="0.25">
      <c r="B1123" s="6">
        <v>28.4</v>
      </c>
      <c r="C1123" s="6">
        <v>68</v>
      </c>
      <c r="D1123" s="6">
        <v>20.9</v>
      </c>
      <c r="E1123" s="6">
        <v>25.2</v>
      </c>
      <c r="F1123" s="6">
        <v>0.4</v>
      </c>
      <c r="G1123" s="6">
        <v>1.8</v>
      </c>
      <c r="H1123" s="6">
        <v>1012</v>
      </c>
      <c r="I1123" s="6" t="s">
        <v>229</v>
      </c>
      <c r="J1123" s="6" t="s">
        <v>229</v>
      </c>
      <c r="K1123" s="6">
        <v>0</v>
      </c>
      <c r="L1123" s="6">
        <v>0</v>
      </c>
      <c r="M1123" s="6">
        <v>0.5</v>
      </c>
      <c r="N1123">
        <v>15.7</v>
      </c>
      <c r="O1123">
        <v>669.8</v>
      </c>
      <c r="P1123">
        <v>28.2</v>
      </c>
      <c r="Q1123">
        <v>33.4</v>
      </c>
      <c r="R1123" s="60">
        <v>0.77361111111111103</v>
      </c>
      <c r="T1123" s="124">
        <f t="shared" si="69"/>
        <v>0</v>
      </c>
      <c r="U1123" s="128">
        <f t="shared" si="68"/>
        <v>-3</v>
      </c>
      <c r="V1123" s="123" t="str">
        <f t="shared" si="66"/>
        <v/>
      </c>
      <c r="W1123" s="128" t="str">
        <f t="shared" si="67"/>
        <v/>
      </c>
      <c r="X1123" s="124"/>
      <c r="Z1123" s="6"/>
      <c r="AA1123"/>
      <c r="AC1123" s="545"/>
      <c r="AR1123" s="6"/>
      <c r="AS1123" s="6"/>
      <c r="AT1123" s="58"/>
      <c r="AV1123" s="6"/>
      <c r="AX1123" s="6"/>
      <c r="AY1123" s="6"/>
      <c r="AZ1123" s="6"/>
      <c r="BA1123" s="6"/>
      <c r="BB1123" s="6"/>
      <c r="BC1123" s="6"/>
      <c r="BD1123" s="6"/>
      <c r="BE1123" s="6"/>
      <c r="BF1123" s="6"/>
      <c r="BK1123" s="672"/>
      <c r="BL1123" s="60"/>
      <c r="CB1123" s="60"/>
    </row>
    <row r="1124" spans="2:80" x14ac:dyDescent="0.25">
      <c r="B1124" s="6">
        <v>28.4</v>
      </c>
      <c r="C1124" s="6">
        <v>67</v>
      </c>
      <c r="D1124" s="6">
        <v>20.9</v>
      </c>
      <c r="E1124" s="6">
        <v>25.2</v>
      </c>
      <c r="F1124" s="6">
        <v>4</v>
      </c>
      <c r="G1124" s="6">
        <v>7.2</v>
      </c>
      <c r="H1124" s="6">
        <v>1011.9</v>
      </c>
      <c r="I1124" s="6" t="s">
        <v>229</v>
      </c>
      <c r="J1124" s="6" t="s">
        <v>229</v>
      </c>
      <c r="K1124" s="6">
        <v>0</v>
      </c>
      <c r="L1124" s="6">
        <v>0</v>
      </c>
      <c r="M1124" s="6">
        <v>0.5</v>
      </c>
      <c r="N1124">
        <v>15.7</v>
      </c>
      <c r="O1124">
        <v>669.8</v>
      </c>
      <c r="P1124">
        <v>28.2</v>
      </c>
      <c r="Q1124">
        <v>33.200000000000003</v>
      </c>
      <c r="R1124" s="60">
        <v>0.77430555555555602</v>
      </c>
      <c r="T1124" s="124">
        <f t="shared" si="69"/>
        <v>0</v>
      </c>
      <c r="U1124" s="128">
        <f t="shared" si="68"/>
        <v>-3</v>
      </c>
      <c r="V1124" s="123" t="str">
        <f t="shared" si="66"/>
        <v/>
      </c>
      <c r="W1124" s="128" t="str">
        <f t="shared" si="67"/>
        <v/>
      </c>
      <c r="X1124" s="124"/>
      <c r="Z1124" s="6"/>
      <c r="AA1124"/>
      <c r="AC1124" s="545"/>
      <c r="AR1124" s="6"/>
      <c r="AS1124" s="6"/>
      <c r="AT1124" s="58"/>
      <c r="AV1124" s="6"/>
      <c r="AX1124" s="6"/>
      <c r="AY1124" s="6"/>
      <c r="AZ1124" s="6"/>
      <c r="BA1124" s="6"/>
      <c r="BB1124" s="6"/>
      <c r="BC1124" s="6"/>
      <c r="BD1124" s="6"/>
      <c r="BE1124" s="6"/>
      <c r="BF1124" s="6"/>
      <c r="BK1124" s="672"/>
      <c r="BL1124" s="60"/>
      <c r="CB1124" s="60"/>
    </row>
    <row r="1125" spans="2:80" x14ac:dyDescent="0.25">
      <c r="B1125" s="6">
        <v>28.3</v>
      </c>
      <c r="C1125" s="6">
        <v>67</v>
      </c>
      <c r="D1125" s="6">
        <v>21</v>
      </c>
      <c r="E1125" s="6">
        <v>25.1</v>
      </c>
      <c r="F1125" s="6">
        <v>6.5</v>
      </c>
      <c r="G1125" s="6">
        <v>7.2</v>
      </c>
      <c r="H1125" s="6">
        <v>1011.9</v>
      </c>
      <c r="I1125" s="6" t="s">
        <v>229</v>
      </c>
      <c r="J1125" s="6" t="s">
        <v>229</v>
      </c>
      <c r="K1125" s="6">
        <v>0</v>
      </c>
      <c r="L1125" s="6">
        <v>0</v>
      </c>
      <c r="M1125" s="6">
        <v>0.5</v>
      </c>
      <c r="N1125">
        <v>15.7</v>
      </c>
      <c r="O1125">
        <v>669.8</v>
      </c>
      <c r="P1125">
        <v>28.1</v>
      </c>
      <c r="Q1125">
        <v>33.1</v>
      </c>
      <c r="R1125" s="60">
        <v>0.77500000000000002</v>
      </c>
      <c r="T1125" s="124">
        <f t="shared" si="69"/>
        <v>0</v>
      </c>
      <c r="U1125" s="128">
        <f t="shared" si="68"/>
        <v>-3</v>
      </c>
      <c r="V1125" s="123" t="str">
        <f t="shared" si="66"/>
        <v/>
      </c>
      <c r="W1125" s="128" t="str">
        <f t="shared" si="67"/>
        <v/>
      </c>
      <c r="X1125" s="124"/>
      <c r="Z1125" s="6"/>
      <c r="AA1125"/>
      <c r="AC1125" s="545"/>
      <c r="AR1125" s="6"/>
      <c r="AS1125" s="6"/>
      <c r="AT1125" s="58"/>
      <c r="AV1125" s="6"/>
      <c r="AX1125" s="6"/>
      <c r="AY1125" s="6"/>
      <c r="AZ1125" s="6"/>
      <c r="BA1125" s="6"/>
      <c r="BB1125" s="6"/>
      <c r="BC1125" s="6"/>
      <c r="BD1125" s="6"/>
      <c r="BE1125" s="6"/>
      <c r="BF1125" s="6"/>
      <c r="BK1125" s="672"/>
      <c r="BL1125" s="60"/>
      <c r="CB1125" s="60"/>
    </row>
    <row r="1126" spans="2:80" x14ac:dyDescent="0.25">
      <c r="B1126" s="6">
        <v>28.2</v>
      </c>
      <c r="C1126" s="6">
        <v>66</v>
      </c>
      <c r="D1126" s="6">
        <v>20.6</v>
      </c>
      <c r="E1126" s="6">
        <v>24.7</v>
      </c>
      <c r="F1126" s="6">
        <v>6.1</v>
      </c>
      <c r="G1126" s="6">
        <v>7.2</v>
      </c>
      <c r="H1126" s="6">
        <v>1011.8</v>
      </c>
      <c r="I1126" s="6" t="s">
        <v>229</v>
      </c>
      <c r="J1126" s="6" t="s">
        <v>229</v>
      </c>
      <c r="K1126" s="6">
        <v>0</v>
      </c>
      <c r="L1126" s="6">
        <v>0</v>
      </c>
      <c r="M1126" s="6">
        <v>0.5</v>
      </c>
      <c r="N1126">
        <v>15.7</v>
      </c>
      <c r="O1126">
        <v>669.8</v>
      </c>
      <c r="P1126">
        <v>28</v>
      </c>
      <c r="Q1126">
        <v>32.9</v>
      </c>
      <c r="R1126" s="60">
        <v>0.77569444444444402</v>
      </c>
      <c r="T1126" s="124">
        <f t="shared" si="69"/>
        <v>0</v>
      </c>
      <c r="U1126" s="128">
        <f t="shared" si="68"/>
        <v>-3</v>
      </c>
      <c r="V1126" s="123" t="str">
        <f t="shared" si="66"/>
        <v/>
      </c>
      <c r="W1126" s="128" t="str">
        <f t="shared" si="67"/>
        <v/>
      </c>
      <c r="X1126" s="124"/>
      <c r="Z1126" s="6"/>
      <c r="AA1126"/>
      <c r="AC1126" s="545"/>
      <c r="AR1126" s="6"/>
      <c r="AS1126" s="6"/>
      <c r="AT1126" s="58"/>
      <c r="AV1126" s="6"/>
      <c r="AX1126" s="6"/>
      <c r="AY1126" s="6"/>
      <c r="AZ1126" s="6"/>
      <c r="BA1126" s="6"/>
      <c r="BB1126" s="6"/>
      <c r="BC1126" s="6"/>
      <c r="BD1126" s="6"/>
      <c r="BE1126" s="6"/>
      <c r="BF1126" s="6"/>
      <c r="BK1126" s="672"/>
      <c r="BL1126" s="60"/>
      <c r="CB1126" s="60"/>
    </row>
    <row r="1127" spans="2:80" x14ac:dyDescent="0.25">
      <c r="B1127" s="6">
        <v>28</v>
      </c>
      <c r="C1127" s="6">
        <v>66</v>
      </c>
      <c r="D1127" s="6">
        <v>20.8</v>
      </c>
      <c r="E1127" s="6">
        <v>24.6</v>
      </c>
      <c r="F1127" s="6">
        <v>4</v>
      </c>
      <c r="G1127" s="6">
        <v>5.4</v>
      </c>
      <c r="H1127" s="6">
        <v>1011.8</v>
      </c>
      <c r="I1127" s="6" t="s">
        <v>229</v>
      </c>
      <c r="J1127" s="6" t="s">
        <v>229</v>
      </c>
      <c r="K1127" s="6">
        <v>0</v>
      </c>
      <c r="L1127" s="6">
        <v>0</v>
      </c>
      <c r="M1127" s="6">
        <v>0.5</v>
      </c>
      <c r="N1127">
        <v>15.7</v>
      </c>
      <c r="O1127">
        <v>669.8</v>
      </c>
      <c r="P1127">
        <v>27.9</v>
      </c>
      <c r="Q1127">
        <v>32.6</v>
      </c>
      <c r="R1127" s="60">
        <v>0.77638888888888902</v>
      </c>
      <c r="T1127" s="124">
        <f t="shared" si="69"/>
        <v>0</v>
      </c>
      <c r="U1127" s="128">
        <f t="shared" si="68"/>
        <v>-3</v>
      </c>
      <c r="V1127" s="123" t="str">
        <f t="shared" si="66"/>
        <v/>
      </c>
      <c r="W1127" s="128" t="str">
        <f t="shared" si="67"/>
        <v/>
      </c>
      <c r="X1127" s="124"/>
      <c r="Z1127" s="6"/>
      <c r="AA1127"/>
      <c r="AC1127" s="545"/>
      <c r="AR1127" s="6"/>
      <c r="AS1127" s="6"/>
      <c r="AT1127" s="58"/>
      <c r="AV1127" s="6"/>
      <c r="AX1127" s="6"/>
      <c r="AY1127" s="6"/>
      <c r="AZ1127" s="6"/>
      <c r="BA1127" s="6"/>
      <c r="BB1127" s="6"/>
      <c r="BC1127" s="6"/>
      <c r="BD1127" s="6"/>
      <c r="BE1127" s="6"/>
      <c r="BF1127" s="6"/>
      <c r="BK1127" s="672"/>
      <c r="BL1127" s="60"/>
      <c r="CB1127" s="60"/>
    </row>
    <row r="1128" spans="2:80" x14ac:dyDescent="0.25">
      <c r="B1128" s="6">
        <v>27.9</v>
      </c>
      <c r="C1128" s="6">
        <v>67</v>
      </c>
      <c r="D1128" s="6">
        <v>20.6</v>
      </c>
      <c r="E1128" s="6">
        <v>24.4</v>
      </c>
      <c r="F1128" s="6">
        <v>6.5</v>
      </c>
      <c r="G1128" s="6">
        <v>7.2</v>
      </c>
      <c r="H1128" s="6">
        <v>1011.9</v>
      </c>
      <c r="I1128" s="6" t="s">
        <v>229</v>
      </c>
      <c r="J1128" s="6" t="s">
        <v>229</v>
      </c>
      <c r="K1128" s="6">
        <v>0</v>
      </c>
      <c r="L1128" s="6">
        <v>0</v>
      </c>
      <c r="M1128" s="6">
        <v>0.5</v>
      </c>
      <c r="N1128">
        <v>15.7</v>
      </c>
      <c r="O1128">
        <v>669.8</v>
      </c>
      <c r="P1128">
        <v>27.8</v>
      </c>
      <c r="Q1128">
        <v>32.4</v>
      </c>
      <c r="R1128" s="60">
        <v>0.77708333333333302</v>
      </c>
      <c r="T1128" s="124">
        <f t="shared" si="69"/>
        <v>0</v>
      </c>
      <c r="U1128" s="128">
        <f t="shared" si="68"/>
        <v>-3</v>
      </c>
      <c r="V1128" s="123" t="str">
        <f t="shared" si="66"/>
        <v/>
      </c>
      <c r="W1128" s="128" t="str">
        <f t="shared" si="67"/>
        <v/>
      </c>
      <c r="X1128" s="124"/>
      <c r="Z1128" s="6"/>
      <c r="AA1128"/>
      <c r="AC1128" s="545"/>
      <c r="AR1128" s="6"/>
      <c r="AS1128" s="6"/>
      <c r="AT1128" s="58"/>
      <c r="AV1128" s="6"/>
      <c r="AX1128" s="6"/>
      <c r="AY1128" s="6"/>
      <c r="AZ1128" s="6"/>
      <c r="BA1128" s="6"/>
      <c r="BB1128" s="6"/>
      <c r="BC1128" s="6"/>
      <c r="BD1128" s="6"/>
      <c r="BE1128" s="6"/>
      <c r="BF1128" s="6"/>
      <c r="BK1128" s="672"/>
      <c r="BL1128" s="60"/>
      <c r="CB1128" s="60"/>
    </row>
    <row r="1129" spans="2:80" x14ac:dyDescent="0.25">
      <c r="B1129" s="6">
        <v>27.8</v>
      </c>
      <c r="C1129" s="6">
        <v>67</v>
      </c>
      <c r="D1129" s="6">
        <v>20.6</v>
      </c>
      <c r="E1129" s="6">
        <v>24.4</v>
      </c>
      <c r="F1129" s="6">
        <v>5.4</v>
      </c>
      <c r="G1129" s="6">
        <v>7.2</v>
      </c>
      <c r="H1129" s="6">
        <v>1011.8</v>
      </c>
      <c r="I1129" s="6" t="s">
        <v>229</v>
      </c>
      <c r="J1129" s="6" t="s">
        <v>229</v>
      </c>
      <c r="K1129" s="6">
        <v>0</v>
      </c>
      <c r="L1129" s="6">
        <v>0</v>
      </c>
      <c r="M1129" s="6">
        <v>0.5</v>
      </c>
      <c r="N1129">
        <v>15.7</v>
      </c>
      <c r="O1129">
        <v>669.8</v>
      </c>
      <c r="P1129">
        <v>27.7</v>
      </c>
      <c r="Q1129">
        <v>32.1</v>
      </c>
      <c r="R1129" s="60">
        <v>0.77777777777777801</v>
      </c>
      <c r="T1129" s="124">
        <f t="shared" si="69"/>
        <v>0</v>
      </c>
      <c r="U1129" s="128">
        <f t="shared" si="68"/>
        <v>-3</v>
      </c>
      <c r="V1129" s="123" t="str">
        <f t="shared" si="66"/>
        <v/>
      </c>
      <c r="W1129" s="128" t="str">
        <f t="shared" si="67"/>
        <v/>
      </c>
      <c r="X1129" s="124"/>
      <c r="Z1129" s="6"/>
      <c r="AA1129"/>
      <c r="AC1129" s="545"/>
      <c r="AR1129" s="6"/>
      <c r="AS1129" s="6"/>
      <c r="AT1129" s="58"/>
      <c r="AV1129" s="6"/>
      <c r="AX1129" s="6"/>
      <c r="AY1129" s="6"/>
      <c r="AZ1129" s="6"/>
      <c r="BA1129" s="6"/>
      <c r="BB1129" s="6"/>
      <c r="BC1129" s="6"/>
      <c r="BD1129" s="6"/>
      <c r="BE1129" s="6"/>
      <c r="BF1129" s="6"/>
      <c r="BK1129" s="672"/>
      <c r="BL1129" s="60"/>
      <c r="CB1129" s="60"/>
    </row>
    <row r="1130" spans="2:80" x14ac:dyDescent="0.25">
      <c r="B1130" s="6">
        <v>27.7</v>
      </c>
      <c r="C1130" s="6">
        <v>68</v>
      </c>
      <c r="D1130" s="6">
        <v>20.6</v>
      </c>
      <c r="E1130" s="6">
        <v>24.3</v>
      </c>
      <c r="F1130" s="6">
        <v>4.3</v>
      </c>
      <c r="G1130" s="6">
        <v>5.4</v>
      </c>
      <c r="H1130" s="6">
        <v>1011.9</v>
      </c>
      <c r="I1130" s="6" t="s">
        <v>229</v>
      </c>
      <c r="J1130" s="6" t="s">
        <v>229</v>
      </c>
      <c r="K1130" s="6">
        <v>0</v>
      </c>
      <c r="L1130" s="6">
        <v>0</v>
      </c>
      <c r="M1130" s="6">
        <v>0.5</v>
      </c>
      <c r="N1130">
        <v>15.7</v>
      </c>
      <c r="O1130">
        <v>669.8</v>
      </c>
      <c r="P1130">
        <v>27.6</v>
      </c>
      <c r="Q1130">
        <v>31.9</v>
      </c>
      <c r="R1130" s="60">
        <v>0.77847222222222201</v>
      </c>
      <c r="T1130" s="124">
        <f t="shared" si="69"/>
        <v>0</v>
      </c>
      <c r="U1130" s="128">
        <f t="shared" si="68"/>
        <v>-3</v>
      </c>
      <c r="V1130" s="123" t="str">
        <f t="shared" si="66"/>
        <v/>
      </c>
      <c r="W1130" s="128" t="str">
        <f t="shared" si="67"/>
        <v/>
      </c>
      <c r="X1130" s="124"/>
      <c r="Z1130" s="6"/>
      <c r="AA1130"/>
      <c r="AC1130" s="545"/>
      <c r="AR1130" s="6"/>
      <c r="AS1130" s="6"/>
      <c r="AT1130" s="58"/>
      <c r="AV1130" s="6"/>
      <c r="AX1130" s="6"/>
      <c r="AY1130" s="6"/>
      <c r="AZ1130" s="6"/>
      <c r="BA1130" s="6"/>
      <c r="BB1130" s="6"/>
      <c r="BC1130" s="6"/>
      <c r="BD1130" s="6"/>
      <c r="BE1130" s="6"/>
      <c r="BF1130" s="6"/>
      <c r="BK1130" s="672"/>
      <c r="BL1130" s="60"/>
      <c r="CB1130" s="60"/>
    </row>
    <row r="1131" spans="2:80" x14ac:dyDescent="0.25">
      <c r="B1131" s="6">
        <v>27.6</v>
      </c>
      <c r="C1131" s="6">
        <v>68</v>
      </c>
      <c r="D1131" s="6">
        <v>20.6</v>
      </c>
      <c r="E1131" s="6">
        <v>24.3</v>
      </c>
      <c r="F1131" s="6">
        <v>6.1</v>
      </c>
      <c r="G1131" s="6">
        <v>7.2</v>
      </c>
      <c r="H1131" s="6">
        <v>1011.9</v>
      </c>
      <c r="I1131" s="6" t="s">
        <v>229</v>
      </c>
      <c r="J1131" s="6" t="s">
        <v>229</v>
      </c>
      <c r="K1131" s="6">
        <v>0</v>
      </c>
      <c r="L1131" s="6">
        <v>0</v>
      </c>
      <c r="M1131" s="6">
        <v>0.5</v>
      </c>
      <c r="N1131">
        <v>15.7</v>
      </c>
      <c r="O1131">
        <v>669.8</v>
      </c>
      <c r="P1131">
        <v>27.6</v>
      </c>
      <c r="Q1131">
        <v>31.7</v>
      </c>
      <c r="R1131" s="60">
        <v>0.77916666666666701</v>
      </c>
      <c r="T1131" s="124">
        <f t="shared" si="69"/>
        <v>0</v>
      </c>
      <c r="U1131" s="128">
        <f t="shared" si="68"/>
        <v>-3</v>
      </c>
      <c r="V1131" s="123" t="str">
        <f t="shared" si="66"/>
        <v/>
      </c>
      <c r="W1131" s="128" t="str">
        <f t="shared" si="67"/>
        <v/>
      </c>
      <c r="X1131" s="124"/>
      <c r="Z1131" s="6"/>
      <c r="AA1131"/>
      <c r="AC1131" s="545"/>
      <c r="AR1131" s="6"/>
      <c r="AS1131" s="6"/>
      <c r="AT1131" s="58"/>
      <c r="AV1131" s="6"/>
      <c r="AX1131" s="6"/>
      <c r="AY1131" s="6"/>
      <c r="AZ1131" s="6"/>
      <c r="BA1131" s="6"/>
      <c r="BB1131" s="6"/>
      <c r="BC1131" s="6"/>
      <c r="BD1131" s="6"/>
      <c r="BE1131" s="6"/>
      <c r="BF1131" s="6"/>
      <c r="BK1131" s="672"/>
      <c r="BL1131" s="60"/>
      <c r="CB1131" s="60"/>
    </row>
    <row r="1132" spans="2:80" x14ac:dyDescent="0.25">
      <c r="B1132" s="6">
        <v>27.6</v>
      </c>
      <c r="C1132" s="6">
        <v>68</v>
      </c>
      <c r="D1132" s="6">
        <v>20.6</v>
      </c>
      <c r="E1132" s="6">
        <v>24.3</v>
      </c>
      <c r="F1132" s="6">
        <v>4.7</v>
      </c>
      <c r="G1132" s="6">
        <v>5.4</v>
      </c>
      <c r="H1132" s="6">
        <v>1011.7</v>
      </c>
      <c r="I1132" s="6" t="s">
        <v>229</v>
      </c>
      <c r="J1132" s="6" t="s">
        <v>229</v>
      </c>
      <c r="K1132" s="6">
        <v>0</v>
      </c>
      <c r="L1132" s="6">
        <v>0</v>
      </c>
      <c r="M1132" s="6">
        <v>0.5</v>
      </c>
      <c r="N1132">
        <v>15.7</v>
      </c>
      <c r="O1132">
        <v>669.8</v>
      </c>
      <c r="P1132">
        <v>27.5</v>
      </c>
      <c r="Q1132">
        <v>31.6</v>
      </c>
      <c r="R1132" s="60">
        <v>0.77986111111111101</v>
      </c>
      <c r="T1132" s="124">
        <f t="shared" si="69"/>
        <v>0</v>
      </c>
      <c r="U1132" s="128">
        <f t="shared" si="68"/>
        <v>-3</v>
      </c>
      <c r="V1132" s="123" t="str">
        <f t="shared" si="66"/>
        <v/>
      </c>
      <c r="W1132" s="128" t="str">
        <f t="shared" si="67"/>
        <v/>
      </c>
      <c r="X1132" s="124"/>
      <c r="Z1132" s="6"/>
      <c r="AA1132"/>
      <c r="AC1132" s="545"/>
      <c r="AR1132" s="6"/>
      <c r="AS1132" s="6"/>
      <c r="AT1132" s="58"/>
      <c r="AV1132" s="6"/>
      <c r="AX1132" s="6"/>
      <c r="AY1132" s="6"/>
      <c r="AZ1132" s="6"/>
      <c r="BA1132" s="6"/>
      <c r="BB1132" s="6"/>
      <c r="BC1132" s="6"/>
      <c r="BD1132" s="6"/>
      <c r="BE1132" s="6"/>
      <c r="BF1132" s="6"/>
      <c r="BK1132" s="672"/>
      <c r="BL1132" s="60"/>
      <c r="CB1132" s="60"/>
    </row>
    <row r="1133" spans="2:80" x14ac:dyDescent="0.25">
      <c r="B1133" s="6">
        <v>27.5</v>
      </c>
      <c r="C1133" s="6">
        <v>68</v>
      </c>
      <c r="D1133" s="6">
        <v>20.6</v>
      </c>
      <c r="E1133" s="6">
        <v>24.3</v>
      </c>
      <c r="F1133" s="6">
        <v>2.2000000000000002</v>
      </c>
      <c r="G1133" s="6">
        <v>3.6</v>
      </c>
      <c r="H1133" s="6">
        <v>1012</v>
      </c>
      <c r="I1133" s="6" t="s">
        <v>229</v>
      </c>
      <c r="J1133" s="6" t="s">
        <v>229</v>
      </c>
      <c r="K1133" s="6">
        <v>0</v>
      </c>
      <c r="L1133" s="6">
        <v>0</v>
      </c>
      <c r="M1133" s="6">
        <v>0.5</v>
      </c>
      <c r="N1133">
        <v>15.7</v>
      </c>
      <c r="O1133">
        <v>669.8</v>
      </c>
      <c r="P1133">
        <v>27.5</v>
      </c>
      <c r="Q1133">
        <v>31.4</v>
      </c>
      <c r="R1133" s="60">
        <v>0.780555555555556</v>
      </c>
      <c r="T1133" s="124">
        <f t="shared" si="69"/>
        <v>0</v>
      </c>
      <c r="U1133" s="128">
        <f t="shared" si="68"/>
        <v>-3</v>
      </c>
      <c r="V1133" s="123" t="str">
        <f t="shared" si="66"/>
        <v/>
      </c>
      <c r="W1133" s="128" t="str">
        <f t="shared" si="67"/>
        <v/>
      </c>
      <c r="X1133" s="124"/>
      <c r="Z1133" s="6"/>
      <c r="AA1133"/>
      <c r="AC1133" s="545"/>
      <c r="AR1133" s="6"/>
      <c r="AS1133" s="6"/>
      <c r="AT1133" s="58"/>
      <c r="AV1133" s="6"/>
      <c r="AX1133" s="6"/>
      <c r="AY1133" s="6"/>
      <c r="AZ1133" s="6"/>
      <c r="BA1133" s="6"/>
      <c r="BB1133" s="6"/>
      <c r="BC1133" s="6"/>
      <c r="BD1133" s="6"/>
      <c r="BE1133" s="6"/>
      <c r="BF1133" s="6"/>
      <c r="BK1133" s="672"/>
      <c r="BL1133" s="60"/>
      <c r="CB1133" s="60"/>
    </row>
    <row r="1134" spans="2:80" x14ac:dyDescent="0.25">
      <c r="B1134" s="6">
        <v>27.5</v>
      </c>
      <c r="C1134" s="6">
        <v>69</v>
      </c>
      <c r="D1134" s="6">
        <v>20.6</v>
      </c>
      <c r="E1134" s="6">
        <v>24.2</v>
      </c>
      <c r="F1134" s="6">
        <v>3.6</v>
      </c>
      <c r="G1134" s="6">
        <v>5.4</v>
      </c>
      <c r="H1134" s="6">
        <v>1011.8</v>
      </c>
      <c r="I1134" s="6" t="s">
        <v>229</v>
      </c>
      <c r="J1134" s="6" t="s">
        <v>229</v>
      </c>
      <c r="K1134" s="6">
        <v>0</v>
      </c>
      <c r="L1134" s="6">
        <v>0</v>
      </c>
      <c r="M1134" s="6">
        <v>0.5</v>
      </c>
      <c r="N1134">
        <v>15.7</v>
      </c>
      <c r="O1134">
        <v>669.8</v>
      </c>
      <c r="P1134">
        <v>27.5</v>
      </c>
      <c r="Q1134">
        <v>31.3</v>
      </c>
      <c r="R1134" s="60">
        <v>0.78125</v>
      </c>
      <c r="T1134" s="124">
        <f t="shared" si="69"/>
        <v>0</v>
      </c>
      <c r="U1134" s="128">
        <f t="shared" si="68"/>
        <v>-3</v>
      </c>
      <c r="V1134" s="123" t="str">
        <f t="shared" si="66"/>
        <v/>
      </c>
      <c r="W1134" s="128" t="str">
        <f t="shared" si="67"/>
        <v/>
      </c>
      <c r="X1134" s="124"/>
      <c r="Z1134" s="6"/>
      <c r="AA1134"/>
      <c r="AC1134" s="545"/>
      <c r="AR1134" s="6"/>
      <c r="AS1134" s="6"/>
      <c r="AT1134" s="58"/>
      <c r="AV1134" s="6"/>
      <c r="AX1134" s="6"/>
      <c r="AY1134" s="6"/>
      <c r="AZ1134" s="6"/>
      <c r="BA1134" s="6"/>
      <c r="BB1134" s="6"/>
      <c r="BC1134" s="6"/>
      <c r="BD1134" s="6"/>
      <c r="BE1134" s="6"/>
      <c r="BF1134" s="6"/>
      <c r="BK1134" s="672"/>
      <c r="BL1134" s="60"/>
      <c r="CB1134" s="60"/>
    </row>
    <row r="1135" spans="2:80" x14ac:dyDescent="0.25">
      <c r="B1135" s="6">
        <v>27.4</v>
      </c>
      <c r="C1135" s="6">
        <v>69</v>
      </c>
      <c r="D1135" s="6">
        <v>20.6</v>
      </c>
      <c r="E1135" s="6">
        <v>24.2</v>
      </c>
      <c r="F1135" s="6">
        <v>3.6</v>
      </c>
      <c r="G1135" s="6">
        <v>3.6</v>
      </c>
      <c r="H1135" s="6">
        <v>1011.9</v>
      </c>
      <c r="I1135" s="6" t="s">
        <v>229</v>
      </c>
      <c r="J1135" s="6" t="s">
        <v>229</v>
      </c>
      <c r="K1135" s="6">
        <v>0</v>
      </c>
      <c r="L1135" s="6">
        <v>0</v>
      </c>
      <c r="M1135" s="6">
        <v>0.5</v>
      </c>
      <c r="N1135">
        <v>15.7</v>
      </c>
      <c r="O1135">
        <v>669.8</v>
      </c>
      <c r="P1135">
        <v>27.4</v>
      </c>
      <c r="Q1135">
        <v>31.2</v>
      </c>
      <c r="R1135" s="60">
        <v>0.781944444444444</v>
      </c>
      <c r="T1135" s="124">
        <f t="shared" si="69"/>
        <v>0</v>
      </c>
      <c r="U1135" s="128">
        <f t="shared" si="68"/>
        <v>-3</v>
      </c>
      <c r="V1135" s="123" t="str">
        <f t="shared" si="66"/>
        <v/>
      </c>
      <c r="W1135" s="128" t="str">
        <f t="shared" si="67"/>
        <v/>
      </c>
      <c r="X1135" s="124"/>
      <c r="Z1135" s="6"/>
      <c r="AA1135"/>
      <c r="AC1135" s="545"/>
      <c r="AR1135" s="6"/>
      <c r="AS1135" s="6"/>
      <c r="AT1135" s="58"/>
      <c r="AV1135" s="6"/>
      <c r="AX1135" s="6"/>
      <c r="AY1135" s="6"/>
      <c r="AZ1135" s="6"/>
      <c r="BA1135" s="6"/>
      <c r="BB1135" s="6"/>
      <c r="BC1135" s="6"/>
      <c r="BD1135" s="6"/>
      <c r="BE1135" s="6"/>
      <c r="BF1135" s="6"/>
      <c r="BK1135" s="672"/>
      <c r="BL1135" s="60"/>
      <c r="CB1135" s="60"/>
    </row>
    <row r="1136" spans="2:80" x14ac:dyDescent="0.25">
      <c r="B1136" s="6">
        <v>27.4</v>
      </c>
      <c r="C1136" s="6">
        <v>69</v>
      </c>
      <c r="D1136" s="6">
        <v>20.6</v>
      </c>
      <c r="E1136" s="6">
        <v>24.2</v>
      </c>
      <c r="F1136" s="6">
        <v>4</v>
      </c>
      <c r="G1136" s="6">
        <v>5.4</v>
      </c>
      <c r="H1136" s="6">
        <v>1012.1</v>
      </c>
      <c r="I1136" s="6" t="s">
        <v>229</v>
      </c>
      <c r="J1136" s="6" t="s">
        <v>229</v>
      </c>
      <c r="K1136" s="6">
        <v>0</v>
      </c>
      <c r="L1136" s="6">
        <v>0</v>
      </c>
      <c r="M1136" s="6">
        <v>0.5</v>
      </c>
      <c r="N1136">
        <v>15.7</v>
      </c>
      <c r="O1136">
        <v>669.8</v>
      </c>
      <c r="P1136">
        <v>27.4</v>
      </c>
      <c r="Q1136">
        <v>31.2</v>
      </c>
      <c r="R1136" s="60">
        <v>0.78263888888888899</v>
      </c>
      <c r="T1136" s="124">
        <f t="shared" si="69"/>
        <v>0</v>
      </c>
      <c r="U1136" s="128">
        <f t="shared" si="68"/>
        <v>-3</v>
      </c>
      <c r="V1136" s="123" t="str">
        <f t="shared" si="66"/>
        <v/>
      </c>
      <c r="W1136" s="128" t="str">
        <f t="shared" si="67"/>
        <v/>
      </c>
      <c r="X1136" s="124"/>
      <c r="Z1136" s="6"/>
      <c r="AA1136"/>
      <c r="AC1136" s="545"/>
      <c r="AR1136" s="6"/>
      <c r="AS1136" s="6"/>
      <c r="AT1136" s="58"/>
      <c r="AV1136" s="6"/>
      <c r="AX1136" s="6"/>
      <c r="AY1136" s="6"/>
      <c r="AZ1136" s="6"/>
      <c r="BA1136" s="6"/>
      <c r="BB1136" s="6"/>
      <c r="BC1136" s="6"/>
      <c r="BD1136" s="6"/>
      <c r="BE1136" s="6"/>
      <c r="BF1136" s="6"/>
      <c r="BK1136" s="672"/>
      <c r="BL1136" s="60"/>
      <c r="CB1136" s="60"/>
    </row>
    <row r="1137" spans="2:80" x14ac:dyDescent="0.25">
      <c r="B1137" s="6">
        <v>27.4</v>
      </c>
      <c r="C1137" s="6">
        <v>69</v>
      </c>
      <c r="D1137" s="6">
        <v>20.6</v>
      </c>
      <c r="E1137" s="6">
        <v>24.2</v>
      </c>
      <c r="F1137" s="6">
        <v>4</v>
      </c>
      <c r="G1137" s="6">
        <v>5.4</v>
      </c>
      <c r="H1137" s="6">
        <v>1012.1</v>
      </c>
      <c r="I1137" s="6" t="s">
        <v>229</v>
      </c>
      <c r="J1137" s="6" t="s">
        <v>229</v>
      </c>
      <c r="K1137" s="6">
        <v>0</v>
      </c>
      <c r="L1137" s="6">
        <v>0</v>
      </c>
      <c r="M1137" s="6">
        <v>0.5</v>
      </c>
      <c r="N1137">
        <v>15.7</v>
      </c>
      <c r="O1137">
        <v>669.8</v>
      </c>
      <c r="P1137">
        <v>27.4</v>
      </c>
      <c r="Q1137">
        <v>31</v>
      </c>
      <c r="R1137" s="60">
        <v>0.78333333333333299</v>
      </c>
      <c r="T1137" s="124">
        <f t="shared" si="69"/>
        <v>0</v>
      </c>
      <c r="U1137" s="128">
        <f t="shared" si="68"/>
        <v>-3</v>
      </c>
      <c r="V1137" s="123" t="str">
        <f t="shared" si="66"/>
        <v/>
      </c>
      <c r="W1137" s="128" t="str">
        <f t="shared" si="67"/>
        <v/>
      </c>
      <c r="X1137" s="124"/>
      <c r="Z1137" s="6"/>
      <c r="AA1137"/>
      <c r="AC1137" s="545"/>
      <c r="AR1137" s="6"/>
      <c r="AS1137" s="6"/>
      <c r="AT1137" s="58"/>
      <c r="AV1137" s="6"/>
      <c r="AX1137" s="6"/>
      <c r="AY1137" s="6"/>
      <c r="AZ1137" s="6"/>
      <c r="BA1137" s="6"/>
      <c r="BB1137" s="6"/>
      <c r="BC1137" s="6"/>
      <c r="BD1137" s="6"/>
      <c r="BE1137" s="6"/>
      <c r="BF1137" s="6"/>
      <c r="BK1137" s="672"/>
      <c r="BL1137" s="60"/>
      <c r="CB1137" s="60"/>
    </row>
    <row r="1138" spans="2:80" x14ac:dyDescent="0.25">
      <c r="B1138" s="6">
        <v>27.3</v>
      </c>
      <c r="C1138" s="6">
        <v>69</v>
      </c>
      <c r="D1138" s="6">
        <v>20.7</v>
      </c>
      <c r="E1138" s="6">
        <v>24.2</v>
      </c>
      <c r="F1138" s="6">
        <v>5</v>
      </c>
      <c r="G1138" s="6">
        <v>5.4</v>
      </c>
      <c r="H1138" s="6">
        <v>1011.8</v>
      </c>
      <c r="I1138" s="6" t="s">
        <v>229</v>
      </c>
      <c r="J1138" s="6" t="s">
        <v>229</v>
      </c>
      <c r="K1138" s="6">
        <v>0</v>
      </c>
      <c r="L1138" s="6">
        <v>0</v>
      </c>
      <c r="M1138" s="6">
        <v>0.5</v>
      </c>
      <c r="N1138">
        <v>15.7</v>
      </c>
      <c r="O1138">
        <v>669.8</v>
      </c>
      <c r="P1138">
        <v>27.3</v>
      </c>
      <c r="Q1138">
        <v>30.8</v>
      </c>
      <c r="R1138" s="60">
        <v>0.78402777777777799</v>
      </c>
      <c r="T1138" s="124">
        <f t="shared" si="69"/>
        <v>0</v>
      </c>
      <c r="U1138" s="128">
        <f t="shared" si="68"/>
        <v>-3</v>
      </c>
      <c r="V1138" s="123" t="str">
        <f t="shared" si="66"/>
        <v/>
      </c>
      <c r="W1138" s="128" t="str">
        <f t="shared" si="67"/>
        <v/>
      </c>
      <c r="X1138" s="124"/>
      <c r="Z1138" s="6"/>
      <c r="AA1138"/>
      <c r="AC1138" s="545"/>
      <c r="AR1138" s="6"/>
      <c r="AS1138" s="6"/>
      <c r="AT1138" s="58"/>
      <c r="AV1138" s="6"/>
      <c r="AX1138" s="6"/>
      <c r="AY1138" s="6"/>
      <c r="AZ1138" s="6"/>
      <c r="BA1138" s="6"/>
      <c r="BB1138" s="6"/>
      <c r="BC1138" s="6"/>
      <c r="BD1138" s="6"/>
      <c r="BE1138" s="6"/>
      <c r="BF1138" s="6"/>
      <c r="BK1138" s="672"/>
      <c r="BL1138" s="60"/>
      <c r="CB1138" s="60"/>
    </row>
    <row r="1139" spans="2:80" x14ac:dyDescent="0.25">
      <c r="B1139" s="6">
        <v>27.2</v>
      </c>
      <c r="C1139" s="6">
        <v>69</v>
      </c>
      <c r="D1139" s="6">
        <v>20.5</v>
      </c>
      <c r="E1139" s="6">
        <v>24</v>
      </c>
      <c r="F1139" s="6">
        <v>6.1</v>
      </c>
      <c r="G1139" s="6">
        <v>9.4</v>
      </c>
      <c r="H1139" s="6">
        <v>1012.1</v>
      </c>
      <c r="I1139" s="6" t="s">
        <v>229</v>
      </c>
      <c r="J1139" s="6" t="s">
        <v>229</v>
      </c>
      <c r="K1139" s="6">
        <v>0</v>
      </c>
      <c r="L1139" s="6">
        <v>0</v>
      </c>
      <c r="M1139" s="6">
        <v>0.5</v>
      </c>
      <c r="N1139">
        <v>15.7</v>
      </c>
      <c r="O1139">
        <v>669.8</v>
      </c>
      <c r="P1139">
        <v>27.2</v>
      </c>
      <c r="Q1139">
        <v>30.6</v>
      </c>
      <c r="R1139" s="60">
        <v>0.78472222222222199</v>
      </c>
      <c r="T1139" s="124">
        <f t="shared" si="69"/>
        <v>0</v>
      </c>
      <c r="U1139" s="128">
        <f t="shared" si="68"/>
        <v>-3</v>
      </c>
      <c r="V1139" s="123" t="str">
        <f t="shared" si="66"/>
        <v/>
      </c>
      <c r="W1139" s="128" t="str">
        <f t="shared" si="67"/>
        <v/>
      </c>
      <c r="X1139" s="124"/>
      <c r="Z1139" s="6"/>
      <c r="AA1139"/>
      <c r="AC1139" s="545"/>
      <c r="AR1139" s="6"/>
      <c r="AS1139" s="6"/>
      <c r="AT1139" s="58"/>
      <c r="AV1139" s="6"/>
      <c r="AX1139" s="6"/>
      <c r="AY1139" s="6"/>
      <c r="AZ1139" s="6"/>
      <c r="BA1139" s="6"/>
      <c r="BB1139" s="6"/>
      <c r="BC1139" s="6"/>
      <c r="BD1139" s="6"/>
      <c r="BE1139" s="6"/>
      <c r="BF1139" s="6"/>
      <c r="BK1139" s="672"/>
      <c r="BL1139" s="60"/>
      <c r="CB1139" s="60"/>
    </row>
    <row r="1140" spans="2:80" x14ac:dyDescent="0.25">
      <c r="B1140" s="6">
        <v>27.2</v>
      </c>
      <c r="C1140" s="6">
        <v>69</v>
      </c>
      <c r="D1140" s="6">
        <v>20.3</v>
      </c>
      <c r="E1140" s="6">
        <v>23.8</v>
      </c>
      <c r="F1140" s="6">
        <v>6.1</v>
      </c>
      <c r="G1140" s="6">
        <v>11.2</v>
      </c>
      <c r="H1140" s="6">
        <v>1012</v>
      </c>
      <c r="I1140" s="6" t="s">
        <v>229</v>
      </c>
      <c r="J1140" s="6" t="s">
        <v>229</v>
      </c>
      <c r="K1140" s="6">
        <v>0</v>
      </c>
      <c r="L1140" s="6">
        <v>0</v>
      </c>
      <c r="M1140" s="6">
        <v>0.5</v>
      </c>
      <c r="N1140">
        <v>15.7</v>
      </c>
      <c r="O1140">
        <v>669.8</v>
      </c>
      <c r="P1140">
        <v>27.1</v>
      </c>
      <c r="Q1140">
        <v>30.4</v>
      </c>
      <c r="R1140" s="60">
        <v>0.78541666666666698</v>
      </c>
      <c r="T1140" s="124">
        <f t="shared" si="69"/>
        <v>0</v>
      </c>
      <c r="U1140" s="128">
        <f t="shared" si="68"/>
        <v>-3</v>
      </c>
      <c r="V1140" s="123" t="str">
        <f t="shared" si="66"/>
        <v/>
      </c>
      <c r="W1140" s="128" t="str">
        <f t="shared" si="67"/>
        <v/>
      </c>
      <c r="X1140" s="124"/>
      <c r="Z1140" s="6"/>
      <c r="AA1140"/>
      <c r="AC1140" s="545"/>
      <c r="AR1140" s="6"/>
      <c r="AS1140" s="6"/>
      <c r="AT1140" s="58"/>
      <c r="AV1140" s="6"/>
      <c r="AX1140" s="6"/>
      <c r="AY1140" s="6"/>
      <c r="AZ1140" s="6"/>
      <c r="BA1140" s="6"/>
      <c r="BB1140" s="6"/>
      <c r="BC1140" s="6"/>
      <c r="BD1140" s="6"/>
      <c r="BE1140" s="6"/>
      <c r="BF1140" s="6"/>
      <c r="BK1140" s="672"/>
      <c r="BL1140" s="60"/>
      <c r="CB1140" s="60"/>
    </row>
    <row r="1141" spans="2:80" x14ac:dyDescent="0.25">
      <c r="B1141" s="6">
        <v>27.1</v>
      </c>
      <c r="C1141" s="6">
        <v>69</v>
      </c>
      <c r="D1141" s="6">
        <v>20.399999999999999</v>
      </c>
      <c r="E1141" s="6">
        <v>23.7</v>
      </c>
      <c r="F1141" s="6">
        <v>6.5</v>
      </c>
      <c r="G1141" s="6">
        <v>7.2</v>
      </c>
      <c r="H1141" s="6">
        <v>1011.9</v>
      </c>
      <c r="I1141" s="6" t="s">
        <v>229</v>
      </c>
      <c r="J1141" s="6" t="s">
        <v>229</v>
      </c>
      <c r="K1141" s="6">
        <v>0</v>
      </c>
      <c r="L1141" s="6">
        <v>0</v>
      </c>
      <c r="M1141" s="6">
        <v>0.5</v>
      </c>
      <c r="N1141">
        <v>15.7</v>
      </c>
      <c r="O1141">
        <v>669.8</v>
      </c>
      <c r="P1141">
        <v>27.1</v>
      </c>
      <c r="Q1141">
        <v>30.2</v>
      </c>
      <c r="R1141" s="60">
        <v>0.78611111111111098</v>
      </c>
      <c r="T1141" s="124">
        <f t="shared" si="69"/>
        <v>0</v>
      </c>
      <c r="U1141" s="128">
        <f t="shared" si="68"/>
        <v>-3</v>
      </c>
      <c r="V1141" s="123" t="str">
        <f t="shared" si="66"/>
        <v/>
      </c>
      <c r="W1141" s="128" t="str">
        <f t="shared" si="67"/>
        <v/>
      </c>
      <c r="X1141" s="124"/>
      <c r="Z1141" s="6"/>
      <c r="AA1141"/>
      <c r="AC1141" s="545"/>
      <c r="AR1141" s="6"/>
      <c r="AS1141" s="6"/>
      <c r="AT1141" s="58"/>
      <c r="AV1141" s="6"/>
      <c r="AX1141" s="6"/>
      <c r="AY1141" s="6"/>
      <c r="AZ1141" s="6"/>
      <c r="BA1141" s="6"/>
      <c r="BB1141" s="6"/>
      <c r="BC1141" s="6"/>
      <c r="BD1141" s="6"/>
      <c r="BE1141" s="6"/>
      <c r="BF1141" s="6"/>
      <c r="BK1141" s="672"/>
      <c r="BL1141" s="60"/>
      <c r="CB1141" s="60"/>
    </row>
    <row r="1142" spans="2:80" x14ac:dyDescent="0.25">
      <c r="B1142" s="6">
        <v>27</v>
      </c>
      <c r="C1142" s="6">
        <v>69</v>
      </c>
      <c r="D1142" s="6">
        <v>20.3</v>
      </c>
      <c r="E1142" s="6">
        <v>23.6</v>
      </c>
      <c r="F1142" s="6">
        <v>6.1</v>
      </c>
      <c r="G1142" s="6">
        <v>9.4</v>
      </c>
      <c r="H1142" s="6">
        <v>1011.8</v>
      </c>
      <c r="I1142" s="6" t="s">
        <v>229</v>
      </c>
      <c r="J1142" s="6" t="s">
        <v>229</v>
      </c>
      <c r="K1142" s="6">
        <v>0</v>
      </c>
      <c r="L1142" s="6">
        <v>0</v>
      </c>
      <c r="M1142" s="6">
        <v>0.5</v>
      </c>
      <c r="N1142">
        <v>15.7</v>
      </c>
      <c r="O1142">
        <v>669.8</v>
      </c>
      <c r="P1142">
        <v>26.9</v>
      </c>
      <c r="Q1142">
        <v>29.9</v>
      </c>
      <c r="R1142" s="60">
        <v>0.78680555555555598</v>
      </c>
      <c r="T1142" s="124">
        <f t="shared" si="69"/>
        <v>0</v>
      </c>
      <c r="U1142" s="128">
        <f t="shared" si="68"/>
        <v>-3</v>
      </c>
      <c r="V1142" s="123" t="str">
        <f t="shared" si="66"/>
        <v/>
      </c>
      <c r="W1142" s="128" t="str">
        <f t="shared" si="67"/>
        <v/>
      </c>
      <c r="X1142" s="124"/>
      <c r="Z1142" s="6"/>
      <c r="AA1142"/>
      <c r="AC1142" s="545"/>
      <c r="AR1142" s="6"/>
      <c r="AS1142" s="6"/>
      <c r="AT1142" s="58"/>
      <c r="AV1142" s="6"/>
      <c r="AX1142" s="6"/>
      <c r="AY1142" s="6"/>
      <c r="AZ1142" s="6"/>
      <c r="BA1142" s="6"/>
      <c r="BB1142" s="6"/>
      <c r="BC1142" s="6"/>
      <c r="BD1142" s="6"/>
      <c r="BE1142" s="6"/>
      <c r="BF1142" s="6"/>
      <c r="BK1142" s="672"/>
      <c r="BL1142" s="60"/>
      <c r="CB1142" s="60"/>
    </row>
    <row r="1143" spans="2:80" x14ac:dyDescent="0.25">
      <c r="B1143" s="6">
        <v>26.9</v>
      </c>
      <c r="C1143" s="6">
        <v>70</v>
      </c>
      <c r="D1143" s="6">
        <v>20.2</v>
      </c>
      <c r="E1143" s="6">
        <v>23.5</v>
      </c>
      <c r="F1143" s="6">
        <v>4</v>
      </c>
      <c r="G1143" s="6">
        <v>5.4</v>
      </c>
      <c r="H1143" s="6">
        <v>1011.7</v>
      </c>
      <c r="I1143" s="6" t="s">
        <v>229</v>
      </c>
      <c r="J1143" s="6" t="s">
        <v>229</v>
      </c>
      <c r="K1143" s="6">
        <v>0</v>
      </c>
      <c r="L1143" s="6">
        <v>0</v>
      </c>
      <c r="M1143" s="6">
        <v>0.5</v>
      </c>
      <c r="N1143">
        <v>15.7</v>
      </c>
      <c r="O1143">
        <v>669.8</v>
      </c>
      <c r="P1143">
        <v>26.8</v>
      </c>
      <c r="Q1143">
        <v>29.7</v>
      </c>
      <c r="R1143" s="60">
        <v>0.78749999999999998</v>
      </c>
      <c r="T1143" s="124">
        <f t="shared" si="69"/>
        <v>0</v>
      </c>
      <c r="U1143" s="128">
        <f t="shared" si="68"/>
        <v>-3</v>
      </c>
      <c r="V1143" s="123" t="str">
        <f t="shared" si="66"/>
        <v/>
      </c>
      <c r="W1143" s="128" t="str">
        <f t="shared" si="67"/>
        <v/>
      </c>
      <c r="X1143" s="124"/>
      <c r="Z1143" s="6"/>
      <c r="AA1143"/>
      <c r="AC1143" s="545"/>
      <c r="AR1143" s="6"/>
      <c r="AS1143" s="6"/>
      <c r="AT1143" s="58"/>
      <c r="AV1143" s="6"/>
      <c r="AX1143" s="6"/>
      <c r="AY1143" s="6"/>
      <c r="AZ1143" s="6"/>
      <c r="BA1143" s="6"/>
      <c r="BB1143" s="6"/>
      <c r="BC1143" s="6"/>
      <c r="BD1143" s="6"/>
      <c r="BE1143" s="6"/>
      <c r="BF1143" s="6"/>
      <c r="BK1143" s="672"/>
      <c r="BL1143" s="60"/>
      <c r="CB1143" s="60"/>
    </row>
    <row r="1144" spans="2:80" x14ac:dyDescent="0.25">
      <c r="B1144" s="6">
        <v>26.9</v>
      </c>
      <c r="C1144" s="6">
        <v>70</v>
      </c>
      <c r="D1144" s="6">
        <v>20.2</v>
      </c>
      <c r="E1144" s="6">
        <v>23.5</v>
      </c>
      <c r="F1144" s="6">
        <v>5.8</v>
      </c>
      <c r="G1144" s="6">
        <v>7.2</v>
      </c>
      <c r="H1144" s="6">
        <v>1011.7</v>
      </c>
      <c r="I1144" s="6" t="s">
        <v>229</v>
      </c>
      <c r="J1144" s="6" t="s">
        <v>229</v>
      </c>
      <c r="K1144" s="6">
        <v>0</v>
      </c>
      <c r="L1144" s="6">
        <v>0</v>
      </c>
      <c r="M1144" s="6">
        <v>0.5</v>
      </c>
      <c r="N1144">
        <v>15.7</v>
      </c>
      <c r="O1144">
        <v>669.8</v>
      </c>
      <c r="P1144">
        <v>26.8</v>
      </c>
      <c r="Q1144">
        <v>29.4</v>
      </c>
      <c r="R1144" s="60">
        <v>0.78819444444444398</v>
      </c>
      <c r="T1144" s="124">
        <f t="shared" si="69"/>
        <v>0</v>
      </c>
      <c r="U1144" s="128">
        <f t="shared" si="68"/>
        <v>-3</v>
      </c>
      <c r="V1144" s="123" t="str">
        <f t="shared" si="66"/>
        <v/>
      </c>
      <c r="W1144" s="128" t="str">
        <f t="shared" si="67"/>
        <v/>
      </c>
      <c r="X1144" s="124"/>
      <c r="Z1144" s="6"/>
      <c r="AA1144"/>
      <c r="AC1144" s="545"/>
      <c r="AR1144" s="6"/>
      <c r="AS1144" s="6"/>
      <c r="AT1144" s="58"/>
      <c r="AV1144" s="6"/>
      <c r="AX1144" s="6"/>
      <c r="AY1144" s="6"/>
      <c r="AZ1144" s="6"/>
      <c r="BA1144" s="6"/>
      <c r="BB1144" s="6"/>
      <c r="BC1144" s="6"/>
      <c r="BD1144" s="6"/>
      <c r="BE1144" s="6"/>
      <c r="BF1144" s="6"/>
      <c r="BK1144" s="672"/>
      <c r="BL1144" s="60"/>
      <c r="CB1144" s="60"/>
    </row>
    <row r="1145" spans="2:80" x14ac:dyDescent="0.25">
      <c r="B1145" s="6">
        <v>26.9</v>
      </c>
      <c r="C1145" s="6">
        <v>70</v>
      </c>
      <c r="D1145" s="6">
        <v>20.2</v>
      </c>
      <c r="E1145" s="6">
        <v>23.5</v>
      </c>
      <c r="F1145" s="6">
        <v>2.9</v>
      </c>
      <c r="G1145" s="6">
        <v>3.6</v>
      </c>
      <c r="H1145" s="6">
        <v>1011.8</v>
      </c>
      <c r="I1145" s="6" t="s">
        <v>229</v>
      </c>
      <c r="J1145" s="6" t="s">
        <v>229</v>
      </c>
      <c r="K1145" s="6">
        <v>0</v>
      </c>
      <c r="L1145" s="6">
        <v>0</v>
      </c>
      <c r="M1145" s="6">
        <v>0.5</v>
      </c>
      <c r="N1145">
        <v>15.7</v>
      </c>
      <c r="O1145">
        <v>669.8</v>
      </c>
      <c r="P1145">
        <v>26.7</v>
      </c>
      <c r="Q1145">
        <v>29.2</v>
      </c>
      <c r="R1145" s="60">
        <v>0.78888888888888897</v>
      </c>
      <c r="T1145" s="124">
        <f t="shared" si="69"/>
        <v>0</v>
      </c>
      <c r="U1145" s="128">
        <f t="shared" si="68"/>
        <v>-3</v>
      </c>
      <c r="V1145" s="123" t="str">
        <f t="shared" si="66"/>
        <v/>
      </c>
      <c r="W1145" s="128" t="str">
        <f t="shared" si="67"/>
        <v/>
      </c>
      <c r="X1145" s="124"/>
      <c r="Z1145" s="6"/>
      <c r="AA1145"/>
      <c r="AC1145" s="545"/>
      <c r="AR1145" s="6"/>
      <c r="AS1145" s="6"/>
      <c r="AT1145" s="58"/>
      <c r="AV1145" s="6"/>
      <c r="AX1145" s="6"/>
      <c r="AY1145" s="6"/>
      <c r="AZ1145" s="6"/>
      <c r="BA1145" s="6"/>
      <c r="BB1145" s="6"/>
      <c r="BC1145" s="6"/>
      <c r="BD1145" s="6"/>
      <c r="BE1145" s="6"/>
      <c r="BF1145" s="6"/>
      <c r="BK1145" s="672"/>
      <c r="BL1145" s="60"/>
      <c r="CB1145" s="60"/>
    </row>
    <row r="1146" spans="2:80" x14ac:dyDescent="0.25">
      <c r="B1146" s="6">
        <v>26.8</v>
      </c>
      <c r="C1146" s="6">
        <v>70</v>
      </c>
      <c r="D1146" s="6">
        <v>20.2</v>
      </c>
      <c r="E1146" s="6">
        <v>23.5</v>
      </c>
      <c r="F1146" s="6">
        <v>5.4</v>
      </c>
      <c r="G1146" s="6">
        <v>7.2</v>
      </c>
      <c r="H1146" s="6">
        <v>1011.8</v>
      </c>
      <c r="I1146" s="6" t="s">
        <v>229</v>
      </c>
      <c r="J1146" s="6" t="s">
        <v>229</v>
      </c>
      <c r="K1146" s="6">
        <v>0</v>
      </c>
      <c r="L1146" s="6">
        <v>0</v>
      </c>
      <c r="M1146" s="6">
        <v>0.5</v>
      </c>
      <c r="N1146">
        <v>15.7</v>
      </c>
      <c r="O1146">
        <v>669.8</v>
      </c>
      <c r="P1146">
        <v>26.7</v>
      </c>
      <c r="Q1146">
        <v>29</v>
      </c>
      <c r="R1146" s="60">
        <v>0.78958333333333297</v>
      </c>
      <c r="T1146" s="124">
        <f t="shared" si="69"/>
        <v>0</v>
      </c>
      <c r="U1146" s="128">
        <f t="shared" si="68"/>
        <v>-3</v>
      </c>
      <c r="V1146" s="123" t="str">
        <f t="shared" si="66"/>
        <v/>
      </c>
      <c r="W1146" s="128" t="str">
        <f t="shared" si="67"/>
        <v/>
      </c>
      <c r="X1146" s="124"/>
      <c r="Z1146" s="6"/>
      <c r="AA1146"/>
      <c r="AC1146" s="545"/>
      <c r="AR1146" s="6"/>
      <c r="AS1146" s="6"/>
      <c r="AT1146" s="58"/>
      <c r="AV1146" s="6"/>
      <c r="AX1146" s="6"/>
      <c r="AY1146" s="6"/>
      <c r="AZ1146" s="6"/>
      <c r="BA1146" s="6"/>
      <c r="BB1146" s="6"/>
      <c r="BC1146" s="6"/>
      <c r="BD1146" s="6"/>
      <c r="BE1146" s="6"/>
      <c r="BF1146" s="6"/>
      <c r="BK1146" s="672"/>
      <c r="BL1146" s="60"/>
      <c r="CB1146" s="60"/>
    </row>
    <row r="1147" spans="2:80" x14ac:dyDescent="0.25">
      <c r="B1147" s="6">
        <v>26.8</v>
      </c>
      <c r="C1147" s="6">
        <v>70</v>
      </c>
      <c r="D1147" s="6">
        <v>20.2</v>
      </c>
      <c r="E1147" s="6">
        <v>23.5</v>
      </c>
      <c r="F1147" s="6">
        <v>1.4</v>
      </c>
      <c r="G1147" s="6">
        <v>3.6</v>
      </c>
      <c r="H1147" s="6">
        <v>1011.9</v>
      </c>
      <c r="I1147" s="6" t="s">
        <v>229</v>
      </c>
      <c r="J1147" s="6" t="s">
        <v>229</v>
      </c>
      <c r="K1147" s="6">
        <v>0</v>
      </c>
      <c r="L1147" s="6">
        <v>0</v>
      </c>
      <c r="M1147" s="6">
        <v>0.5</v>
      </c>
      <c r="N1147">
        <v>15.7</v>
      </c>
      <c r="O1147">
        <v>669.8</v>
      </c>
      <c r="P1147">
        <v>26.6</v>
      </c>
      <c r="Q1147">
        <v>28.9</v>
      </c>
      <c r="R1147" s="60">
        <v>0.79027777777777797</v>
      </c>
      <c r="T1147" s="124">
        <f t="shared" si="69"/>
        <v>0</v>
      </c>
      <c r="U1147" s="128">
        <f t="shared" si="68"/>
        <v>-3</v>
      </c>
      <c r="V1147" s="123" t="str">
        <f t="shared" si="66"/>
        <v/>
      </c>
      <c r="W1147" s="128" t="str">
        <f t="shared" si="67"/>
        <v/>
      </c>
      <c r="X1147" s="124"/>
      <c r="Z1147" s="6"/>
      <c r="AA1147"/>
      <c r="AC1147" s="545"/>
      <c r="AR1147" s="6"/>
      <c r="AS1147" s="6"/>
      <c r="AT1147" s="58"/>
      <c r="AV1147" s="6"/>
      <c r="AX1147" s="6"/>
      <c r="AY1147" s="6"/>
      <c r="AZ1147" s="6"/>
      <c r="BA1147" s="6"/>
      <c r="BB1147" s="6"/>
      <c r="BC1147" s="6"/>
      <c r="BD1147" s="6"/>
      <c r="BE1147" s="6"/>
      <c r="BF1147" s="6"/>
      <c r="BK1147" s="672"/>
      <c r="BL1147" s="60"/>
      <c r="CB1147" s="60"/>
    </row>
    <row r="1148" spans="2:80" x14ac:dyDescent="0.25">
      <c r="B1148" s="6">
        <v>26.8</v>
      </c>
      <c r="C1148" s="6">
        <v>70</v>
      </c>
      <c r="D1148" s="6">
        <v>20.3</v>
      </c>
      <c r="E1148" s="6">
        <v>23.6</v>
      </c>
      <c r="F1148" s="6">
        <v>3.6</v>
      </c>
      <c r="G1148" s="6">
        <v>5.4</v>
      </c>
      <c r="H1148" s="6">
        <v>1011.7</v>
      </c>
      <c r="I1148" s="6" t="s">
        <v>229</v>
      </c>
      <c r="J1148" s="6" t="s">
        <v>229</v>
      </c>
      <c r="K1148" s="6">
        <v>0</v>
      </c>
      <c r="L1148" s="6">
        <v>0</v>
      </c>
      <c r="M1148" s="6">
        <v>0.5</v>
      </c>
      <c r="N1148">
        <v>15.7</v>
      </c>
      <c r="O1148">
        <v>669.8</v>
      </c>
      <c r="P1148">
        <v>26.5</v>
      </c>
      <c r="Q1148">
        <v>28.7</v>
      </c>
      <c r="R1148" s="60">
        <v>0.79097222222222197</v>
      </c>
      <c r="T1148" s="124">
        <f t="shared" si="69"/>
        <v>0</v>
      </c>
      <c r="U1148" s="128">
        <f t="shared" si="68"/>
        <v>-3</v>
      </c>
      <c r="V1148" s="123" t="str">
        <f t="shared" si="66"/>
        <v/>
      </c>
      <c r="W1148" s="128" t="str">
        <f t="shared" si="67"/>
        <v/>
      </c>
      <c r="X1148" s="124"/>
      <c r="Z1148" s="6"/>
      <c r="AA1148"/>
      <c r="AC1148" s="545"/>
      <c r="AR1148" s="6"/>
      <c r="AS1148" s="6"/>
      <c r="AT1148" s="58"/>
      <c r="AV1148" s="6"/>
      <c r="AX1148" s="6"/>
      <c r="AY1148" s="6"/>
      <c r="AZ1148" s="6"/>
      <c r="BA1148" s="6"/>
      <c r="BB1148" s="6"/>
      <c r="BC1148" s="6"/>
      <c r="BD1148" s="6"/>
      <c r="BE1148" s="6"/>
      <c r="BF1148" s="6"/>
      <c r="BK1148" s="672"/>
      <c r="BL1148" s="60"/>
      <c r="CB1148" s="60"/>
    </row>
    <row r="1149" spans="2:80" x14ac:dyDescent="0.25">
      <c r="B1149" s="6">
        <v>26.7</v>
      </c>
      <c r="C1149" s="6">
        <v>71</v>
      </c>
      <c r="D1149" s="6">
        <v>20.3</v>
      </c>
      <c r="E1149" s="6">
        <v>23.6</v>
      </c>
      <c r="F1149" s="6">
        <v>3.6</v>
      </c>
      <c r="G1149" s="6">
        <v>7.2</v>
      </c>
      <c r="H1149" s="6">
        <v>1011.9</v>
      </c>
      <c r="I1149" s="6" t="s">
        <v>229</v>
      </c>
      <c r="J1149" s="6" t="s">
        <v>229</v>
      </c>
      <c r="K1149" s="6">
        <v>0</v>
      </c>
      <c r="L1149" s="6">
        <v>0</v>
      </c>
      <c r="M1149" s="6">
        <v>0.5</v>
      </c>
      <c r="N1149">
        <v>15.7</v>
      </c>
      <c r="O1149">
        <v>669.8</v>
      </c>
      <c r="P1149">
        <v>26.5</v>
      </c>
      <c r="Q1149">
        <v>28.5</v>
      </c>
      <c r="R1149" s="60">
        <v>0.79166666666666696</v>
      </c>
      <c r="T1149" s="124">
        <f t="shared" si="69"/>
        <v>0</v>
      </c>
      <c r="U1149" s="128">
        <f t="shared" si="68"/>
        <v>-3</v>
      </c>
      <c r="V1149" s="123" t="str">
        <f t="shared" si="66"/>
        <v/>
      </c>
      <c r="W1149" s="128" t="str">
        <f t="shared" si="67"/>
        <v/>
      </c>
      <c r="X1149" s="124"/>
      <c r="Z1149" s="6"/>
      <c r="AA1149"/>
      <c r="AC1149" s="545"/>
      <c r="AR1149" s="6"/>
      <c r="AS1149" s="6"/>
      <c r="AT1149" s="58"/>
      <c r="AV1149" s="6"/>
      <c r="AX1149" s="6"/>
      <c r="AY1149" s="6"/>
      <c r="AZ1149" s="6"/>
      <c r="BA1149" s="6"/>
      <c r="BB1149" s="6"/>
      <c r="BC1149" s="6"/>
      <c r="BD1149" s="6"/>
      <c r="BE1149" s="6"/>
      <c r="BF1149" s="6"/>
      <c r="BK1149" s="672"/>
      <c r="BL1149" s="60"/>
      <c r="CB1149" s="60"/>
    </row>
    <row r="1150" spans="2:80" x14ac:dyDescent="0.25">
      <c r="B1150" s="6">
        <v>26.6</v>
      </c>
      <c r="C1150" s="6">
        <v>71</v>
      </c>
      <c r="D1150" s="6">
        <v>20.3</v>
      </c>
      <c r="E1150" s="6">
        <v>23.6</v>
      </c>
      <c r="F1150" s="6">
        <v>1.4</v>
      </c>
      <c r="G1150" s="6">
        <v>3.6</v>
      </c>
      <c r="H1150" s="6">
        <v>1011.7</v>
      </c>
      <c r="I1150" s="6" t="s">
        <v>229</v>
      </c>
      <c r="J1150" s="6" t="s">
        <v>229</v>
      </c>
      <c r="K1150" s="6">
        <v>0</v>
      </c>
      <c r="L1150" s="6">
        <v>0</v>
      </c>
      <c r="M1150" s="6">
        <v>0.5</v>
      </c>
      <c r="N1150">
        <v>15.7</v>
      </c>
      <c r="O1150">
        <v>669.8</v>
      </c>
      <c r="P1150">
        <v>26.4</v>
      </c>
      <c r="Q1150">
        <v>28.4</v>
      </c>
      <c r="R1150" s="60">
        <v>0.79236111111111096</v>
      </c>
      <c r="T1150" s="124">
        <f t="shared" si="69"/>
        <v>0</v>
      </c>
      <c r="U1150" s="128">
        <f t="shared" si="68"/>
        <v>-3</v>
      </c>
      <c r="V1150" s="123" t="str">
        <f t="shared" si="66"/>
        <v/>
      </c>
      <c r="W1150" s="128" t="str">
        <f t="shared" si="67"/>
        <v/>
      </c>
      <c r="X1150" s="124"/>
      <c r="Z1150" s="6"/>
      <c r="AA1150"/>
      <c r="AC1150" s="545"/>
      <c r="AR1150" s="6"/>
      <c r="AS1150" s="6"/>
      <c r="AT1150" s="58"/>
      <c r="AV1150" s="6"/>
      <c r="AX1150" s="6"/>
      <c r="AY1150" s="6"/>
      <c r="AZ1150" s="6"/>
      <c r="BA1150" s="6"/>
      <c r="BB1150" s="6"/>
      <c r="BC1150" s="6"/>
      <c r="BD1150" s="6"/>
      <c r="BE1150" s="6"/>
      <c r="BF1150" s="6"/>
      <c r="BK1150" s="672"/>
      <c r="BL1150" s="60"/>
      <c r="CB1150" s="60"/>
    </row>
    <row r="1151" spans="2:80" x14ac:dyDescent="0.25">
      <c r="B1151" s="6">
        <v>26.6</v>
      </c>
      <c r="C1151" s="6">
        <v>71</v>
      </c>
      <c r="D1151" s="6">
        <v>20.399999999999999</v>
      </c>
      <c r="E1151" s="6">
        <v>23.7</v>
      </c>
      <c r="F1151" s="6">
        <v>2.9</v>
      </c>
      <c r="G1151" s="6">
        <v>3.6</v>
      </c>
      <c r="H1151" s="6">
        <v>1011.8</v>
      </c>
      <c r="I1151" s="6" t="s">
        <v>229</v>
      </c>
      <c r="J1151" s="6" t="s">
        <v>229</v>
      </c>
      <c r="K1151" s="6">
        <v>0</v>
      </c>
      <c r="L1151" s="6">
        <v>0</v>
      </c>
      <c r="M1151" s="6">
        <v>0.5</v>
      </c>
      <c r="N1151">
        <v>15.7</v>
      </c>
      <c r="O1151">
        <v>669.8</v>
      </c>
      <c r="P1151">
        <v>26.3</v>
      </c>
      <c r="Q1151">
        <v>28.3</v>
      </c>
      <c r="R1151" s="60">
        <v>0.79305555555555596</v>
      </c>
      <c r="T1151" s="124">
        <f t="shared" si="69"/>
        <v>0</v>
      </c>
      <c r="U1151" s="128">
        <f t="shared" si="68"/>
        <v>-3</v>
      </c>
      <c r="V1151" s="123" t="str">
        <f t="shared" si="66"/>
        <v/>
      </c>
      <c r="W1151" s="128" t="str">
        <f t="shared" si="67"/>
        <v/>
      </c>
      <c r="X1151" s="124"/>
      <c r="Z1151" s="6"/>
      <c r="AA1151"/>
      <c r="AC1151" s="545"/>
      <c r="AR1151" s="6"/>
      <c r="AS1151" s="6"/>
      <c r="AT1151" s="58"/>
      <c r="AV1151" s="6"/>
      <c r="AX1151" s="6"/>
      <c r="AY1151" s="6"/>
      <c r="AZ1151" s="6"/>
      <c r="BA1151" s="6"/>
      <c r="BB1151" s="6"/>
      <c r="BC1151" s="6"/>
      <c r="BD1151" s="6"/>
      <c r="BE1151" s="6"/>
      <c r="BF1151" s="6"/>
      <c r="BK1151" s="672"/>
      <c r="BL1151" s="60"/>
      <c r="CB1151" s="60"/>
    </row>
    <row r="1152" spans="2:80" x14ac:dyDescent="0.25">
      <c r="B1152" s="6">
        <v>26.6</v>
      </c>
      <c r="C1152" s="6">
        <v>71</v>
      </c>
      <c r="D1152" s="6">
        <v>20.399999999999999</v>
      </c>
      <c r="E1152" s="6">
        <v>23.7</v>
      </c>
      <c r="F1152" s="6">
        <v>1.4</v>
      </c>
      <c r="G1152" s="6">
        <v>3.6</v>
      </c>
      <c r="H1152" s="6">
        <v>1012</v>
      </c>
      <c r="I1152" s="6" t="s">
        <v>229</v>
      </c>
      <c r="J1152" s="6" t="s">
        <v>229</v>
      </c>
      <c r="K1152" s="6">
        <v>0</v>
      </c>
      <c r="L1152" s="6">
        <v>0</v>
      </c>
      <c r="M1152" s="6">
        <v>0.5</v>
      </c>
      <c r="N1152">
        <v>15.7</v>
      </c>
      <c r="O1152">
        <v>669.8</v>
      </c>
      <c r="P1152">
        <v>26.3</v>
      </c>
      <c r="Q1152">
        <v>28.1</v>
      </c>
      <c r="R1152" s="60">
        <v>0.79374999999999996</v>
      </c>
      <c r="T1152" s="124">
        <f t="shared" si="69"/>
        <v>0</v>
      </c>
      <c r="U1152" s="128">
        <f t="shared" si="68"/>
        <v>-3</v>
      </c>
      <c r="V1152" s="123" t="str">
        <f t="shared" si="66"/>
        <v/>
      </c>
      <c r="W1152" s="128" t="str">
        <f t="shared" si="67"/>
        <v/>
      </c>
      <c r="X1152" s="124"/>
      <c r="Z1152" s="6"/>
      <c r="AA1152"/>
      <c r="AC1152" s="545"/>
      <c r="AR1152" s="6"/>
      <c r="AS1152" s="6"/>
      <c r="AT1152" s="58"/>
      <c r="AV1152" s="6"/>
      <c r="AX1152" s="6"/>
      <c r="AY1152" s="6"/>
      <c r="AZ1152" s="6"/>
      <c r="BA1152" s="6"/>
      <c r="BB1152" s="6"/>
      <c r="BC1152" s="6"/>
      <c r="BD1152" s="6"/>
      <c r="BE1152" s="6"/>
      <c r="BF1152" s="6"/>
      <c r="BK1152" s="672"/>
      <c r="BL1152" s="60"/>
      <c r="CB1152" s="60"/>
    </row>
    <row r="1153" spans="2:80" x14ac:dyDescent="0.25">
      <c r="B1153" s="6">
        <v>26.6</v>
      </c>
      <c r="C1153" s="6">
        <v>71</v>
      </c>
      <c r="D1153" s="6">
        <v>20.399999999999999</v>
      </c>
      <c r="E1153" s="6">
        <v>23.7</v>
      </c>
      <c r="F1153" s="6">
        <v>1.4</v>
      </c>
      <c r="G1153" s="6">
        <v>1.8</v>
      </c>
      <c r="H1153" s="6">
        <v>1011.6</v>
      </c>
      <c r="I1153" s="6" t="s">
        <v>229</v>
      </c>
      <c r="J1153" s="6" t="s">
        <v>229</v>
      </c>
      <c r="K1153" s="6">
        <v>0</v>
      </c>
      <c r="L1153" s="6">
        <v>0</v>
      </c>
      <c r="M1153" s="6">
        <v>0.5</v>
      </c>
      <c r="N1153">
        <v>15.7</v>
      </c>
      <c r="O1153">
        <v>669.8</v>
      </c>
      <c r="P1153">
        <v>26.2</v>
      </c>
      <c r="Q1153">
        <v>28</v>
      </c>
      <c r="R1153" s="60">
        <v>0.79444444444444495</v>
      </c>
      <c r="T1153" s="124">
        <f t="shared" si="69"/>
        <v>0</v>
      </c>
      <c r="U1153" s="128">
        <f t="shared" si="68"/>
        <v>-3</v>
      </c>
      <c r="V1153" s="123" t="str">
        <f t="shared" si="66"/>
        <v/>
      </c>
      <c r="W1153" s="128" t="str">
        <f t="shared" si="67"/>
        <v/>
      </c>
      <c r="X1153" s="124"/>
      <c r="Z1153" s="6"/>
      <c r="AA1153"/>
      <c r="AC1153" s="545"/>
      <c r="AR1153" s="6"/>
      <c r="AS1153" s="6"/>
      <c r="AT1153" s="58"/>
      <c r="AV1153" s="6"/>
      <c r="AX1153" s="6"/>
      <c r="AY1153" s="6"/>
      <c r="AZ1153" s="6"/>
      <c r="BA1153" s="6"/>
      <c r="BB1153" s="6"/>
      <c r="BC1153" s="6"/>
      <c r="BD1153" s="6"/>
      <c r="BE1153" s="6"/>
      <c r="BF1153" s="6"/>
      <c r="BK1153" s="672"/>
      <c r="BL1153" s="60"/>
      <c r="CB1153" s="60"/>
    </row>
    <row r="1154" spans="2:80" x14ac:dyDescent="0.25">
      <c r="B1154" s="6">
        <v>26.6</v>
      </c>
      <c r="C1154" s="6">
        <v>71</v>
      </c>
      <c r="D1154" s="6">
        <v>20.3</v>
      </c>
      <c r="E1154" s="6">
        <v>23.8</v>
      </c>
      <c r="F1154" s="6">
        <v>2.5</v>
      </c>
      <c r="G1154" s="6">
        <v>3.6</v>
      </c>
      <c r="H1154" s="6">
        <v>1011.9</v>
      </c>
      <c r="I1154" s="6" t="s">
        <v>229</v>
      </c>
      <c r="J1154" s="6" t="s">
        <v>229</v>
      </c>
      <c r="K1154" s="6">
        <v>0</v>
      </c>
      <c r="L1154" s="6">
        <v>0</v>
      </c>
      <c r="M1154" s="6">
        <v>0.5</v>
      </c>
      <c r="N1154">
        <v>15.7</v>
      </c>
      <c r="O1154">
        <v>669.8</v>
      </c>
      <c r="P1154">
        <v>26.2</v>
      </c>
      <c r="Q1154">
        <v>27.9</v>
      </c>
      <c r="R1154" s="60">
        <v>0.79513888888888895</v>
      </c>
      <c r="T1154" s="124">
        <f t="shared" si="69"/>
        <v>0</v>
      </c>
      <c r="U1154" s="128">
        <f t="shared" si="68"/>
        <v>-3</v>
      </c>
      <c r="V1154" s="123" t="str">
        <f t="shared" si="66"/>
        <v/>
      </c>
      <c r="W1154" s="128" t="str">
        <f t="shared" si="67"/>
        <v/>
      </c>
      <c r="X1154" s="124"/>
      <c r="Z1154" s="6"/>
      <c r="AA1154"/>
      <c r="AC1154" s="545"/>
      <c r="AR1154" s="6"/>
      <c r="AS1154" s="6"/>
      <c r="AT1154" s="58"/>
      <c r="AV1154" s="6"/>
      <c r="AX1154" s="6"/>
      <c r="AY1154" s="6"/>
      <c r="AZ1154" s="6"/>
      <c r="BA1154" s="6"/>
      <c r="BB1154" s="6"/>
      <c r="BC1154" s="6"/>
      <c r="BD1154" s="6"/>
      <c r="BE1154" s="6"/>
      <c r="BF1154" s="6"/>
      <c r="BK1154" s="672"/>
      <c r="BL1154" s="60"/>
      <c r="CB1154" s="60"/>
    </row>
    <row r="1155" spans="2:80" x14ac:dyDescent="0.25">
      <c r="B1155" s="6">
        <v>26.5</v>
      </c>
      <c r="C1155" s="6">
        <v>71</v>
      </c>
      <c r="D1155" s="6">
        <v>20.3</v>
      </c>
      <c r="E1155" s="6">
        <v>23.8</v>
      </c>
      <c r="F1155" s="6">
        <v>3.6</v>
      </c>
      <c r="G1155" s="6">
        <v>5.4</v>
      </c>
      <c r="H1155" s="6">
        <v>1011.8</v>
      </c>
      <c r="I1155" s="6" t="s">
        <v>229</v>
      </c>
      <c r="J1155" s="6" t="s">
        <v>229</v>
      </c>
      <c r="K1155" s="6">
        <v>0</v>
      </c>
      <c r="L1155" s="6">
        <v>0</v>
      </c>
      <c r="M1155" s="6">
        <v>0.5</v>
      </c>
      <c r="N1155">
        <v>15.7</v>
      </c>
      <c r="O1155">
        <v>669.8</v>
      </c>
      <c r="P1155">
        <v>26.2</v>
      </c>
      <c r="Q1155">
        <v>27.8</v>
      </c>
      <c r="R1155" s="60">
        <v>0.79583333333333295</v>
      </c>
      <c r="T1155" s="124">
        <f t="shared" si="69"/>
        <v>0</v>
      </c>
      <c r="U1155" s="128">
        <f t="shared" si="68"/>
        <v>-3</v>
      </c>
      <c r="V1155" s="123" t="str">
        <f t="shared" si="66"/>
        <v/>
      </c>
      <c r="W1155" s="128" t="str">
        <f t="shared" si="67"/>
        <v/>
      </c>
      <c r="X1155" s="124"/>
      <c r="Z1155" s="6"/>
      <c r="AA1155"/>
      <c r="AC1155" s="545"/>
      <c r="AR1155" s="6"/>
      <c r="AS1155" s="6"/>
      <c r="AT1155" s="58"/>
      <c r="AV1155" s="6"/>
      <c r="AX1155" s="6"/>
      <c r="AY1155" s="6"/>
      <c r="AZ1155" s="6"/>
      <c r="BA1155" s="6"/>
      <c r="BB1155" s="6"/>
      <c r="BC1155" s="6"/>
      <c r="BD1155" s="6"/>
      <c r="BE1155" s="6"/>
      <c r="BF1155" s="6"/>
      <c r="BK1155" s="672"/>
      <c r="BL1155" s="60"/>
      <c r="CB1155" s="60"/>
    </row>
    <row r="1156" spans="2:80" x14ac:dyDescent="0.25">
      <c r="B1156" s="6">
        <v>26.5</v>
      </c>
      <c r="C1156" s="6">
        <v>71</v>
      </c>
      <c r="D1156" s="6">
        <v>20.3</v>
      </c>
      <c r="E1156" s="6">
        <v>23.8</v>
      </c>
      <c r="F1156" s="6">
        <v>2.5</v>
      </c>
      <c r="G1156" s="6">
        <v>3.6</v>
      </c>
      <c r="H1156" s="6">
        <v>1011.6</v>
      </c>
      <c r="I1156" s="6" t="s">
        <v>229</v>
      </c>
      <c r="J1156" s="6" t="s">
        <v>229</v>
      </c>
      <c r="K1156" s="6">
        <v>0</v>
      </c>
      <c r="L1156" s="6">
        <v>0</v>
      </c>
      <c r="M1156" s="6">
        <v>0.5</v>
      </c>
      <c r="N1156">
        <v>15.7</v>
      </c>
      <c r="O1156">
        <v>669.8</v>
      </c>
      <c r="P1156">
        <v>26.1</v>
      </c>
      <c r="Q1156">
        <v>27.7</v>
      </c>
      <c r="R1156" s="60">
        <v>0.79652777777777795</v>
      </c>
      <c r="T1156" s="124">
        <f t="shared" si="69"/>
        <v>0</v>
      </c>
      <c r="U1156" s="128">
        <f t="shared" si="68"/>
        <v>-3</v>
      </c>
      <c r="V1156" s="123" t="str">
        <f t="shared" si="66"/>
        <v/>
      </c>
      <c r="W1156" s="128" t="str">
        <f t="shared" si="67"/>
        <v/>
      </c>
      <c r="X1156" s="124"/>
      <c r="Z1156" s="6"/>
      <c r="AA1156"/>
      <c r="AC1156" s="545"/>
      <c r="AR1156" s="6"/>
      <c r="AS1156" s="6"/>
      <c r="AT1156" s="58"/>
      <c r="AV1156" s="6"/>
      <c r="AX1156" s="6"/>
      <c r="AY1156" s="6"/>
      <c r="AZ1156" s="6"/>
      <c r="BA1156" s="6"/>
      <c r="BB1156" s="6"/>
      <c r="BC1156" s="6"/>
      <c r="BD1156" s="6"/>
      <c r="BE1156" s="6"/>
      <c r="BF1156" s="6"/>
      <c r="BK1156" s="672"/>
      <c r="BL1156" s="60"/>
      <c r="CB1156" s="60"/>
    </row>
    <row r="1157" spans="2:80" x14ac:dyDescent="0.25">
      <c r="B1157" s="6">
        <v>26.5</v>
      </c>
      <c r="C1157" s="6">
        <v>71</v>
      </c>
      <c r="D1157" s="6">
        <v>20.3</v>
      </c>
      <c r="E1157" s="6">
        <v>23.8</v>
      </c>
      <c r="F1157" s="6">
        <v>3.6</v>
      </c>
      <c r="G1157" s="6">
        <v>3.6</v>
      </c>
      <c r="H1157" s="6">
        <v>1011.8</v>
      </c>
      <c r="I1157" s="6" t="s">
        <v>229</v>
      </c>
      <c r="J1157" s="6" t="s">
        <v>229</v>
      </c>
      <c r="K1157" s="6">
        <v>0</v>
      </c>
      <c r="L1157" s="6">
        <v>0</v>
      </c>
      <c r="M1157" s="6">
        <v>0.5</v>
      </c>
      <c r="N1157">
        <v>15.7</v>
      </c>
      <c r="O1157">
        <v>669.8</v>
      </c>
      <c r="P1157">
        <v>26.1</v>
      </c>
      <c r="Q1157">
        <v>27.6</v>
      </c>
      <c r="R1157" s="60">
        <v>0.79722222222222205</v>
      </c>
      <c r="T1157" s="124">
        <f t="shared" si="69"/>
        <v>0</v>
      </c>
      <c r="U1157" s="128">
        <f t="shared" si="68"/>
        <v>-3</v>
      </c>
      <c r="V1157" s="123" t="str">
        <f t="shared" si="66"/>
        <v/>
      </c>
      <c r="W1157" s="128" t="str">
        <f t="shared" si="67"/>
        <v/>
      </c>
      <c r="X1157" s="124"/>
      <c r="Z1157" s="6"/>
      <c r="AA1157"/>
      <c r="AC1157" s="545"/>
      <c r="AR1157" s="6"/>
      <c r="AS1157" s="6"/>
      <c r="AT1157" s="58"/>
      <c r="AV1157" s="6"/>
      <c r="AX1157" s="6"/>
      <c r="AY1157" s="6"/>
      <c r="AZ1157" s="6"/>
      <c r="BA1157" s="6"/>
      <c r="BB1157" s="6"/>
      <c r="BC1157" s="6"/>
      <c r="BD1157" s="6"/>
      <c r="BE1157" s="6"/>
      <c r="BF1157" s="6"/>
      <c r="BK1157" s="672"/>
      <c r="BL1157" s="60"/>
      <c r="CB1157" s="60"/>
    </row>
    <row r="1158" spans="2:80" x14ac:dyDescent="0.25">
      <c r="B1158" s="6">
        <v>26.5</v>
      </c>
      <c r="C1158" s="6">
        <v>71</v>
      </c>
      <c r="D1158" s="6">
        <v>20.399999999999999</v>
      </c>
      <c r="E1158" s="6">
        <v>23.9</v>
      </c>
      <c r="F1158" s="6">
        <v>4.3</v>
      </c>
      <c r="G1158" s="6">
        <v>5.4</v>
      </c>
      <c r="H1158" s="6">
        <v>1012</v>
      </c>
      <c r="I1158" s="6" t="s">
        <v>229</v>
      </c>
      <c r="J1158" s="6" t="s">
        <v>229</v>
      </c>
      <c r="K1158" s="6">
        <v>0</v>
      </c>
      <c r="L1158" s="6">
        <v>0</v>
      </c>
      <c r="M1158" s="6">
        <v>0.5</v>
      </c>
      <c r="N1158">
        <v>15.7</v>
      </c>
      <c r="O1158">
        <v>669.8</v>
      </c>
      <c r="P1158">
        <v>26.1</v>
      </c>
      <c r="Q1158">
        <v>27.5</v>
      </c>
      <c r="R1158" s="60">
        <v>0.79791666666666705</v>
      </c>
      <c r="T1158" s="124">
        <f t="shared" si="69"/>
        <v>0</v>
      </c>
      <c r="U1158" s="128">
        <f t="shared" si="68"/>
        <v>-3</v>
      </c>
      <c r="V1158" s="123" t="str">
        <f t="shared" si="66"/>
        <v/>
      </c>
      <c r="W1158" s="128" t="str">
        <f t="shared" si="67"/>
        <v/>
      </c>
      <c r="X1158" s="124"/>
      <c r="Z1158" s="6"/>
      <c r="AA1158"/>
      <c r="AC1158" s="545"/>
      <c r="AR1158" s="6"/>
      <c r="AS1158" s="6"/>
      <c r="AT1158" s="58"/>
      <c r="AV1158" s="6"/>
      <c r="AX1158" s="6"/>
      <c r="AY1158" s="6"/>
      <c r="AZ1158" s="6"/>
      <c r="BA1158" s="6"/>
      <c r="BB1158" s="6"/>
      <c r="BC1158" s="6"/>
      <c r="BD1158" s="6"/>
      <c r="BE1158" s="6"/>
      <c r="BF1158" s="6"/>
      <c r="BK1158" s="672"/>
      <c r="BL1158" s="60"/>
      <c r="CB1158" s="60"/>
    </row>
    <row r="1159" spans="2:80" x14ac:dyDescent="0.25">
      <c r="B1159" s="6">
        <v>26.4</v>
      </c>
      <c r="C1159" s="6">
        <v>71</v>
      </c>
      <c r="D1159" s="6">
        <v>20.399999999999999</v>
      </c>
      <c r="E1159" s="6">
        <v>23.9</v>
      </c>
      <c r="F1159" s="6">
        <v>3.6</v>
      </c>
      <c r="G1159" s="6">
        <v>5.4</v>
      </c>
      <c r="H1159" s="6">
        <v>1011.7</v>
      </c>
      <c r="I1159" s="6" t="s">
        <v>229</v>
      </c>
      <c r="J1159" s="6" t="s">
        <v>229</v>
      </c>
      <c r="K1159" s="6">
        <v>0</v>
      </c>
      <c r="L1159" s="6">
        <v>0</v>
      </c>
      <c r="M1159" s="6">
        <v>0.5</v>
      </c>
      <c r="N1159">
        <v>15.7</v>
      </c>
      <c r="O1159">
        <v>669.8</v>
      </c>
      <c r="P1159">
        <v>26</v>
      </c>
      <c r="Q1159">
        <v>27.5</v>
      </c>
      <c r="R1159" s="60">
        <v>0.79861111111111105</v>
      </c>
      <c r="T1159" s="124">
        <f t="shared" si="69"/>
        <v>0</v>
      </c>
      <c r="U1159" s="128">
        <f t="shared" si="68"/>
        <v>-3</v>
      </c>
      <c r="V1159" s="123" t="str">
        <f t="shared" si="66"/>
        <v/>
      </c>
      <c r="W1159" s="128" t="str">
        <f t="shared" si="67"/>
        <v/>
      </c>
      <c r="X1159" s="124"/>
      <c r="Z1159" s="6"/>
      <c r="AA1159"/>
      <c r="AC1159" s="545"/>
      <c r="AR1159" s="6"/>
      <c r="AS1159" s="6"/>
      <c r="AT1159" s="58"/>
      <c r="AV1159" s="6"/>
      <c r="AX1159" s="6"/>
      <c r="AY1159" s="6"/>
      <c r="AZ1159" s="6"/>
      <c r="BA1159" s="6"/>
      <c r="BB1159" s="6"/>
      <c r="BC1159" s="6"/>
      <c r="BD1159" s="6"/>
      <c r="BE1159" s="6"/>
      <c r="BF1159" s="6"/>
      <c r="BK1159" s="672"/>
      <c r="BL1159" s="60"/>
      <c r="CB1159" s="60"/>
    </row>
    <row r="1160" spans="2:80" x14ac:dyDescent="0.25">
      <c r="B1160" s="6">
        <v>26.4</v>
      </c>
      <c r="C1160" s="6">
        <v>72</v>
      </c>
      <c r="D1160" s="6">
        <v>20.399999999999999</v>
      </c>
      <c r="E1160" s="6">
        <v>23.9</v>
      </c>
      <c r="F1160" s="6">
        <v>5</v>
      </c>
      <c r="G1160" s="6">
        <v>5.4</v>
      </c>
      <c r="H1160" s="6">
        <v>1011.8</v>
      </c>
      <c r="I1160" s="6" t="s">
        <v>229</v>
      </c>
      <c r="J1160" s="6" t="s">
        <v>229</v>
      </c>
      <c r="K1160" s="6">
        <v>0</v>
      </c>
      <c r="L1160" s="6">
        <v>0</v>
      </c>
      <c r="M1160" s="6">
        <v>0.5</v>
      </c>
      <c r="N1160">
        <v>15.7</v>
      </c>
      <c r="O1160">
        <v>669.8</v>
      </c>
      <c r="P1160">
        <v>26</v>
      </c>
      <c r="Q1160">
        <v>27.4</v>
      </c>
      <c r="R1160" s="60">
        <v>0.79930555555555605</v>
      </c>
      <c r="T1160" s="124">
        <f t="shared" si="69"/>
        <v>0</v>
      </c>
      <c r="U1160" s="128">
        <f t="shared" si="68"/>
        <v>-3</v>
      </c>
      <c r="V1160" s="123" t="str">
        <f t="shared" si="66"/>
        <v/>
      </c>
      <c r="W1160" s="128" t="str">
        <f t="shared" si="67"/>
        <v/>
      </c>
      <c r="X1160" s="124"/>
      <c r="Z1160" s="6"/>
      <c r="AA1160"/>
      <c r="AC1160" s="545"/>
      <c r="AR1160" s="6"/>
      <c r="AS1160" s="6"/>
      <c r="AT1160" s="58"/>
      <c r="AV1160" s="6"/>
      <c r="AX1160" s="6"/>
      <c r="AY1160" s="6"/>
      <c r="AZ1160" s="6"/>
      <c r="BA1160" s="6"/>
      <c r="BB1160" s="6"/>
      <c r="BC1160" s="6"/>
      <c r="BD1160" s="6"/>
      <c r="BE1160" s="6"/>
      <c r="BF1160" s="6"/>
      <c r="BK1160" s="672"/>
      <c r="BL1160" s="60"/>
      <c r="CB1160" s="60"/>
    </row>
    <row r="1161" spans="2:80" x14ac:dyDescent="0.25">
      <c r="B1161" s="6">
        <v>26.4</v>
      </c>
      <c r="C1161" s="6">
        <v>71</v>
      </c>
      <c r="D1161" s="6">
        <v>20.399999999999999</v>
      </c>
      <c r="E1161" s="6">
        <v>23.9</v>
      </c>
      <c r="F1161" s="6">
        <v>2.9</v>
      </c>
      <c r="G1161" s="6">
        <v>3.6</v>
      </c>
      <c r="H1161" s="6">
        <v>1011.7</v>
      </c>
      <c r="I1161" s="6" t="s">
        <v>229</v>
      </c>
      <c r="J1161" s="6" t="s">
        <v>229</v>
      </c>
      <c r="K1161" s="6">
        <v>0</v>
      </c>
      <c r="L1161" s="6">
        <v>0</v>
      </c>
      <c r="M1161" s="6">
        <v>0.5</v>
      </c>
      <c r="N1161">
        <v>15.7</v>
      </c>
      <c r="O1161">
        <v>669.8</v>
      </c>
      <c r="P1161">
        <v>26</v>
      </c>
      <c r="Q1161">
        <v>27.3</v>
      </c>
      <c r="R1161" s="60">
        <v>0.8</v>
      </c>
      <c r="T1161" s="124">
        <f t="shared" si="69"/>
        <v>0</v>
      </c>
      <c r="U1161" s="128">
        <f t="shared" si="68"/>
        <v>-3</v>
      </c>
      <c r="V1161" s="123" t="str">
        <f t="shared" si="66"/>
        <v/>
      </c>
      <c r="W1161" s="128" t="str">
        <f t="shared" si="67"/>
        <v/>
      </c>
      <c r="X1161" s="124"/>
      <c r="Z1161" s="6"/>
      <c r="AA1161"/>
      <c r="AC1161" s="545"/>
      <c r="AR1161" s="6"/>
      <c r="AS1161" s="6"/>
      <c r="AT1161" s="58"/>
      <c r="AV1161" s="6"/>
      <c r="AX1161" s="6"/>
      <c r="AY1161" s="6"/>
      <c r="AZ1161" s="6"/>
      <c r="BA1161" s="6"/>
      <c r="BB1161" s="6"/>
      <c r="BC1161" s="6"/>
      <c r="BD1161" s="6"/>
      <c r="BE1161" s="6"/>
      <c r="BF1161" s="6"/>
      <c r="BK1161" s="672"/>
      <c r="BL1161" s="60"/>
      <c r="CB1161" s="60"/>
    </row>
    <row r="1162" spans="2:80" x14ac:dyDescent="0.25">
      <c r="B1162" s="6">
        <v>26.3</v>
      </c>
      <c r="C1162" s="6">
        <v>72</v>
      </c>
      <c r="D1162" s="6">
        <v>20.399999999999999</v>
      </c>
      <c r="E1162" s="6">
        <v>23.9</v>
      </c>
      <c r="F1162" s="6">
        <v>1.1000000000000001</v>
      </c>
      <c r="G1162" s="6">
        <v>1.8</v>
      </c>
      <c r="H1162" s="6">
        <v>1011.6</v>
      </c>
      <c r="I1162" s="6" t="s">
        <v>229</v>
      </c>
      <c r="J1162" s="6" t="s">
        <v>229</v>
      </c>
      <c r="K1162" s="6">
        <v>0</v>
      </c>
      <c r="L1162" s="6">
        <v>0</v>
      </c>
      <c r="M1162" s="6">
        <v>0.5</v>
      </c>
      <c r="N1162">
        <v>15.7</v>
      </c>
      <c r="O1162">
        <v>669.8</v>
      </c>
      <c r="P1162">
        <v>26</v>
      </c>
      <c r="Q1162">
        <v>27.2</v>
      </c>
      <c r="R1162" s="60">
        <v>0.80069444444444404</v>
      </c>
      <c r="T1162" s="124">
        <f t="shared" si="69"/>
        <v>0</v>
      </c>
      <c r="U1162" s="128">
        <f t="shared" si="68"/>
        <v>-3</v>
      </c>
      <c r="V1162" s="123" t="str">
        <f t="shared" si="66"/>
        <v/>
      </c>
      <c r="W1162" s="128" t="str">
        <f t="shared" si="67"/>
        <v/>
      </c>
      <c r="X1162" s="124"/>
      <c r="Z1162" s="6"/>
      <c r="AA1162"/>
      <c r="AC1162" s="545"/>
      <c r="AR1162" s="6"/>
      <c r="AS1162" s="6"/>
      <c r="AT1162" s="58"/>
      <c r="AV1162" s="6"/>
      <c r="AX1162" s="6"/>
      <c r="AY1162" s="6"/>
      <c r="AZ1162" s="6"/>
      <c r="BA1162" s="6"/>
      <c r="BB1162" s="6"/>
      <c r="BC1162" s="6"/>
      <c r="BD1162" s="6"/>
      <c r="BE1162" s="6"/>
      <c r="BF1162" s="6"/>
      <c r="BK1162" s="672"/>
      <c r="BL1162" s="60"/>
      <c r="CB1162" s="60"/>
    </row>
    <row r="1163" spans="2:80" x14ac:dyDescent="0.25">
      <c r="B1163" s="6">
        <v>26.3</v>
      </c>
      <c r="C1163" s="6">
        <v>72</v>
      </c>
      <c r="D1163" s="6">
        <v>20.399999999999999</v>
      </c>
      <c r="E1163" s="6">
        <v>23.9</v>
      </c>
      <c r="F1163" s="6">
        <v>2.5</v>
      </c>
      <c r="G1163" s="6">
        <v>3.6</v>
      </c>
      <c r="H1163" s="6">
        <v>1011.7</v>
      </c>
      <c r="I1163" s="6" t="s">
        <v>229</v>
      </c>
      <c r="J1163" s="6" t="s">
        <v>229</v>
      </c>
      <c r="K1163" s="6">
        <v>0</v>
      </c>
      <c r="L1163" s="6">
        <v>0</v>
      </c>
      <c r="M1163" s="6">
        <v>0.5</v>
      </c>
      <c r="N1163">
        <v>15.7</v>
      </c>
      <c r="O1163">
        <v>669.8</v>
      </c>
      <c r="P1163">
        <v>26</v>
      </c>
      <c r="Q1163">
        <v>27.1</v>
      </c>
      <c r="R1163" s="60">
        <v>0.80138888888888904</v>
      </c>
      <c r="T1163" s="124">
        <f t="shared" si="69"/>
        <v>0</v>
      </c>
      <c r="U1163" s="128">
        <f t="shared" si="68"/>
        <v>-3</v>
      </c>
      <c r="V1163" s="123" t="str">
        <f t="shared" si="66"/>
        <v/>
      </c>
      <c r="W1163" s="128" t="str">
        <f t="shared" si="67"/>
        <v/>
      </c>
      <c r="X1163" s="124"/>
      <c r="Z1163" s="6"/>
      <c r="AA1163"/>
      <c r="AC1163" s="545"/>
      <c r="AR1163" s="6"/>
      <c r="AS1163" s="6"/>
      <c r="AT1163" s="58"/>
      <c r="AV1163" s="6"/>
      <c r="AX1163" s="6"/>
      <c r="AY1163" s="6"/>
      <c r="AZ1163" s="6"/>
      <c r="BA1163" s="6"/>
      <c r="BB1163" s="6"/>
      <c r="BC1163" s="6"/>
      <c r="BD1163" s="6"/>
      <c r="BE1163" s="6"/>
      <c r="BF1163" s="6"/>
      <c r="BK1163" s="672"/>
      <c r="BL1163" s="60"/>
      <c r="CB1163" s="60"/>
    </row>
    <row r="1164" spans="2:80" x14ac:dyDescent="0.25">
      <c r="B1164" s="6">
        <v>26.3</v>
      </c>
      <c r="C1164" s="6">
        <v>72</v>
      </c>
      <c r="D1164" s="6">
        <v>20.5</v>
      </c>
      <c r="E1164" s="6">
        <v>24</v>
      </c>
      <c r="F1164" s="6">
        <v>3.6</v>
      </c>
      <c r="G1164" s="6">
        <v>5.4</v>
      </c>
      <c r="H1164" s="6">
        <v>1011.7</v>
      </c>
      <c r="I1164" s="6" t="s">
        <v>229</v>
      </c>
      <c r="J1164" s="6" t="s">
        <v>229</v>
      </c>
      <c r="K1164" s="6">
        <v>0</v>
      </c>
      <c r="L1164" s="6">
        <v>0</v>
      </c>
      <c r="M1164" s="6">
        <v>0.5</v>
      </c>
      <c r="N1164">
        <v>15.7</v>
      </c>
      <c r="O1164">
        <v>669.8</v>
      </c>
      <c r="P1164">
        <v>25.9</v>
      </c>
      <c r="Q1164">
        <v>27.1</v>
      </c>
      <c r="R1164" s="60">
        <v>0.80208333333333304</v>
      </c>
      <c r="T1164" s="124">
        <f t="shared" si="69"/>
        <v>0</v>
      </c>
      <c r="U1164" s="128">
        <f t="shared" si="68"/>
        <v>-3</v>
      </c>
      <c r="V1164" s="123" t="str">
        <f t="shared" ref="V1164:V1227" si="70">IF($K1668&gt;0,1,"")</f>
        <v/>
      </c>
      <c r="W1164" s="128" t="str">
        <f t="shared" ref="W1164:W1227" si="71">IF($T1164&gt;$B1668+4,1,"")</f>
        <v/>
      </c>
      <c r="X1164" s="124"/>
      <c r="Z1164" s="6"/>
      <c r="AA1164"/>
      <c r="AC1164" s="545"/>
      <c r="AR1164" s="6"/>
      <c r="AS1164" s="6"/>
      <c r="AT1164" s="58"/>
      <c r="AV1164" s="6"/>
      <c r="AX1164" s="6"/>
      <c r="AY1164" s="6"/>
      <c r="AZ1164" s="6"/>
      <c r="BA1164" s="6"/>
      <c r="BB1164" s="6"/>
      <c r="BC1164" s="6"/>
      <c r="BD1164" s="6"/>
      <c r="BE1164" s="6"/>
      <c r="BF1164" s="6"/>
      <c r="BK1164" s="672"/>
      <c r="BL1164" s="60"/>
      <c r="CB1164" s="60"/>
    </row>
    <row r="1165" spans="2:80" x14ac:dyDescent="0.25">
      <c r="B1165" s="6">
        <v>26.3</v>
      </c>
      <c r="C1165" s="6">
        <v>72</v>
      </c>
      <c r="D1165" s="6">
        <v>20.5</v>
      </c>
      <c r="E1165" s="6">
        <v>24</v>
      </c>
      <c r="F1165" s="6">
        <v>4</v>
      </c>
      <c r="G1165" s="6">
        <v>5.4</v>
      </c>
      <c r="H1165" s="6">
        <v>1011.9</v>
      </c>
      <c r="I1165" s="6" t="s">
        <v>229</v>
      </c>
      <c r="J1165" s="6" t="s">
        <v>229</v>
      </c>
      <c r="K1165" s="6">
        <v>0</v>
      </c>
      <c r="L1165" s="6">
        <v>0</v>
      </c>
      <c r="M1165" s="6">
        <v>0.5</v>
      </c>
      <c r="N1165">
        <v>15.7</v>
      </c>
      <c r="O1165">
        <v>669.8</v>
      </c>
      <c r="P1165">
        <v>25.9</v>
      </c>
      <c r="Q1165">
        <v>27</v>
      </c>
      <c r="R1165" s="60">
        <v>0.80277777777777803</v>
      </c>
      <c r="T1165" s="124">
        <f t="shared" si="69"/>
        <v>0</v>
      </c>
      <c r="U1165" s="128">
        <f t="shared" si="68"/>
        <v>-3</v>
      </c>
      <c r="V1165" s="123" t="str">
        <f t="shared" si="70"/>
        <v/>
      </c>
      <c r="W1165" s="128" t="str">
        <f t="shared" si="71"/>
        <v/>
      </c>
      <c r="X1165" s="124"/>
      <c r="Z1165" s="6"/>
      <c r="AA1165"/>
      <c r="AC1165" s="545"/>
      <c r="AR1165" s="6"/>
      <c r="AS1165" s="6"/>
      <c r="AT1165" s="58"/>
      <c r="AV1165" s="6"/>
      <c r="AX1165" s="6"/>
      <c r="AY1165" s="6"/>
      <c r="AZ1165" s="6"/>
      <c r="BA1165" s="6"/>
      <c r="BB1165" s="6"/>
      <c r="BC1165" s="6"/>
      <c r="BD1165" s="6"/>
      <c r="BE1165" s="6"/>
      <c r="BF1165" s="6"/>
      <c r="BK1165" s="672"/>
      <c r="BL1165" s="60"/>
      <c r="CB1165" s="60"/>
    </row>
    <row r="1166" spans="2:80" x14ac:dyDescent="0.25">
      <c r="B1166" s="6">
        <v>26.3</v>
      </c>
      <c r="C1166" s="6">
        <v>72</v>
      </c>
      <c r="D1166" s="6">
        <v>20.5</v>
      </c>
      <c r="E1166" s="6">
        <v>24</v>
      </c>
      <c r="F1166" s="6">
        <v>0</v>
      </c>
      <c r="G1166" s="6">
        <v>0</v>
      </c>
      <c r="H1166" s="6">
        <v>1012</v>
      </c>
      <c r="I1166" s="6" t="s">
        <v>229</v>
      </c>
      <c r="J1166" s="6" t="s">
        <v>229</v>
      </c>
      <c r="K1166" s="6">
        <v>0</v>
      </c>
      <c r="L1166" s="6">
        <v>0</v>
      </c>
      <c r="M1166" s="6">
        <v>0.5</v>
      </c>
      <c r="N1166">
        <v>15.7</v>
      </c>
      <c r="O1166">
        <v>669.8</v>
      </c>
      <c r="P1166">
        <v>25.9</v>
      </c>
      <c r="Q1166">
        <v>27</v>
      </c>
      <c r="R1166" s="60">
        <v>0.80347222222222203</v>
      </c>
      <c r="T1166" s="124">
        <f t="shared" si="69"/>
        <v>0</v>
      </c>
      <c r="U1166" s="128">
        <f t="shared" si="68"/>
        <v>-3</v>
      </c>
      <c r="V1166" s="123" t="str">
        <f t="shared" si="70"/>
        <v/>
      </c>
      <c r="W1166" s="128" t="str">
        <f t="shared" si="71"/>
        <v/>
      </c>
      <c r="X1166" s="124"/>
      <c r="Z1166" s="6"/>
      <c r="AA1166"/>
      <c r="AC1166" s="545"/>
      <c r="AR1166" s="6"/>
      <c r="AS1166" s="6"/>
      <c r="AT1166" s="58"/>
      <c r="AV1166" s="6"/>
      <c r="AX1166" s="6"/>
      <c r="AY1166" s="6"/>
      <c r="AZ1166" s="6"/>
      <c r="BA1166" s="6"/>
      <c r="BB1166" s="6"/>
      <c r="BC1166" s="6"/>
      <c r="BD1166" s="6"/>
      <c r="BE1166" s="6"/>
      <c r="BF1166" s="6"/>
      <c r="BK1166" s="672"/>
      <c r="BL1166" s="60"/>
      <c r="CB1166" s="60"/>
    </row>
    <row r="1167" spans="2:80" x14ac:dyDescent="0.25">
      <c r="B1167" s="6">
        <v>26.2</v>
      </c>
      <c r="C1167" s="6">
        <v>72</v>
      </c>
      <c r="D1167" s="6">
        <v>20.5</v>
      </c>
      <c r="E1167" s="6">
        <v>24.1</v>
      </c>
      <c r="F1167" s="6">
        <v>1.1000000000000001</v>
      </c>
      <c r="G1167" s="6">
        <v>1.8</v>
      </c>
      <c r="H1167" s="6">
        <v>1011.6</v>
      </c>
      <c r="I1167" s="6" t="s">
        <v>229</v>
      </c>
      <c r="J1167" s="6" t="s">
        <v>229</v>
      </c>
      <c r="K1167" s="6">
        <v>0</v>
      </c>
      <c r="L1167" s="6">
        <v>0</v>
      </c>
      <c r="M1167" s="6">
        <v>0.5</v>
      </c>
      <c r="N1167">
        <v>15.7</v>
      </c>
      <c r="O1167">
        <v>669.8</v>
      </c>
      <c r="P1167">
        <v>25.9</v>
      </c>
      <c r="Q1167">
        <v>27</v>
      </c>
      <c r="R1167" s="60">
        <v>0.80416666666666703</v>
      </c>
      <c r="T1167" s="124">
        <f t="shared" si="69"/>
        <v>0</v>
      </c>
      <c r="U1167" s="128">
        <f t="shared" si="68"/>
        <v>-3</v>
      </c>
      <c r="V1167" s="123" t="str">
        <f t="shared" si="70"/>
        <v/>
      </c>
      <c r="W1167" s="128" t="str">
        <f t="shared" si="71"/>
        <v/>
      </c>
      <c r="X1167" s="124"/>
      <c r="Z1167" s="6"/>
      <c r="AA1167"/>
      <c r="AC1167" s="545"/>
      <c r="AR1167" s="6"/>
      <c r="AS1167" s="6"/>
      <c r="AT1167" s="58"/>
      <c r="AV1167" s="6"/>
      <c r="AX1167" s="6"/>
      <c r="AY1167" s="6"/>
      <c r="AZ1167" s="6"/>
      <c r="BA1167" s="6"/>
      <c r="BB1167" s="6"/>
      <c r="BC1167" s="6"/>
      <c r="BD1167" s="6"/>
      <c r="BE1167" s="6"/>
      <c r="BF1167" s="6"/>
      <c r="BK1167" s="672"/>
      <c r="BL1167" s="60"/>
      <c r="CB1167" s="60"/>
    </row>
    <row r="1168" spans="2:80" x14ac:dyDescent="0.25">
      <c r="B1168" s="6">
        <v>26.2</v>
      </c>
      <c r="C1168" s="6">
        <v>72</v>
      </c>
      <c r="D1168" s="6">
        <v>20.5</v>
      </c>
      <c r="E1168" s="6">
        <v>24.1</v>
      </c>
      <c r="F1168" s="6">
        <v>3.6</v>
      </c>
      <c r="G1168" s="6">
        <v>5.4</v>
      </c>
      <c r="H1168" s="6">
        <v>1011.9</v>
      </c>
      <c r="I1168" s="6" t="s">
        <v>229</v>
      </c>
      <c r="J1168" s="6" t="s">
        <v>229</v>
      </c>
      <c r="K1168" s="6">
        <v>0</v>
      </c>
      <c r="L1168" s="6">
        <v>0</v>
      </c>
      <c r="M1168" s="6">
        <v>0.5</v>
      </c>
      <c r="N1168">
        <v>15.7</v>
      </c>
      <c r="O1168">
        <v>669.8</v>
      </c>
      <c r="P1168">
        <v>25.9</v>
      </c>
      <c r="Q1168">
        <v>26.9</v>
      </c>
      <c r="R1168" s="60">
        <v>0.80486111111111103</v>
      </c>
      <c r="T1168" s="124">
        <f t="shared" si="69"/>
        <v>0</v>
      </c>
      <c r="U1168" s="128">
        <f t="shared" ref="U1168:U1231" si="72">(T1168-B1672)-3</f>
        <v>-3</v>
      </c>
      <c r="V1168" s="123" t="str">
        <f t="shared" si="70"/>
        <v/>
      </c>
      <c r="W1168" s="128" t="str">
        <f t="shared" si="71"/>
        <v/>
      </c>
      <c r="X1168" s="124"/>
      <c r="Z1168" s="6"/>
      <c r="AA1168"/>
      <c r="AC1168" s="545"/>
      <c r="AR1168" s="6"/>
      <c r="AS1168" s="6"/>
      <c r="AT1168" s="58"/>
      <c r="AV1168" s="6"/>
      <c r="AX1168" s="6"/>
      <c r="AY1168" s="6"/>
      <c r="AZ1168" s="6"/>
      <c r="BA1168" s="6"/>
      <c r="BB1168" s="6"/>
      <c r="BC1168" s="6"/>
      <c r="BD1168" s="6"/>
      <c r="BE1168" s="6"/>
      <c r="BF1168" s="6"/>
      <c r="BK1168" s="672"/>
      <c r="BL1168" s="60"/>
      <c r="CB1168" s="60"/>
    </row>
    <row r="1169" spans="2:80" x14ac:dyDescent="0.25">
      <c r="B1169" s="6">
        <v>26.2</v>
      </c>
      <c r="C1169" s="6">
        <v>72</v>
      </c>
      <c r="D1169" s="6">
        <v>20.5</v>
      </c>
      <c r="E1169" s="6">
        <v>24.1</v>
      </c>
      <c r="F1169" s="6">
        <v>5.8</v>
      </c>
      <c r="G1169" s="6">
        <v>7.2</v>
      </c>
      <c r="H1169" s="6">
        <v>1012.1</v>
      </c>
      <c r="I1169" s="6" t="s">
        <v>229</v>
      </c>
      <c r="J1169" s="6" t="s">
        <v>229</v>
      </c>
      <c r="K1169" s="6">
        <v>0</v>
      </c>
      <c r="L1169" s="6">
        <v>0</v>
      </c>
      <c r="M1169" s="6">
        <v>0.5</v>
      </c>
      <c r="N1169">
        <v>15.7</v>
      </c>
      <c r="O1169">
        <v>669.8</v>
      </c>
      <c r="P1169">
        <v>25.8</v>
      </c>
      <c r="Q1169">
        <v>26.9</v>
      </c>
      <c r="R1169" s="60">
        <v>0.80555555555555602</v>
      </c>
      <c r="T1169" s="124">
        <f t="shared" si="69"/>
        <v>0</v>
      </c>
      <c r="U1169" s="128">
        <f t="shared" si="72"/>
        <v>-3</v>
      </c>
      <c r="V1169" s="123" t="str">
        <f t="shared" si="70"/>
        <v/>
      </c>
      <c r="W1169" s="128" t="str">
        <f t="shared" si="71"/>
        <v/>
      </c>
      <c r="X1169" s="124"/>
      <c r="Z1169" s="6"/>
      <c r="AA1169"/>
      <c r="AC1169" s="545"/>
      <c r="AR1169" s="6"/>
      <c r="AS1169" s="6"/>
      <c r="AT1169" s="58"/>
      <c r="AV1169" s="6"/>
      <c r="AX1169" s="6"/>
      <c r="AY1169" s="6"/>
      <c r="AZ1169" s="6"/>
      <c r="BA1169" s="6"/>
      <c r="BB1169" s="6"/>
      <c r="BC1169" s="6"/>
      <c r="BD1169" s="6"/>
      <c r="BE1169" s="6"/>
      <c r="BF1169" s="6"/>
      <c r="BK1169" s="672"/>
      <c r="BL1169" s="60"/>
      <c r="CB1169" s="60"/>
    </row>
    <row r="1170" spans="2:80" x14ac:dyDescent="0.25">
      <c r="B1170" s="6">
        <v>26.2</v>
      </c>
      <c r="C1170" s="6">
        <v>72</v>
      </c>
      <c r="D1170" s="6">
        <v>20.5</v>
      </c>
      <c r="E1170" s="6">
        <v>24.1</v>
      </c>
      <c r="F1170" s="6">
        <v>2.9</v>
      </c>
      <c r="G1170" s="6">
        <v>3.6</v>
      </c>
      <c r="H1170" s="6">
        <v>1012.1</v>
      </c>
      <c r="I1170" s="6" t="s">
        <v>229</v>
      </c>
      <c r="J1170" s="6" t="s">
        <v>229</v>
      </c>
      <c r="K1170" s="6">
        <v>0</v>
      </c>
      <c r="L1170" s="6">
        <v>0</v>
      </c>
      <c r="M1170" s="6">
        <v>0.5</v>
      </c>
      <c r="N1170">
        <v>15.7</v>
      </c>
      <c r="O1170">
        <v>669.8</v>
      </c>
      <c r="P1170">
        <v>25.8</v>
      </c>
      <c r="Q1170">
        <v>26.8</v>
      </c>
      <c r="R1170" s="60">
        <v>0.80625000000000002</v>
      </c>
      <c r="T1170" s="124">
        <f t="shared" si="69"/>
        <v>0</v>
      </c>
      <c r="U1170" s="128">
        <f t="shared" si="72"/>
        <v>-3</v>
      </c>
      <c r="V1170" s="123" t="str">
        <f t="shared" si="70"/>
        <v/>
      </c>
      <c r="W1170" s="128" t="str">
        <f t="shared" si="71"/>
        <v/>
      </c>
      <c r="X1170" s="124"/>
      <c r="Z1170" s="6"/>
      <c r="AA1170"/>
      <c r="AC1170" s="545"/>
      <c r="AR1170" s="6"/>
      <c r="AS1170" s="6"/>
      <c r="AT1170" s="58"/>
      <c r="AV1170" s="6"/>
      <c r="AX1170" s="6"/>
      <c r="AY1170" s="6"/>
      <c r="AZ1170" s="6"/>
      <c r="BA1170" s="6"/>
      <c r="BB1170" s="6"/>
      <c r="BC1170" s="6"/>
      <c r="BD1170" s="6"/>
      <c r="BE1170" s="6"/>
      <c r="BF1170" s="6"/>
      <c r="BK1170" s="672"/>
      <c r="BL1170" s="60"/>
      <c r="CB1170" s="60"/>
    </row>
    <row r="1171" spans="2:80" x14ac:dyDescent="0.25">
      <c r="B1171" s="6">
        <v>26.2</v>
      </c>
      <c r="C1171" s="6">
        <v>72</v>
      </c>
      <c r="D1171" s="6">
        <v>20.5</v>
      </c>
      <c r="E1171" s="6">
        <v>24.1</v>
      </c>
      <c r="F1171" s="6">
        <v>1.4</v>
      </c>
      <c r="G1171" s="6">
        <v>1.8</v>
      </c>
      <c r="H1171" s="6">
        <v>1012.1</v>
      </c>
      <c r="I1171" s="6" t="s">
        <v>229</v>
      </c>
      <c r="J1171" s="6" t="s">
        <v>229</v>
      </c>
      <c r="K1171" s="6">
        <v>0</v>
      </c>
      <c r="L1171" s="6">
        <v>0</v>
      </c>
      <c r="M1171" s="6">
        <v>0.5</v>
      </c>
      <c r="N1171">
        <v>15.7</v>
      </c>
      <c r="O1171">
        <v>669.8</v>
      </c>
      <c r="P1171">
        <v>25.8</v>
      </c>
      <c r="Q1171">
        <v>26.8</v>
      </c>
      <c r="R1171" s="60">
        <v>0.80694444444444402</v>
      </c>
      <c r="T1171" s="124">
        <f t="shared" si="69"/>
        <v>0</v>
      </c>
      <c r="U1171" s="128">
        <f t="shared" si="72"/>
        <v>-3</v>
      </c>
      <c r="V1171" s="123" t="str">
        <f t="shared" si="70"/>
        <v/>
      </c>
      <c r="W1171" s="128" t="str">
        <f t="shared" si="71"/>
        <v/>
      </c>
      <c r="X1171" s="124"/>
      <c r="Z1171" s="6"/>
      <c r="AA1171"/>
      <c r="AC1171" s="545"/>
      <c r="AR1171" s="6"/>
      <c r="AS1171" s="6"/>
      <c r="AT1171" s="58"/>
      <c r="AV1171" s="6"/>
      <c r="AX1171" s="6"/>
      <c r="AY1171" s="6"/>
      <c r="AZ1171" s="6"/>
      <c r="BA1171" s="6"/>
      <c r="BB1171" s="6"/>
      <c r="BC1171" s="6"/>
      <c r="BD1171" s="6"/>
      <c r="BE1171" s="6"/>
      <c r="BF1171" s="6"/>
      <c r="BK1171" s="672"/>
      <c r="BL1171" s="60"/>
      <c r="CB1171" s="60"/>
    </row>
    <row r="1172" spans="2:80" x14ac:dyDescent="0.25">
      <c r="B1172" s="6">
        <v>26.2</v>
      </c>
      <c r="C1172" s="6">
        <v>72</v>
      </c>
      <c r="D1172" s="6">
        <v>20.5</v>
      </c>
      <c r="E1172" s="6">
        <v>24.1</v>
      </c>
      <c r="F1172" s="6">
        <v>3.2</v>
      </c>
      <c r="G1172" s="6">
        <v>5.4</v>
      </c>
      <c r="H1172" s="6">
        <v>1011.8</v>
      </c>
      <c r="I1172" s="6" t="s">
        <v>229</v>
      </c>
      <c r="J1172" s="6" t="s">
        <v>229</v>
      </c>
      <c r="K1172" s="6">
        <v>0</v>
      </c>
      <c r="L1172" s="6">
        <v>0</v>
      </c>
      <c r="M1172" s="6">
        <v>0.5</v>
      </c>
      <c r="N1172">
        <v>15.7</v>
      </c>
      <c r="O1172">
        <v>669.8</v>
      </c>
      <c r="P1172">
        <v>25.8</v>
      </c>
      <c r="Q1172">
        <v>26.7</v>
      </c>
      <c r="R1172" s="60">
        <v>0.80763888888888902</v>
      </c>
      <c r="T1172" s="124">
        <f t="shared" si="69"/>
        <v>0</v>
      </c>
      <c r="U1172" s="128">
        <f t="shared" si="72"/>
        <v>-3</v>
      </c>
      <c r="V1172" s="123" t="str">
        <f t="shared" si="70"/>
        <v/>
      </c>
      <c r="W1172" s="128" t="str">
        <f t="shared" si="71"/>
        <v/>
      </c>
      <c r="X1172" s="124"/>
      <c r="Z1172" s="6"/>
      <c r="AA1172"/>
      <c r="AC1172" s="545"/>
      <c r="AR1172" s="6"/>
      <c r="AS1172" s="6"/>
      <c r="AT1172" s="58"/>
      <c r="AV1172" s="6"/>
      <c r="AX1172" s="6"/>
      <c r="AY1172" s="6"/>
      <c r="AZ1172" s="6"/>
      <c r="BA1172" s="6"/>
      <c r="BB1172" s="6"/>
      <c r="BC1172" s="6"/>
      <c r="BD1172" s="6"/>
      <c r="BE1172" s="6"/>
      <c r="BF1172" s="6"/>
      <c r="BK1172" s="672"/>
      <c r="BL1172" s="60"/>
      <c r="CB1172" s="60"/>
    </row>
    <row r="1173" spans="2:80" x14ac:dyDescent="0.25">
      <c r="B1173" s="6">
        <v>26.1</v>
      </c>
      <c r="C1173" s="6">
        <v>72</v>
      </c>
      <c r="D1173" s="6">
        <v>20.5</v>
      </c>
      <c r="E1173" s="6">
        <v>24.1</v>
      </c>
      <c r="F1173" s="6">
        <v>1.1000000000000001</v>
      </c>
      <c r="G1173" s="6">
        <v>1.8</v>
      </c>
      <c r="H1173" s="6">
        <v>1012.1</v>
      </c>
      <c r="I1173" s="6" t="s">
        <v>229</v>
      </c>
      <c r="J1173" s="6" t="s">
        <v>229</v>
      </c>
      <c r="K1173" s="6">
        <v>0</v>
      </c>
      <c r="L1173" s="6">
        <v>0</v>
      </c>
      <c r="M1173" s="6">
        <v>0.5</v>
      </c>
      <c r="N1173">
        <v>15.7</v>
      </c>
      <c r="O1173">
        <v>669.8</v>
      </c>
      <c r="P1173">
        <v>25.8</v>
      </c>
      <c r="Q1173">
        <v>26.7</v>
      </c>
      <c r="R1173" s="60">
        <v>0.80833333333333302</v>
      </c>
      <c r="T1173" s="124">
        <f t="shared" si="69"/>
        <v>0</v>
      </c>
      <c r="U1173" s="128">
        <f t="shared" si="72"/>
        <v>-3</v>
      </c>
      <c r="V1173" s="123" t="str">
        <f t="shared" si="70"/>
        <v/>
      </c>
      <c r="W1173" s="128" t="str">
        <f t="shared" si="71"/>
        <v/>
      </c>
      <c r="X1173" s="124"/>
      <c r="Z1173" s="6"/>
      <c r="AA1173"/>
      <c r="AC1173" s="545"/>
      <c r="AR1173" s="6"/>
      <c r="AS1173" s="6"/>
      <c r="AT1173" s="58"/>
      <c r="AV1173" s="6"/>
      <c r="AX1173" s="6"/>
      <c r="AY1173" s="6"/>
      <c r="AZ1173" s="6"/>
      <c r="BA1173" s="6"/>
      <c r="BB1173" s="6"/>
      <c r="BC1173" s="6"/>
      <c r="BD1173" s="6"/>
      <c r="BE1173" s="6"/>
      <c r="BF1173" s="6"/>
      <c r="BK1173" s="672"/>
      <c r="BL1173" s="60"/>
      <c r="CB1173" s="60"/>
    </row>
    <row r="1174" spans="2:80" x14ac:dyDescent="0.25">
      <c r="B1174" s="6">
        <v>26.1</v>
      </c>
      <c r="C1174" s="6">
        <v>72</v>
      </c>
      <c r="D1174" s="6">
        <v>20.5</v>
      </c>
      <c r="E1174" s="6">
        <v>24.1</v>
      </c>
      <c r="F1174" s="6">
        <v>0.4</v>
      </c>
      <c r="G1174" s="6">
        <v>1.8</v>
      </c>
      <c r="H1174" s="6">
        <v>1011.9</v>
      </c>
      <c r="I1174" s="6" t="s">
        <v>229</v>
      </c>
      <c r="J1174" s="6" t="s">
        <v>229</v>
      </c>
      <c r="K1174" s="6">
        <v>0</v>
      </c>
      <c r="L1174" s="6">
        <v>0</v>
      </c>
      <c r="M1174" s="6">
        <v>0.5</v>
      </c>
      <c r="N1174">
        <v>15.7</v>
      </c>
      <c r="O1174">
        <v>669.8</v>
      </c>
      <c r="P1174">
        <v>25.8</v>
      </c>
      <c r="Q1174">
        <v>26.6</v>
      </c>
      <c r="R1174" s="60">
        <v>0.80902777777777801</v>
      </c>
      <c r="T1174" s="124">
        <f t="shared" si="69"/>
        <v>0</v>
      </c>
      <c r="U1174" s="128">
        <f t="shared" si="72"/>
        <v>-3</v>
      </c>
      <c r="V1174" s="123" t="str">
        <f t="shared" si="70"/>
        <v/>
      </c>
      <c r="W1174" s="128" t="str">
        <f t="shared" si="71"/>
        <v/>
      </c>
      <c r="X1174" s="124"/>
      <c r="Z1174" s="6"/>
      <c r="AA1174"/>
      <c r="AC1174" s="545"/>
      <c r="AR1174" s="6"/>
      <c r="AS1174" s="6"/>
      <c r="AT1174" s="58"/>
      <c r="AV1174" s="6"/>
      <c r="AX1174" s="6"/>
      <c r="AY1174" s="6"/>
      <c r="AZ1174" s="6"/>
      <c r="BA1174" s="6"/>
      <c r="BB1174" s="6"/>
      <c r="BC1174" s="6"/>
      <c r="BD1174" s="6"/>
      <c r="BE1174" s="6"/>
      <c r="BF1174" s="6"/>
      <c r="BK1174" s="672"/>
      <c r="BL1174" s="60"/>
      <c r="CB1174" s="60"/>
    </row>
    <row r="1175" spans="2:80" x14ac:dyDescent="0.25">
      <c r="B1175" s="6">
        <v>26.1</v>
      </c>
      <c r="C1175" s="6">
        <v>72</v>
      </c>
      <c r="D1175" s="6">
        <v>20.6</v>
      </c>
      <c r="E1175" s="6">
        <v>24.2</v>
      </c>
      <c r="F1175" s="6">
        <v>1.1000000000000001</v>
      </c>
      <c r="G1175" s="6">
        <v>3.6</v>
      </c>
      <c r="H1175" s="6">
        <v>1011.9</v>
      </c>
      <c r="I1175" s="6" t="s">
        <v>229</v>
      </c>
      <c r="J1175" s="6" t="s">
        <v>229</v>
      </c>
      <c r="K1175" s="6">
        <v>0</v>
      </c>
      <c r="L1175" s="6">
        <v>0</v>
      </c>
      <c r="M1175" s="6">
        <v>0.5</v>
      </c>
      <c r="N1175">
        <v>15.7</v>
      </c>
      <c r="O1175">
        <v>669.8</v>
      </c>
      <c r="P1175">
        <v>25.8</v>
      </c>
      <c r="Q1175">
        <v>26.6</v>
      </c>
      <c r="R1175" s="60">
        <v>0.80972222222222201</v>
      </c>
      <c r="T1175" s="124">
        <f t="shared" ref="T1175:T1238" si="73">MAX(P1679,Q1679)</f>
        <v>0</v>
      </c>
      <c r="U1175" s="128">
        <f t="shared" si="72"/>
        <v>-3</v>
      </c>
      <c r="V1175" s="123" t="str">
        <f t="shared" si="70"/>
        <v/>
      </c>
      <c r="W1175" s="128" t="str">
        <f t="shared" si="71"/>
        <v/>
      </c>
      <c r="X1175" s="124"/>
      <c r="Z1175" s="6"/>
      <c r="AA1175"/>
      <c r="AC1175" s="545"/>
      <c r="AR1175" s="6"/>
      <c r="AS1175" s="6"/>
      <c r="AT1175" s="58"/>
      <c r="AV1175" s="6"/>
      <c r="AX1175" s="6"/>
      <c r="AY1175" s="6"/>
      <c r="AZ1175" s="6"/>
      <c r="BA1175" s="6"/>
      <c r="BB1175" s="6"/>
      <c r="BC1175" s="6"/>
      <c r="BD1175" s="6"/>
      <c r="BE1175" s="6"/>
      <c r="BF1175" s="6"/>
      <c r="BK1175" s="672"/>
      <c r="BL1175" s="60"/>
      <c r="CB1175" s="60"/>
    </row>
    <row r="1176" spans="2:80" x14ac:dyDescent="0.25">
      <c r="B1176" s="6">
        <v>26.1</v>
      </c>
      <c r="C1176" s="6">
        <v>72</v>
      </c>
      <c r="D1176" s="6">
        <v>20.6</v>
      </c>
      <c r="E1176" s="6">
        <v>24.2</v>
      </c>
      <c r="F1176" s="6">
        <v>0</v>
      </c>
      <c r="G1176" s="6">
        <v>0</v>
      </c>
      <c r="H1176" s="6">
        <v>1011.8</v>
      </c>
      <c r="I1176" s="6" t="s">
        <v>229</v>
      </c>
      <c r="J1176" s="6" t="s">
        <v>229</v>
      </c>
      <c r="K1176" s="6">
        <v>0</v>
      </c>
      <c r="L1176" s="6">
        <v>0</v>
      </c>
      <c r="M1176" s="6">
        <v>0.5</v>
      </c>
      <c r="N1176">
        <v>15.7</v>
      </c>
      <c r="O1176">
        <v>669.8</v>
      </c>
      <c r="P1176">
        <v>25.7</v>
      </c>
      <c r="Q1176">
        <v>26.5</v>
      </c>
      <c r="R1176" s="60">
        <v>0.81041666666666701</v>
      </c>
      <c r="T1176" s="124">
        <f t="shared" si="73"/>
        <v>0</v>
      </c>
      <c r="U1176" s="128">
        <f t="shared" si="72"/>
        <v>-3</v>
      </c>
      <c r="V1176" s="123" t="str">
        <f t="shared" si="70"/>
        <v/>
      </c>
      <c r="W1176" s="128" t="str">
        <f t="shared" si="71"/>
        <v/>
      </c>
      <c r="X1176" s="124"/>
      <c r="Z1176" s="6"/>
      <c r="AA1176"/>
      <c r="AC1176" s="545"/>
      <c r="AR1176" s="6"/>
      <c r="AS1176" s="6"/>
      <c r="AT1176" s="58"/>
      <c r="AV1176" s="6"/>
      <c r="AX1176" s="6"/>
      <c r="AY1176" s="6"/>
      <c r="AZ1176" s="6"/>
      <c r="BA1176" s="6"/>
      <c r="BB1176" s="6"/>
      <c r="BC1176" s="6"/>
      <c r="BD1176" s="6"/>
      <c r="BE1176" s="6"/>
      <c r="BF1176" s="6"/>
      <c r="BK1176" s="672"/>
      <c r="BL1176" s="60"/>
      <c r="CB1176" s="60"/>
    </row>
    <row r="1177" spans="2:80" x14ac:dyDescent="0.25">
      <c r="B1177" s="6">
        <v>26.1</v>
      </c>
      <c r="C1177" s="6">
        <v>72</v>
      </c>
      <c r="D1177" s="6">
        <v>20.6</v>
      </c>
      <c r="E1177" s="6">
        <v>24.2</v>
      </c>
      <c r="F1177" s="6">
        <v>2.9</v>
      </c>
      <c r="G1177" s="6">
        <v>3.6</v>
      </c>
      <c r="H1177" s="6">
        <v>1011.9</v>
      </c>
      <c r="I1177" s="6" t="s">
        <v>229</v>
      </c>
      <c r="J1177" s="6" t="s">
        <v>229</v>
      </c>
      <c r="K1177" s="6">
        <v>0</v>
      </c>
      <c r="L1177" s="6">
        <v>0</v>
      </c>
      <c r="M1177" s="6">
        <v>0.5</v>
      </c>
      <c r="N1177">
        <v>15.7</v>
      </c>
      <c r="O1177">
        <v>669.8</v>
      </c>
      <c r="P1177">
        <v>25.7</v>
      </c>
      <c r="Q1177">
        <v>26.5</v>
      </c>
      <c r="R1177" s="60">
        <v>0.81111111111111101</v>
      </c>
      <c r="T1177" s="124">
        <f t="shared" si="73"/>
        <v>0</v>
      </c>
      <c r="U1177" s="128">
        <f t="shared" si="72"/>
        <v>-3</v>
      </c>
      <c r="V1177" s="123" t="str">
        <f t="shared" si="70"/>
        <v/>
      </c>
      <c r="W1177" s="128" t="str">
        <f t="shared" si="71"/>
        <v/>
      </c>
      <c r="X1177" s="124"/>
      <c r="Z1177" s="6"/>
      <c r="AA1177"/>
      <c r="AC1177" s="545"/>
      <c r="AR1177" s="6"/>
      <c r="AS1177" s="6"/>
      <c r="AT1177" s="58"/>
      <c r="AV1177" s="6"/>
      <c r="AX1177" s="6"/>
      <c r="AY1177" s="6"/>
      <c r="AZ1177" s="6"/>
      <c r="BA1177" s="6"/>
      <c r="BB1177" s="6"/>
      <c r="BC1177" s="6"/>
      <c r="BD1177" s="6"/>
      <c r="BE1177" s="6"/>
      <c r="BF1177" s="6"/>
      <c r="BK1177" s="672"/>
      <c r="BL1177" s="60"/>
      <c r="CB1177" s="60"/>
    </row>
    <row r="1178" spans="2:80" x14ac:dyDescent="0.25">
      <c r="B1178" s="6">
        <v>26.1</v>
      </c>
      <c r="C1178" s="6">
        <v>72</v>
      </c>
      <c r="D1178" s="6">
        <v>20.6</v>
      </c>
      <c r="E1178" s="6">
        <v>24.2</v>
      </c>
      <c r="F1178" s="6">
        <v>4.3</v>
      </c>
      <c r="G1178" s="6">
        <v>7.2</v>
      </c>
      <c r="H1178" s="6">
        <v>1011.7</v>
      </c>
      <c r="I1178" s="6" t="s">
        <v>229</v>
      </c>
      <c r="J1178" s="6" t="s">
        <v>229</v>
      </c>
      <c r="K1178" s="6">
        <v>0</v>
      </c>
      <c r="L1178" s="6">
        <v>0</v>
      </c>
      <c r="M1178" s="6">
        <v>0.5</v>
      </c>
      <c r="N1178">
        <v>15.7</v>
      </c>
      <c r="O1178">
        <v>669.8</v>
      </c>
      <c r="P1178">
        <v>25.7</v>
      </c>
      <c r="Q1178">
        <v>26.5</v>
      </c>
      <c r="R1178" s="60">
        <v>0.811805555555556</v>
      </c>
      <c r="T1178" s="124">
        <f t="shared" si="73"/>
        <v>0</v>
      </c>
      <c r="U1178" s="128">
        <f t="shared" si="72"/>
        <v>-3</v>
      </c>
      <c r="V1178" s="123" t="str">
        <f t="shared" si="70"/>
        <v/>
      </c>
      <c r="W1178" s="128" t="str">
        <f t="shared" si="71"/>
        <v/>
      </c>
      <c r="X1178" s="124"/>
      <c r="Z1178" s="6"/>
      <c r="AA1178"/>
      <c r="AB1178" s="545"/>
      <c r="AR1178" s="6"/>
      <c r="AS1178" s="6"/>
      <c r="AT1178" s="58"/>
      <c r="AV1178" s="6"/>
      <c r="AX1178" s="6"/>
      <c r="AY1178" s="6"/>
      <c r="AZ1178" s="6"/>
      <c r="BA1178" s="6"/>
      <c r="BB1178" s="6"/>
      <c r="BC1178" s="6"/>
      <c r="BD1178" s="6"/>
      <c r="BE1178" s="6"/>
      <c r="BF1178" s="6"/>
      <c r="BK1178" s="672"/>
      <c r="BL1178" s="60"/>
      <c r="CB1178" s="60"/>
    </row>
    <row r="1179" spans="2:80" x14ac:dyDescent="0.25">
      <c r="B1179" s="6">
        <v>26</v>
      </c>
      <c r="C1179" s="6">
        <v>73</v>
      </c>
      <c r="D1179" s="6">
        <v>20.6</v>
      </c>
      <c r="E1179" s="6">
        <v>24.2</v>
      </c>
      <c r="F1179" s="6">
        <v>1.4</v>
      </c>
      <c r="G1179" s="6">
        <v>1.8</v>
      </c>
      <c r="H1179" s="6">
        <v>1011.7</v>
      </c>
      <c r="I1179" s="6" t="s">
        <v>229</v>
      </c>
      <c r="J1179" s="6" t="s">
        <v>229</v>
      </c>
      <c r="K1179" s="6">
        <v>0</v>
      </c>
      <c r="L1179" s="6">
        <v>0</v>
      </c>
      <c r="M1179" s="6">
        <v>0.5</v>
      </c>
      <c r="N1179">
        <v>15.7</v>
      </c>
      <c r="O1179">
        <v>669.8</v>
      </c>
      <c r="P1179">
        <v>25.7</v>
      </c>
      <c r="Q1179">
        <v>26.5</v>
      </c>
      <c r="R1179" s="60">
        <v>0.8125</v>
      </c>
      <c r="T1179" s="124">
        <f t="shared" si="73"/>
        <v>0</v>
      </c>
      <c r="U1179" s="128">
        <f t="shared" si="72"/>
        <v>-3</v>
      </c>
      <c r="V1179" s="123" t="str">
        <f t="shared" si="70"/>
        <v/>
      </c>
      <c r="W1179" s="128" t="str">
        <f t="shared" si="71"/>
        <v/>
      </c>
      <c r="X1179" s="124"/>
      <c r="Z1179" s="6"/>
      <c r="AA1179"/>
      <c r="AB1179" s="545"/>
      <c r="AR1179" s="6"/>
      <c r="AS1179" s="6"/>
      <c r="AT1179" s="58"/>
      <c r="AV1179" s="6"/>
      <c r="AX1179" s="6"/>
      <c r="AY1179" s="6"/>
      <c r="AZ1179" s="6"/>
      <c r="BA1179" s="6"/>
      <c r="BB1179" s="6"/>
      <c r="BC1179" s="6"/>
      <c r="BD1179" s="6"/>
      <c r="BE1179" s="6"/>
      <c r="BF1179" s="6"/>
      <c r="BK1179" s="672"/>
      <c r="BL1179" s="60"/>
      <c r="CB1179" s="60"/>
    </row>
    <row r="1180" spans="2:80" x14ac:dyDescent="0.25">
      <c r="B1180" s="6">
        <v>26</v>
      </c>
      <c r="C1180" s="6">
        <v>72</v>
      </c>
      <c r="D1180" s="6">
        <v>20.6</v>
      </c>
      <c r="E1180" s="6">
        <v>24.2</v>
      </c>
      <c r="F1180" s="6">
        <v>0.7</v>
      </c>
      <c r="G1180" s="6">
        <v>1.8</v>
      </c>
      <c r="H1180" s="6">
        <v>1011.7</v>
      </c>
      <c r="I1180" s="6" t="s">
        <v>229</v>
      </c>
      <c r="J1180" s="6" t="s">
        <v>229</v>
      </c>
      <c r="K1180" s="6">
        <v>0</v>
      </c>
      <c r="L1180" s="6">
        <v>0</v>
      </c>
      <c r="M1180" s="6">
        <v>0.5</v>
      </c>
      <c r="N1180">
        <v>15.7</v>
      </c>
      <c r="O1180">
        <v>669.8</v>
      </c>
      <c r="P1180">
        <v>25.7</v>
      </c>
      <c r="Q1180">
        <v>26.4</v>
      </c>
      <c r="R1180" s="60">
        <v>0.813194444444444</v>
      </c>
      <c r="T1180" s="124">
        <f t="shared" si="73"/>
        <v>0</v>
      </c>
      <c r="U1180" s="128">
        <f t="shared" si="72"/>
        <v>-3</v>
      </c>
      <c r="V1180" s="123" t="str">
        <f t="shared" si="70"/>
        <v/>
      </c>
      <c r="W1180" s="128" t="str">
        <f t="shared" si="71"/>
        <v/>
      </c>
      <c r="X1180" s="124"/>
      <c r="Z1180" s="6"/>
      <c r="AA1180"/>
      <c r="AB1180" s="545"/>
      <c r="AR1180" s="6"/>
      <c r="AS1180" s="6"/>
      <c r="AT1180" s="58"/>
      <c r="AV1180" s="6"/>
      <c r="AX1180" s="6"/>
      <c r="AY1180" s="6"/>
      <c r="AZ1180" s="6"/>
      <c r="BA1180" s="6"/>
      <c r="BB1180" s="6"/>
      <c r="BC1180" s="6"/>
      <c r="BD1180" s="6"/>
      <c r="BE1180" s="6"/>
      <c r="BF1180" s="6"/>
      <c r="BK1180" s="672"/>
      <c r="BL1180" s="60"/>
      <c r="CB1180" s="60"/>
    </row>
    <row r="1181" spans="2:80" x14ac:dyDescent="0.25">
      <c r="B1181" s="6">
        <v>26</v>
      </c>
      <c r="C1181" s="6">
        <v>73</v>
      </c>
      <c r="D1181" s="6">
        <v>20.6</v>
      </c>
      <c r="E1181" s="6">
        <v>24.2</v>
      </c>
      <c r="F1181" s="6">
        <v>3.6</v>
      </c>
      <c r="G1181" s="6">
        <v>5.4</v>
      </c>
      <c r="H1181" s="6">
        <v>1011.7</v>
      </c>
      <c r="I1181" s="6" t="s">
        <v>229</v>
      </c>
      <c r="J1181" s="6" t="s">
        <v>229</v>
      </c>
      <c r="K1181" s="6">
        <v>0</v>
      </c>
      <c r="L1181" s="6">
        <v>0</v>
      </c>
      <c r="M1181" s="6">
        <v>0.5</v>
      </c>
      <c r="N1181">
        <v>15.7</v>
      </c>
      <c r="O1181">
        <v>669.8</v>
      </c>
      <c r="P1181">
        <v>25.6</v>
      </c>
      <c r="Q1181">
        <v>26.4</v>
      </c>
      <c r="R1181" s="60">
        <v>0.81388888888888899</v>
      </c>
      <c r="T1181" s="124">
        <f t="shared" si="73"/>
        <v>0</v>
      </c>
      <c r="U1181" s="128">
        <f t="shared" si="72"/>
        <v>-3</v>
      </c>
      <c r="V1181" s="123" t="str">
        <f t="shared" si="70"/>
        <v/>
      </c>
      <c r="W1181" s="128" t="str">
        <f t="shared" si="71"/>
        <v/>
      </c>
      <c r="X1181" s="124"/>
      <c r="Z1181" s="6"/>
      <c r="AA1181"/>
      <c r="AB1181" s="545"/>
      <c r="AR1181" s="6"/>
      <c r="AS1181" s="6"/>
      <c r="AT1181" s="58"/>
      <c r="AV1181" s="6"/>
      <c r="AX1181" s="6"/>
      <c r="AY1181" s="6"/>
      <c r="AZ1181" s="6"/>
      <c r="BA1181" s="6"/>
      <c r="BB1181" s="6"/>
      <c r="BC1181" s="6"/>
      <c r="BD1181" s="6"/>
      <c r="BE1181" s="6"/>
      <c r="BF1181" s="6"/>
      <c r="BK1181" s="672"/>
      <c r="BL1181" s="60"/>
      <c r="CB1181" s="60"/>
    </row>
    <row r="1182" spans="2:80" x14ac:dyDescent="0.25">
      <c r="B1182" s="6">
        <v>26</v>
      </c>
      <c r="C1182" s="6">
        <v>73</v>
      </c>
      <c r="D1182" s="6">
        <v>20.6</v>
      </c>
      <c r="E1182" s="6">
        <v>24.2</v>
      </c>
      <c r="F1182" s="6">
        <v>2.9</v>
      </c>
      <c r="G1182" s="6">
        <v>3.6</v>
      </c>
      <c r="H1182" s="6">
        <v>1011.7</v>
      </c>
      <c r="I1182" s="6" t="s">
        <v>229</v>
      </c>
      <c r="J1182" s="6" t="s">
        <v>229</v>
      </c>
      <c r="K1182" s="6">
        <v>0</v>
      </c>
      <c r="L1182" s="6">
        <v>0</v>
      </c>
      <c r="M1182" s="6">
        <v>0.5</v>
      </c>
      <c r="N1182">
        <v>15.7</v>
      </c>
      <c r="O1182">
        <v>669.8</v>
      </c>
      <c r="P1182">
        <v>25.7</v>
      </c>
      <c r="Q1182">
        <v>26.3</v>
      </c>
      <c r="R1182" s="60">
        <v>0.81458333333333299</v>
      </c>
      <c r="T1182" s="124">
        <f t="shared" si="73"/>
        <v>0</v>
      </c>
      <c r="U1182" s="128">
        <f t="shared" si="72"/>
        <v>-3</v>
      </c>
      <c r="V1182" s="123" t="str">
        <f t="shared" si="70"/>
        <v/>
      </c>
      <c r="W1182" s="128" t="str">
        <f t="shared" si="71"/>
        <v/>
      </c>
      <c r="X1182" s="124"/>
      <c r="Z1182" s="6"/>
      <c r="AA1182"/>
      <c r="AB1182" s="545"/>
      <c r="AR1182" s="6"/>
      <c r="AS1182" s="6"/>
      <c r="AT1182" s="58"/>
      <c r="AV1182" s="6"/>
      <c r="AX1182" s="6"/>
      <c r="AY1182" s="6"/>
      <c r="AZ1182" s="6"/>
      <c r="BA1182" s="6"/>
      <c r="BB1182" s="6"/>
      <c r="BC1182" s="6"/>
      <c r="BD1182" s="6"/>
      <c r="BE1182" s="6"/>
      <c r="BF1182" s="6"/>
      <c r="BK1182" s="672"/>
      <c r="BL1182" s="60"/>
      <c r="CB1182" s="60"/>
    </row>
    <row r="1183" spans="2:80" x14ac:dyDescent="0.25">
      <c r="B1183" s="6">
        <v>26</v>
      </c>
      <c r="C1183" s="6">
        <v>73</v>
      </c>
      <c r="D1183" s="6">
        <v>20.6</v>
      </c>
      <c r="E1183" s="6">
        <v>24.2</v>
      </c>
      <c r="F1183" s="6">
        <v>1.4</v>
      </c>
      <c r="G1183" s="6">
        <v>3.6</v>
      </c>
      <c r="H1183" s="6">
        <v>1011.7</v>
      </c>
      <c r="I1183" s="6" t="s">
        <v>229</v>
      </c>
      <c r="J1183" s="6" t="s">
        <v>229</v>
      </c>
      <c r="K1183" s="6">
        <v>0</v>
      </c>
      <c r="L1183" s="6">
        <v>0</v>
      </c>
      <c r="M1183" s="6">
        <v>0.5</v>
      </c>
      <c r="N1183">
        <v>15.7</v>
      </c>
      <c r="O1183">
        <v>669.8</v>
      </c>
      <c r="P1183">
        <v>25.6</v>
      </c>
      <c r="Q1183">
        <v>26.3</v>
      </c>
      <c r="R1183" s="60">
        <v>0.81527777777777799</v>
      </c>
      <c r="T1183" s="124">
        <f t="shared" si="73"/>
        <v>0</v>
      </c>
      <c r="U1183" s="128">
        <f t="shared" si="72"/>
        <v>-3</v>
      </c>
      <c r="V1183" s="123" t="str">
        <f t="shared" si="70"/>
        <v/>
      </c>
      <c r="W1183" s="128" t="str">
        <f t="shared" si="71"/>
        <v/>
      </c>
      <c r="X1183" s="124"/>
      <c r="Z1183" s="6"/>
      <c r="AA1183"/>
      <c r="AB1183" s="545"/>
      <c r="AR1183" s="6"/>
      <c r="AS1183" s="6"/>
      <c r="AT1183" s="58"/>
      <c r="AV1183" s="6"/>
      <c r="AX1183" s="6"/>
      <c r="AY1183" s="6"/>
      <c r="AZ1183" s="6"/>
      <c r="BA1183" s="6"/>
      <c r="BB1183" s="6"/>
      <c r="BC1183" s="6"/>
      <c r="BD1183" s="6"/>
      <c r="BE1183" s="6"/>
      <c r="BF1183" s="6"/>
      <c r="BK1183" s="672"/>
      <c r="BL1183" s="60"/>
      <c r="CB1183" s="60"/>
    </row>
    <row r="1184" spans="2:80" x14ac:dyDescent="0.25">
      <c r="B1184" s="6">
        <v>26</v>
      </c>
      <c r="C1184" s="6">
        <v>73</v>
      </c>
      <c r="D1184" s="6">
        <v>20.6</v>
      </c>
      <c r="E1184" s="6">
        <v>24.2</v>
      </c>
      <c r="F1184" s="6">
        <v>1.4</v>
      </c>
      <c r="G1184" s="6">
        <v>3.6</v>
      </c>
      <c r="H1184" s="6">
        <v>1011.8</v>
      </c>
      <c r="I1184" s="6" t="s">
        <v>229</v>
      </c>
      <c r="J1184" s="6" t="s">
        <v>229</v>
      </c>
      <c r="K1184" s="6">
        <v>0</v>
      </c>
      <c r="L1184" s="6">
        <v>0</v>
      </c>
      <c r="M1184" s="6">
        <v>0.5</v>
      </c>
      <c r="N1184">
        <v>15.7</v>
      </c>
      <c r="O1184">
        <v>669.8</v>
      </c>
      <c r="P1184">
        <v>25.6</v>
      </c>
      <c r="Q1184">
        <v>26.2</v>
      </c>
      <c r="R1184" s="60">
        <v>0.81597222222222199</v>
      </c>
      <c r="T1184" s="124">
        <f t="shared" si="73"/>
        <v>0</v>
      </c>
      <c r="U1184" s="128">
        <f t="shared" si="72"/>
        <v>-3</v>
      </c>
      <c r="V1184" s="123" t="str">
        <f t="shared" si="70"/>
        <v/>
      </c>
      <c r="W1184" s="128" t="str">
        <f t="shared" si="71"/>
        <v/>
      </c>
      <c r="X1184" s="124"/>
      <c r="Z1184" s="6"/>
      <c r="AA1184"/>
      <c r="AB1184" s="545"/>
      <c r="AR1184" s="6"/>
      <c r="AS1184" s="6"/>
      <c r="AT1184" s="58"/>
      <c r="AV1184" s="6"/>
      <c r="AX1184" s="6"/>
      <c r="AY1184" s="6"/>
      <c r="AZ1184" s="6"/>
      <c r="BA1184" s="6"/>
      <c r="BB1184" s="6"/>
      <c r="BC1184" s="6"/>
      <c r="BD1184" s="6"/>
      <c r="BE1184" s="6"/>
      <c r="BF1184" s="6"/>
      <c r="BK1184" s="672"/>
      <c r="BL1184" s="60"/>
      <c r="CB1184" s="60"/>
    </row>
    <row r="1185" spans="2:80" x14ac:dyDescent="0.25">
      <c r="B1185" s="6">
        <v>26</v>
      </c>
      <c r="C1185" s="6">
        <v>73</v>
      </c>
      <c r="D1185" s="6">
        <v>20.6</v>
      </c>
      <c r="E1185" s="6">
        <v>24.2</v>
      </c>
      <c r="F1185" s="6">
        <v>1.1000000000000001</v>
      </c>
      <c r="G1185" s="6">
        <v>1.8</v>
      </c>
      <c r="H1185" s="6">
        <v>1011.9</v>
      </c>
      <c r="I1185" s="6" t="s">
        <v>229</v>
      </c>
      <c r="J1185" s="6" t="s">
        <v>229</v>
      </c>
      <c r="K1185" s="6">
        <v>0</v>
      </c>
      <c r="L1185" s="6">
        <v>0</v>
      </c>
      <c r="M1185" s="6">
        <v>0.5</v>
      </c>
      <c r="N1185">
        <v>15.7</v>
      </c>
      <c r="O1185">
        <v>669.8</v>
      </c>
      <c r="P1185">
        <v>25.6</v>
      </c>
      <c r="Q1185">
        <v>26.2</v>
      </c>
      <c r="R1185" s="60">
        <v>0.81666666666666698</v>
      </c>
      <c r="T1185" s="124">
        <f t="shared" si="73"/>
        <v>0</v>
      </c>
      <c r="U1185" s="128">
        <f t="shared" si="72"/>
        <v>-3</v>
      </c>
      <c r="V1185" s="123" t="str">
        <f t="shared" si="70"/>
        <v/>
      </c>
      <c r="W1185" s="128" t="str">
        <f t="shared" si="71"/>
        <v/>
      </c>
      <c r="X1185" s="124"/>
      <c r="Z1185" s="6"/>
      <c r="AA1185"/>
      <c r="AB1185" s="545"/>
      <c r="AR1185" s="6"/>
      <c r="AS1185" s="6"/>
      <c r="AT1185" s="58"/>
      <c r="AV1185" s="6"/>
      <c r="AX1185" s="6"/>
      <c r="AY1185" s="6"/>
      <c r="AZ1185" s="6"/>
      <c r="BA1185" s="6"/>
      <c r="BB1185" s="6"/>
      <c r="BC1185" s="6"/>
      <c r="BD1185" s="6"/>
      <c r="BE1185" s="6"/>
      <c r="BF1185" s="6"/>
      <c r="BK1185" s="672"/>
      <c r="BL1185" s="60"/>
      <c r="CB1185" s="60"/>
    </row>
    <row r="1186" spans="2:80" x14ac:dyDescent="0.25">
      <c r="B1186" s="6">
        <v>25.9</v>
      </c>
      <c r="C1186" s="6">
        <v>73</v>
      </c>
      <c r="D1186" s="6">
        <v>20.6</v>
      </c>
      <c r="E1186" s="6">
        <v>24.2</v>
      </c>
      <c r="F1186" s="6">
        <v>0</v>
      </c>
      <c r="G1186" s="6">
        <v>0</v>
      </c>
      <c r="H1186" s="6">
        <v>1011.9</v>
      </c>
      <c r="I1186" s="6" t="s">
        <v>229</v>
      </c>
      <c r="J1186" s="6" t="s">
        <v>229</v>
      </c>
      <c r="K1186" s="6">
        <v>0</v>
      </c>
      <c r="L1186" s="6">
        <v>0</v>
      </c>
      <c r="M1186" s="6">
        <v>0.5</v>
      </c>
      <c r="N1186">
        <v>15.7</v>
      </c>
      <c r="O1186">
        <v>669.8</v>
      </c>
      <c r="P1186">
        <v>25.6</v>
      </c>
      <c r="Q1186">
        <v>26.1</v>
      </c>
      <c r="R1186" s="60">
        <v>0.81736111111111098</v>
      </c>
      <c r="T1186" s="124">
        <f t="shared" si="73"/>
        <v>0</v>
      </c>
      <c r="U1186" s="128">
        <f t="shared" si="72"/>
        <v>-3</v>
      </c>
      <c r="V1186" s="123" t="str">
        <f t="shared" si="70"/>
        <v/>
      </c>
      <c r="W1186" s="128" t="str">
        <f t="shared" si="71"/>
        <v/>
      </c>
      <c r="X1186" s="124"/>
      <c r="Z1186" s="6"/>
      <c r="AA1186"/>
      <c r="AB1186" s="545"/>
      <c r="AR1186" s="6"/>
      <c r="AS1186" s="6"/>
      <c r="AT1186" s="58"/>
      <c r="AV1186" s="6"/>
      <c r="AX1186" s="6"/>
      <c r="AY1186" s="6"/>
      <c r="AZ1186" s="6"/>
      <c r="BA1186" s="6"/>
      <c r="BB1186" s="6"/>
      <c r="BC1186" s="6"/>
      <c r="BD1186" s="6"/>
      <c r="BE1186" s="6"/>
      <c r="BF1186" s="6"/>
      <c r="BK1186" s="672"/>
      <c r="BL1186" s="60"/>
      <c r="CB1186" s="60"/>
    </row>
    <row r="1187" spans="2:80" x14ac:dyDescent="0.25">
      <c r="B1187" s="6">
        <v>25.9</v>
      </c>
      <c r="C1187" s="6">
        <v>73</v>
      </c>
      <c r="D1187" s="6">
        <v>20.6</v>
      </c>
      <c r="E1187" s="6">
        <v>24.2</v>
      </c>
      <c r="F1187" s="6">
        <v>1.4</v>
      </c>
      <c r="G1187" s="6">
        <v>1.8</v>
      </c>
      <c r="H1187" s="6">
        <v>1011.7</v>
      </c>
      <c r="I1187" s="6" t="s">
        <v>229</v>
      </c>
      <c r="J1187" s="6" t="s">
        <v>229</v>
      </c>
      <c r="K1187" s="6">
        <v>0</v>
      </c>
      <c r="L1187" s="6">
        <v>0</v>
      </c>
      <c r="M1187" s="6">
        <v>0.5</v>
      </c>
      <c r="N1187">
        <v>15.7</v>
      </c>
      <c r="O1187">
        <v>669.8</v>
      </c>
      <c r="P1187">
        <v>25.5</v>
      </c>
      <c r="Q1187">
        <v>26.1</v>
      </c>
      <c r="R1187" s="60">
        <v>0.81805555555555598</v>
      </c>
      <c r="T1187" s="124">
        <f t="shared" si="73"/>
        <v>0</v>
      </c>
      <c r="U1187" s="128">
        <f t="shared" si="72"/>
        <v>-3</v>
      </c>
      <c r="V1187" s="123" t="str">
        <f t="shared" si="70"/>
        <v/>
      </c>
      <c r="W1187" s="128" t="str">
        <f t="shared" si="71"/>
        <v/>
      </c>
      <c r="X1187" s="124"/>
      <c r="Z1187" s="6"/>
      <c r="AA1187"/>
      <c r="AB1187" s="545"/>
      <c r="AR1187" s="6"/>
      <c r="AS1187" s="6"/>
      <c r="AT1187" s="58"/>
      <c r="AV1187" s="6"/>
      <c r="AX1187" s="6"/>
      <c r="AY1187" s="6"/>
      <c r="AZ1187" s="6"/>
      <c r="BA1187" s="6"/>
      <c r="BB1187" s="6"/>
      <c r="BC1187" s="6"/>
      <c r="BD1187" s="6"/>
      <c r="BE1187" s="6"/>
      <c r="BF1187" s="6"/>
      <c r="BK1187" s="672"/>
      <c r="BL1187" s="60"/>
      <c r="CB1187" s="60"/>
    </row>
    <row r="1188" spans="2:80" x14ac:dyDescent="0.25">
      <c r="B1188" s="6">
        <v>25.9</v>
      </c>
      <c r="C1188" s="6">
        <v>73</v>
      </c>
      <c r="D1188" s="6">
        <v>20.5</v>
      </c>
      <c r="E1188" s="6">
        <v>24.3</v>
      </c>
      <c r="F1188" s="6">
        <v>0</v>
      </c>
      <c r="G1188" s="6">
        <v>0</v>
      </c>
      <c r="H1188" s="6">
        <v>1011.7</v>
      </c>
      <c r="I1188" s="6" t="s">
        <v>229</v>
      </c>
      <c r="J1188" s="6" t="s">
        <v>229</v>
      </c>
      <c r="K1188" s="6">
        <v>0</v>
      </c>
      <c r="L1188" s="6">
        <v>0</v>
      </c>
      <c r="M1188" s="6">
        <v>0.5</v>
      </c>
      <c r="N1188">
        <v>15.7</v>
      </c>
      <c r="O1188">
        <v>669.8</v>
      </c>
      <c r="P1188">
        <v>25.5</v>
      </c>
      <c r="Q1188">
        <v>26</v>
      </c>
      <c r="R1188" s="60">
        <v>0.81874999999999998</v>
      </c>
      <c r="T1188" s="124">
        <f t="shared" si="73"/>
        <v>0</v>
      </c>
      <c r="U1188" s="128">
        <f t="shared" si="72"/>
        <v>-3</v>
      </c>
      <c r="V1188" s="123" t="str">
        <f t="shared" si="70"/>
        <v/>
      </c>
      <c r="W1188" s="128" t="str">
        <f t="shared" si="71"/>
        <v/>
      </c>
      <c r="X1188" s="124"/>
      <c r="Z1188" s="6"/>
      <c r="AA1188"/>
      <c r="AB1188" s="545"/>
      <c r="AR1188" s="6"/>
      <c r="AS1188" s="6"/>
      <c r="AT1188" s="58"/>
      <c r="AV1188" s="6"/>
      <c r="AX1188" s="6"/>
      <c r="AY1188" s="6"/>
      <c r="AZ1188" s="6"/>
      <c r="BA1188" s="6"/>
      <c r="BB1188" s="6"/>
      <c r="BC1188" s="6"/>
      <c r="BD1188" s="6"/>
      <c r="BE1188" s="6"/>
      <c r="BF1188" s="6"/>
      <c r="BK1188" s="672"/>
      <c r="BL1188" s="60"/>
      <c r="CB1188" s="60"/>
    </row>
    <row r="1189" spans="2:80" x14ac:dyDescent="0.25">
      <c r="B1189" s="6">
        <v>25.9</v>
      </c>
      <c r="C1189" s="6">
        <v>73</v>
      </c>
      <c r="D1189" s="6">
        <v>20.5</v>
      </c>
      <c r="E1189" s="6">
        <v>24.3</v>
      </c>
      <c r="F1189" s="6">
        <v>3.2</v>
      </c>
      <c r="G1189" s="6">
        <v>7.2</v>
      </c>
      <c r="H1189" s="6">
        <v>1011.7</v>
      </c>
      <c r="I1189" s="6" t="s">
        <v>229</v>
      </c>
      <c r="J1189" s="6" t="s">
        <v>229</v>
      </c>
      <c r="K1189" s="6">
        <v>0</v>
      </c>
      <c r="L1189" s="6">
        <v>0</v>
      </c>
      <c r="M1189" s="6">
        <v>0.5</v>
      </c>
      <c r="N1189">
        <v>15.7</v>
      </c>
      <c r="O1189">
        <v>669.8</v>
      </c>
      <c r="P1189">
        <v>25.5</v>
      </c>
      <c r="Q1189">
        <v>26</v>
      </c>
      <c r="R1189" s="60">
        <v>0.81944444444444497</v>
      </c>
      <c r="T1189" s="124">
        <f t="shared" si="73"/>
        <v>0</v>
      </c>
      <c r="U1189" s="128">
        <f t="shared" si="72"/>
        <v>-3</v>
      </c>
      <c r="V1189" s="123" t="str">
        <f t="shared" si="70"/>
        <v/>
      </c>
      <c r="W1189" s="128" t="str">
        <f t="shared" si="71"/>
        <v/>
      </c>
      <c r="X1189" s="124"/>
      <c r="Z1189" s="6"/>
      <c r="AA1189"/>
      <c r="AB1189" s="545"/>
      <c r="AR1189" s="6"/>
      <c r="AS1189" s="6"/>
      <c r="AT1189" s="58"/>
      <c r="AV1189" s="6"/>
      <c r="AX1189" s="6"/>
      <c r="AY1189" s="6"/>
      <c r="AZ1189" s="6"/>
      <c r="BA1189" s="6"/>
      <c r="BB1189" s="6"/>
      <c r="BC1189" s="6"/>
      <c r="BD1189" s="6"/>
      <c r="BE1189" s="6"/>
      <c r="BF1189" s="6"/>
      <c r="BK1189" s="672"/>
      <c r="BL1189" s="60"/>
      <c r="CB1189" s="60"/>
    </row>
    <row r="1190" spans="2:80" x14ac:dyDescent="0.25">
      <c r="B1190" s="6">
        <v>25.9</v>
      </c>
      <c r="C1190" s="6">
        <v>73</v>
      </c>
      <c r="D1190" s="6">
        <v>20.5</v>
      </c>
      <c r="E1190" s="6">
        <v>24.3</v>
      </c>
      <c r="F1190" s="6">
        <v>3.6</v>
      </c>
      <c r="G1190" s="6">
        <v>3.6</v>
      </c>
      <c r="H1190" s="6">
        <v>1011.8</v>
      </c>
      <c r="I1190" s="6" t="s">
        <v>229</v>
      </c>
      <c r="J1190" s="6" t="s">
        <v>229</v>
      </c>
      <c r="K1190" s="6">
        <v>0</v>
      </c>
      <c r="L1190" s="6">
        <v>0</v>
      </c>
      <c r="M1190" s="6">
        <v>0.5</v>
      </c>
      <c r="N1190">
        <v>15.7</v>
      </c>
      <c r="O1190">
        <v>669.8</v>
      </c>
      <c r="P1190">
        <v>25.5</v>
      </c>
      <c r="Q1190">
        <v>26</v>
      </c>
      <c r="R1190" s="60">
        <v>0.82013888888888897</v>
      </c>
      <c r="T1190" s="124">
        <f t="shared" si="73"/>
        <v>0</v>
      </c>
      <c r="U1190" s="128">
        <f t="shared" si="72"/>
        <v>-3</v>
      </c>
      <c r="V1190" s="123" t="str">
        <f t="shared" si="70"/>
        <v/>
      </c>
      <c r="W1190" s="128" t="str">
        <f t="shared" si="71"/>
        <v/>
      </c>
      <c r="X1190" s="124"/>
      <c r="Z1190" s="6"/>
      <c r="AA1190"/>
      <c r="AB1190" s="545"/>
      <c r="AR1190" s="6"/>
      <c r="AS1190" s="6"/>
      <c r="AT1190" s="58"/>
      <c r="AV1190" s="6"/>
      <c r="AX1190" s="6"/>
      <c r="AY1190" s="6"/>
      <c r="AZ1190" s="6"/>
      <c r="BA1190" s="6"/>
      <c r="BB1190" s="6"/>
      <c r="BC1190" s="6"/>
      <c r="BD1190" s="6"/>
      <c r="BE1190" s="6"/>
      <c r="BF1190" s="6"/>
      <c r="BK1190" s="672"/>
      <c r="BL1190" s="60"/>
      <c r="CB1190" s="60"/>
    </row>
    <row r="1191" spans="2:80" x14ac:dyDescent="0.25">
      <c r="B1191" s="6">
        <v>25.9</v>
      </c>
      <c r="C1191" s="6">
        <v>73</v>
      </c>
      <c r="D1191" s="6">
        <v>20.6</v>
      </c>
      <c r="E1191" s="6">
        <v>24.3</v>
      </c>
      <c r="F1191" s="6">
        <v>1.8</v>
      </c>
      <c r="G1191" s="6">
        <v>1.8</v>
      </c>
      <c r="H1191" s="6">
        <v>1011.7</v>
      </c>
      <c r="I1191" s="6" t="s">
        <v>229</v>
      </c>
      <c r="J1191" s="6" t="s">
        <v>229</v>
      </c>
      <c r="K1191" s="6">
        <v>0</v>
      </c>
      <c r="L1191" s="6">
        <v>0</v>
      </c>
      <c r="M1191" s="6">
        <v>0.5</v>
      </c>
      <c r="N1191">
        <v>15.7</v>
      </c>
      <c r="O1191">
        <v>669.8</v>
      </c>
      <c r="P1191">
        <v>25.5</v>
      </c>
      <c r="Q1191">
        <v>25.9</v>
      </c>
      <c r="R1191" s="60">
        <v>0.82083333333333297</v>
      </c>
      <c r="T1191" s="124">
        <f t="shared" si="73"/>
        <v>0</v>
      </c>
      <c r="U1191" s="128">
        <f t="shared" si="72"/>
        <v>-3</v>
      </c>
      <c r="V1191" s="123" t="str">
        <f t="shared" si="70"/>
        <v/>
      </c>
      <c r="W1191" s="128" t="str">
        <f t="shared" si="71"/>
        <v/>
      </c>
      <c r="X1191" s="124"/>
      <c r="Z1191" s="6"/>
      <c r="AA1191"/>
      <c r="AB1191" s="545"/>
      <c r="AR1191" s="6"/>
      <c r="AS1191" s="6"/>
      <c r="AT1191" s="58"/>
      <c r="AV1191" s="6"/>
      <c r="AX1191" s="6"/>
      <c r="AY1191" s="6"/>
      <c r="AZ1191" s="6"/>
      <c r="BA1191" s="6"/>
      <c r="BB1191" s="6"/>
      <c r="BC1191" s="6"/>
      <c r="BD1191" s="6"/>
      <c r="BE1191" s="6"/>
      <c r="BF1191" s="6"/>
      <c r="BK1191" s="672"/>
      <c r="BL1191" s="60"/>
      <c r="CB1191" s="60"/>
    </row>
    <row r="1192" spans="2:80" x14ac:dyDescent="0.25">
      <c r="B1192" s="6">
        <v>25.8</v>
      </c>
      <c r="C1192" s="6">
        <v>73</v>
      </c>
      <c r="D1192" s="6">
        <v>20.6</v>
      </c>
      <c r="E1192" s="6">
        <v>24.3</v>
      </c>
      <c r="F1192" s="6">
        <v>1.4</v>
      </c>
      <c r="G1192" s="6">
        <v>1.8</v>
      </c>
      <c r="H1192" s="6">
        <v>1011.6</v>
      </c>
      <c r="I1192" s="6" t="s">
        <v>229</v>
      </c>
      <c r="J1192" s="6" t="s">
        <v>229</v>
      </c>
      <c r="K1192" s="6">
        <v>0</v>
      </c>
      <c r="L1192" s="6">
        <v>0</v>
      </c>
      <c r="M1192" s="6">
        <v>0.5</v>
      </c>
      <c r="N1192">
        <v>15.7</v>
      </c>
      <c r="O1192">
        <v>669.8</v>
      </c>
      <c r="P1192">
        <v>25.4</v>
      </c>
      <c r="Q1192">
        <v>25.9</v>
      </c>
      <c r="R1192" s="60">
        <v>0.82152777777777797</v>
      </c>
      <c r="T1192" s="124">
        <f t="shared" si="73"/>
        <v>0</v>
      </c>
      <c r="U1192" s="128">
        <f t="shared" si="72"/>
        <v>-3</v>
      </c>
      <c r="V1192" s="123" t="str">
        <f t="shared" si="70"/>
        <v/>
      </c>
      <c r="W1192" s="128" t="str">
        <f t="shared" si="71"/>
        <v/>
      </c>
      <c r="X1192" s="124"/>
      <c r="Z1192" s="6"/>
      <c r="AA1192"/>
      <c r="AB1192" s="545"/>
      <c r="AR1192" s="6"/>
      <c r="AS1192" s="6"/>
      <c r="AT1192" s="58"/>
      <c r="AV1192" s="6"/>
      <c r="AX1192" s="6"/>
      <c r="AY1192" s="6"/>
      <c r="AZ1192" s="6"/>
      <c r="BA1192" s="6"/>
      <c r="BB1192" s="6"/>
      <c r="BC1192" s="6"/>
      <c r="BD1192" s="6"/>
      <c r="BE1192" s="6"/>
      <c r="BF1192" s="6"/>
      <c r="BK1192" s="672"/>
      <c r="BL1192" s="60"/>
      <c r="CB1192" s="60"/>
    </row>
    <row r="1193" spans="2:80" x14ac:dyDescent="0.25">
      <c r="B1193" s="6">
        <v>25.8</v>
      </c>
      <c r="C1193" s="6">
        <v>73</v>
      </c>
      <c r="D1193" s="6">
        <v>20.7</v>
      </c>
      <c r="E1193" s="6">
        <v>24.4</v>
      </c>
      <c r="F1193" s="6">
        <v>2.2000000000000002</v>
      </c>
      <c r="G1193" s="6">
        <v>3.6</v>
      </c>
      <c r="H1193" s="6">
        <v>1011.8</v>
      </c>
      <c r="I1193" s="6" t="s">
        <v>229</v>
      </c>
      <c r="J1193" s="6" t="s">
        <v>229</v>
      </c>
      <c r="K1193" s="6">
        <v>0</v>
      </c>
      <c r="L1193" s="6">
        <v>0</v>
      </c>
      <c r="M1193" s="6">
        <v>0.5</v>
      </c>
      <c r="N1193">
        <v>15.7</v>
      </c>
      <c r="O1193">
        <v>669.8</v>
      </c>
      <c r="P1193">
        <v>25.4</v>
      </c>
      <c r="Q1193">
        <v>25.9</v>
      </c>
      <c r="R1193" s="60">
        <v>0.82222222222222197</v>
      </c>
      <c r="T1193" s="124">
        <f t="shared" si="73"/>
        <v>0</v>
      </c>
      <c r="U1193" s="128">
        <f t="shared" si="72"/>
        <v>-3</v>
      </c>
      <c r="V1193" s="123" t="str">
        <f t="shared" si="70"/>
        <v/>
      </c>
      <c r="W1193" s="128" t="str">
        <f t="shared" si="71"/>
        <v/>
      </c>
      <c r="X1193" s="124"/>
      <c r="Z1193" s="6"/>
      <c r="AA1193"/>
      <c r="AB1193" s="545"/>
      <c r="AR1193" s="6"/>
      <c r="AS1193" s="6"/>
      <c r="AT1193" s="58"/>
      <c r="AV1193" s="6"/>
      <c r="AX1193" s="6"/>
      <c r="AY1193" s="6"/>
      <c r="AZ1193" s="6"/>
      <c r="BA1193" s="6"/>
      <c r="BB1193" s="6"/>
      <c r="BC1193" s="6"/>
      <c r="BD1193" s="6"/>
      <c r="BE1193" s="6"/>
      <c r="BF1193" s="6"/>
      <c r="BK1193" s="672"/>
      <c r="BL1193" s="60"/>
      <c r="CB1193" s="60"/>
    </row>
    <row r="1194" spans="2:80" x14ac:dyDescent="0.25">
      <c r="B1194" s="6">
        <v>25.8</v>
      </c>
      <c r="C1194" s="6">
        <v>73</v>
      </c>
      <c r="D1194" s="6">
        <v>20.7</v>
      </c>
      <c r="E1194" s="6">
        <v>24.4</v>
      </c>
      <c r="F1194" s="6">
        <v>0</v>
      </c>
      <c r="G1194" s="6">
        <v>0</v>
      </c>
      <c r="H1194" s="6">
        <v>1011.7</v>
      </c>
      <c r="I1194" s="6" t="s">
        <v>229</v>
      </c>
      <c r="J1194" s="6" t="s">
        <v>229</v>
      </c>
      <c r="K1194" s="6">
        <v>0</v>
      </c>
      <c r="L1194" s="6">
        <v>0</v>
      </c>
      <c r="M1194" s="6">
        <v>0.5</v>
      </c>
      <c r="N1194">
        <v>15.7</v>
      </c>
      <c r="O1194">
        <v>669.8</v>
      </c>
      <c r="P1194">
        <v>25.4</v>
      </c>
      <c r="Q1194">
        <v>25.8</v>
      </c>
      <c r="R1194" s="60">
        <v>0.82291666666666696</v>
      </c>
      <c r="T1194" s="124">
        <f t="shared" si="73"/>
        <v>0</v>
      </c>
      <c r="U1194" s="128">
        <f t="shared" si="72"/>
        <v>-3</v>
      </c>
      <c r="V1194" s="123" t="str">
        <f t="shared" si="70"/>
        <v/>
      </c>
      <c r="W1194" s="128" t="str">
        <f t="shared" si="71"/>
        <v/>
      </c>
      <c r="X1194" s="124"/>
      <c r="Z1194" s="6"/>
      <c r="AA1194"/>
      <c r="AB1194" s="545"/>
      <c r="AR1194" s="6"/>
      <c r="AS1194" s="6"/>
      <c r="AT1194" s="58"/>
      <c r="AV1194" s="6"/>
      <c r="AX1194" s="6"/>
      <c r="AY1194" s="6"/>
      <c r="AZ1194" s="6"/>
      <c r="BA1194" s="6"/>
      <c r="BB1194" s="6"/>
      <c r="BC1194" s="6"/>
      <c r="BD1194" s="6"/>
      <c r="BE1194" s="6"/>
      <c r="BF1194" s="6"/>
      <c r="BK1194" s="672"/>
      <c r="BL1194" s="60"/>
      <c r="CB1194" s="60"/>
    </row>
    <row r="1195" spans="2:80" x14ac:dyDescent="0.25">
      <c r="B1195" s="6">
        <v>25.8</v>
      </c>
      <c r="C1195" s="6">
        <v>73</v>
      </c>
      <c r="D1195" s="6">
        <v>20.7</v>
      </c>
      <c r="E1195" s="6">
        <v>24.4</v>
      </c>
      <c r="F1195" s="6">
        <v>0.7</v>
      </c>
      <c r="G1195" s="6">
        <v>1.8</v>
      </c>
      <c r="H1195" s="6">
        <v>1011.5</v>
      </c>
      <c r="I1195" s="6" t="s">
        <v>229</v>
      </c>
      <c r="J1195" s="6" t="s">
        <v>229</v>
      </c>
      <c r="K1195" s="6">
        <v>0</v>
      </c>
      <c r="L1195" s="6">
        <v>0</v>
      </c>
      <c r="M1195" s="6">
        <v>0.5</v>
      </c>
      <c r="N1195">
        <v>15.7</v>
      </c>
      <c r="O1195">
        <v>669.8</v>
      </c>
      <c r="P1195">
        <v>25.4</v>
      </c>
      <c r="Q1195">
        <v>25.8</v>
      </c>
      <c r="R1195" s="60">
        <v>0.82361111111111096</v>
      </c>
      <c r="T1195" s="124">
        <f t="shared" si="73"/>
        <v>0</v>
      </c>
      <c r="U1195" s="128">
        <f t="shared" si="72"/>
        <v>-3</v>
      </c>
      <c r="V1195" s="123" t="str">
        <f t="shared" si="70"/>
        <v/>
      </c>
      <c r="W1195" s="128" t="str">
        <f t="shared" si="71"/>
        <v/>
      </c>
      <c r="X1195" s="124"/>
      <c r="Z1195" s="6"/>
      <c r="AA1195"/>
      <c r="AB1195" s="545"/>
      <c r="AR1195" s="6"/>
      <c r="AS1195" s="6"/>
      <c r="AT1195" s="58"/>
      <c r="AV1195" s="6"/>
      <c r="AX1195" s="6"/>
      <c r="AY1195" s="6"/>
      <c r="AZ1195" s="6"/>
      <c r="BA1195" s="6"/>
      <c r="BB1195" s="6"/>
      <c r="BC1195" s="6"/>
      <c r="BD1195" s="6"/>
      <c r="BE1195" s="6"/>
      <c r="BF1195" s="6"/>
      <c r="BK1195" s="672"/>
      <c r="BL1195" s="60"/>
      <c r="CB1195" s="60"/>
    </row>
    <row r="1196" spans="2:80" x14ac:dyDescent="0.25">
      <c r="B1196" s="6">
        <v>25.8</v>
      </c>
      <c r="C1196" s="6">
        <v>73</v>
      </c>
      <c r="D1196" s="6">
        <v>20.7</v>
      </c>
      <c r="E1196" s="6">
        <v>24.4</v>
      </c>
      <c r="F1196" s="6">
        <v>0</v>
      </c>
      <c r="G1196" s="6">
        <v>0</v>
      </c>
      <c r="H1196" s="6">
        <v>1011.7</v>
      </c>
      <c r="I1196" s="6" t="s">
        <v>229</v>
      </c>
      <c r="J1196" s="6" t="s">
        <v>229</v>
      </c>
      <c r="K1196" s="6">
        <v>0</v>
      </c>
      <c r="L1196" s="6">
        <v>0</v>
      </c>
      <c r="M1196" s="6">
        <v>0.5</v>
      </c>
      <c r="N1196">
        <v>15.7</v>
      </c>
      <c r="O1196">
        <v>669.8</v>
      </c>
      <c r="P1196">
        <v>25.3</v>
      </c>
      <c r="Q1196">
        <v>25.8</v>
      </c>
      <c r="R1196" s="60">
        <v>0.82430555555555596</v>
      </c>
      <c r="T1196" s="124">
        <f t="shared" si="73"/>
        <v>0</v>
      </c>
      <c r="U1196" s="128">
        <f t="shared" si="72"/>
        <v>-3</v>
      </c>
      <c r="V1196" s="123" t="str">
        <f t="shared" si="70"/>
        <v/>
      </c>
      <c r="W1196" s="128" t="str">
        <f t="shared" si="71"/>
        <v/>
      </c>
      <c r="X1196" s="124"/>
      <c r="Z1196" s="6"/>
      <c r="AA1196"/>
      <c r="AB1196" s="545"/>
      <c r="AR1196" s="6"/>
      <c r="AS1196" s="6"/>
      <c r="AT1196" s="58"/>
      <c r="AV1196" s="6"/>
      <c r="AX1196" s="6"/>
      <c r="AY1196" s="6"/>
      <c r="AZ1196" s="6"/>
      <c r="BA1196" s="6"/>
      <c r="BB1196" s="6"/>
      <c r="BC1196" s="6"/>
      <c r="BD1196" s="6"/>
      <c r="BE1196" s="6"/>
      <c r="BF1196" s="6"/>
      <c r="BK1196" s="672"/>
      <c r="BL1196" s="60"/>
      <c r="CB1196" s="60"/>
    </row>
    <row r="1197" spans="2:80" x14ac:dyDescent="0.25">
      <c r="B1197" s="6">
        <v>25.8</v>
      </c>
      <c r="C1197" s="6">
        <v>73</v>
      </c>
      <c r="D1197" s="6">
        <v>20.7</v>
      </c>
      <c r="E1197" s="6">
        <v>24.4</v>
      </c>
      <c r="F1197" s="6">
        <v>0.7</v>
      </c>
      <c r="G1197" s="6">
        <v>1.8</v>
      </c>
      <c r="H1197" s="6">
        <v>1011.8</v>
      </c>
      <c r="I1197" s="6" t="s">
        <v>229</v>
      </c>
      <c r="J1197" s="6" t="s">
        <v>229</v>
      </c>
      <c r="K1197" s="6">
        <v>0</v>
      </c>
      <c r="L1197" s="6">
        <v>0</v>
      </c>
      <c r="M1197" s="6">
        <v>0.5</v>
      </c>
      <c r="N1197">
        <v>15.7</v>
      </c>
      <c r="O1197">
        <v>669.8</v>
      </c>
      <c r="P1197">
        <v>25.3</v>
      </c>
      <c r="Q1197">
        <v>25.8</v>
      </c>
      <c r="R1197" s="60">
        <v>0.82499999999999996</v>
      </c>
      <c r="T1197" s="124">
        <f t="shared" si="73"/>
        <v>0</v>
      </c>
      <c r="U1197" s="128">
        <f t="shared" si="72"/>
        <v>-3</v>
      </c>
      <c r="V1197" s="123" t="str">
        <f t="shared" si="70"/>
        <v/>
      </c>
      <c r="W1197" s="128" t="str">
        <f t="shared" si="71"/>
        <v/>
      </c>
      <c r="X1197" s="124"/>
      <c r="Z1197" s="6"/>
      <c r="AA1197"/>
      <c r="AB1197" s="545"/>
      <c r="AR1197" s="6"/>
      <c r="AS1197" s="6"/>
      <c r="AT1197" s="58"/>
      <c r="AV1197" s="6"/>
      <c r="AX1197" s="6"/>
      <c r="AY1197" s="6"/>
      <c r="AZ1197" s="6"/>
      <c r="BA1197" s="6"/>
      <c r="BB1197" s="6"/>
      <c r="BC1197" s="6"/>
      <c r="BD1197" s="6"/>
      <c r="BE1197" s="6"/>
      <c r="BF1197" s="6"/>
      <c r="BK1197" s="672"/>
      <c r="BL1197" s="60"/>
      <c r="CB1197" s="60"/>
    </row>
    <row r="1198" spans="2:80" x14ac:dyDescent="0.25">
      <c r="B1198" s="6">
        <v>25.8</v>
      </c>
      <c r="C1198" s="6">
        <v>74</v>
      </c>
      <c r="D1198" s="6">
        <v>20.7</v>
      </c>
      <c r="E1198" s="6">
        <v>24.4</v>
      </c>
      <c r="F1198" s="6">
        <v>0.7</v>
      </c>
      <c r="G1198" s="6">
        <v>1.8</v>
      </c>
      <c r="H1198" s="6">
        <v>1011.8</v>
      </c>
      <c r="I1198" s="6" t="s">
        <v>229</v>
      </c>
      <c r="J1198" s="6" t="s">
        <v>229</v>
      </c>
      <c r="K1198" s="6">
        <v>0</v>
      </c>
      <c r="L1198" s="6">
        <v>0</v>
      </c>
      <c r="M1198" s="6">
        <v>0.5</v>
      </c>
      <c r="N1198">
        <v>15.7</v>
      </c>
      <c r="O1198">
        <v>669.8</v>
      </c>
      <c r="P1198">
        <v>25.3</v>
      </c>
      <c r="Q1198">
        <v>25.7</v>
      </c>
      <c r="R1198" s="60">
        <v>0.82569444444444495</v>
      </c>
      <c r="T1198" s="124">
        <f t="shared" si="73"/>
        <v>0</v>
      </c>
      <c r="U1198" s="128">
        <f t="shared" si="72"/>
        <v>-3</v>
      </c>
      <c r="V1198" s="123" t="str">
        <f t="shared" si="70"/>
        <v/>
      </c>
      <c r="W1198" s="128" t="str">
        <f t="shared" si="71"/>
        <v/>
      </c>
      <c r="X1198" s="124"/>
      <c r="Z1198" s="6"/>
      <c r="AA1198"/>
      <c r="AB1198" s="545"/>
      <c r="AR1198" s="6"/>
      <c r="AS1198" s="6"/>
      <c r="AT1198" s="58"/>
      <c r="AV1198" s="6"/>
      <c r="AX1198" s="6"/>
      <c r="AY1198" s="6"/>
      <c r="AZ1198" s="6"/>
      <c r="BA1198" s="6"/>
      <c r="BB1198" s="6"/>
      <c r="BC1198" s="6"/>
      <c r="BD1198" s="6"/>
      <c r="BE1198" s="6"/>
      <c r="BF1198" s="6"/>
      <c r="BK1198" s="672"/>
      <c r="BL1198" s="60"/>
      <c r="CB1198" s="60"/>
    </row>
    <row r="1199" spans="2:80" x14ac:dyDescent="0.25">
      <c r="B1199" s="6">
        <v>25.7</v>
      </c>
      <c r="C1199" s="6">
        <v>74</v>
      </c>
      <c r="D1199" s="6">
        <v>20.7</v>
      </c>
      <c r="E1199" s="6">
        <v>24.4</v>
      </c>
      <c r="F1199" s="6">
        <v>1.8</v>
      </c>
      <c r="G1199" s="6">
        <v>1.8</v>
      </c>
      <c r="H1199" s="6">
        <v>1011.7</v>
      </c>
      <c r="I1199" s="6" t="s">
        <v>229</v>
      </c>
      <c r="J1199" s="6" t="s">
        <v>229</v>
      </c>
      <c r="K1199" s="6">
        <v>0</v>
      </c>
      <c r="L1199" s="6">
        <v>0</v>
      </c>
      <c r="M1199" s="6">
        <v>0.5</v>
      </c>
      <c r="N1199">
        <v>15.7</v>
      </c>
      <c r="O1199">
        <v>669.8</v>
      </c>
      <c r="P1199">
        <v>25.2</v>
      </c>
      <c r="Q1199">
        <v>25.6</v>
      </c>
      <c r="R1199" s="60">
        <v>0.82638888888888895</v>
      </c>
      <c r="T1199" s="124">
        <f t="shared" si="73"/>
        <v>0</v>
      </c>
      <c r="U1199" s="128">
        <f t="shared" si="72"/>
        <v>-3</v>
      </c>
      <c r="V1199" s="123" t="str">
        <f t="shared" si="70"/>
        <v/>
      </c>
      <c r="W1199" s="128" t="str">
        <f t="shared" si="71"/>
        <v/>
      </c>
      <c r="X1199" s="124"/>
      <c r="Z1199" s="6"/>
      <c r="AA1199"/>
      <c r="AB1199" s="545"/>
      <c r="AR1199" s="6"/>
      <c r="AS1199" s="6"/>
      <c r="AT1199" s="58"/>
      <c r="AV1199" s="6"/>
      <c r="AX1199" s="6"/>
      <c r="AY1199" s="6"/>
      <c r="AZ1199" s="6"/>
      <c r="BA1199" s="6"/>
      <c r="BB1199" s="6"/>
      <c r="BC1199" s="6"/>
      <c r="BD1199" s="6"/>
      <c r="BE1199" s="6"/>
      <c r="BF1199" s="6"/>
      <c r="BK1199" s="672"/>
      <c r="BL1199" s="60"/>
      <c r="CB1199" s="60"/>
    </row>
    <row r="1200" spans="2:80" x14ac:dyDescent="0.25">
      <c r="B1200" s="6">
        <v>25.7</v>
      </c>
      <c r="C1200" s="6">
        <v>74</v>
      </c>
      <c r="D1200" s="6">
        <v>20.6</v>
      </c>
      <c r="E1200" s="6">
        <v>24.3</v>
      </c>
      <c r="F1200" s="6">
        <v>3.2</v>
      </c>
      <c r="G1200" s="6">
        <v>3.6</v>
      </c>
      <c r="H1200" s="6">
        <v>1011.5</v>
      </c>
      <c r="I1200" s="6" t="s">
        <v>229</v>
      </c>
      <c r="J1200" s="6" t="s">
        <v>229</v>
      </c>
      <c r="K1200" s="6">
        <v>0</v>
      </c>
      <c r="L1200" s="6">
        <v>0</v>
      </c>
      <c r="M1200" s="6">
        <v>0.5</v>
      </c>
      <c r="N1200">
        <v>15.7</v>
      </c>
      <c r="O1200">
        <v>669.8</v>
      </c>
      <c r="P1200">
        <v>25.2</v>
      </c>
      <c r="Q1200">
        <v>25.6</v>
      </c>
      <c r="R1200" s="60">
        <v>0.82708333333333295</v>
      </c>
      <c r="T1200" s="124">
        <f t="shared" si="73"/>
        <v>0</v>
      </c>
      <c r="U1200" s="128">
        <f t="shared" si="72"/>
        <v>-3</v>
      </c>
      <c r="V1200" s="123" t="str">
        <f t="shared" si="70"/>
        <v/>
      </c>
      <c r="W1200" s="128" t="str">
        <f t="shared" si="71"/>
        <v/>
      </c>
      <c r="X1200" s="124"/>
      <c r="Z1200" s="6"/>
      <c r="AA1200"/>
      <c r="AB1200" s="545"/>
      <c r="AR1200" s="6"/>
      <c r="AS1200" s="6"/>
      <c r="AT1200" s="58"/>
      <c r="AV1200" s="6"/>
      <c r="AX1200" s="6"/>
      <c r="AY1200" s="6"/>
      <c r="AZ1200" s="6"/>
      <c r="BA1200" s="6"/>
      <c r="BB1200" s="6"/>
      <c r="BC1200" s="6"/>
      <c r="BD1200" s="6"/>
      <c r="BE1200" s="6"/>
      <c r="BF1200" s="6"/>
      <c r="BK1200" s="672"/>
      <c r="BL1200" s="60"/>
      <c r="CB1200" s="60"/>
    </row>
    <row r="1201" spans="2:80" x14ac:dyDescent="0.25">
      <c r="B1201" s="6">
        <v>25.7</v>
      </c>
      <c r="C1201" s="6">
        <v>74</v>
      </c>
      <c r="D1201" s="6">
        <v>20.6</v>
      </c>
      <c r="E1201" s="6">
        <v>24.3</v>
      </c>
      <c r="F1201" s="6">
        <v>2.9</v>
      </c>
      <c r="G1201" s="6">
        <v>3.6</v>
      </c>
      <c r="H1201" s="6">
        <v>1011.6</v>
      </c>
      <c r="I1201" s="6" t="s">
        <v>229</v>
      </c>
      <c r="J1201" s="6" t="s">
        <v>229</v>
      </c>
      <c r="K1201" s="6">
        <v>0</v>
      </c>
      <c r="L1201" s="6">
        <v>0</v>
      </c>
      <c r="M1201" s="6">
        <v>0.5</v>
      </c>
      <c r="N1201">
        <v>15.7</v>
      </c>
      <c r="O1201">
        <v>669.8</v>
      </c>
      <c r="P1201">
        <v>25.2</v>
      </c>
      <c r="Q1201">
        <v>25.5</v>
      </c>
      <c r="R1201" s="60">
        <v>0.82777777777777795</v>
      </c>
      <c r="T1201" s="124">
        <f t="shared" si="73"/>
        <v>0</v>
      </c>
      <c r="U1201" s="128">
        <f t="shared" si="72"/>
        <v>-3</v>
      </c>
      <c r="V1201" s="123" t="str">
        <f t="shared" si="70"/>
        <v/>
      </c>
      <c r="W1201" s="128" t="str">
        <f t="shared" si="71"/>
        <v/>
      </c>
      <c r="X1201" s="124"/>
      <c r="Z1201" s="6"/>
      <c r="AA1201"/>
      <c r="AB1201" s="545"/>
      <c r="AR1201" s="6"/>
      <c r="AS1201" s="6"/>
      <c r="AT1201" s="58"/>
      <c r="AV1201" s="6"/>
      <c r="AX1201" s="6"/>
      <c r="AY1201" s="6"/>
      <c r="AZ1201" s="6"/>
      <c r="BA1201" s="6"/>
      <c r="BB1201" s="6"/>
      <c r="BC1201" s="6"/>
      <c r="BD1201" s="6"/>
      <c r="BE1201" s="6"/>
      <c r="BF1201" s="6"/>
      <c r="BK1201" s="672"/>
      <c r="BL1201" s="60"/>
      <c r="CB1201" s="60"/>
    </row>
    <row r="1202" spans="2:80" x14ac:dyDescent="0.25">
      <c r="B1202" s="6">
        <v>25.7</v>
      </c>
      <c r="C1202" s="6">
        <v>74</v>
      </c>
      <c r="D1202" s="6">
        <v>20.6</v>
      </c>
      <c r="E1202" s="6">
        <v>24.3</v>
      </c>
      <c r="F1202" s="6">
        <v>1.1000000000000001</v>
      </c>
      <c r="G1202" s="6">
        <v>1.8</v>
      </c>
      <c r="H1202" s="6">
        <v>1011.6</v>
      </c>
      <c r="I1202" s="6" t="s">
        <v>229</v>
      </c>
      <c r="J1202" s="6" t="s">
        <v>229</v>
      </c>
      <c r="K1202" s="6">
        <v>0</v>
      </c>
      <c r="L1202" s="6">
        <v>0</v>
      </c>
      <c r="M1202" s="6">
        <v>0.5</v>
      </c>
      <c r="N1202">
        <v>15.7</v>
      </c>
      <c r="O1202">
        <v>669.8</v>
      </c>
      <c r="P1202">
        <v>25.1</v>
      </c>
      <c r="Q1202">
        <v>25.5</v>
      </c>
      <c r="R1202" s="60">
        <v>0.82847222222222205</v>
      </c>
      <c r="T1202" s="124">
        <f t="shared" si="73"/>
        <v>0</v>
      </c>
      <c r="U1202" s="128">
        <f t="shared" si="72"/>
        <v>-3</v>
      </c>
      <c r="V1202" s="123" t="str">
        <f t="shared" si="70"/>
        <v/>
      </c>
      <c r="W1202" s="128" t="str">
        <f t="shared" si="71"/>
        <v/>
      </c>
      <c r="X1202" s="124"/>
      <c r="Z1202" s="6"/>
      <c r="AA1202"/>
      <c r="AB1202" s="545"/>
      <c r="AR1202" s="6"/>
      <c r="AS1202" s="6"/>
      <c r="AT1202" s="58"/>
      <c r="AV1202" s="6"/>
      <c r="AX1202" s="6"/>
      <c r="AY1202" s="6"/>
      <c r="AZ1202" s="6"/>
      <c r="BA1202" s="6"/>
      <c r="BB1202" s="6"/>
      <c r="BC1202" s="6"/>
      <c r="BD1202" s="6"/>
      <c r="BE1202" s="6"/>
      <c r="BF1202" s="6"/>
      <c r="BK1202" s="672"/>
      <c r="BL1202" s="60"/>
      <c r="CB1202" s="60"/>
    </row>
    <row r="1203" spans="2:80" x14ac:dyDescent="0.25">
      <c r="B1203" s="6">
        <v>25.7</v>
      </c>
      <c r="C1203" s="6">
        <v>74</v>
      </c>
      <c r="D1203" s="6">
        <v>20.6</v>
      </c>
      <c r="E1203" s="6">
        <v>24.3</v>
      </c>
      <c r="F1203" s="6">
        <v>0</v>
      </c>
      <c r="G1203" s="6">
        <v>0</v>
      </c>
      <c r="H1203" s="6">
        <v>1011.6</v>
      </c>
      <c r="I1203" s="6" t="s">
        <v>229</v>
      </c>
      <c r="J1203" s="6" t="s">
        <v>229</v>
      </c>
      <c r="K1203" s="6">
        <v>0</v>
      </c>
      <c r="L1203" s="6">
        <v>0</v>
      </c>
      <c r="M1203" s="6">
        <v>0.5</v>
      </c>
      <c r="N1203">
        <v>15.7</v>
      </c>
      <c r="O1203">
        <v>669.8</v>
      </c>
      <c r="P1203">
        <v>25.1</v>
      </c>
      <c r="Q1203">
        <v>25.4</v>
      </c>
      <c r="R1203" s="60">
        <v>0.82916666666666705</v>
      </c>
      <c r="T1203" s="124">
        <f t="shared" si="73"/>
        <v>0</v>
      </c>
      <c r="U1203" s="128">
        <f t="shared" si="72"/>
        <v>-3</v>
      </c>
      <c r="V1203" s="123" t="str">
        <f t="shared" si="70"/>
        <v/>
      </c>
      <c r="W1203" s="128" t="str">
        <f t="shared" si="71"/>
        <v/>
      </c>
      <c r="X1203" s="124"/>
      <c r="Z1203" s="6"/>
      <c r="AA1203"/>
      <c r="AB1203" s="545"/>
      <c r="AR1203" s="6"/>
      <c r="AS1203" s="6"/>
      <c r="AT1203" s="58"/>
      <c r="AV1203" s="6"/>
      <c r="AX1203" s="6"/>
      <c r="AY1203" s="6"/>
      <c r="AZ1203" s="6"/>
      <c r="BA1203" s="6"/>
      <c r="BB1203" s="6"/>
      <c r="BC1203" s="6"/>
      <c r="BD1203" s="6"/>
      <c r="BE1203" s="6"/>
      <c r="BF1203" s="6"/>
      <c r="BK1203" s="672"/>
      <c r="BL1203" s="60"/>
      <c r="CB1203" s="60"/>
    </row>
    <row r="1204" spans="2:80" x14ac:dyDescent="0.25">
      <c r="B1204" s="6">
        <v>25.6</v>
      </c>
      <c r="C1204" s="6">
        <v>74</v>
      </c>
      <c r="D1204" s="6">
        <v>20.6</v>
      </c>
      <c r="E1204" s="6">
        <v>24.3</v>
      </c>
      <c r="F1204" s="6">
        <v>0</v>
      </c>
      <c r="G1204" s="6">
        <v>0</v>
      </c>
      <c r="H1204" s="6">
        <v>1011.5</v>
      </c>
      <c r="I1204" s="6" t="s">
        <v>229</v>
      </c>
      <c r="J1204" s="6" t="s">
        <v>229</v>
      </c>
      <c r="K1204" s="6">
        <v>0</v>
      </c>
      <c r="L1204" s="6">
        <v>0</v>
      </c>
      <c r="M1204" s="6">
        <v>0.5</v>
      </c>
      <c r="N1204">
        <v>15.7</v>
      </c>
      <c r="O1204">
        <v>669.8</v>
      </c>
      <c r="P1204">
        <v>25.1</v>
      </c>
      <c r="Q1204">
        <v>25.3</v>
      </c>
      <c r="R1204" s="60">
        <v>0.82986111111111105</v>
      </c>
      <c r="T1204" s="124">
        <f t="shared" si="73"/>
        <v>0</v>
      </c>
      <c r="U1204" s="128">
        <f t="shared" si="72"/>
        <v>-3</v>
      </c>
      <c r="V1204" s="123" t="str">
        <f t="shared" si="70"/>
        <v/>
      </c>
      <c r="W1204" s="128" t="str">
        <f t="shared" si="71"/>
        <v/>
      </c>
      <c r="X1204" s="124"/>
      <c r="Z1204" s="6"/>
      <c r="AA1204"/>
      <c r="AB1204" s="545"/>
      <c r="AR1204" s="6"/>
      <c r="AS1204" s="6"/>
      <c r="AT1204" s="58"/>
      <c r="AV1204" s="6"/>
      <c r="AX1204" s="6"/>
      <c r="AY1204" s="6"/>
      <c r="AZ1204" s="6"/>
      <c r="BA1204" s="6"/>
      <c r="BB1204" s="6"/>
      <c r="BC1204" s="6"/>
      <c r="BD1204" s="6"/>
      <c r="BE1204" s="6"/>
      <c r="BF1204" s="6"/>
      <c r="BK1204" s="672"/>
      <c r="BL1204" s="60"/>
      <c r="CB1204" s="60"/>
    </row>
    <row r="1205" spans="2:80" x14ac:dyDescent="0.25">
      <c r="B1205" s="6">
        <v>25.6</v>
      </c>
      <c r="C1205" s="6">
        <v>74</v>
      </c>
      <c r="D1205" s="6">
        <v>20.6</v>
      </c>
      <c r="E1205" s="6">
        <v>24.2</v>
      </c>
      <c r="F1205" s="6">
        <v>0.7</v>
      </c>
      <c r="G1205" s="6">
        <v>1.8</v>
      </c>
      <c r="H1205" s="6">
        <v>1011.5</v>
      </c>
      <c r="I1205" s="6" t="s">
        <v>229</v>
      </c>
      <c r="J1205" s="6" t="s">
        <v>229</v>
      </c>
      <c r="K1205" s="6">
        <v>0</v>
      </c>
      <c r="L1205" s="6">
        <v>0</v>
      </c>
      <c r="M1205" s="6">
        <v>0.5</v>
      </c>
      <c r="N1205">
        <v>15.7</v>
      </c>
      <c r="O1205">
        <v>669.8</v>
      </c>
      <c r="P1205">
        <v>25</v>
      </c>
      <c r="Q1205">
        <v>25.3</v>
      </c>
      <c r="R1205" s="60">
        <v>0.83055555555555605</v>
      </c>
      <c r="T1205" s="124">
        <f t="shared" si="73"/>
        <v>0</v>
      </c>
      <c r="U1205" s="128">
        <f t="shared" si="72"/>
        <v>-3</v>
      </c>
      <c r="V1205" s="123" t="str">
        <f t="shared" si="70"/>
        <v/>
      </c>
      <c r="W1205" s="128" t="str">
        <f t="shared" si="71"/>
        <v/>
      </c>
      <c r="X1205" s="124"/>
      <c r="Z1205" s="6"/>
      <c r="AA1205"/>
      <c r="AB1205" s="545"/>
      <c r="AR1205" s="6"/>
      <c r="AS1205" s="6"/>
      <c r="AT1205" s="58"/>
      <c r="AV1205" s="6"/>
      <c r="AX1205" s="6"/>
      <c r="AY1205" s="6"/>
      <c r="AZ1205" s="6"/>
      <c r="BA1205" s="6"/>
      <c r="BB1205" s="6"/>
      <c r="BC1205" s="6"/>
      <c r="BD1205" s="6"/>
      <c r="BE1205" s="6"/>
      <c r="BF1205" s="6"/>
      <c r="BK1205" s="672"/>
      <c r="BL1205" s="60"/>
      <c r="CB1205" s="60"/>
    </row>
    <row r="1206" spans="2:80" x14ac:dyDescent="0.25">
      <c r="B1206" s="6">
        <v>25.6</v>
      </c>
      <c r="C1206" s="6">
        <v>74</v>
      </c>
      <c r="D1206" s="6">
        <v>20.6</v>
      </c>
      <c r="E1206" s="6">
        <v>24.2</v>
      </c>
      <c r="F1206" s="6">
        <v>0.4</v>
      </c>
      <c r="G1206" s="6">
        <v>1.8</v>
      </c>
      <c r="H1206" s="6">
        <v>1011.5</v>
      </c>
      <c r="I1206" s="6" t="s">
        <v>229</v>
      </c>
      <c r="J1206" s="6" t="s">
        <v>229</v>
      </c>
      <c r="K1206" s="6">
        <v>0</v>
      </c>
      <c r="L1206" s="6">
        <v>0</v>
      </c>
      <c r="M1206" s="6">
        <v>0.5</v>
      </c>
      <c r="N1206">
        <v>15.7</v>
      </c>
      <c r="O1206">
        <v>669.8</v>
      </c>
      <c r="P1206">
        <v>24.9</v>
      </c>
      <c r="Q1206">
        <v>25.2</v>
      </c>
      <c r="R1206" s="60">
        <v>0.83125000000000004</v>
      </c>
      <c r="T1206" s="124">
        <f t="shared" si="73"/>
        <v>0</v>
      </c>
      <c r="U1206" s="128">
        <f t="shared" si="72"/>
        <v>-3</v>
      </c>
      <c r="V1206" s="123" t="str">
        <f t="shared" si="70"/>
        <v/>
      </c>
      <c r="W1206" s="128" t="str">
        <f t="shared" si="71"/>
        <v/>
      </c>
      <c r="X1206" s="124"/>
      <c r="Z1206" s="6"/>
      <c r="AA1206"/>
      <c r="AB1206" s="545"/>
      <c r="AR1206" s="6"/>
      <c r="AS1206" s="6"/>
      <c r="AT1206" s="58"/>
      <c r="AV1206" s="6"/>
      <c r="AX1206" s="6"/>
      <c r="AY1206" s="6"/>
      <c r="AZ1206" s="6"/>
      <c r="BA1206" s="6"/>
      <c r="BB1206" s="6"/>
      <c r="BC1206" s="6"/>
      <c r="BD1206" s="6"/>
      <c r="BE1206" s="6"/>
      <c r="BF1206" s="6"/>
      <c r="BK1206" s="672"/>
      <c r="BL1206" s="60"/>
      <c r="CB1206" s="60"/>
    </row>
    <row r="1207" spans="2:80" x14ac:dyDescent="0.25">
      <c r="B1207" s="6">
        <v>25.6</v>
      </c>
      <c r="C1207" s="6">
        <v>74</v>
      </c>
      <c r="D1207" s="6">
        <v>20.6</v>
      </c>
      <c r="E1207" s="6">
        <v>24.3</v>
      </c>
      <c r="F1207" s="6">
        <v>0</v>
      </c>
      <c r="G1207" s="6">
        <v>0</v>
      </c>
      <c r="H1207" s="6">
        <v>1011.6</v>
      </c>
      <c r="I1207" s="6" t="s">
        <v>229</v>
      </c>
      <c r="J1207" s="6" t="s">
        <v>229</v>
      </c>
      <c r="K1207" s="6">
        <v>0</v>
      </c>
      <c r="L1207" s="6">
        <v>0</v>
      </c>
      <c r="M1207" s="6">
        <v>0.5</v>
      </c>
      <c r="N1207">
        <v>15.7</v>
      </c>
      <c r="O1207">
        <v>669.8</v>
      </c>
      <c r="P1207">
        <v>24.9</v>
      </c>
      <c r="Q1207">
        <v>25.1</v>
      </c>
      <c r="R1207" s="60">
        <v>0.83194444444444404</v>
      </c>
      <c r="T1207" s="124">
        <f t="shared" si="73"/>
        <v>0</v>
      </c>
      <c r="U1207" s="128">
        <f t="shared" si="72"/>
        <v>-3</v>
      </c>
      <c r="V1207" s="123" t="str">
        <f t="shared" si="70"/>
        <v/>
      </c>
      <c r="W1207" s="128" t="str">
        <f t="shared" si="71"/>
        <v/>
      </c>
      <c r="X1207" s="124"/>
      <c r="Z1207" s="6"/>
      <c r="AA1207"/>
      <c r="AB1207" s="545"/>
      <c r="AR1207" s="6"/>
      <c r="AS1207" s="6"/>
      <c r="AT1207" s="58"/>
      <c r="AV1207" s="6"/>
      <c r="AX1207" s="6"/>
      <c r="AY1207" s="6"/>
      <c r="AZ1207" s="6"/>
      <c r="BA1207" s="6"/>
      <c r="BB1207" s="6"/>
      <c r="BC1207" s="6"/>
      <c r="BD1207" s="6"/>
      <c r="BE1207" s="6"/>
      <c r="BF1207" s="6"/>
      <c r="BK1207" s="672"/>
      <c r="BL1207" s="60"/>
      <c r="CB1207" s="60"/>
    </row>
    <row r="1208" spans="2:80" x14ac:dyDescent="0.25">
      <c r="B1208" s="6">
        <v>25.6</v>
      </c>
      <c r="C1208" s="6">
        <v>74</v>
      </c>
      <c r="D1208" s="6">
        <v>20.6</v>
      </c>
      <c r="E1208" s="6">
        <v>24.2</v>
      </c>
      <c r="F1208" s="6">
        <v>0.4</v>
      </c>
      <c r="G1208" s="6">
        <v>1.8</v>
      </c>
      <c r="H1208" s="6">
        <v>1011.7</v>
      </c>
      <c r="I1208" s="6" t="s">
        <v>229</v>
      </c>
      <c r="J1208" s="6" t="s">
        <v>229</v>
      </c>
      <c r="K1208" s="6">
        <v>0</v>
      </c>
      <c r="L1208" s="6">
        <v>0</v>
      </c>
      <c r="M1208" s="6">
        <v>0.5</v>
      </c>
      <c r="N1208">
        <v>15.7</v>
      </c>
      <c r="O1208">
        <v>669.8</v>
      </c>
      <c r="P1208">
        <v>24.9</v>
      </c>
      <c r="Q1208">
        <v>25.1</v>
      </c>
      <c r="R1208" s="60">
        <v>0.83263888888888904</v>
      </c>
      <c r="T1208" s="124">
        <f t="shared" si="73"/>
        <v>0</v>
      </c>
      <c r="U1208" s="128">
        <f t="shared" si="72"/>
        <v>-3</v>
      </c>
      <c r="V1208" s="123" t="str">
        <f t="shared" si="70"/>
        <v/>
      </c>
      <c r="W1208" s="128" t="str">
        <f t="shared" si="71"/>
        <v/>
      </c>
      <c r="X1208" s="124"/>
      <c r="Z1208" s="6"/>
      <c r="AA1208"/>
      <c r="AB1208" s="545"/>
      <c r="AR1208" s="6"/>
      <c r="AS1208" s="6"/>
      <c r="AT1208" s="58"/>
      <c r="AV1208" s="6"/>
      <c r="AX1208" s="6"/>
      <c r="AY1208" s="6"/>
      <c r="AZ1208" s="6"/>
      <c r="BA1208" s="6"/>
      <c r="BB1208" s="6"/>
      <c r="BC1208" s="6"/>
      <c r="BD1208" s="6"/>
      <c r="BE1208" s="6"/>
      <c r="BF1208" s="6"/>
      <c r="BK1208" s="672"/>
      <c r="BL1208" s="60"/>
      <c r="CB1208" s="60"/>
    </row>
    <row r="1209" spans="2:80" x14ac:dyDescent="0.25">
      <c r="B1209" s="6">
        <v>25.5</v>
      </c>
      <c r="C1209" s="6">
        <v>74</v>
      </c>
      <c r="D1209" s="6">
        <v>20.6</v>
      </c>
      <c r="E1209" s="6">
        <v>24.2</v>
      </c>
      <c r="F1209" s="6">
        <v>1.1000000000000001</v>
      </c>
      <c r="G1209" s="6">
        <v>1.8</v>
      </c>
      <c r="H1209" s="6">
        <v>1011.7</v>
      </c>
      <c r="I1209" s="6" t="s">
        <v>229</v>
      </c>
      <c r="J1209" s="6" t="s">
        <v>229</v>
      </c>
      <c r="K1209" s="6">
        <v>0</v>
      </c>
      <c r="L1209" s="6">
        <v>0</v>
      </c>
      <c r="M1209" s="6">
        <v>0.5</v>
      </c>
      <c r="N1209">
        <v>15.7</v>
      </c>
      <c r="O1209">
        <v>669.8</v>
      </c>
      <c r="P1209">
        <v>24.9</v>
      </c>
      <c r="Q1209">
        <v>25</v>
      </c>
      <c r="R1209" s="60">
        <v>0.83333333333333304</v>
      </c>
      <c r="T1209" s="124">
        <f t="shared" si="73"/>
        <v>0</v>
      </c>
      <c r="U1209" s="128">
        <f t="shared" si="72"/>
        <v>-3</v>
      </c>
      <c r="V1209" s="123" t="str">
        <f t="shared" si="70"/>
        <v/>
      </c>
      <c r="W1209" s="128" t="str">
        <f t="shared" si="71"/>
        <v/>
      </c>
      <c r="X1209" s="124"/>
      <c r="Z1209" s="6"/>
      <c r="AA1209"/>
      <c r="AB1209" s="545"/>
      <c r="AR1209" s="6"/>
      <c r="AS1209" s="6"/>
      <c r="AT1209" s="58"/>
      <c r="AV1209" s="6"/>
      <c r="AX1209" s="6"/>
      <c r="AY1209" s="6"/>
      <c r="AZ1209" s="6"/>
      <c r="BA1209" s="6"/>
      <c r="BB1209" s="6"/>
      <c r="BC1209" s="6"/>
      <c r="BD1209" s="6"/>
      <c r="BE1209" s="6"/>
      <c r="BF1209" s="6"/>
      <c r="BK1209" s="672"/>
      <c r="BL1209" s="60"/>
      <c r="CB1209" s="60"/>
    </row>
    <row r="1210" spans="2:80" x14ac:dyDescent="0.25">
      <c r="B1210" s="6">
        <v>25.6</v>
      </c>
      <c r="C1210" s="6">
        <v>74</v>
      </c>
      <c r="D1210" s="6">
        <v>20.6</v>
      </c>
      <c r="E1210" s="6">
        <v>24.2</v>
      </c>
      <c r="F1210" s="6">
        <v>0.4</v>
      </c>
      <c r="G1210" s="6">
        <v>1.8</v>
      </c>
      <c r="H1210" s="6">
        <v>1011.6</v>
      </c>
      <c r="I1210" s="6" t="s">
        <v>229</v>
      </c>
      <c r="J1210" s="6" t="s">
        <v>229</v>
      </c>
      <c r="K1210" s="6">
        <v>0</v>
      </c>
      <c r="L1210" s="6">
        <v>0</v>
      </c>
      <c r="M1210" s="6">
        <v>0.5</v>
      </c>
      <c r="N1210">
        <v>15.7</v>
      </c>
      <c r="O1210">
        <v>669.8</v>
      </c>
      <c r="P1210">
        <v>24.8</v>
      </c>
      <c r="Q1210">
        <v>25</v>
      </c>
      <c r="R1210" s="60">
        <v>0.83402777777777803</v>
      </c>
      <c r="T1210" s="124">
        <f t="shared" si="73"/>
        <v>0</v>
      </c>
      <c r="U1210" s="128">
        <f t="shared" si="72"/>
        <v>-3</v>
      </c>
      <c r="V1210" s="123" t="str">
        <f t="shared" si="70"/>
        <v/>
      </c>
      <c r="W1210" s="128" t="str">
        <f t="shared" si="71"/>
        <v/>
      </c>
      <c r="X1210" s="124"/>
      <c r="Z1210" s="6"/>
      <c r="AA1210"/>
      <c r="AB1210" s="545"/>
      <c r="AR1210" s="6"/>
      <c r="AS1210" s="6"/>
      <c r="AT1210" s="58"/>
      <c r="AV1210" s="6"/>
      <c r="AX1210" s="6"/>
      <c r="AY1210" s="6"/>
      <c r="AZ1210" s="6"/>
      <c r="BA1210" s="6"/>
      <c r="BB1210" s="6"/>
      <c r="BC1210" s="6"/>
      <c r="BD1210" s="6"/>
      <c r="BE1210" s="6"/>
      <c r="BF1210" s="6"/>
      <c r="BK1210" s="672"/>
      <c r="BL1210" s="60"/>
      <c r="CB1210" s="60"/>
    </row>
    <row r="1211" spans="2:80" x14ac:dyDescent="0.25">
      <c r="B1211" s="6">
        <v>25.5</v>
      </c>
      <c r="C1211" s="6">
        <v>74</v>
      </c>
      <c r="D1211" s="6">
        <v>20.6</v>
      </c>
      <c r="E1211" s="6">
        <v>24.2</v>
      </c>
      <c r="F1211" s="6">
        <v>1.8</v>
      </c>
      <c r="G1211" s="6">
        <v>1.8</v>
      </c>
      <c r="H1211" s="6">
        <v>1011.4</v>
      </c>
      <c r="I1211" s="6" t="s">
        <v>229</v>
      </c>
      <c r="J1211" s="6" t="s">
        <v>229</v>
      </c>
      <c r="K1211" s="6">
        <v>0</v>
      </c>
      <c r="L1211" s="6">
        <v>0</v>
      </c>
      <c r="M1211" s="6">
        <v>0.5</v>
      </c>
      <c r="N1211">
        <v>15.7</v>
      </c>
      <c r="O1211">
        <v>669.8</v>
      </c>
      <c r="P1211">
        <v>24.8</v>
      </c>
      <c r="Q1211">
        <v>24.9</v>
      </c>
      <c r="R1211" s="60">
        <v>0.83472222222222203</v>
      </c>
      <c r="T1211" s="124">
        <f t="shared" si="73"/>
        <v>0</v>
      </c>
      <c r="U1211" s="128">
        <f t="shared" si="72"/>
        <v>-3</v>
      </c>
      <c r="V1211" s="123" t="str">
        <f t="shared" si="70"/>
        <v/>
      </c>
      <c r="W1211" s="128" t="str">
        <f t="shared" si="71"/>
        <v/>
      </c>
      <c r="X1211" s="124"/>
      <c r="Z1211" s="6"/>
      <c r="AA1211"/>
      <c r="AB1211" s="545"/>
      <c r="AR1211" s="6"/>
      <c r="AS1211" s="6"/>
      <c r="AT1211" s="58"/>
      <c r="AV1211" s="6"/>
      <c r="AX1211" s="6"/>
      <c r="AY1211" s="6"/>
      <c r="AZ1211" s="6"/>
      <c r="BA1211" s="6"/>
      <c r="BB1211" s="6"/>
      <c r="BC1211" s="6"/>
      <c r="BD1211" s="6"/>
      <c r="BE1211" s="6"/>
      <c r="BF1211" s="6"/>
      <c r="BK1211" s="672"/>
      <c r="BL1211" s="60"/>
      <c r="CB1211" s="60"/>
    </row>
    <row r="1212" spans="2:80" x14ac:dyDescent="0.25">
      <c r="B1212" s="6">
        <v>25.5</v>
      </c>
      <c r="C1212" s="6">
        <v>74</v>
      </c>
      <c r="D1212" s="6">
        <v>20.6</v>
      </c>
      <c r="E1212" s="6">
        <v>24.2</v>
      </c>
      <c r="F1212" s="6">
        <v>1.1000000000000001</v>
      </c>
      <c r="G1212" s="6">
        <v>1.8</v>
      </c>
      <c r="H1212" s="6">
        <v>1011.5</v>
      </c>
      <c r="I1212" s="6" t="s">
        <v>229</v>
      </c>
      <c r="J1212" s="6" t="s">
        <v>229</v>
      </c>
      <c r="K1212" s="6">
        <v>0</v>
      </c>
      <c r="L1212" s="6">
        <v>0</v>
      </c>
      <c r="M1212" s="6">
        <v>0.5</v>
      </c>
      <c r="N1212">
        <v>15.7</v>
      </c>
      <c r="O1212">
        <v>669.8</v>
      </c>
      <c r="P1212">
        <v>24.7</v>
      </c>
      <c r="Q1212">
        <v>24.9</v>
      </c>
      <c r="R1212" s="60">
        <v>0.83541666666666703</v>
      </c>
      <c r="T1212" s="124">
        <f t="shared" si="73"/>
        <v>0</v>
      </c>
      <c r="U1212" s="128">
        <f t="shared" si="72"/>
        <v>-3</v>
      </c>
      <c r="V1212" s="123" t="str">
        <f t="shared" si="70"/>
        <v/>
      </c>
      <c r="W1212" s="128" t="str">
        <f t="shared" si="71"/>
        <v/>
      </c>
      <c r="X1212" s="124"/>
      <c r="Z1212" s="6"/>
      <c r="AA1212"/>
      <c r="AB1212" s="545"/>
      <c r="AR1212" s="6"/>
      <c r="AS1212" s="6"/>
      <c r="AT1212" s="58"/>
      <c r="AV1212" s="6"/>
      <c r="AX1212" s="6"/>
      <c r="AY1212" s="6"/>
      <c r="AZ1212" s="6"/>
      <c r="BA1212" s="6"/>
      <c r="BB1212" s="6"/>
      <c r="BC1212" s="6"/>
      <c r="BD1212" s="6"/>
      <c r="BE1212" s="6"/>
      <c r="BF1212" s="6"/>
      <c r="BK1212" s="672"/>
      <c r="BL1212" s="60"/>
      <c r="CB1212" s="60"/>
    </row>
    <row r="1213" spans="2:80" x14ac:dyDescent="0.25">
      <c r="B1213" s="6">
        <v>25.5</v>
      </c>
      <c r="C1213" s="6">
        <v>74</v>
      </c>
      <c r="D1213" s="6">
        <v>20.7</v>
      </c>
      <c r="E1213" s="6">
        <v>24.2</v>
      </c>
      <c r="F1213" s="6">
        <v>0.4</v>
      </c>
      <c r="G1213" s="6">
        <v>1.8</v>
      </c>
      <c r="H1213" s="6">
        <v>1011.3</v>
      </c>
      <c r="I1213" s="6" t="s">
        <v>229</v>
      </c>
      <c r="J1213" s="6" t="s">
        <v>229</v>
      </c>
      <c r="K1213" s="6">
        <v>0</v>
      </c>
      <c r="L1213" s="6">
        <v>0</v>
      </c>
      <c r="M1213" s="6">
        <v>0.5</v>
      </c>
      <c r="N1213">
        <v>15.7</v>
      </c>
      <c r="O1213">
        <v>669.8</v>
      </c>
      <c r="P1213">
        <v>24.7</v>
      </c>
      <c r="Q1213">
        <v>24.8</v>
      </c>
      <c r="R1213" s="60">
        <v>0.83611111111111103</v>
      </c>
      <c r="T1213" s="124">
        <f t="shared" si="73"/>
        <v>0</v>
      </c>
      <c r="U1213" s="128">
        <f t="shared" si="72"/>
        <v>-3</v>
      </c>
      <c r="V1213" s="123" t="str">
        <f t="shared" si="70"/>
        <v/>
      </c>
      <c r="W1213" s="128" t="str">
        <f t="shared" si="71"/>
        <v/>
      </c>
      <c r="X1213" s="124"/>
      <c r="Z1213" s="6"/>
      <c r="AA1213"/>
      <c r="AB1213" s="545"/>
      <c r="AR1213" s="6"/>
      <c r="AS1213" s="6"/>
      <c r="AT1213" s="58"/>
      <c r="AV1213" s="6"/>
      <c r="AX1213" s="6"/>
      <c r="AY1213" s="6"/>
      <c r="AZ1213" s="6"/>
      <c r="BA1213" s="6"/>
      <c r="BB1213" s="6"/>
      <c r="BC1213" s="6"/>
      <c r="BD1213" s="6"/>
      <c r="BE1213" s="6"/>
      <c r="BF1213" s="6"/>
      <c r="BK1213" s="672"/>
      <c r="BL1213" s="60"/>
      <c r="CB1213" s="60"/>
    </row>
    <row r="1214" spans="2:80" x14ac:dyDescent="0.25">
      <c r="B1214" s="6">
        <v>25.5</v>
      </c>
      <c r="C1214" s="6">
        <v>74</v>
      </c>
      <c r="D1214" s="6">
        <v>20.6</v>
      </c>
      <c r="E1214" s="6">
        <v>24.1</v>
      </c>
      <c r="F1214" s="6">
        <v>1.4</v>
      </c>
      <c r="G1214" s="6">
        <v>1.8</v>
      </c>
      <c r="H1214" s="6">
        <v>1011.5</v>
      </c>
      <c r="I1214" s="6" t="s">
        <v>229</v>
      </c>
      <c r="J1214" s="6" t="s">
        <v>229</v>
      </c>
      <c r="K1214" s="6">
        <v>0</v>
      </c>
      <c r="L1214" s="6">
        <v>0</v>
      </c>
      <c r="M1214" s="6">
        <v>0.5</v>
      </c>
      <c r="N1214">
        <v>15.7</v>
      </c>
      <c r="O1214">
        <v>669.8</v>
      </c>
      <c r="P1214">
        <v>24.6</v>
      </c>
      <c r="Q1214">
        <v>24.8</v>
      </c>
      <c r="R1214" s="60">
        <v>0.83680555555555602</v>
      </c>
      <c r="T1214" s="124">
        <f t="shared" si="73"/>
        <v>0</v>
      </c>
      <c r="U1214" s="128">
        <f t="shared" si="72"/>
        <v>-3</v>
      </c>
      <c r="V1214" s="123" t="str">
        <f t="shared" si="70"/>
        <v/>
      </c>
      <c r="W1214" s="128" t="str">
        <f t="shared" si="71"/>
        <v/>
      </c>
      <c r="X1214" s="124"/>
      <c r="Z1214" s="6"/>
      <c r="AA1214"/>
      <c r="AB1214" s="545"/>
      <c r="AR1214" s="6"/>
      <c r="AS1214" s="6"/>
      <c r="AT1214" s="58"/>
      <c r="AV1214" s="6"/>
      <c r="AX1214" s="6"/>
      <c r="AY1214" s="6"/>
      <c r="AZ1214" s="6"/>
      <c r="BA1214" s="6"/>
      <c r="BB1214" s="6"/>
      <c r="BC1214" s="6"/>
      <c r="BD1214" s="6"/>
      <c r="BE1214" s="6"/>
      <c r="BF1214" s="6"/>
      <c r="BK1214" s="672"/>
      <c r="BL1214" s="60"/>
      <c r="CB1214" s="60"/>
    </row>
    <row r="1215" spans="2:80" x14ac:dyDescent="0.25">
      <c r="B1215" s="6">
        <v>25.4</v>
      </c>
      <c r="C1215" s="6">
        <v>74</v>
      </c>
      <c r="D1215" s="6">
        <v>20.6</v>
      </c>
      <c r="E1215" s="6">
        <v>24.1</v>
      </c>
      <c r="F1215" s="6">
        <v>1.4</v>
      </c>
      <c r="G1215" s="6">
        <v>1.8</v>
      </c>
      <c r="H1215" s="6">
        <v>1011.5</v>
      </c>
      <c r="I1215" s="6" t="s">
        <v>229</v>
      </c>
      <c r="J1215" s="6" t="s">
        <v>229</v>
      </c>
      <c r="K1215" s="6">
        <v>0</v>
      </c>
      <c r="L1215" s="6">
        <v>0</v>
      </c>
      <c r="M1215" s="6">
        <v>0.5</v>
      </c>
      <c r="N1215">
        <v>15.7</v>
      </c>
      <c r="O1215">
        <v>669.8</v>
      </c>
      <c r="P1215">
        <v>24.6</v>
      </c>
      <c r="Q1215">
        <v>24.7</v>
      </c>
      <c r="R1215" s="60">
        <v>0.83750000000000002</v>
      </c>
      <c r="T1215" s="124">
        <f t="shared" si="73"/>
        <v>0</v>
      </c>
      <c r="U1215" s="128">
        <f t="shared" si="72"/>
        <v>-3</v>
      </c>
      <c r="V1215" s="123" t="str">
        <f t="shared" si="70"/>
        <v/>
      </c>
      <c r="W1215" s="128" t="str">
        <f t="shared" si="71"/>
        <v/>
      </c>
      <c r="X1215" s="124"/>
      <c r="Z1215" s="6"/>
      <c r="AA1215"/>
      <c r="AB1215" s="545"/>
      <c r="AR1215" s="6"/>
      <c r="AS1215" s="6"/>
      <c r="AT1215" s="58"/>
      <c r="AV1215" s="6"/>
      <c r="AX1215" s="6"/>
      <c r="AY1215" s="6"/>
      <c r="AZ1215" s="6"/>
      <c r="BA1215" s="6"/>
      <c r="BB1215" s="6"/>
      <c r="BC1215" s="6"/>
      <c r="BD1215" s="6"/>
      <c r="BE1215" s="6"/>
      <c r="BF1215" s="6"/>
      <c r="BK1215" s="672"/>
      <c r="BL1215" s="60"/>
      <c r="CB1215" s="60"/>
    </row>
    <row r="1216" spans="2:80" x14ac:dyDescent="0.25">
      <c r="B1216" s="6">
        <v>25.4</v>
      </c>
      <c r="C1216" s="6">
        <v>74</v>
      </c>
      <c r="D1216" s="6">
        <v>20.6</v>
      </c>
      <c r="E1216" s="6">
        <v>24.1</v>
      </c>
      <c r="F1216" s="6">
        <v>0</v>
      </c>
      <c r="G1216" s="6">
        <v>0</v>
      </c>
      <c r="H1216" s="6">
        <v>1011.6</v>
      </c>
      <c r="I1216" s="6" t="s">
        <v>229</v>
      </c>
      <c r="J1216" s="6" t="s">
        <v>229</v>
      </c>
      <c r="K1216" s="6">
        <v>0</v>
      </c>
      <c r="L1216" s="6">
        <v>0</v>
      </c>
      <c r="M1216" s="6">
        <v>0.5</v>
      </c>
      <c r="N1216">
        <v>15.7</v>
      </c>
      <c r="O1216">
        <v>669.8</v>
      </c>
      <c r="P1216">
        <v>24.5</v>
      </c>
      <c r="Q1216">
        <v>24.7</v>
      </c>
      <c r="R1216" s="60">
        <v>0.83819444444444402</v>
      </c>
      <c r="T1216" s="124">
        <f t="shared" si="73"/>
        <v>0</v>
      </c>
      <c r="U1216" s="128">
        <f t="shared" si="72"/>
        <v>-3</v>
      </c>
      <c r="V1216" s="123" t="str">
        <f t="shared" si="70"/>
        <v/>
      </c>
      <c r="W1216" s="128" t="str">
        <f t="shared" si="71"/>
        <v/>
      </c>
      <c r="X1216" s="124"/>
      <c r="Z1216" s="6"/>
      <c r="AA1216"/>
      <c r="AB1216" s="545"/>
      <c r="AR1216" s="6"/>
      <c r="AS1216" s="6"/>
      <c r="AT1216" s="58"/>
      <c r="AV1216" s="6"/>
      <c r="AX1216" s="6"/>
      <c r="AY1216" s="6"/>
      <c r="AZ1216" s="6"/>
      <c r="BA1216" s="6"/>
      <c r="BB1216" s="6"/>
      <c r="BC1216" s="6"/>
      <c r="BD1216" s="6"/>
      <c r="BE1216" s="6"/>
      <c r="BF1216" s="6"/>
      <c r="BK1216" s="672"/>
      <c r="BL1216" s="60"/>
      <c r="CB1216" s="60"/>
    </row>
    <row r="1217" spans="2:80" x14ac:dyDescent="0.25">
      <c r="B1217" s="6">
        <v>25.4</v>
      </c>
      <c r="C1217" s="6">
        <v>74</v>
      </c>
      <c r="D1217" s="6">
        <v>20.6</v>
      </c>
      <c r="E1217" s="6">
        <v>24.1</v>
      </c>
      <c r="F1217" s="6">
        <v>2.2000000000000002</v>
      </c>
      <c r="G1217" s="6">
        <v>3.6</v>
      </c>
      <c r="H1217" s="6">
        <v>1011.4</v>
      </c>
      <c r="I1217" s="6" t="s">
        <v>229</v>
      </c>
      <c r="J1217" s="6" t="s">
        <v>229</v>
      </c>
      <c r="K1217" s="6">
        <v>0</v>
      </c>
      <c r="L1217" s="6">
        <v>0</v>
      </c>
      <c r="M1217" s="6">
        <v>0.5</v>
      </c>
      <c r="N1217">
        <v>15.7</v>
      </c>
      <c r="O1217">
        <v>669.8</v>
      </c>
      <c r="P1217">
        <v>24.5</v>
      </c>
      <c r="Q1217">
        <v>24.6</v>
      </c>
      <c r="R1217" s="60">
        <v>0.83888888888888902</v>
      </c>
      <c r="T1217" s="124">
        <f t="shared" si="73"/>
        <v>0</v>
      </c>
      <c r="U1217" s="128">
        <f t="shared" si="72"/>
        <v>-3</v>
      </c>
      <c r="V1217" s="123" t="str">
        <f t="shared" si="70"/>
        <v/>
      </c>
      <c r="W1217" s="128" t="str">
        <f t="shared" si="71"/>
        <v/>
      </c>
      <c r="X1217" s="124"/>
      <c r="Z1217" s="6"/>
      <c r="AA1217"/>
      <c r="AB1217" s="545"/>
      <c r="AR1217" s="6"/>
      <c r="AS1217" s="6"/>
      <c r="AT1217" s="58"/>
      <c r="AV1217" s="6"/>
      <c r="AX1217" s="6"/>
      <c r="AY1217" s="6"/>
      <c r="AZ1217" s="6"/>
      <c r="BA1217" s="6"/>
      <c r="BB1217" s="6"/>
      <c r="BC1217" s="6"/>
      <c r="BD1217" s="6"/>
      <c r="BE1217" s="6"/>
      <c r="BF1217" s="6"/>
      <c r="BK1217" s="672"/>
      <c r="BL1217" s="60"/>
      <c r="CB1217" s="60"/>
    </row>
    <row r="1218" spans="2:80" x14ac:dyDescent="0.25">
      <c r="B1218" s="6">
        <v>25.4</v>
      </c>
      <c r="C1218" s="6">
        <v>74</v>
      </c>
      <c r="D1218" s="6">
        <v>20.6</v>
      </c>
      <c r="E1218" s="6">
        <v>24.1</v>
      </c>
      <c r="F1218" s="6">
        <v>0.7</v>
      </c>
      <c r="G1218" s="6">
        <v>1.8</v>
      </c>
      <c r="H1218" s="6">
        <v>1011.5</v>
      </c>
      <c r="I1218" s="6" t="s">
        <v>229</v>
      </c>
      <c r="J1218" s="6" t="s">
        <v>229</v>
      </c>
      <c r="K1218" s="6">
        <v>0</v>
      </c>
      <c r="L1218" s="6">
        <v>0</v>
      </c>
      <c r="M1218" s="6">
        <v>0.5</v>
      </c>
      <c r="N1218">
        <v>15.7</v>
      </c>
      <c r="O1218">
        <v>669.8</v>
      </c>
      <c r="P1218">
        <v>24.5</v>
      </c>
      <c r="Q1218">
        <v>24.6</v>
      </c>
      <c r="R1218" s="60">
        <v>0.83958333333333302</v>
      </c>
      <c r="T1218" s="124">
        <f t="shared" si="73"/>
        <v>0</v>
      </c>
      <c r="U1218" s="128">
        <f t="shared" si="72"/>
        <v>-3</v>
      </c>
      <c r="V1218" s="123" t="str">
        <f t="shared" si="70"/>
        <v/>
      </c>
      <c r="W1218" s="128" t="str">
        <f t="shared" si="71"/>
        <v/>
      </c>
      <c r="X1218" s="124"/>
      <c r="Z1218" s="6"/>
      <c r="AA1218"/>
      <c r="AB1218" s="545"/>
      <c r="AR1218" s="6"/>
      <c r="AS1218" s="6"/>
      <c r="AT1218" s="58"/>
      <c r="AV1218" s="6"/>
      <c r="AX1218" s="6"/>
      <c r="AY1218" s="6"/>
      <c r="AZ1218" s="6"/>
      <c r="BA1218" s="6"/>
      <c r="BB1218" s="6"/>
      <c r="BC1218" s="6"/>
      <c r="BD1218" s="6"/>
      <c r="BE1218" s="6"/>
      <c r="BF1218" s="6"/>
      <c r="BK1218" s="672"/>
      <c r="BL1218" s="60"/>
      <c r="CB1218" s="60"/>
    </row>
    <row r="1219" spans="2:80" x14ac:dyDescent="0.25">
      <c r="B1219" s="6">
        <v>25.4</v>
      </c>
      <c r="C1219" s="6">
        <v>74</v>
      </c>
      <c r="D1219" s="6">
        <v>20.6</v>
      </c>
      <c r="E1219" s="6">
        <v>24.1</v>
      </c>
      <c r="F1219" s="6">
        <v>0</v>
      </c>
      <c r="G1219" s="6">
        <v>0</v>
      </c>
      <c r="H1219" s="6">
        <v>1011.3</v>
      </c>
      <c r="I1219" s="6" t="s">
        <v>229</v>
      </c>
      <c r="J1219" s="6" t="s">
        <v>229</v>
      </c>
      <c r="K1219" s="6">
        <v>0</v>
      </c>
      <c r="L1219" s="6">
        <v>0</v>
      </c>
      <c r="M1219" s="6">
        <v>0.5</v>
      </c>
      <c r="N1219">
        <v>15.7</v>
      </c>
      <c r="O1219">
        <v>669.8</v>
      </c>
      <c r="P1219">
        <v>24.4</v>
      </c>
      <c r="Q1219">
        <v>24.6</v>
      </c>
      <c r="R1219" s="60">
        <v>0.84027777777777801</v>
      </c>
      <c r="T1219" s="124">
        <f t="shared" si="73"/>
        <v>0</v>
      </c>
      <c r="U1219" s="128">
        <f t="shared" si="72"/>
        <v>-3</v>
      </c>
      <c r="V1219" s="123" t="str">
        <f t="shared" si="70"/>
        <v/>
      </c>
      <c r="W1219" s="128" t="str">
        <f t="shared" si="71"/>
        <v/>
      </c>
      <c r="X1219" s="124"/>
      <c r="Z1219" s="6"/>
      <c r="AA1219"/>
      <c r="AB1219" s="545"/>
      <c r="AR1219" s="6"/>
      <c r="AS1219" s="6"/>
      <c r="AT1219" s="58"/>
      <c r="AV1219" s="6"/>
      <c r="AX1219" s="6"/>
      <c r="AY1219" s="6"/>
      <c r="AZ1219" s="6"/>
      <c r="BA1219" s="6"/>
      <c r="BB1219" s="6"/>
      <c r="BC1219" s="6"/>
      <c r="BD1219" s="6"/>
      <c r="BE1219" s="6"/>
      <c r="BF1219" s="6"/>
      <c r="BK1219" s="672"/>
      <c r="BL1219" s="60"/>
      <c r="CB1219" s="60"/>
    </row>
    <row r="1220" spans="2:80" x14ac:dyDescent="0.25">
      <c r="B1220" s="6">
        <v>25.3</v>
      </c>
      <c r="C1220" s="6">
        <v>74</v>
      </c>
      <c r="D1220" s="6">
        <v>20.6</v>
      </c>
      <c r="E1220" s="6">
        <v>24.1</v>
      </c>
      <c r="F1220" s="6">
        <v>2.2000000000000002</v>
      </c>
      <c r="G1220" s="6">
        <v>3.6</v>
      </c>
      <c r="H1220" s="6">
        <v>1011.3</v>
      </c>
      <c r="I1220" s="6" t="s">
        <v>229</v>
      </c>
      <c r="J1220" s="6" t="s">
        <v>229</v>
      </c>
      <c r="K1220" s="6">
        <v>0</v>
      </c>
      <c r="L1220" s="6">
        <v>0</v>
      </c>
      <c r="M1220" s="6">
        <v>0.5</v>
      </c>
      <c r="N1220">
        <v>15.7</v>
      </c>
      <c r="O1220">
        <v>669.8</v>
      </c>
      <c r="P1220">
        <v>24.4</v>
      </c>
      <c r="Q1220">
        <v>24.5</v>
      </c>
      <c r="R1220" s="60">
        <v>0.84097222222222201</v>
      </c>
      <c r="T1220" s="124">
        <f t="shared" si="73"/>
        <v>0</v>
      </c>
      <c r="U1220" s="128">
        <f t="shared" si="72"/>
        <v>-3</v>
      </c>
      <c r="V1220" s="123" t="str">
        <f t="shared" si="70"/>
        <v/>
      </c>
      <c r="W1220" s="128" t="str">
        <f t="shared" si="71"/>
        <v/>
      </c>
      <c r="X1220" s="124"/>
      <c r="Z1220" s="6"/>
      <c r="AA1220"/>
      <c r="AB1220" s="545"/>
      <c r="AR1220" s="6"/>
      <c r="AS1220" s="6"/>
      <c r="AT1220" s="58"/>
      <c r="AV1220" s="6"/>
      <c r="AX1220" s="6"/>
      <c r="AY1220" s="6"/>
      <c r="AZ1220" s="6"/>
      <c r="BA1220" s="6"/>
      <c r="BB1220" s="6"/>
      <c r="BC1220" s="6"/>
      <c r="BD1220" s="6"/>
      <c r="BE1220" s="6"/>
      <c r="BF1220" s="6"/>
      <c r="BK1220" s="672"/>
      <c r="BL1220" s="60"/>
      <c r="CB1220" s="60"/>
    </row>
    <row r="1221" spans="2:80" x14ac:dyDescent="0.25">
      <c r="B1221" s="6">
        <v>25.3</v>
      </c>
      <c r="C1221" s="6">
        <v>74</v>
      </c>
      <c r="D1221" s="6">
        <v>20.6</v>
      </c>
      <c r="E1221" s="6">
        <v>24.1</v>
      </c>
      <c r="F1221" s="6">
        <v>0.7</v>
      </c>
      <c r="G1221" s="6">
        <v>1.8</v>
      </c>
      <c r="H1221" s="6">
        <v>1011.5</v>
      </c>
      <c r="I1221" s="6" t="s">
        <v>229</v>
      </c>
      <c r="J1221" s="6" t="s">
        <v>229</v>
      </c>
      <c r="K1221" s="6">
        <v>0</v>
      </c>
      <c r="L1221" s="6">
        <v>0</v>
      </c>
      <c r="M1221" s="6">
        <v>0.5</v>
      </c>
      <c r="N1221">
        <v>15.7</v>
      </c>
      <c r="O1221">
        <v>669.8</v>
      </c>
      <c r="P1221">
        <v>24.4</v>
      </c>
      <c r="Q1221">
        <v>24.5</v>
      </c>
      <c r="R1221" s="60">
        <v>0.84166666666666701</v>
      </c>
      <c r="T1221" s="124">
        <f t="shared" si="73"/>
        <v>0</v>
      </c>
      <c r="U1221" s="128">
        <f t="shared" si="72"/>
        <v>-3</v>
      </c>
      <c r="V1221" s="123" t="str">
        <f t="shared" si="70"/>
        <v/>
      </c>
      <c r="W1221" s="128" t="str">
        <f t="shared" si="71"/>
        <v/>
      </c>
      <c r="X1221" s="124"/>
      <c r="Z1221" s="6"/>
      <c r="AA1221"/>
      <c r="AB1221" s="545"/>
      <c r="AR1221" s="6"/>
      <c r="AS1221" s="6"/>
      <c r="AT1221" s="58"/>
      <c r="AV1221" s="6"/>
      <c r="AX1221" s="6"/>
      <c r="AY1221" s="6"/>
      <c r="AZ1221" s="6"/>
      <c r="BA1221" s="6"/>
      <c r="BB1221" s="6"/>
      <c r="BC1221" s="6"/>
      <c r="BD1221" s="6"/>
      <c r="BE1221" s="6"/>
      <c r="BF1221" s="6"/>
      <c r="BK1221" s="672"/>
      <c r="BL1221" s="60"/>
      <c r="CB1221" s="60"/>
    </row>
    <row r="1222" spans="2:80" x14ac:dyDescent="0.25">
      <c r="B1222" s="6">
        <v>25.3</v>
      </c>
      <c r="C1222" s="6">
        <v>74</v>
      </c>
      <c r="D1222" s="6">
        <v>20.6</v>
      </c>
      <c r="E1222" s="6">
        <v>24.1</v>
      </c>
      <c r="F1222" s="6">
        <v>3.2</v>
      </c>
      <c r="G1222" s="6">
        <v>3.6</v>
      </c>
      <c r="H1222" s="6">
        <v>1011.3</v>
      </c>
      <c r="I1222" s="6" t="s">
        <v>229</v>
      </c>
      <c r="J1222" s="6" t="s">
        <v>229</v>
      </c>
      <c r="K1222" s="6">
        <v>0</v>
      </c>
      <c r="L1222" s="6">
        <v>0</v>
      </c>
      <c r="M1222" s="6">
        <v>0.5</v>
      </c>
      <c r="N1222">
        <v>15.7</v>
      </c>
      <c r="O1222">
        <v>669.8</v>
      </c>
      <c r="P1222">
        <v>24.4</v>
      </c>
      <c r="Q1222">
        <v>24.5</v>
      </c>
      <c r="R1222" s="60">
        <v>0.84236111111111101</v>
      </c>
      <c r="T1222" s="124">
        <f t="shared" si="73"/>
        <v>0</v>
      </c>
      <c r="U1222" s="128">
        <f t="shared" si="72"/>
        <v>-3</v>
      </c>
      <c r="V1222" s="123" t="str">
        <f t="shared" si="70"/>
        <v/>
      </c>
      <c r="W1222" s="128" t="str">
        <f t="shared" si="71"/>
        <v/>
      </c>
      <c r="X1222" s="124"/>
      <c r="Z1222" s="6"/>
      <c r="AA1222"/>
      <c r="AB1222" s="545"/>
      <c r="AR1222" s="6"/>
      <c r="AS1222" s="6"/>
      <c r="AT1222" s="58"/>
      <c r="AV1222" s="6"/>
      <c r="AX1222" s="6"/>
      <c r="AY1222" s="6"/>
      <c r="AZ1222" s="6"/>
      <c r="BA1222" s="6"/>
      <c r="BB1222" s="6"/>
      <c r="BC1222" s="6"/>
      <c r="BD1222" s="6"/>
      <c r="BE1222" s="6"/>
      <c r="BF1222" s="6"/>
      <c r="BK1222" s="672"/>
      <c r="BL1222" s="60"/>
      <c r="CB1222" s="60"/>
    </row>
    <row r="1223" spans="2:80" x14ac:dyDescent="0.25">
      <c r="B1223" s="6">
        <v>25.3</v>
      </c>
      <c r="C1223" s="6">
        <v>74</v>
      </c>
      <c r="D1223" s="6">
        <v>20.6</v>
      </c>
      <c r="E1223" s="6">
        <v>24.1</v>
      </c>
      <c r="F1223" s="6">
        <v>1.8</v>
      </c>
      <c r="G1223" s="6">
        <v>1.8</v>
      </c>
      <c r="H1223" s="6">
        <v>1011.2</v>
      </c>
      <c r="I1223" s="6" t="s">
        <v>229</v>
      </c>
      <c r="J1223" s="6" t="s">
        <v>229</v>
      </c>
      <c r="K1223" s="6">
        <v>0</v>
      </c>
      <c r="L1223" s="6">
        <v>0</v>
      </c>
      <c r="M1223" s="6">
        <v>0.5</v>
      </c>
      <c r="N1223">
        <v>15.7</v>
      </c>
      <c r="O1223">
        <v>669.8</v>
      </c>
      <c r="P1223">
        <v>24.3</v>
      </c>
      <c r="Q1223">
        <v>24.4</v>
      </c>
      <c r="R1223" s="60">
        <v>0.843055555555556</v>
      </c>
      <c r="T1223" s="124">
        <f t="shared" si="73"/>
        <v>0</v>
      </c>
      <c r="U1223" s="128">
        <f t="shared" si="72"/>
        <v>-3</v>
      </c>
      <c r="V1223" s="123" t="str">
        <f t="shared" si="70"/>
        <v/>
      </c>
      <c r="W1223" s="128" t="str">
        <f t="shared" si="71"/>
        <v/>
      </c>
      <c r="X1223" s="124"/>
      <c r="Z1223" s="6"/>
      <c r="AA1223"/>
      <c r="AB1223" s="545"/>
      <c r="AR1223" s="6"/>
      <c r="AS1223" s="6"/>
      <c r="AT1223" s="58"/>
      <c r="AV1223" s="6"/>
      <c r="AX1223" s="6"/>
      <c r="AY1223" s="6"/>
      <c r="AZ1223" s="6"/>
      <c r="BA1223" s="6"/>
      <c r="BB1223" s="6"/>
      <c r="BC1223" s="6"/>
      <c r="BD1223" s="6"/>
      <c r="BE1223" s="6"/>
      <c r="BF1223" s="6"/>
      <c r="BK1223" s="672"/>
      <c r="BL1223" s="60"/>
      <c r="CB1223" s="60"/>
    </row>
    <row r="1224" spans="2:80" x14ac:dyDescent="0.25">
      <c r="B1224" s="6">
        <v>25.3</v>
      </c>
      <c r="C1224" s="6">
        <v>74</v>
      </c>
      <c r="D1224" s="6">
        <v>20.6</v>
      </c>
      <c r="E1224" s="6">
        <v>24.1</v>
      </c>
      <c r="F1224" s="6">
        <v>1.8</v>
      </c>
      <c r="G1224" s="6">
        <v>1.8</v>
      </c>
      <c r="H1224" s="6">
        <v>1011.2</v>
      </c>
      <c r="I1224" s="6" t="s">
        <v>229</v>
      </c>
      <c r="J1224" s="6" t="s">
        <v>229</v>
      </c>
      <c r="K1224" s="6">
        <v>0</v>
      </c>
      <c r="L1224" s="6">
        <v>0</v>
      </c>
      <c r="M1224" s="6">
        <v>0.5</v>
      </c>
      <c r="N1224">
        <v>15.7</v>
      </c>
      <c r="O1224">
        <v>669.8</v>
      </c>
      <c r="P1224">
        <v>24.3</v>
      </c>
      <c r="Q1224">
        <v>24.4</v>
      </c>
      <c r="R1224" s="60">
        <v>0.84375</v>
      </c>
      <c r="T1224" s="124">
        <f t="shared" si="73"/>
        <v>0</v>
      </c>
      <c r="U1224" s="128">
        <f t="shared" si="72"/>
        <v>-3</v>
      </c>
      <c r="V1224" s="123" t="str">
        <f t="shared" si="70"/>
        <v/>
      </c>
      <c r="W1224" s="128" t="str">
        <f t="shared" si="71"/>
        <v/>
      </c>
      <c r="X1224" s="124"/>
      <c r="Z1224" s="6"/>
      <c r="AA1224"/>
      <c r="AB1224" s="545"/>
      <c r="AR1224" s="6"/>
      <c r="AS1224" s="6"/>
      <c r="AT1224" s="58"/>
      <c r="AV1224" s="6"/>
      <c r="AX1224" s="6"/>
      <c r="AY1224" s="6"/>
      <c r="AZ1224" s="6"/>
      <c r="BA1224" s="6"/>
      <c r="BB1224" s="6"/>
      <c r="BC1224" s="6"/>
      <c r="BD1224" s="6"/>
      <c r="BE1224" s="6"/>
      <c r="BF1224" s="6"/>
      <c r="BK1224" s="672"/>
      <c r="BL1224" s="60"/>
      <c r="CB1224" s="60"/>
    </row>
    <row r="1225" spans="2:80" x14ac:dyDescent="0.25">
      <c r="B1225" s="6">
        <v>25.3</v>
      </c>
      <c r="C1225" s="6">
        <v>74</v>
      </c>
      <c r="D1225" s="6">
        <v>20.6</v>
      </c>
      <c r="E1225" s="6">
        <v>24.1</v>
      </c>
      <c r="F1225" s="6">
        <v>1.4</v>
      </c>
      <c r="G1225" s="6">
        <v>1.8</v>
      </c>
      <c r="H1225" s="6">
        <v>1011.3</v>
      </c>
      <c r="I1225" s="6" t="s">
        <v>229</v>
      </c>
      <c r="J1225" s="6" t="s">
        <v>229</v>
      </c>
      <c r="K1225" s="6">
        <v>0</v>
      </c>
      <c r="L1225" s="6">
        <v>0</v>
      </c>
      <c r="M1225" s="6">
        <v>0.5</v>
      </c>
      <c r="N1225">
        <v>15.7</v>
      </c>
      <c r="O1225">
        <v>669.8</v>
      </c>
      <c r="P1225">
        <v>24.3</v>
      </c>
      <c r="Q1225">
        <v>24.4</v>
      </c>
      <c r="R1225" s="60">
        <v>0.844444444444444</v>
      </c>
      <c r="T1225" s="124">
        <f t="shared" si="73"/>
        <v>0</v>
      </c>
      <c r="U1225" s="128">
        <f t="shared" si="72"/>
        <v>-3</v>
      </c>
      <c r="V1225" s="123" t="str">
        <f t="shared" si="70"/>
        <v/>
      </c>
      <c r="W1225" s="128" t="str">
        <f t="shared" si="71"/>
        <v/>
      </c>
      <c r="X1225" s="124"/>
      <c r="Z1225" s="6"/>
      <c r="AA1225"/>
      <c r="AB1225" s="545"/>
      <c r="AR1225" s="6"/>
      <c r="AS1225" s="6"/>
      <c r="AT1225" s="58"/>
      <c r="AV1225" s="6"/>
      <c r="AX1225" s="6"/>
      <c r="AY1225" s="6"/>
      <c r="AZ1225" s="6"/>
      <c r="BA1225" s="6"/>
      <c r="BB1225" s="6"/>
      <c r="BC1225" s="6"/>
      <c r="BD1225" s="6"/>
      <c r="BE1225" s="6"/>
      <c r="BF1225" s="6"/>
      <c r="BK1225" s="672"/>
      <c r="BL1225" s="60"/>
      <c r="CB1225" s="60"/>
    </row>
    <row r="1226" spans="2:80" x14ac:dyDescent="0.25">
      <c r="B1226" s="6">
        <v>25.2</v>
      </c>
      <c r="C1226" s="6">
        <v>74</v>
      </c>
      <c r="D1226" s="6">
        <v>20.6</v>
      </c>
      <c r="E1226" s="6">
        <v>24.1</v>
      </c>
      <c r="F1226" s="6">
        <v>1.8</v>
      </c>
      <c r="G1226" s="6">
        <v>1.8</v>
      </c>
      <c r="H1226" s="6">
        <v>1011.3</v>
      </c>
      <c r="I1226" s="6" t="s">
        <v>229</v>
      </c>
      <c r="J1226" s="6" t="s">
        <v>229</v>
      </c>
      <c r="K1226" s="6">
        <v>0</v>
      </c>
      <c r="L1226" s="6">
        <v>0</v>
      </c>
      <c r="M1226" s="6">
        <v>0.5</v>
      </c>
      <c r="N1226">
        <v>15.7</v>
      </c>
      <c r="O1226">
        <v>669.8</v>
      </c>
      <c r="P1226">
        <v>24.2</v>
      </c>
      <c r="Q1226">
        <v>24.3</v>
      </c>
      <c r="R1226" s="60">
        <v>0.84513888888888899</v>
      </c>
      <c r="T1226" s="124">
        <f t="shared" si="73"/>
        <v>0</v>
      </c>
      <c r="U1226" s="128">
        <f t="shared" si="72"/>
        <v>-3</v>
      </c>
      <c r="V1226" s="123" t="str">
        <f t="shared" si="70"/>
        <v/>
      </c>
      <c r="W1226" s="128" t="str">
        <f t="shared" si="71"/>
        <v/>
      </c>
      <c r="X1226" s="124"/>
      <c r="Z1226" s="6"/>
      <c r="AA1226"/>
      <c r="AB1226" s="545"/>
      <c r="AR1226" s="6"/>
      <c r="AS1226" s="6"/>
      <c r="AT1226" s="58"/>
      <c r="AV1226" s="6"/>
      <c r="AX1226" s="6"/>
      <c r="AY1226" s="6"/>
      <c r="AZ1226" s="6"/>
      <c r="BA1226" s="6"/>
      <c r="BB1226" s="6"/>
      <c r="BC1226" s="6"/>
      <c r="BD1226" s="6"/>
      <c r="BE1226" s="6"/>
      <c r="BF1226" s="6"/>
      <c r="BK1226" s="672"/>
      <c r="BL1226" s="60"/>
      <c r="CB1226" s="60"/>
    </row>
    <row r="1227" spans="2:80" x14ac:dyDescent="0.25">
      <c r="B1227" s="6">
        <v>25.3</v>
      </c>
      <c r="C1227" s="6">
        <v>74</v>
      </c>
      <c r="D1227" s="6">
        <v>20.6</v>
      </c>
      <c r="E1227" s="6">
        <v>24.1</v>
      </c>
      <c r="F1227" s="6">
        <v>0.7</v>
      </c>
      <c r="G1227" s="6">
        <v>1.8</v>
      </c>
      <c r="H1227" s="6">
        <v>1011.1</v>
      </c>
      <c r="I1227" s="6" t="s">
        <v>229</v>
      </c>
      <c r="J1227" s="6" t="s">
        <v>229</v>
      </c>
      <c r="K1227" s="6">
        <v>0</v>
      </c>
      <c r="L1227" s="6">
        <v>0</v>
      </c>
      <c r="M1227" s="6">
        <v>0.5</v>
      </c>
      <c r="N1227">
        <v>15.7</v>
      </c>
      <c r="O1227">
        <v>669.8</v>
      </c>
      <c r="P1227">
        <v>24.2</v>
      </c>
      <c r="Q1227">
        <v>24.3</v>
      </c>
      <c r="R1227" s="60">
        <v>0.84583333333333299</v>
      </c>
      <c r="T1227" s="124">
        <f t="shared" si="73"/>
        <v>0</v>
      </c>
      <c r="U1227" s="128">
        <f t="shared" si="72"/>
        <v>-3</v>
      </c>
      <c r="V1227" s="123" t="str">
        <f t="shared" si="70"/>
        <v/>
      </c>
      <c r="W1227" s="128" t="str">
        <f t="shared" si="71"/>
        <v/>
      </c>
      <c r="X1227" s="124"/>
      <c r="Z1227" s="6"/>
      <c r="AA1227"/>
      <c r="AB1227" s="545"/>
      <c r="AR1227" s="6"/>
      <c r="AS1227" s="6"/>
      <c r="AT1227" s="58"/>
      <c r="AV1227" s="6"/>
      <c r="AX1227" s="6"/>
      <c r="AY1227" s="6"/>
      <c r="AZ1227" s="6"/>
      <c r="BA1227" s="6"/>
      <c r="BB1227" s="6"/>
      <c r="BC1227" s="6"/>
      <c r="BD1227" s="6"/>
      <c r="BE1227" s="6"/>
      <c r="BF1227" s="6"/>
      <c r="BK1227" s="672"/>
      <c r="BL1227" s="60"/>
      <c r="CB1227" s="60"/>
    </row>
    <row r="1228" spans="2:80" x14ac:dyDescent="0.25">
      <c r="B1228" s="6">
        <v>25.2</v>
      </c>
      <c r="C1228" s="6">
        <v>75</v>
      </c>
      <c r="D1228" s="6">
        <v>20.6</v>
      </c>
      <c r="E1228" s="6">
        <v>24.1</v>
      </c>
      <c r="F1228" s="6">
        <v>0</v>
      </c>
      <c r="G1228" s="6">
        <v>0</v>
      </c>
      <c r="H1228" s="6">
        <v>1011.2</v>
      </c>
      <c r="I1228" s="6" t="s">
        <v>229</v>
      </c>
      <c r="J1228" s="6" t="s">
        <v>229</v>
      </c>
      <c r="K1228" s="6">
        <v>0</v>
      </c>
      <c r="L1228" s="6">
        <v>0</v>
      </c>
      <c r="M1228" s="6">
        <v>0.5</v>
      </c>
      <c r="N1228">
        <v>15.7</v>
      </c>
      <c r="O1228">
        <v>669.8</v>
      </c>
      <c r="P1228">
        <v>24.2</v>
      </c>
      <c r="Q1228">
        <v>24.2</v>
      </c>
      <c r="R1228" s="60">
        <v>0.84652777777777799</v>
      </c>
      <c r="T1228" s="124">
        <f t="shared" si="73"/>
        <v>0</v>
      </c>
      <c r="U1228" s="128">
        <f t="shared" si="72"/>
        <v>-3</v>
      </c>
      <c r="V1228" s="123" t="str">
        <f t="shared" ref="V1228:V1291" si="74">IF($K1732&gt;0,1,"")</f>
        <v/>
      </c>
      <c r="W1228" s="128" t="str">
        <f t="shared" ref="W1228:W1291" si="75">IF($T1228&gt;$B1732+4,1,"")</f>
        <v/>
      </c>
      <c r="X1228" s="124"/>
      <c r="Z1228" s="6"/>
      <c r="AA1228"/>
      <c r="AB1228" s="545"/>
      <c r="AR1228" s="6"/>
      <c r="AS1228" s="6"/>
      <c r="AT1228" s="58"/>
      <c r="AV1228" s="6"/>
      <c r="AX1228" s="6"/>
      <c r="AY1228" s="6"/>
      <c r="AZ1228" s="6"/>
      <c r="BA1228" s="6"/>
      <c r="BB1228" s="6"/>
      <c r="BC1228" s="6"/>
      <c r="BD1228" s="6"/>
      <c r="BE1228" s="6"/>
      <c r="BF1228" s="6"/>
      <c r="BK1228" s="672"/>
      <c r="BL1228" s="60"/>
      <c r="CB1228" s="60"/>
    </row>
    <row r="1229" spans="2:80" x14ac:dyDescent="0.25">
      <c r="B1229" s="6">
        <v>25.2</v>
      </c>
      <c r="C1229" s="6">
        <v>75</v>
      </c>
      <c r="D1229" s="6">
        <v>20.6</v>
      </c>
      <c r="E1229" s="6">
        <v>24.1</v>
      </c>
      <c r="F1229" s="6">
        <v>0</v>
      </c>
      <c r="G1229" s="6">
        <v>0</v>
      </c>
      <c r="H1229" s="6">
        <v>1011.1</v>
      </c>
      <c r="I1229" s="6" t="s">
        <v>229</v>
      </c>
      <c r="J1229" s="6" t="s">
        <v>229</v>
      </c>
      <c r="K1229" s="6">
        <v>0</v>
      </c>
      <c r="L1229" s="6">
        <v>0</v>
      </c>
      <c r="M1229" s="6">
        <v>0.5</v>
      </c>
      <c r="N1229">
        <v>15.7</v>
      </c>
      <c r="O1229">
        <v>669.8</v>
      </c>
      <c r="P1229">
        <v>24.1</v>
      </c>
      <c r="Q1229">
        <v>24.2</v>
      </c>
      <c r="R1229" s="60">
        <v>0.84722222222222199</v>
      </c>
      <c r="T1229" s="124">
        <f t="shared" si="73"/>
        <v>0</v>
      </c>
      <c r="U1229" s="128">
        <f t="shared" si="72"/>
        <v>-3</v>
      </c>
      <c r="V1229" s="123" t="str">
        <f t="shared" si="74"/>
        <v/>
      </c>
      <c r="W1229" s="128" t="str">
        <f t="shared" si="75"/>
        <v/>
      </c>
      <c r="X1229" s="124"/>
      <c r="Z1229" s="6"/>
      <c r="AA1229"/>
      <c r="AB1229" s="545"/>
      <c r="AR1229" s="6"/>
      <c r="AS1229" s="6"/>
      <c r="AT1229" s="58"/>
      <c r="AV1229" s="6"/>
      <c r="AX1229" s="6"/>
      <c r="AY1229" s="6"/>
      <c r="AZ1229" s="6"/>
      <c r="BA1229" s="6"/>
      <c r="BB1229" s="6"/>
      <c r="BC1229" s="6"/>
      <c r="BD1229" s="6"/>
      <c r="BE1229" s="6"/>
      <c r="BF1229" s="6"/>
      <c r="BK1229" s="672"/>
      <c r="BL1229" s="60"/>
      <c r="CB1229" s="60"/>
    </row>
    <row r="1230" spans="2:80" x14ac:dyDescent="0.25">
      <c r="B1230" s="6">
        <v>25.2</v>
      </c>
      <c r="C1230" s="6">
        <v>75</v>
      </c>
      <c r="D1230" s="6">
        <v>20.6</v>
      </c>
      <c r="E1230" s="6">
        <v>24.1</v>
      </c>
      <c r="F1230" s="6">
        <v>0</v>
      </c>
      <c r="G1230" s="6">
        <v>0</v>
      </c>
      <c r="H1230" s="6">
        <v>1011.1</v>
      </c>
      <c r="I1230" s="6" t="s">
        <v>229</v>
      </c>
      <c r="J1230" s="6" t="s">
        <v>229</v>
      </c>
      <c r="K1230" s="6">
        <v>0</v>
      </c>
      <c r="L1230" s="6">
        <v>0</v>
      </c>
      <c r="M1230" s="6">
        <v>0.5</v>
      </c>
      <c r="N1230">
        <v>15.7</v>
      </c>
      <c r="O1230">
        <v>669.8</v>
      </c>
      <c r="P1230">
        <v>24.1</v>
      </c>
      <c r="Q1230">
        <v>24.2</v>
      </c>
      <c r="R1230" s="60">
        <v>0.84791666666666698</v>
      </c>
      <c r="T1230" s="124">
        <f t="shared" si="73"/>
        <v>0</v>
      </c>
      <c r="U1230" s="128">
        <f t="shared" si="72"/>
        <v>-3</v>
      </c>
      <c r="V1230" s="123" t="str">
        <f t="shared" si="74"/>
        <v/>
      </c>
      <c r="W1230" s="128" t="str">
        <f t="shared" si="75"/>
        <v/>
      </c>
      <c r="X1230" s="124"/>
      <c r="Z1230" s="6"/>
      <c r="AA1230"/>
      <c r="AB1230" s="545"/>
      <c r="AR1230" s="6"/>
      <c r="AS1230" s="6"/>
      <c r="AT1230" s="58"/>
      <c r="AV1230" s="6"/>
      <c r="AX1230" s="6"/>
      <c r="AY1230" s="6"/>
      <c r="AZ1230" s="6"/>
      <c r="BA1230" s="6"/>
      <c r="BB1230" s="6"/>
      <c r="BC1230" s="6"/>
      <c r="BD1230" s="6"/>
      <c r="BE1230" s="6"/>
      <c r="BF1230" s="6"/>
      <c r="BK1230" s="672"/>
      <c r="BL1230" s="60"/>
      <c r="CB1230" s="60"/>
    </row>
    <row r="1231" spans="2:80" x14ac:dyDescent="0.25">
      <c r="B1231" s="6">
        <v>25.2</v>
      </c>
      <c r="C1231" s="6">
        <v>75</v>
      </c>
      <c r="D1231" s="6">
        <v>20.6</v>
      </c>
      <c r="E1231" s="6">
        <v>24.1</v>
      </c>
      <c r="F1231" s="6">
        <v>0</v>
      </c>
      <c r="G1231" s="6">
        <v>0</v>
      </c>
      <c r="H1231" s="6">
        <v>1011.2</v>
      </c>
      <c r="I1231" s="6" t="s">
        <v>229</v>
      </c>
      <c r="J1231" s="6" t="s">
        <v>229</v>
      </c>
      <c r="K1231" s="6">
        <v>0</v>
      </c>
      <c r="L1231" s="6">
        <v>0</v>
      </c>
      <c r="M1231" s="6">
        <v>0.5</v>
      </c>
      <c r="N1231">
        <v>15.7</v>
      </c>
      <c r="O1231">
        <v>669.8</v>
      </c>
      <c r="P1231">
        <v>24.1</v>
      </c>
      <c r="Q1231">
        <v>24.2</v>
      </c>
      <c r="R1231" s="60">
        <v>0.84861111111111098</v>
      </c>
      <c r="T1231" s="124">
        <f t="shared" si="73"/>
        <v>0</v>
      </c>
      <c r="U1231" s="128">
        <f t="shared" si="72"/>
        <v>-3</v>
      </c>
      <c r="V1231" s="123" t="str">
        <f t="shared" si="74"/>
        <v/>
      </c>
      <c r="W1231" s="128" t="str">
        <f t="shared" si="75"/>
        <v/>
      </c>
      <c r="X1231" s="124"/>
      <c r="Z1231" s="6"/>
      <c r="AA1231"/>
      <c r="AB1231" s="545"/>
      <c r="AR1231" s="6"/>
      <c r="AS1231" s="6"/>
      <c r="AT1231" s="58"/>
      <c r="AV1231" s="6"/>
      <c r="AX1231" s="6"/>
      <c r="AY1231" s="6"/>
      <c r="AZ1231" s="6"/>
      <c r="BA1231" s="6"/>
      <c r="BB1231" s="6"/>
      <c r="BC1231" s="6"/>
      <c r="BD1231" s="6"/>
      <c r="BE1231" s="6"/>
      <c r="BF1231" s="6"/>
      <c r="BK1231" s="672"/>
      <c r="BL1231" s="60"/>
      <c r="CB1231" s="60"/>
    </row>
    <row r="1232" spans="2:80" x14ac:dyDescent="0.25">
      <c r="B1232" s="6">
        <v>25.2</v>
      </c>
      <c r="C1232" s="6">
        <v>75</v>
      </c>
      <c r="D1232" s="6">
        <v>20.6</v>
      </c>
      <c r="E1232" s="6">
        <v>24.1</v>
      </c>
      <c r="F1232" s="6">
        <v>0</v>
      </c>
      <c r="G1232" s="6">
        <v>0</v>
      </c>
      <c r="H1232" s="6">
        <v>1011.4</v>
      </c>
      <c r="I1232" s="6" t="s">
        <v>229</v>
      </c>
      <c r="J1232" s="6" t="s">
        <v>229</v>
      </c>
      <c r="K1232" s="6">
        <v>0</v>
      </c>
      <c r="L1232" s="6">
        <v>0</v>
      </c>
      <c r="M1232" s="6">
        <v>0.5</v>
      </c>
      <c r="N1232">
        <v>15.7</v>
      </c>
      <c r="O1232">
        <v>669.8</v>
      </c>
      <c r="P1232">
        <v>24</v>
      </c>
      <c r="Q1232">
        <v>24.1</v>
      </c>
      <c r="R1232" s="60">
        <v>0.84930555555555598</v>
      </c>
      <c r="T1232" s="124">
        <f t="shared" si="73"/>
        <v>0</v>
      </c>
      <c r="U1232" s="128">
        <f t="shared" ref="U1232:U1295" si="76">(T1232-B1736)-3</f>
        <v>-3</v>
      </c>
      <c r="V1232" s="123" t="str">
        <f t="shared" si="74"/>
        <v/>
      </c>
      <c r="W1232" s="128" t="str">
        <f t="shared" si="75"/>
        <v/>
      </c>
      <c r="X1232" s="124"/>
      <c r="Z1232" s="6"/>
      <c r="AA1232"/>
      <c r="AB1232" s="545"/>
      <c r="AR1232" s="6"/>
      <c r="AS1232" s="6"/>
      <c r="AT1232" s="58"/>
      <c r="AV1232" s="6"/>
      <c r="AX1232" s="6"/>
      <c r="AY1232" s="6"/>
      <c r="AZ1232" s="6"/>
      <c r="BA1232" s="6"/>
      <c r="BB1232" s="6"/>
      <c r="BC1232" s="6"/>
      <c r="BD1232" s="6"/>
      <c r="BE1232" s="6"/>
      <c r="BF1232" s="6"/>
      <c r="BK1232" s="672"/>
      <c r="BL1232" s="60"/>
      <c r="CB1232" s="60"/>
    </row>
    <row r="1233" spans="2:80" x14ac:dyDescent="0.25">
      <c r="B1233" s="6">
        <v>25.2</v>
      </c>
      <c r="C1233" s="6">
        <v>75</v>
      </c>
      <c r="D1233" s="6">
        <v>20.6</v>
      </c>
      <c r="E1233" s="6">
        <v>24.1</v>
      </c>
      <c r="F1233" s="6">
        <v>0</v>
      </c>
      <c r="G1233" s="6">
        <v>0</v>
      </c>
      <c r="H1233" s="6">
        <v>1011.1</v>
      </c>
      <c r="I1233" s="6" t="s">
        <v>229</v>
      </c>
      <c r="J1233" s="6" t="s">
        <v>229</v>
      </c>
      <c r="K1233" s="6">
        <v>0</v>
      </c>
      <c r="L1233" s="6">
        <v>0</v>
      </c>
      <c r="M1233" s="6">
        <v>0.5</v>
      </c>
      <c r="N1233">
        <v>15.7</v>
      </c>
      <c r="O1233">
        <v>669.8</v>
      </c>
      <c r="P1233">
        <v>24</v>
      </c>
      <c r="Q1233">
        <v>24.1</v>
      </c>
      <c r="R1233" s="60">
        <v>0.85</v>
      </c>
      <c r="T1233" s="124">
        <f t="shared" si="73"/>
        <v>0</v>
      </c>
      <c r="U1233" s="128">
        <f t="shared" si="76"/>
        <v>-3</v>
      </c>
      <c r="V1233" s="123" t="str">
        <f t="shared" si="74"/>
        <v/>
      </c>
      <c r="W1233" s="128" t="str">
        <f t="shared" si="75"/>
        <v/>
      </c>
      <c r="X1233" s="124"/>
      <c r="Z1233" s="6"/>
      <c r="AA1233"/>
      <c r="AB1233" s="545"/>
      <c r="AR1233" s="6"/>
      <c r="AS1233" s="6"/>
      <c r="AT1233" s="58"/>
      <c r="AV1233" s="6"/>
      <c r="AX1233" s="6"/>
      <c r="AY1233" s="6"/>
      <c r="AZ1233" s="6"/>
      <c r="BA1233" s="6"/>
      <c r="BB1233" s="6"/>
      <c r="BC1233" s="6"/>
      <c r="BD1233" s="6"/>
      <c r="BE1233" s="6"/>
      <c r="BF1233" s="6"/>
      <c r="BK1233" s="672"/>
      <c r="BL1233" s="60"/>
      <c r="CB1233" s="60"/>
    </row>
    <row r="1234" spans="2:80" x14ac:dyDescent="0.25">
      <c r="B1234" s="6">
        <v>25.2</v>
      </c>
      <c r="C1234" s="6">
        <v>75</v>
      </c>
      <c r="D1234" s="6">
        <v>20.6</v>
      </c>
      <c r="E1234" s="6">
        <v>24.1</v>
      </c>
      <c r="F1234" s="6">
        <v>1.4</v>
      </c>
      <c r="G1234" s="6">
        <v>1.8</v>
      </c>
      <c r="H1234" s="6">
        <v>1011.1</v>
      </c>
      <c r="I1234" s="6" t="s">
        <v>229</v>
      </c>
      <c r="J1234" s="6" t="s">
        <v>229</v>
      </c>
      <c r="K1234" s="6">
        <v>0</v>
      </c>
      <c r="L1234" s="6">
        <v>0</v>
      </c>
      <c r="M1234" s="6">
        <v>0.5</v>
      </c>
      <c r="N1234">
        <v>15.7</v>
      </c>
      <c r="O1234">
        <v>669.8</v>
      </c>
      <c r="P1234">
        <v>24</v>
      </c>
      <c r="Q1234">
        <v>24.1</v>
      </c>
      <c r="R1234" s="60">
        <v>0.85069444444444497</v>
      </c>
      <c r="T1234" s="124">
        <f t="shared" si="73"/>
        <v>0</v>
      </c>
      <c r="U1234" s="128">
        <f t="shared" si="76"/>
        <v>-3</v>
      </c>
      <c r="V1234" s="123" t="str">
        <f t="shared" si="74"/>
        <v/>
      </c>
      <c r="W1234" s="128" t="str">
        <f t="shared" si="75"/>
        <v/>
      </c>
      <c r="X1234" s="124"/>
      <c r="Z1234" s="6"/>
      <c r="AA1234"/>
      <c r="AB1234" s="545"/>
      <c r="AR1234" s="6"/>
      <c r="AS1234" s="6"/>
      <c r="AT1234" s="58"/>
      <c r="AV1234" s="6"/>
      <c r="AX1234" s="6"/>
      <c r="AY1234" s="6"/>
      <c r="AZ1234" s="6"/>
      <c r="BA1234" s="6"/>
      <c r="BB1234" s="6"/>
      <c r="BC1234" s="6"/>
      <c r="BD1234" s="6"/>
      <c r="BE1234" s="6"/>
      <c r="BF1234" s="6"/>
      <c r="BK1234" s="672"/>
      <c r="BL1234" s="60"/>
      <c r="CB1234" s="60"/>
    </row>
    <row r="1235" spans="2:80" x14ac:dyDescent="0.25">
      <c r="B1235" s="6">
        <v>25.1</v>
      </c>
      <c r="C1235" s="6">
        <v>75</v>
      </c>
      <c r="D1235" s="6">
        <v>20.6</v>
      </c>
      <c r="E1235" s="6">
        <v>24.1</v>
      </c>
      <c r="F1235" s="6">
        <v>0</v>
      </c>
      <c r="G1235" s="6">
        <v>0</v>
      </c>
      <c r="H1235" s="6">
        <v>1011.3</v>
      </c>
      <c r="I1235" s="6" t="s">
        <v>229</v>
      </c>
      <c r="J1235" s="6" t="s">
        <v>229</v>
      </c>
      <c r="K1235" s="6">
        <v>0</v>
      </c>
      <c r="L1235" s="6">
        <v>0</v>
      </c>
      <c r="M1235" s="6">
        <v>0.5</v>
      </c>
      <c r="N1235">
        <v>15.7</v>
      </c>
      <c r="O1235">
        <v>669.8</v>
      </c>
      <c r="P1235">
        <v>23.9</v>
      </c>
      <c r="Q1235">
        <v>24.1</v>
      </c>
      <c r="R1235" s="60">
        <v>0.85138888888888897</v>
      </c>
      <c r="T1235" s="124">
        <f t="shared" si="73"/>
        <v>0</v>
      </c>
      <c r="U1235" s="128">
        <f t="shared" si="76"/>
        <v>-3</v>
      </c>
      <c r="V1235" s="123" t="str">
        <f t="shared" si="74"/>
        <v/>
      </c>
      <c r="W1235" s="128" t="str">
        <f t="shared" si="75"/>
        <v/>
      </c>
      <c r="X1235" s="124"/>
      <c r="Z1235" s="6"/>
      <c r="AA1235"/>
      <c r="AB1235" s="545"/>
      <c r="AR1235" s="6"/>
      <c r="AS1235" s="6"/>
      <c r="AT1235" s="58"/>
      <c r="AV1235" s="6"/>
      <c r="AX1235" s="6"/>
      <c r="AY1235" s="6"/>
      <c r="AZ1235" s="6"/>
      <c r="BA1235" s="6"/>
      <c r="BB1235" s="6"/>
      <c r="BC1235" s="6"/>
      <c r="BD1235" s="6"/>
      <c r="BE1235" s="6"/>
      <c r="BF1235" s="6"/>
      <c r="BK1235" s="672"/>
      <c r="BL1235" s="60"/>
      <c r="CB1235" s="60"/>
    </row>
    <row r="1236" spans="2:80" x14ac:dyDescent="0.25">
      <c r="B1236" s="6">
        <v>25.1</v>
      </c>
      <c r="C1236" s="6">
        <v>75</v>
      </c>
      <c r="D1236" s="6">
        <v>20.6</v>
      </c>
      <c r="E1236" s="6">
        <v>24.1</v>
      </c>
      <c r="F1236" s="6">
        <v>1.1000000000000001</v>
      </c>
      <c r="G1236" s="6">
        <v>1.8</v>
      </c>
      <c r="H1236" s="6">
        <v>1011</v>
      </c>
      <c r="I1236" s="6" t="s">
        <v>229</v>
      </c>
      <c r="J1236" s="6" t="s">
        <v>229</v>
      </c>
      <c r="K1236" s="6">
        <v>0</v>
      </c>
      <c r="L1236" s="6">
        <v>0</v>
      </c>
      <c r="M1236" s="6">
        <v>0.5</v>
      </c>
      <c r="N1236">
        <v>15.7</v>
      </c>
      <c r="O1236">
        <v>669.8</v>
      </c>
      <c r="P1236">
        <v>23.9</v>
      </c>
      <c r="Q1236">
        <v>24</v>
      </c>
      <c r="R1236" s="60">
        <v>0.85208333333333297</v>
      </c>
      <c r="T1236" s="124">
        <f t="shared" si="73"/>
        <v>0</v>
      </c>
      <c r="U1236" s="128">
        <f t="shared" si="76"/>
        <v>-3</v>
      </c>
      <c r="V1236" s="123" t="str">
        <f t="shared" si="74"/>
        <v/>
      </c>
      <c r="W1236" s="128" t="str">
        <f t="shared" si="75"/>
        <v/>
      </c>
      <c r="X1236" s="124"/>
      <c r="Z1236" s="6"/>
      <c r="AA1236"/>
      <c r="AB1236" s="545"/>
      <c r="AR1236" s="6"/>
      <c r="AS1236" s="6"/>
      <c r="AT1236" s="58"/>
      <c r="AV1236" s="6"/>
      <c r="AX1236" s="6"/>
      <c r="AY1236" s="6"/>
      <c r="AZ1236" s="6"/>
      <c r="BA1236" s="6"/>
      <c r="BB1236" s="6"/>
      <c r="BC1236" s="6"/>
      <c r="BD1236" s="6"/>
      <c r="BE1236" s="6"/>
      <c r="BF1236" s="6"/>
      <c r="BK1236" s="672"/>
      <c r="BL1236" s="60"/>
      <c r="CB1236" s="60"/>
    </row>
    <row r="1237" spans="2:80" x14ac:dyDescent="0.25">
      <c r="B1237" s="6">
        <v>25.1</v>
      </c>
      <c r="C1237" s="6">
        <v>75</v>
      </c>
      <c r="D1237" s="6">
        <v>20.6</v>
      </c>
      <c r="E1237" s="6">
        <v>24.1</v>
      </c>
      <c r="F1237" s="6">
        <v>0</v>
      </c>
      <c r="G1237" s="6">
        <v>0</v>
      </c>
      <c r="H1237" s="6">
        <v>1011.2</v>
      </c>
      <c r="I1237" s="6" t="s">
        <v>229</v>
      </c>
      <c r="J1237" s="6" t="s">
        <v>229</v>
      </c>
      <c r="K1237" s="6">
        <v>0</v>
      </c>
      <c r="L1237" s="6">
        <v>0</v>
      </c>
      <c r="M1237" s="6">
        <v>0.5</v>
      </c>
      <c r="N1237">
        <v>15.7</v>
      </c>
      <c r="O1237">
        <v>669.8</v>
      </c>
      <c r="P1237">
        <v>23.9</v>
      </c>
      <c r="Q1237">
        <v>24</v>
      </c>
      <c r="R1237" s="60">
        <v>0.85277777777777797</v>
      </c>
      <c r="T1237" s="124">
        <f t="shared" si="73"/>
        <v>0</v>
      </c>
      <c r="U1237" s="128">
        <f t="shared" si="76"/>
        <v>-3</v>
      </c>
      <c r="V1237" s="123" t="str">
        <f t="shared" si="74"/>
        <v/>
      </c>
      <c r="W1237" s="128" t="str">
        <f t="shared" si="75"/>
        <v/>
      </c>
      <c r="X1237" s="124"/>
      <c r="Z1237" s="6"/>
      <c r="AA1237"/>
      <c r="AB1237" s="545"/>
      <c r="AR1237" s="6"/>
      <c r="AS1237" s="6"/>
      <c r="AT1237" s="58"/>
      <c r="AV1237" s="6"/>
      <c r="AX1237" s="6"/>
      <c r="AY1237" s="6"/>
      <c r="AZ1237" s="6"/>
      <c r="BA1237" s="6"/>
      <c r="BB1237" s="6"/>
      <c r="BC1237" s="6"/>
      <c r="BD1237" s="6"/>
      <c r="BE1237" s="6"/>
      <c r="BF1237" s="6"/>
      <c r="BK1237" s="672"/>
      <c r="BL1237" s="60"/>
      <c r="CB1237" s="60"/>
    </row>
    <row r="1238" spans="2:80" x14ac:dyDescent="0.25">
      <c r="B1238" s="6">
        <v>25.1</v>
      </c>
      <c r="C1238" s="6">
        <v>75</v>
      </c>
      <c r="D1238" s="6">
        <v>20.6</v>
      </c>
      <c r="E1238" s="6">
        <v>24.1</v>
      </c>
      <c r="F1238" s="6">
        <v>0</v>
      </c>
      <c r="G1238" s="6">
        <v>0</v>
      </c>
      <c r="H1238" s="6">
        <v>1011.2</v>
      </c>
      <c r="I1238" s="6" t="s">
        <v>229</v>
      </c>
      <c r="J1238" s="6" t="s">
        <v>229</v>
      </c>
      <c r="K1238" s="6">
        <v>0</v>
      </c>
      <c r="L1238" s="6">
        <v>0</v>
      </c>
      <c r="M1238" s="6">
        <v>0.5</v>
      </c>
      <c r="N1238">
        <v>15.7</v>
      </c>
      <c r="O1238">
        <v>669.8</v>
      </c>
      <c r="P1238">
        <v>23.8</v>
      </c>
      <c r="Q1238">
        <v>24</v>
      </c>
      <c r="R1238" s="60">
        <v>0.85347222222222197</v>
      </c>
      <c r="T1238" s="124">
        <f t="shared" si="73"/>
        <v>0</v>
      </c>
      <c r="U1238" s="128">
        <f t="shared" si="76"/>
        <v>-3</v>
      </c>
      <c r="V1238" s="123" t="str">
        <f t="shared" si="74"/>
        <v/>
      </c>
      <c r="W1238" s="128" t="str">
        <f t="shared" si="75"/>
        <v/>
      </c>
      <c r="X1238" s="124"/>
      <c r="Z1238" s="6"/>
      <c r="AA1238"/>
      <c r="AB1238" s="545"/>
      <c r="AR1238" s="6"/>
      <c r="AS1238" s="6"/>
      <c r="AT1238" s="58"/>
      <c r="AV1238" s="6"/>
      <c r="AX1238" s="6"/>
      <c r="AY1238" s="6"/>
      <c r="AZ1238" s="6"/>
      <c r="BA1238" s="6"/>
      <c r="BB1238" s="6"/>
      <c r="BC1238" s="6"/>
      <c r="BD1238" s="6"/>
      <c r="BE1238" s="6"/>
      <c r="BF1238" s="6"/>
      <c r="BK1238" s="672"/>
      <c r="BL1238" s="60"/>
      <c r="CB1238" s="60"/>
    </row>
    <row r="1239" spans="2:80" x14ac:dyDescent="0.25">
      <c r="B1239" s="6">
        <v>25.1</v>
      </c>
      <c r="C1239" s="6">
        <v>75</v>
      </c>
      <c r="D1239" s="6">
        <v>20.6</v>
      </c>
      <c r="E1239" s="6">
        <v>24.1</v>
      </c>
      <c r="F1239" s="6">
        <v>0.4</v>
      </c>
      <c r="G1239" s="6">
        <v>1.8</v>
      </c>
      <c r="H1239" s="6">
        <v>1011.3</v>
      </c>
      <c r="I1239" s="6" t="s">
        <v>229</v>
      </c>
      <c r="J1239" s="6" t="s">
        <v>229</v>
      </c>
      <c r="K1239" s="6">
        <v>0</v>
      </c>
      <c r="L1239" s="6">
        <v>0</v>
      </c>
      <c r="M1239" s="6">
        <v>0.5</v>
      </c>
      <c r="N1239">
        <v>15.7</v>
      </c>
      <c r="O1239">
        <v>669.8</v>
      </c>
      <c r="P1239">
        <v>23.8</v>
      </c>
      <c r="Q1239">
        <v>24</v>
      </c>
      <c r="R1239" s="60">
        <v>0.85416666666666696</v>
      </c>
      <c r="T1239" s="124">
        <f t="shared" ref="T1239:T1302" si="77">MAX(P1743,Q1743)</f>
        <v>0</v>
      </c>
      <c r="U1239" s="128">
        <f t="shared" si="76"/>
        <v>-3</v>
      </c>
      <c r="V1239" s="123" t="str">
        <f t="shared" si="74"/>
        <v/>
      </c>
      <c r="W1239" s="128" t="str">
        <f t="shared" si="75"/>
        <v/>
      </c>
      <c r="X1239" s="124"/>
      <c r="Z1239" s="6"/>
      <c r="AA1239"/>
      <c r="AB1239" s="545"/>
      <c r="AR1239" s="6"/>
      <c r="AS1239" s="6"/>
      <c r="AT1239" s="58"/>
      <c r="AV1239" s="6"/>
      <c r="AX1239" s="6"/>
      <c r="AY1239" s="6"/>
      <c r="AZ1239" s="6"/>
      <c r="BA1239" s="6"/>
      <c r="BB1239" s="6"/>
      <c r="BC1239" s="6"/>
      <c r="BD1239" s="6"/>
      <c r="BE1239" s="6"/>
      <c r="BF1239" s="6"/>
      <c r="BK1239" s="672"/>
      <c r="BL1239" s="60"/>
      <c r="CB1239" s="60"/>
    </row>
    <row r="1240" spans="2:80" x14ac:dyDescent="0.25">
      <c r="B1240" s="6">
        <v>25.1</v>
      </c>
      <c r="C1240" s="6">
        <v>75</v>
      </c>
      <c r="D1240" s="6">
        <v>20.6</v>
      </c>
      <c r="E1240" s="6">
        <v>24.1</v>
      </c>
      <c r="F1240" s="6">
        <v>0</v>
      </c>
      <c r="G1240" s="6">
        <v>0</v>
      </c>
      <c r="H1240" s="6">
        <v>1011.2</v>
      </c>
      <c r="I1240" s="6" t="s">
        <v>229</v>
      </c>
      <c r="J1240" s="6" t="s">
        <v>229</v>
      </c>
      <c r="K1240" s="6">
        <v>0</v>
      </c>
      <c r="L1240" s="6">
        <v>0</v>
      </c>
      <c r="M1240" s="6">
        <v>0.5</v>
      </c>
      <c r="N1240">
        <v>15.7</v>
      </c>
      <c r="O1240">
        <v>669.8</v>
      </c>
      <c r="P1240">
        <v>23.8</v>
      </c>
      <c r="Q1240">
        <v>23.9</v>
      </c>
      <c r="R1240" s="60">
        <v>0.85486111111111096</v>
      </c>
      <c r="T1240" s="124">
        <f t="shared" si="77"/>
        <v>0</v>
      </c>
      <c r="U1240" s="128">
        <f t="shared" si="76"/>
        <v>-3</v>
      </c>
      <c r="V1240" s="123" t="str">
        <f t="shared" si="74"/>
        <v/>
      </c>
      <c r="W1240" s="128" t="str">
        <f t="shared" si="75"/>
        <v/>
      </c>
      <c r="X1240" s="124"/>
      <c r="Z1240" s="6"/>
      <c r="AA1240"/>
      <c r="AB1240" s="545"/>
      <c r="AR1240" s="6"/>
      <c r="AS1240" s="6"/>
      <c r="AT1240" s="58"/>
      <c r="AV1240" s="6"/>
      <c r="AX1240" s="6"/>
      <c r="AY1240" s="6"/>
      <c r="AZ1240" s="6"/>
      <c r="BA1240" s="6"/>
      <c r="BB1240" s="6"/>
      <c r="BC1240" s="6"/>
      <c r="BD1240" s="6"/>
      <c r="BE1240" s="6"/>
      <c r="BF1240" s="6"/>
      <c r="BK1240" s="672"/>
      <c r="BL1240" s="60"/>
      <c r="CB1240" s="60"/>
    </row>
    <row r="1241" spans="2:80" x14ac:dyDescent="0.25">
      <c r="B1241" s="6">
        <v>25.1</v>
      </c>
      <c r="C1241" s="6">
        <v>75</v>
      </c>
      <c r="D1241" s="6">
        <v>20.6</v>
      </c>
      <c r="E1241" s="6">
        <v>24.1</v>
      </c>
      <c r="F1241" s="6">
        <v>0</v>
      </c>
      <c r="G1241" s="6">
        <v>0</v>
      </c>
      <c r="H1241" s="6">
        <v>1011.2</v>
      </c>
      <c r="I1241" s="6" t="s">
        <v>229</v>
      </c>
      <c r="J1241" s="6" t="s">
        <v>229</v>
      </c>
      <c r="K1241" s="6">
        <v>0</v>
      </c>
      <c r="L1241" s="6">
        <v>0</v>
      </c>
      <c r="M1241" s="6">
        <v>0.5</v>
      </c>
      <c r="N1241">
        <v>15.7</v>
      </c>
      <c r="O1241">
        <v>669.8</v>
      </c>
      <c r="P1241">
        <v>23.8</v>
      </c>
      <c r="Q1241">
        <v>23.9</v>
      </c>
      <c r="R1241" s="60">
        <v>0.85555555555555596</v>
      </c>
      <c r="T1241" s="124">
        <f t="shared" si="77"/>
        <v>0</v>
      </c>
      <c r="U1241" s="128">
        <f t="shared" si="76"/>
        <v>-3</v>
      </c>
      <c r="V1241" s="123" t="str">
        <f t="shared" si="74"/>
        <v/>
      </c>
      <c r="W1241" s="128" t="str">
        <f t="shared" si="75"/>
        <v/>
      </c>
      <c r="X1241" s="124"/>
      <c r="Z1241" s="6"/>
      <c r="AA1241"/>
      <c r="AB1241" s="545"/>
      <c r="AR1241" s="6"/>
      <c r="AS1241" s="6"/>
      <c r="AT1241" s="58"/>
      <c r="AV1241" s="6"/>
      <c r="AX1241" s="6"/>
      <c r="AY1241" s="6"/>
      <c r="AZ1241" s="6"/>
      <c r="BA1241" s="6"/>
      <c r="BB1241" s="6"/>
      <c r="BC1241" s="6"/>
      <c r="BD1241" s="6"/>
      <c r="BE1241" s="6"/>
      <c r="BF1241" s="6"/>
      <c r="BK1241" s="672"/>
      <c r="BL1241" s="60"/>
      <c r="CB1241" s="60"/>
    </row>
    <row r="1242" spans="2:80" x14ac:dyDescent="0.25">
      <c r="B1242" s="6">
        <v>25</v>
      </c>
      <c r="C1242" s="6">
        <v>75</v>
      </c>
      <c r="D1242" s="6">
        <v>20.6</v>
      </c>
      <c r="E1242" s="6">
        <v>24.1</v>
      </c>
      <c r="F1242" s="6">
        <v>0</v>
      </c>
      <c r="G1242" s="6">
        <v>0</v>
      </c>
      <c r="H1242" s="6">
        <v>1011.3</v>
      </c>
      <c r="I1242" s="6" t="s">
        <v>229</v>
      </c>
      <c r="J1242" s="6" t="s">
        <v>229</v>
      </c>
      <c r="K1242" s="6">
        <v>0</v>
      </c>
      <c r="L1242" s="6">
        <v>0</v>
      </c>
      <c r="M1242" s="6">
        <v>0.5</v>
      </c>
      <c r="N1242">
        <v>15.7</v>
      </c>
      <c r="O1242">
        <v>669.8</v>
      </c>
      <c r="P1242">
        <v>23.7</v>
      </c>
      <c r="Q1242">
        <v>23.9</v>
      </c>
      <c r="R1242" s="60">
        <v>0.85624999999999996</v>
      </c>
      <c r="T1242" s="124">
        <f t="shared" si="77"/>
        <v>0</v>
      </c>
      <c r="U1242" s="128">
        <f t="shared" si="76"/>
        <v>-3</v>
      </c>
      <c r="V1242" s="123" t="str">
        <f t="shared" si="74"/>
        <v/>
      </c>
      <c r="W1242" s="128" t="str">
        <f t="shared" si="75"/>
        <v/>
      </c>
      <c r="X1242" s="124"/>
      <c r="Z1242" s="6"/>
      <c r="AA1242"/>
      <c r="AB1242" s="545"/>
      <c r="AR1242" s="6"/>
      <c r="AS1242" s="6"/>
      <c r="AT1242" s="58"/>
      <c r="AV1242" s="6"/>
      <c r="AX1242" s="6"/>
      <c r="AY1242" s="6"/>
      <c r="AZ1242" s="6"/>
      <c r="BA1242" s="6"/>
      <c r="BB1242" s="6"/>
      <c r="BC1242" s="6"/>
      <c r="BD1242" s="6"/>
      <c r="BE1242" s="6"/>
      <c r="BF1242" s="6"/>
      <c r="BK1242" s="672"/>
      <c r="BL1242" s="60"/>
      <c r="CB1242" s="60"/>
    </row>
    <row r="1243" spans="2:80" x14ac:dyDescent="0.25">
      <c r="B1243" s="6">
        <v>25</v>
      </c>
      <c r="C1243" s="6">
        <v>75</v>
      </c>
      <c r="D1243" s="6">
        <v>20.6</v>
      </c>
      <c r="E1243" s="6">
        <v>24.1</v>
      </c>
      <c r="F1243" s="6">
        <v>0</v>
      </c>
      <c r="G1243" s="6">
        <v>0</v>
      </c>
      <c r="H1243" s="6">
        <v>1010.9</v>
      </c>
      <c r="I1243" s="6" t="s">
        <v>229</v>
      </c>
      <c r="J1243" s="6" t="s">
        <v>229</v>
      </c>
      <c r="K1243" s="6">
        <v>0</v>
      </c>
      <c r="L1243" s="6">
        <v>0</v>
      </c>
      <c r="M1243" s="6">
        <v>0.5</v>
      </c>
      <c r="N1243">
        <v>15.7</v>
      </c>
      <c r="O1243">
        <v>669.8</v>
      </c>
      <c r="P1243">
        <v>23.7</v>
      </c>
      <c r="Q1243">
        <v>23.9</v>
      </c>
      <c r="R1243" s="60">
        <v>0.85694444444444495</v>
      </c>
      <c r="T1243" s="124">
        <f t="shared" si="77"/>
        <v>0</v>
      </c>
      <c r="U1243" s="128">
        <f t="shared" si="76"/>
        <v>-3</v>
      </c>
      <c r="V1243" s="123" t="str">
        <f t="shared" si="74"/>
        <v/>
      </c>
      <c r="W1243" s="128" t="str">
        <f t="shared" si="75"/>
        <v/>
      </c>
      <c r="X1243" s="124"/>
      <c r="Z1243" s="6"/>
      <c r="AA1243"/>
      <c r="AB1243" s="545"/>
      <c r="AR1243" s="6"/>
      <c r="AS1243" s="6"/>
      <c r="AT1243" s="58"/>
      <c r="AV1243" s="6"/>
      <c r="AX1243" s="6"/>
      <c r="AY1243" s="6"/>
      <c r="AZ1243" s="6"/>
      <c r="BA1243" s="6"/>
      <c r="BB1243" s="6"/>
      <c r="BC1243" s="6"/>
      <c r="BD1243" s="6"/>
      <c r="BE1243" s="6"/>
      <c r="BF1243" s="6"/>
      <c r="BK1243" s="672"/>
      <c r="BL1243" s="60"/>
      <c r="CB1243" s="60"/>
    </row>
    <row r="1244" spans="2:80" x14ac:dyDescent="0.25">
      <c r="B1244" s="6">
        <v>25</v>
      </c>
      <c r="C1244" s="6">
        <v>75</v>
      </c>
      <c r="D1244" s="6">
        <v>20.6</v>
      </c>
      <c r="E1244" s="6">
        <v>24.1</v>
      </c>
      <c r="F1244" s="6">
        <v>0.4</v>
      </c>
      <c r="G1244" s="6">
        <v>1.8</v>
      </c>
      <c r="H1244" s="6">
        <v>1011.2</v>
      </c>
      <c r="I1244" s="6" t="s">
        <v>229</v>
      </c>
      <c r="J1244" s="6" t="s">
        <v>229</v>
      </c>
      <c r="K1244" s="6">
        <v>0</v>
      </c>
      <c r="L1244" s="6">
        <v>0</v>
      </c>
      <c r="M1244" s="6">
        <v>0.5</v>
      </c>
      <c r="N1244">
        <v>15.7</v>
      </c>
      <c r="O1244">
        <v>669.8</v>
      </c>
      <c r="P1244">
        <v>23.7</v>
      </c>
      <c r="Q1244">
        <v>23.8</v>
      </c>
      <c r="R1244" s="60">
        <v>0.85763888888888895</v>
      </c>
      <c r="T1244" s="124">
        <f t="shared" si="77"/>
        <v>0</v>
      </c>
      <c r="U1244" s="128">
        <f t="shared" si="76"/>
        <v>-3</v>
      </c>
      <c r="V1244" s="123" t="str">
        <f t="shared" si="74"/>
        <v/>
      </c>
      <c r="W1244" s="128" t="str">
        <f t="shared" si="75"/>
        <v/>
      </c>
      <c r="X1244" s="124"/>
      <c r="Z1244" s="6"/>
      <c r="AA1244"/>
      <c r="AB1244" s="545"/>
      <c r="AR1244" s="6"/>
      <c r="AS1244" s="6"/>
      <c r="AT1244" s="58"/>
      <c r="AV1244" s="6"/>
      <c r="AX1244" s="6"/>
      <c r="AY1244" s="6"/>
      <c r="AZ1244" s="6"/>
      <c r="BA1244" s="6"/>
      <c r="BB1244" s="6"/>
      <c r="BC1244" s="6"/>
      <c r="BD1244" s="6"/>
      <c r="BE1244" s="6"/>
      <c r="BF1244" s="6"/>
      <c r="BK1244" s="672"/>
      <c r="BL1244" s="60"/>
      <c r="CB1244" s="60"/>
    </row>
    <row r="1245" spans="2:80" x14ac:dyDescent="0.25">
      <c r="B1245" s="6">
        <v>25</v>
      </c>
      <c r="C1245" s="6">
        <v>75</v>
      </c>
      <c r="D1245" s="6">
        <v>20.6</v>
      </c>
      <c r="E1245" s="6">
        <v>24.1</v>
      </c>
      <c r="F1245" s="6">
        <v>0</v>
      </c>
      <c r="G1245" s="6">
        <v>0</v>
      </c>
      <c r="H1245" s="6">
        <v>1011.1</v>
      </c>
      <c r="I1245" s="6" t="s">
        <v>229</v>
      </c>
      <c r="J1245" s="6" t="s">
        <v>229</v>
      </c>
      <c r="K1245" s="6">
        <v>0</v>
      </c>
      <c r="L1245" s="6">
        <v>0</v>
      </c>
      <c r="M1245" s="6">
        <v>0.5</v>
      </c>
      <c r="N1245">
        <v>15.7</v>
      </c>
      <c r="O1245">
        <v>669.8</v>
      </c>
      <c r="P1245">
        <v>23.6</v>
      </c>
      <c r="Q1245">
        <v>23.8</v>
      </c>
      <c r="R1245" s="60">
        <v>0.85833333333333295</v>
      </c>
      <c r="T1245" s="124">
        <f t="shared" si="77"/>
        <v>0</v>
      </c>
      <c r="U1245" s="128">
        <f t="shared" si="76"/>
        <v>-3</v>
      </c>
      <c r="V1245" s="123" t="str">
        <f t="shared" si="74"/>
        <v/>
      </c>
      <c r="W1245" s="128" t="str">
        <f t="shared" si="75"/>
        <v/>
      </c>
      <c r="X1245" s="124"/>
      <c r="Z1245" s="6"/>
      <c r="AA1245"/>
      <c r="AB1245" s="545"/>
      <c r="AR1245" s="6"/>
      <c r="AS1245" s="6"/>
      <c r="AT1245" s="58"/>
      <c r="AV1245" s="6"/>
      <c r="AX1245" s="6"/>
      <c r="AY1245" s="6"/>
      <c r="AZ1245" s="6"/>
      <c r="BA1245" s="6"/>
      <c r="BB1245" s="6"/>
      <c r="BC1245" s="6"/>
      <c r="BD1245" s="6"/>
      <c r="BE1245" s="6"/>
      <c r="BF1245" s="6"/>
      <c r="BK1245" s="672"/>
      <c r="BL1245" s="60"/>
      <c r="CB1245" s="60"/>
    </row>
    <row r="1246" spans="2:80" x14ac:dyDescent="0.25">
      <c r="B1246" s="6">
        <v>25</v>
      </c>
      <c r="C1246" s="6">
        <v>75</v>
      </c>
      <c r="D1246" s="6">
        <v>20.6</v>
      </c>
      <c r="E1246" s="6">
        <v>24.1</v>
      </c>
      <c r="F1246" s="6">
        <v>0</v>
      </c>
      <c r="G1246" s="6">
        <v>0</v>
      </c>
      <c r="H1246" s="6">
        <v>1011.1</v>
      </c>
      <c r="I1246" s="6" t="s">
        <v>229</v>
      </c>
      <c r="J1246" s="6" t="s">
        <v>229</v>
      </c>
      <c r="K1246" s="6">
        <v>0</v>
      </c>
      <c r="L1246" s="6">
        <v>0</v>
      </c>
      <c r="M1246" s="6">
        <v>0.5</v>
      </c>
      <c r="N1246">
        <v>15.7</v>
      </c>
      <c r="O1246">
        <v>669.8</v>
      </c>
      <c r="P1246">
        <v>23.6</v>
      </c>
      <c r="Q1246">
        <v>23.8</v>
      </c>
      <c r="R1246" s="60">
        <v>0.85902777777777795</v>
      </c>
      <c r="T1246" s="124">
        <f t="shared" si="77"/>
        <v>0</v>
      </c>
      <c r="U1246" s="128">
        <f t="shared" si="76"/>
        <v>-3</v>
      </c>
      <c r="V1246" s="123" t="str">
        <f t="shared" si="74"/>
        <v/>
      </c>
      <c r="W1246" s="128" t="str">
        <f t="shared" si="75"/>
        <v/>
      </c>
      <c r="X1246" s="124"/>
      <c r="Z1246" s="6"/>
      <c r="AA1246"/>
      <c r="AB1246" s="545"/>
      <c r="AR1246" s="6"/>
      <c r="AS1246" s="6"/>
      <c r="AT1246" s="58"/>
      <c r="AV1246" s="6"/>
      <c r="AX1246" s="6"/>
      <c r="AY1246" s="6"/>
      <c r="AZ1246" s="6"/>
      <c r="BA1246" s="6"/>
      <c r="BB1246" s="6"/>
      <c r="BC1246" s="6"/>
      <c r="BD1246" s="6"/>
      <c r="BE1246" s="6"/>
      <c r="BF1246" s="6"/>
      <c r="BK1246" s="672"/>
      <c r="BL1246" s="60"/>
      <c r="CB1246" s="60"/>
    </row>
    <row r="1247" spans="2:80" x14ac:dyDescent="0.25">
      <c r="B1247" s="6">
        <v>25</v>
      </c>
      <c r="C1247" s="6">
        <v>75</v>
      </c>
      <c r="D1247" s="6">
        <v>20.8</v>
      </c>
      <c r="E1247" s="6">
        <v>24.1</v>
      </c>
      <c r="F1247" s="6">
        <v>0</v>
      </c>
      <c r="G1247" s="6">
        <v>0</v>
      </c>
      <c r="H1247" s="6">
        <v>1011</v>
      </c>
      <c r="I1247" s="6" t="s">
        <v>229</v>
      </c>
      <c r="J1247" s="6" t="s">
        <v>229</v>
      </c>
      <c r="K1247" s="6">
        <v>0</v>
      </c>
      <c r="L1247" s="6">
        <v>0</v>
      </c>
      <c r="M1247" s="6">
        <v>0.5</v>
      </c>
      <c r="N1247">
        <v>15.7</v>
      </c>
      <c r="O1247">
        <v>669.8</v>
      </c>
      <c r="P1247">
        <v>23.6</v>
      </c>
      <c r="Q1247">
        <v>23.8</v>
      </c>
      <c r="R1247" s="60">
        <v>0.85972222222222205</v>
      </c>
      <c r="T1247" s="124">
        <f t="shared" si="77"/>
        <v>0</v>
      </c>
      <c r="U1247" s="128">
        <f t="shared" si="76"/>
        <v>-3</v>
      </c>
      <c r="V1247" s="123" t="str">
        <f t="shared" si="74"/>
        <v/>
      </c>
      <c r="W1247" s="128" t="str">
        <f t="shared" si="75"/>
        <v/>
      </c>
      <c r="X1247" s="124"/>
      <c r="Z1247" s="6"/>
      <c r="AA1247"/>
      <c r="AB1247" s="545"/>
      <c r="AR1247" s="6"/>
      <c r="AS1247" s="6"/>
      <c r="AT1247" s="58"/>
      <c r="AV1247" s="6"/>
      <c r="AX1247" s="6"/>
      <c r="AY1247" s="6"/>
      <c r="AZ1247" s="6"/>
      <c r="BA1247" s="6"/>
      <c r="BB1247" s="6"/>
      <c r="BC1247" s="6"/>
      <c r="BD1247" s="6"/>
      <c r="BE1247" s="6"/>
      <c r="BF1247" s="6"/>
      <c r="BK1247" s="672"/>
      <c r="BL1247" s="60"/>
      <c r="CB1247" s="60"/>
    </row>
    <row r="1248" spans="2:80" x14ac:dyDescent="0.25">
      <c r="B1248" s="6">
        <v>25</v>
      </c>
      <c r="C1248" s="6">
        <v>75</v>
      </c>
      <c r="D1248" s="6">
        <v>20.8</v>
      </c>
      <c r="E1248" s="6">
        <v>24.1</v>
      </c>
      <c r="F1248" s="6">
        <v>0</v>
      </c>
      <c r="G1248" s="6">
        <v>0</v>
      </c>
      <c r="H1248" s="6">
        <v>1011.2</v>
      </c>
      <c r="I1248" s="6" t="s">
        <v>229</v>
      </c>
      <c r="J1248" s="6" t="s">
        <v>229</v>
      </c>
      <c r="K1248" s="6">
        <v>0</v>
      </c>
      <c r="L1248" s="6">
        <v>0</v>
      </c>
      <c r="M1248" s="6">
        <v>0.5</v>
      </c>
      <c r="N1248">
        <v>15.7</v>
      </c>
      <c r="O1248">
        <v>669.8</v>
      </c>
      <c r="P1248">
        <v>23.6</v>
      </c>
      <c r="Q1248">
        <v>23.7</v>
      </c>
      <c r="R1248" s="60">
        <v>0.86041666666666705</v>
      </c>
      <c r="T1248" s="124">
        <f t="shared" si="77"/>
        <v>0</v>
      </c>
      <c r="U1248" s="128">
        <f t="shared" si="76"/>
        <v>-3</v>
      </c>
      <c r="V1248" s="123" t="str">
        <f t="shared" si="74"/>
        <v/>
      </c>
      <c r="W1248" s="128" t="str">
        <f t="shared" si="75"/>
        <v/>
      </c>
      <c r="X1248" s="124"/>
      <c r="Z1248" s="6"/>
      <c r="AA1248"/>
      <c r="AB1248" s="545"/>
      <c r="AR1248" s="6"/>
      <c r="AS1248" s="6"/>
      <c r="AT1248" s="58"/>
      <c r="AV1248" s="6"/>
      <c r="AX1248" s="6"/>
      <c r="AY1248" s="6"/>
      <c r="AZ1248" s="6"/>
      <c r="BA1248" s="6"/>
      <c r="BB1248" s="6"/>
      <c r="BC1248" s="6"/>
      <c r="BD1248" s="6"/>
      <c r="BE1248" s="6"/>
      <c r="BF1248" s="6"/>
      <c r="BK1248" s="672"/>
      <c r="BL1248" s="60"/>
      <c r="CB1248" s="60"/>
    </row>
    <row r="1249" spans="2:80" x14ac:dyDescent="0.25">
      <c r="B1249" s="6">
        <v>25</v>
      </c>
      <c r="C1249" s="6">
        <v>75</v>
      </c>
      <c r="D1249" s="6">
        <v>20.9</v>
      </c>
      <c r="E1249" s="6">
        <v>24.2</v>
      </c>
      <c r="F1249" s="6">
        <v>0</v>
      </c>
      <c r="G1249" s="6">
        <v>0</v>
      </c>
      <c r="H1249" s="6">
        <v>1011.2</v>
      </c>
      <c r="I1249" s="6" t="s">
        <v>229</v>
      </c>
      <c r="J1249" s="6" t="s">
        <v>229</v>
      </c>
      <c r="K1249" s="6">
        <v>0</v>
      </c>
      <c r="L1249" s="6">
        <v>0</v>
      </c>
      <c r="M1249" s="6">
        <v>0.5</v>
      </c>
      <c r="N1249">
        <v>15.7</v>
      </c>
      <c r="O1249">
        <v>669.8</v>
      </c>
      <c r="P1249">
        <v>23.6</v>
      </c>
      <c r="Q1249">
        <v>23.7</v>
      </c>
      <c r="R1249" s="60">
        <v>0.86111111111111105</v>
      </c>
      <c r="T1249" s="124">
        <f t="shared" si="77"/>
        <v>0</v>
      </c>
      <c r="U1249" s="128">
        <f t="shared" si="76"/>
        <v>-3</v>
      </c>
      <c r="V1249" s="123" t="str">
        <f t="shared" si="74"/>
        <v/>
      </c>
      <c r="W1249" s="128" t="str">
        <f t="shared" si="75"/>
        <v/>
      </c>
      <c r="X1249" s="124"/>
      <c r="Z1249" s="6"/>
      <c r="AA1249"/>
      <c r="AB1249" s="545"/>
      <c r="AR1249" s="6"/>
      <c r="AS1249" s="6"/>
      <c r="AT1249" s="58"/>
      <c r="AV1249" s="6"/>
      <c r="AX1249" s="6"/>
      <c r="AY1249" s="6"/>
      <c r="AZ1249" s="6"/>
      <c r="BA1249" s="6"/>
      <c r="BB1249" s="6"/>
      <c r="BC1249" s="6"/>
      <c r="BD1249" s="6"/>
      <c r="BE1249" s="6"/>
      <c r="BF1249" s="6"/>
      <c r="BK1249" s="672"/>
      <c r="BL1249" s="60"/>
      <c r="CB1249" s="60"/>
    </row>
    <row r="1250" spans="2:80" x14ac:dyDescent="0.25">
      <c r="B1250" s="6">
        <v>24.9</v>
      </c>
      <c r="C1250" s="6">
        <v>76</v>
      </c>
      <c r="D1250" s="6">
        <v>20.9</v>
      </c>
      <c r="E1250" s="6">
        <v>24.2</v>
      </c>
      <c r="F1250" s="6">
        <v>2.5</v>
      </c>
      <c r="G1250" s="6">
        <v>3.6</v>
      </c>
      <c r="H1250" s="6">
        <v>1011.2</v>
      </c>
      <c r="I1250" s="6" t="s">
        <v>229</v>
      </c>
      <c r="J1250" s="6" t="s">
        <v>229</v>
      </c>
      <c r="K1250" s="6">
        <v>0</v>
      </c>
      <c r="L1250" s="6">
        <v>0</v>
      </c>
      <c r="M1250" s="6">
        <v>0.5</v>
      </c>
      <c r="N1250">
        <v>15.7</v>
      </c>
      <c r="O1250">
        <v>669.8</v>
      </c>
      <c r="P1250">
        <v>23.6</v>
      </c>
      <c r="Q1250">
        <v>23.7</v>
      </c>
      <c r="R1250" s="60">
        <v>0.86180555555555605</v>
      </c>
      <c r="T1250" s="124">
        <f t="shared" si="77"/>
        <v>0</v>
      </c>
      <c r="U1250" s="128">
        <f t="shared" si="76"/>
        <v>-3</v>
      </c>
      <c r="V1250" s="123" t="str">
        <f t="shared" si="74"/>
        <v/>
      </c>
      <c r="W1250" s="128" t="str">
        <f t="shared" si="75"/>
        <v/>
      </c>
      <c r="X1250" s="124"/>
      <c r="Z1250" s="6"/>
      <c r="AA1250"/>
      <c r="AB1250" s="545"/>
      <c r="AR1250" s="6"/>
      <c r="AS1250" s="6"/>
      <c r="AT1250" s="58"/>
      <c r="AV1250" s="6"/>
      <c r="AW1250" s="66"/>
      <c r="BK1250" s="672"/>
      <c r="BL1250" s="60"/>
      <c r="CB1250" s="60"/>
    </row>
    <row r="1251" spans="2:80" x14ac:dyDescent="0.25">
      <c r="B1251" s="6">
        <v>24.9</v>
      </c>
      <c r="C1251" s="6">
        <v>76</v>
      </c>
      <c r="D1251" s="6">
        <v>20.9</v>
      </c>
      <c r="E1251" s="6">
        <v>24.2</v>
      </c>
      <c r="F1251" s="6">
        <v>2.2000000000000002</v>
      </c>
      <c r="G1251" s="6">
        <v>3.6</v>
      </c>
      <c r="H1251" s="6">
        <v>1011.3</v>
      </c>
      <c r="I1251" s="6" t="s">
        <v>229</v>
      </c>
      <c r="J1251" s="6" t="s">
        <v>229</v>
      </c>
      <c r="K1251" s="6">
        <v>0</v>
      </c>
      <c r="L1251" s="6">
        <v>0</v>
      </c>
      <c r="M1251" s="6">
        <v>0.5</v>
      </c>
      <c r="N1251">
        <v>15.7</v>
      </c>
      <c r="O1251">
        <v>669.8</v>
      </c>
      <c r="P1251">
        <v>23.5</v>
      </c>
      <c r="Q1251">
        <v>23.7</v>
      </c>
      <c r="R1251" s="60">
        <v>0.86250000000000004</v>
      </c>
      <c r="T1251" s="124">
        <f t="shared" si="77"/>
        <v>0</v>
      </c>
      <c r="U1251" s="128">
        <f t="shared" si="76"/>
        <v>-3</v>
      </c>
      <c r="V1251" s="123" t="str">
        <f t="shared" si="74"/>
        <v/>
      </c>
      <c r="W1251" s="128" t="str">
        <f t="shared" si="75"/>
        <v/>
      </c>
      <c r="X1251" s="124"/>
      <c r="Z1251" s="6"/>
      <c r="AA1251"/>
      <c r="AB1251" s="545"/>
      <c r="AR1251" s="6"/>
      <c r="AS1251" s="6"/>
      <c r="AT1251" s="58"/>
      <c r="AV1251" s="6"/>
      <c r="AW1251" s="66"/>
      <c r="BK1251" s="672"/>
      <c r="BL1251" s="60"/>
      <c r="CB1251" s="60"/>
    </row>
    <row r="1252" spans="2:80" x14ac:dyDescent="0.25">
      <c r="B1252" s="6">
        <v>24.9</v>
      </c>
      <c r="C1252" s="6">
        <v>76</v>
      </c>
      <c r="D1252" s="6">
        <v>20.9</v>
      </c>
      <c r="E1252" s="6">
        <v>24.2</v>
      </c>
      <c r="F1252" s="6">
        <v>0.4</v>
      </c>
      <c r="G1252" s="6">
        <v>1.8</v>
      </c>
      <c r="H1252" s="6">
        <v>1011.2</v>
      </c>
      <c r="I1252" s="6" t="s">
        <v>229</v>
      </c>
      <c r="J1252" s="6" t="s">
        <v>229</v>
      </c>
      <c r="K1252" s="6">
        <v>0</v>
      </c>
      <c r="L1252" s="6">
        <v>0</v>
      </c>
      <c r="M1252" s="6">
        <v>0.5</v>
      </c>
      <c r="N1252">
        <v>15.7</v>
      </c>
      <c r="O1252">
        <v>669.8</v>
      </c>
      <c r="P1252">
        <v>23.5</v>
      </c>
      <c r="Q1252">
        <v>23.6</v>
      </c>
      <c r="R1252" s="60">
        <v>0.86319444444444404</v>
      </c>
      <c r="T1252" s="124">
        <f t="shared" si="77"/>
        <v>0</v>
      </c>
      <c r="U1252" s="128">
        <f t="shared" si="76"/>
        <v>-3</v>
      </c>
      <c r="V1252" s="123" t="str">
        <f t="shared" si="74"/>
        <v/>
      </c>
      <c r="W1252" s="128" t="str">
        <f t="shared" si="75"/>
        <v/>
      </c>
      <c r="X1252" s="124"/>
      <c r="Z1252" s="6"/>
      <c r="AA1252"/>
      <c r="AB1252" s="545"/>
      <c r="AR1252" s="6"/>
      <c r="AS1252" s="6"/>
      <c r="AT1252" s="58"/>
      <c r="AV1252" s="6"/>
      <c r="AW1252" s="66"/>
      <c r="BK1252" s="672"/>
      <c r="BL1252" s="60"/>
      <c r="CB1252" s="60"/>
    </row>
    <row r="1253" spans="2:80" x14ac:dyDescent="0.25">
      <c r="B1253" s="6">
        <v>24.9</v>
      </c>
      <c r="C1253" s="6">
        <v>76</v>
      </c>
      <c r="D1253" s="6">
        <v>20.9</v>
      </c>
      <c r="E1253" s="6">
        <v>24.2</v>
      </c>
      <c r="F1253" s="6">
        <v>0.7</v>
      </c>
      <c r="G1253" s="6">
        <v>1.8</v>
      </c>
      <c r="H1253" s="6">
        <v>1010.9</v>
      </c>
      <c r="I1253" s="6" t="s">
        <v>229</v>
      </c>
      <c r="J1253" s="6" t="s">
        <v>229</v>
      </c>
      <c r="K1253" s="6">
        <v>0</v>
      </c>
      <c r="L1253" s="6">
        <v>0</v>
      </c>
      <c r="M1253" s="6">
        <v>0.5</v>
      </c>
      <c r="N1253">
        <v>15.7</v>
      </c>
      <c r="O1253">
        <v>669.8</v>
      </c>
      <c r="P1253">
        <v>23.5</v>
      </c>
      <c r="Q1253">
        <v>23.6</v>
      </c>
      <c r="R1253" s="60">
        <v>0.86388888888888904</v>
      </c>
      <c r="T1253" s="124">
        <f t="shared" si="77"/>
        <v>0</v>
      </c>
      <c r="U1253" s="128">
        <f t="shared" si="76"/>
        <v>-3</v>
      </c>
      <c r="V1253" s="123" t="str">
        <f t="shared" si="74"/>
        <v/>
      </c>
      <c r="W1253" s="128" t="str">
        <f t="shared" si="75"/>
        <v/>
      </c>
      <c r="X1253" s="124"/>
      <c r="Z1253" s="6"/>
      <c r="AA1253"/>
      <c r="AB1253" s="545"/>
      <c r="AR1253" s="6"/>
      <c r="AS1253" s="6"/>
      <c r="AT1253" s="58"/>
      <c r="AV1253" s="6"/>
      <c r="AW1253" s="66"/>
      <c r="BK1253" s="672"/>
      <c r="BL1253" s="60"/>
      <c r="CB1253" s="60"/>
    </row>
    <row r="1254" spans="2:80" x14ac:dyDescent="0.25">
      <c r="B1254" s="6">
        <v>24.9</v>
      </c>
      <c r="C1254" s="6">
        <v>76</v>
      </c>
      <c r="D1254" s="6">
        <v>20.9</v>
      </c>
      <c r="E1254" s="6">
        <v>24.2</v>
      </c>
      <c r="F1254" s="6">
        <v>1.4</v>
      </c>
      <c r="G1254" s="6">
        <v>1.8</v>
      </c>
      <c r="H1254" s="6">
        <v>1011.1</v>
      </c>
      <c r="I1254" s="6" t="s">
        <v>229</v>
      </c>
      <c r="J1254" s="6" t="s">
        <v>229</v>
      </c>
      <c r="K1254" s="6">
        <v>0</v>
      </c>
      <c r="L1254" s="6">
        <v>0</v>
      </c>
      <c r="M1254" s="6">
        <v>0.5</v>
      </c>
      <c r="N1254">
        <v>15.7</v>
      </c>
      <c r="O1254">
        <v>669.8</v>
      </c>
      <c r="P1254">
        <v>23.5</v>
      </c>
      <c r="Q1254">
        <v>23.6</v>
      </c>
      <c r="R1254" s="60">
        <v>0.86458333333333304</v>
      </c>
      <c r="T1254" s="124">
        <f t="shared" si="77"/>
        <v>0</v>
      </c>
      <c r="U1254" s="128">
        <f t="shared" si="76"/>
        <v>-3</v>
      </c>
      <c r="V1254" s="123" t="str">
        <f t="shared" si="74"/>
        <v/>
      </c>
      <c r="W1254" s="128" t="str">
        <f t="shared" si="75"/>
        <v/>
      </c>
      <c r="X1254" s="124"/>
      <c r="Z1254" s="6"/>
      <c r="AA1254"/>
      <c r="AB1254" s="545"/>
      <c r="AR1254" s="6"/>
      <c r="AS1254" s="6"/>
      <c r="AT1254" s="58"/>
      <c r="AV1254" s="6"/>
      <c r="AW1254" s="66"/>
      <c r="BK1254" s="672"/>
      <c r="BL1254" s="60"/>
      <c r="CB1254" s="60"/>
    </row>
    <row r="1255" spans="2:80" x14ac:dyDescent="0.25">
      <c r="B1255" s="6">
        <v>24.9</v>
      </c>
      <c r="C1255" s="6">
        <v>76</v>
      </c>
      <c r="D1255" s="6">
        <v>20.9</v>
      </c>
      <c r="E1255" s="6">
        <v>24.2</v>
      </c>
      <c r="F1255" s="6">
        <v>0</v>
      </c>
      <c r="G1255" s="6">
        <v>0</v>
      </c>
      <c r="H1255" s="6">
        <v>1011.2</v>
      </c>
      <c r="I1255" s="6" t="s">
        <v>229</v>
      </c>
      <c r="J1255" s="6" t="s">
        <v>229</v>
      </c>
      <c r="K1255" s="6">
        <v>0</v>
      </c>
      <c r="L1255" s="6">
        <v>0</v>
      </c>
      <c r="M1255" s="6">
        <v>0.5</v>
      </c>
      <c r="N1255">
        <v>15.7</v>
      </c>
      <c r="O1255">
        <v>669.8</v>
      </c>
      <c r="P1255">
        <v>23.5</v>
      </c>
      <c r="Q1255">
        <v>23.6</v>
      </c>
      <c r="R1255" s="60">
        <v>0.86527777777777803</v>
      </c>
      <c r="T1255" s="124">
        <f t="shared" si="77"/>
        <v>0</v>
      </c>
      <c r="U1255" s="128">
        <f t="shared" si="76"/>
        <v>-3</v>
      </c>
      <c r="V1255" s="123" t="str">
        <f t="shared" si="74"/>
        <v/>
      </c>
      <c r="W1255" s="128" t="str">
        <f t="shared" si="75"/>
        <v/>
      </c>
      <c r="X1255" s="124"/>
      <c r="Z1255" s="6"/>
      <c r="AA1255"/>
      <c r="AB1255" s="545"/>
      <c r="AR1255" s="6"/>
      <c r="AS1255" s="6"/>
      <c r="AT1255" s="58"/>
      <c r="AV1255" s="6"/>
      <c r="AW1255" s="66"/>
      <c r="BK1255" s="672"/>
      <c r="BL1255" s="60"/>
      <c r="CB1255" s="60"/>
    </row>
    <row r="1256" spans="2:80" x14ac:dyDescent="0.25">
      <c r="B1256" s="6">
        <v>24.9</v>
      </c>
      <c r="C1256" s="6">
        <v>76</v>
      </c>
      <c r="D1256" s="6">
        <v>20.9</v>
      </c>
      <c r="E1256" s="6">
        <v>24.2</v>
      </c>
      <c r="F1256" s="6">
        <v>0</v>
      </c>
      <c r="G1256" s="6">
        <v>0</v>
      </c>
      <c r="H1256" s="6">
        <v>1011.1</v>
      </c>
      <c r="I1256" s="6" t="s">
        <v>229</v>
      </c>
      <c r="J1256" s="6" t="s">
        <v>229</v>
      </c>
      <c r="K1256" s="6">
        <v>0</v>
      </c>
      <c r="L1256" s="6">
        <v>0</v>
      </c>
      <c r="M1256" s="6">
        <v>0.5</v>
      </c>
      <c r="N1256">
        <v>15.7</v>
      </c>
      <c r="O1256">
        <v>669.8</v>
      </c>
      <c r="P1256">
        <v>23.5</v>
      </c>
      <c r="Q1256">
        <v>23.6</v>
      </c>
      <c r="R1256" s="60">
        <v>0.86597222222222203</v>
      </c>
      <c r="T1256" s="124">
        <f t="shared" si="77"/>
        <v>0</v>
      </c>
      <c r="U1256" s="128">
        <f t="shared" si="76"/>
        <v>-3</v>
      </c>
      <c r="V1256" s="123" t="str">
        <f t="shared" si="74"/>
        <v/>
      </c>
      <c r="W1256" s="128" t="str">
        <f t="shared" si="75"/>
        <v/>
      </c>
      <c r="X1256" s="124"/>
      <c r="Z1256" s="6"/>
      <c r="AA1256"/>
      <c r="AB1256" s="545"/>
      <c r="AR1256" s="6"/>
      <c r="AS1256" s="6"/>
      <c r="AT1256" s="58"/>
      <c r="AV1256" s="6"/>
      <c r="AW1256" s="66"/>
      <c r="BK1256" s="672"/>
      <c r="BL1256" s="60"/>
      <c r="CB1256" s="60"/>
    </row>
    <row r="1257" spans="2:80" x14ac:dyDescent="0.25">
      <c r="B1257" s="6">
        <v>24.8</v>
      </c>
      <c r="C1257" s="6">
        <v>76</v>
      </c>
      <c r="D1257" s="6">
        <v>20.9</v>
      </c>
      <c r="E1257" s="6">
        <v>24.2</v>
      </c>
      <c r="F1257" s="6">
        <v>1.4</v>
      </c>
      <c r="G1257" s="6">
        <v>1.8</v>
      </c>
      <c r="H1257" s="6">
        <v>1011.2</v>
      </c>
      <c r="I1257" s="6" t="s">
        <v>229</v>
      </c>
      <c r="J1257" s="6" t="s">
        <v>229</v>
      </c>
      <c r="K1257" s="6">
        <v>0</v>
      </c>
      <c r="L1257" s="6">
        <v>0</v>
      </c>
      <c r="M1257" s="6">
        <v>0.5</v>
      </c>
      <c r="N1257">
        <v>15.7</v>
      </c>
      <c r="O1257">
        <v>669.8</v>
      </c>
      <c r="P1257">
        <v>23.4</v>
      </c>
      <c r="Q1257">
        <v>23.6</v>
      </c>
      <c r="R1257" s="60">
        <v>0.86666666666666703</v>
      </c>
      <c r="T1257" s="124">
        <f t="shared" si="77"/>
        <v>0</v>
      </c>
      <c r="U1257" s="128">
        <f t="shared" si="76"/>
        <v>-3</v>
      </c>
      <c r="V1257" s="123" t="str">
        <f t="shared" si="74"/>
        <v/>
      </c>
      <c r="W1257" s="128" t="str">
        <f t="shared" si="75"/>
        <v/>
      </c>
      <c r="X1257" s="124"/>
      <c r="Z1257" s="6"/>
      <c r="AA1257"/>
      <c r="AB1257" s="545"/>
      <c r="AR1257" s="6"/>
      <c r="AS1257" s="6"/>
      <c r="AT1257" s="58"/>
      <c r="AV1257" s="6"/>
      <c r="AW1257" s="66"/>
      <c r="BK1257" s="672"/>
      <c r="BL1257" s="60"/>
      <c r="CB1257" s="60"/>
    </row>
    <row r="1258" spans="2:80" x14ac:dyDescent="0.25">
      <c r="B1258" s="6">
        <v>24.9</v>
      </c>
      <c r="C1258" s="6">
        <v>76</v>
      </c>
      <c r="D1258" s="6">
        <v>20.9</v>
      </c>
      <c r="E1258" s="6">
        <v>24.2</v>
      </c>
      <c r="F1258" s="6">
        <v>0</v>
      </c>
      <c r="G1258" s="6">
        <v>0</v>
      </c>
      <c r="H1258" s="6">
        <v>1011.2</v>
      </c>
      <c r="I1258" s="6" t="s">
        <v>229</v>
      </c>
      <c r="J1258" s="6" t="s">
        <v>229</v>
      </c>
      <c r="K1258" s="6">
        <v>0</v>
      </c>
      <c r="L1258" s="6">
        <v>0</v>
      </c>
      <c r="M1258" s="6">
        <v>0.5</v>
      </c>
      <c r="N1258">
        <v>15.7</v>
      </c>
      <c r="O1258">
        <v>669.8</v>
      </c>
      <c r="P1258">
        <v>23.4</v>
      </c>
      <c r="Q1258">
        <v>23.5</v>
      </c>
      <c r="R1258" s="60">
        <v>0.86736111111111103</v>
      </c>
      <c r="T1258" s="124">
        <f t="shared" si="77"/>
        <v>0</v>
      </c>
      <c r="U1258" s="128">
        <f t="shared" si="76"/>
        <v>-3</v>
      </c>
      <c r="V1258" s="123" t="str">
        <f t="shared" si="74"/>
        <v/>
      </c>
      <c r="W1258" s="128" t="str">
        <f t="shared" si="75"/>
        <v/>
      </c>
      <c r="X1258" s="124"/>
      <c r="Z1258" s="6"/>
      <c r="AA1258"/>
      <c r="AB1258" s="545"/>
      <c r="AR1258" s="6"/>
      <c r="AS1258" s="6"/>
      <c r="AT1258" s="58"/>
      <c r="AV1258" s="6"/>
      <c r="AW1258" s="66"/>
      <c r="BK1258" s="672"/>
      <c r="BL1258" s="60"/>
      <c r="CB1258" s="60"/>
    </row>
    <row r="1259" spans="2:80" x14ac:dyDescent="0.25">
      <c r="B1259" s="6">
        <v>24.8</v>
      </c>
      <c r="C1259" s="6">
        <v>76</v>
      </c>
      <c r="D1259" s="6">
        <v>20.9</v>
      </c>
      <c r="E1259" s="6">
        <v>24.2</v>
      </c>
      <c r="F1259" s="6">
        <v>0</v>
      </c>
      <c r="G1259" s="6">
        <v>0</v>
      </c>
      <c r="H1259" s="6">
        <v>1010.9</v>
      </c>
      <c r="I1259" s="6" t="s">
        <v>229</v>
      </c>
      <c r="J1259" s="6" t="s">
        <v>229</v>
      </c>
      <c r="K1259" s="6">
        <v>0</v>
      </c>
      <c r="L1259" s="6">
        <v>0</v>
      </c>
      <c r="M1259" s="6">
        <v>0.5</v>
      </c>
      <c r="N1259">
        <v>15.7</v>
      </c>
      <c r="O1259">
        <v>669.8</v>
      </c>
      <c r="P1259">
        <v>23.4</v>
      </c>
      <c r="Q1259">
        <v>23.5</v>
      </c>
      <c r="R1259" s="60">
        <v>0.86805555555555602</v>
      </c>
      <c r="T1259" s="124">
        <f t="shared" si="77"/>
        <v>0</v>
      </c>
      <c r="U1259" s="128">
        <f t="shared" si="76"/>
        <v>-3</v>
      </c>
      <c r="V1259" s="123" t="str">
        <f t="shared" si="74"/>
        <v/>
      </c>
      <c r="W1259" s="128" t="str">
        <f t="shared" si="75"/>
        <v/>
      </c>
      <c r="X1259" s="124"/>
      <c r="Z1259" s="6"/>
      <c r="AA1259"/>
      <c r="AB1259" s="545"/>
      <c r="AR1259" s="6"/>
      <c r="AS1259" s="6"/>
      <c r="AT1259" s="58"/>
      <c r="AV1259" s="6"/>
      <c r="AW1259" s="66"/>
      <c r="BK1259" s="672"/>
      <c r="BL1259" s="60"/>
      <c r="CB1259" s="60"/>
    </row>
    <row r="1260" spans="2:80" x14ac:dyDescent="0.25">
      <c r="B1260" s="6">
        <v>24.8</v>
      </c>
      <c r="C1260" s="6">
        <v>76</v>
      </c>
      <c r="D1260" s="6">
        <v>21</v>
      </c>
      <c r="E1260" s="6">
        <v>24.3</v>
      </c>
      <c r="F1260" s="6">
        <v>0.4</v>
      </c>
      <c r="G1260" s="6">
        <v>1.8</v>
      </c>
      <c r="H1260" s="6">
        <v>1011</v>
      </c>
      <c r="I1260" s="6" t="s">
        <v>229</v>
      </c>
      <c r="J1260" s="6" t="s">
        <v>229</v>
      </c>
      <c r="K1260" s="6">
        <v>0</v>
      </c>
      <c r="L1260" s="6">
        <v>0</v>
      </c>
      <c r="M1260" s="6">
        <v>0.5</v>
      </c>
      <c r="N1260">
        <v>15.7</v>
      </c>
      <c r="O1260">
        <v>669.8</v>
      </c>
      <c r="P1260">
        <v>23.4</v>
      </c>
      <c r="Q1260">
        <v>23.5</v>
      </c>
      <c r="R1260" s="60">
        <v>0.86875000000000002</v>
      </c>
      <c r="T1260" s="124">
        <f t="shared" si="77"/>
        <v>0</v>
      </c>
      <c r="U1260" s="128">
        <f t="shared" si="76"/>
        <v>-3</v>
      </c>
      <c r="V1260" s="123" t="str">
        <f t="shared" si="74"/>
        <v/>
      </c>
      <c r="W1260" s="128" t="str">
        <f t="shared" si="75"/>
        <v/>
      </c>
      <c r="X1260" s="124"/>
      <c r="Z1260" s="6"/>
      <c r="AA1260"/>
      <c r="AB1260" s="545"/>
      <c r="AR1260" s="6"/>
      <c r="AS1260" s="6"/>
      <c r="AT1260" s="58"/>
      <c r="AV1260" s="6"/>
      <c r="AW1260" s="66"/>
      <c r="BK1260" s="672"/>
      <c r="BL1260" s="60"/>
      <c r="CB1260" s="60"/>
    </row>
    <row r="1261" spans="2:80" x14ac:dyDescent="0.25">
      <c r="B1261" s="6">
        <v>24.8</v>
      </c>
      <c r="C1261" s="6">
        <v>76</v>
      </c>
      <c r="D1261" s="6">
        <v>21</v>
      </c>
      <c r="E1261" s="6">
        <v>24.3</v>
      </c>
      <c r="F1261" s="6">
        <v>0</v>
      </c>
      <c r="G1261" s="6">
        <v>0</v>
      </c>
      <c r="H1261" s="6">
        <v>1010.9</v>
      </c>
      <c r="I1261" s="6" t="s">
        <v>229</v>
      </c>
      <c r="J1261" s="6" t="s">
        <v>229</v>
      </c>
      <c r="K1261" s="6">
        <v>0</v>
      </c>
      <c r="L1261" s="6">
        <v>0</v>
      </c>
      <c r="M1261" s="6">
        <v>0.5</v>
      </c>
      <c r="N1261">
        <v>15.7</v>
      </c>
      <c r="O1261">
        <v>669.8</v>
      </c>
      <c r="P1261">
        <v>23.4</v>
      </c>
      <c r="Q1261">
        <v>23.5</v>
      </c>
      <c r="R1261" s="60">
        <v>0.86944444444444402</v>
      </c>
      <c r="T1261" s="124">
        <f t="shared" si="77"/>
        <v>0</v>
      </c>
      <c r="U1261" s="128">
        <f t="shared" si="76"/>
        <v>-3</v>
      </c>
      <c r="V1261" s="123" t="str">
        <f t="shared" si="74"/>
        <v/>
      </c>
      <c r="W1261" s="128" t="str">
        <f t="shared" si="75"/>
        <v/>
      </c>
      <c r="X1261" s="124"/>
      <c r="Z1261" s="6"/>
      <c r="AA1261"/>
      <c r="AB1261" s="545"/>
      <c r="AR1261" s="6"/>
      <c r="AS1261" s="6"/>
      <c r="AT1261" s="58"/>
      <c r="AV1261" s="6"/>
      <c r="AW1261" s="66"/>
      <c r="BK1261" s="672"/>
      <c r="BL1261" s="60"/>
      <c r="CB1261" s="60"/>
    </row>
    <row r="1262" spans="2:80" x14ac:dyDescent="0.25">
      <c r="B1262" s="6">
        <v>24.8</v>
      </c>
      <c r="C1262" s="6">
        <v>76</v>
      </c>
      <c r="D1262" s="6">
        <v>21</v>
      </c>
      <c r="E1262" s="6">
        <v>24.3</v>
      </c>
      <c r="F1262" s="6">
        <v>3.6</v>
      </c>
      <c r="G1262" s="6">
        <v>3.6</v>
      </c>
      <c r="H1262" s="6">
        <v>1011.1</v>
      </c>
      <c r="I1262" s="6" t="s">
        <v>229</v>
      </c>
      <c r="J1262" s="6" t="s">
        <v>229</v>
      </c>
      <c r="K1262" s="6">
        <v>0</v>
      </c>
      <c r="L1262" s="6">
        <v>0</v>
      </c>
      <c r="M1262" s="6">
        <v>0.5</v>
      </c>
      <c r="N1262">
        <v>15.7</v>
      </c>
      <c r="O1262">
        <v>669.8</v>
      </c>
      <c r="P1262">
        <v>23.4</v>
      </c>
      <c r="Q1262">
        <v>23.5</v>
      </c>
      <c r="R1262" s="60">
        <v>0.87013888888888902</v>
      </c>
      <c r="T1262" s="124">
        <f t="shared" si="77"/>
        <v>0</v>
      </c>
      <c r="U1262" s="128">
        <f t="shared" si="76"/>
        <v>-3</v>
      </c>
      <c r="V1262" s="123" t="str">
        <f t="shared" si="74"/>
        <v/>
      </c>
      <c r="W1262" s="128" t="str">
        <f t="shared" si="75"/>
        <v/>
      </c>
      <c r="X1262" s="124"/>
      <c r="Z1262" s="6"/>
      <c r="AA1262"/>
      <c r="AB1262" s="545"/>
      <c r="AR1262" s="6"/>
      <c r="AS1262" s="6"/>
      <c r="AT1262" s="58"/>
      <c r="AV1262" s="6"/>
      <c r="AW1262" s="66"/>
      <c r="BK1262" s="672"/>
      <c r="BL1262" s="60"/>
      <c r="CB1262" s="60"/>
    </row>
    <row r="1263" spans="2:80" x14ac:dyDescent="0.25">
      <c r="B1263" s="6">
        <v>24.8</v>
      </c>
      <c r="C1263" s="6">
        <v>76</v>
      </c>
      <c r="D1263" s="6">
        <v>21</v>
      </c>
      <c r="E1263" s="6">
        <v>24.3</v>
      </c>
      <c r="F1263" s="6">
        <v>0</v>
      </c>
      <c r="G1263" s="6">
        <v>0</v>
      </c>
      <c r="H1263" s="6">
        <v>1011</v>
      </c>
      <c r="I1263" s="6" t="s">
        <v>229</v>
      </c>
      <c r="J1263" s="6" t="s">
        <v>229</v>
      </c>
      <c r="K1263" s="6">
        <v>0</v>
      </c>
      <c r="L1263" s="6">
        <v>0</v>
      </c>
      <c r="M1263" s="6">
        <v>0.5</v>
      </c>
      <c r="N1263">
        <v>15.7</v>
      </c>
      <c r="O1263">
        <v>669.8</v>
      </c>
      <c r="P1263">
        <v>23.3</v>
      </c>
      <c r="Q1263">
        <v>23.5</v>
      </c>
      <c r="R1263" s="60">
        <v>0.87083333333333302</v>
      </c>
      <c r="T1263" s="124">
        <f t="shared" si="77"/>
        <v>0</v>
      </c>
      <c r="U1263" s="128">
        <f t="shared" si="76"/>
        <v>-3</v>
      </c>
      <c r="V1263" s="123" t="str">
        <f t="shared" si="74"/>
        <v/>
      </c>
      <c r="W1263" s="128" t="str">
        <f t="shared" si="75"/>
        <v/>
      </c>
      <c r="X1263" s="124"/>
      <c r="Z1263" s="6"/>
      <c r="AA1263"/>
      <c r="AB1263" s="545"/>
      <c r="AR1263" s="6"/>
      <c r="AS1263" s="6"/>
      <c r="AT1263" s="58"/>
      <c r="AV1263" s="6"/>
      <c r="AW1263" s="66"/>
      <c r="BK1263" s="672"/>
      <c r="BL1263" s="60"/>
      <c r="CB1263" s="60"/>
    </row>
    <row r="1264" spans="2:80" x14ac:dyDescent="0.25">
      <c r="B1264" s="6">
        <v>24.8</v>
      </c>
      <c r="C1264" s="6">
        <v>76</v>
      </c>
      <c r="D1264" s="6">
        <v>21</v>
      </c>
      <c r="E1264" s="6">
        <v>24.3</v>
      </c>
      <c r="F1264" s="6">
        <v>2.2000000000000002</v>
      </c>
      <c r="G1264" s="6">
        <v>3.6</v>
      </c>
      <c r="H1264" s="6">
        <v>1010.8</v>
      </c>
      <c r="I1264" s="6" t="s">
        <v>229</v>
      </c>
      <c r="J1264" s="6" t="s">
        <v>229</v>
      </c>
      <c r="K1264" s="6">
        <v>0</v>
      </c>
      <c r="L1264" s="6">
        <v>0</v>
      </c>
      <c r="M1264" s="6">
        <v>0.5</v>
      </c>
      <c r="N1264">
        <v>15.7</v>
      </c>
      <c r="O1264">
        <v>669.8</v>
      </c>
      <c r="P1264">
        <v>23.4</v>
      </c>
      <c r="Q1264">
        <v>23.5</v>
      </c>
      <c r="R1264" s="60">
        <v>0.87152777777777801</v>
      </c>
      <c r="T1264" s="124">
        <f t="shared" si="77"/>
        <v>0</v>
      </c>
      <c r="U1264" s="128">
        <f t="shared" si="76"/>
        <v>-3</v>
      </c>
      <c r="V1264" s="123" t="str">
        <f t="shared" si="74"/>
        <v/>
      </c>
      <c r="W1264" s="128" t="str">
        <f t="shared" si="75"/>
        <v/>
      </c>
      <c r="X1264" s="124"/>
      <c r="Z1264" s="6"/>
      <c r="AA1264"/>
      <c r="AB1264" s="545"/>
      <c r="AR1264" s="6"/>
      <c r="AS1264" s="6"/>
      <c r="AT1264" s="58"/>
      <c r="AV1264" s="6"/>
      <c r="AW1264" s="66"/>
      <c r="BK1264" s="672"/>
      <c r="BL1264" s="60"/>
      <c r="CB1264" s="60"/>
    </row>
    <row r="1265" spans="2:80" x14ac:dyDescent="0.25">
      <c r="B1265" s="6">
        <v>24.8</v>
      </c>
      <c r="C1265" s="6">
        <v>76</v>
      </c>
      <c r="D1265" s="6">
        <v>21</v>
      </c>
      <c r="E1265" s="6">
        <v>24.3</v>
      </c>
      <c r="F1265" s="6">
        <v>1.8</v>
      </c>
      <c r="G1265" s="6">
        <v>1.8</v>
      </c>
      <c r="H1265" s="6">
        <v>1011.1</v>
      </c>
      <c r="I1265" s="6" t="s">
        <v>229</v>
      </c>
      <c r="J1265" s="6" t="s">
        <v>229</v>
      </c>
      <c r="K1265" s="6">
        <v>0</v>
      </c>
      <c r="L1265" s="6">
        <v>0</v>
      </c>
      <c r="M1265" s="6">
        <v>0.5</v>
      </c>
      <c r="N1265">
        <v>15.7</v>
      </c>
      <c r="O1265">
        <v>669.8</v>
      </c>
      <c r="P1265">
        <v>23.3</v>
      </c>
      <c r="Q1265">
        <v>23.5</v>
      </c>
      <c r="R1265" s="60">
        <v>0.87222222222222201</v>
      </c>
      <c r="T1265" s="124">
        <f t="shared" si="77"/>
        <v>0</v>
      </c>
      <c r="U1265" s="128">
        <f t="shared" si="76"/>
        <v>-3</v>
      </c>
      <c r="V1265" s="123" t="str">
        <f t="shared" si="74"/>
        <v/>
      </c>
      <c r="W1265" s="128" t="str">
        <f t="shared" si="75"/>
        <v/>
      </c>
      <c r="X1265" s="124"/>
      <c r="Z1265" s="6"/>
      <c r="AA1265"/>
      <c r="AB1265" s="545"/>
      <c r="AR1265" s="6"/>
      <c r="AS1265" s="6"/>
      <c r="AT1265" s="58"/>
      <c r="AV1265" s="6"/>
      <c r="AW1265" s="66"/>
      <c r="BK1265" s="672"/>
      <c r="BL1265" s="60"/>
      <c r="CB1265" s="60"/>
    </row>
    <row r="1266" spans="2:80" x14ac:dyDescent="0.25">
      <c r="B1266" s="6">
        <v>24.7</v>
      </c>
      <c r="C1266" s="6">
        <v>76</v>
      </c>
      <c r="D1266" s="6">
        <v>21</v>
      </c>
      <c r="E1266" s="6">
        <v>24.3</v>
      </c>
      <c r="F1266" s="6">
        <v>1.8</v>
      </c>
      <c r="G1266" s="6">
        <v>1.8</v>
      </c>
      <c r="H1266" s="6">
        <v>1011</v>
      </c>
      <c r="I1266" s="6" t="s">
        <v>229</v>
      </c>
      <c r="J1266" s="6" t="s">
        <v>229</v>
      </c>
      <c r="K1266" s="6">
        <v>0</v>
      </c>
      <c r="L1266" s="6">
        <v>0</v>
      </c>
      <c r="M1266" s="6">
        <v>0.5</v>
      </c>
      <c r="N1266">
        <v>15.7</v>
      </c>
      <c r="O1266">
        <v>669.8</v>
      </c>
      <c r="P1266">
        <v>23.3</v>
      </c>
      <c r="Q1266">
        <v>23.5</v>
      </c>
      <c r="R1266" s="60">
        <v>0.87291666666666701</v>
      </c>
      <c r="T1266" s="124">
        <f t="shared" si="77"/>
        <v>0</v>
      </c>
      <c r="U1266" s="128">
        <f t="shared" si="76"/>
        <v>-3</v>
      </c>
      <c r="V1266" s="123" t="str">
        <f t="shared" si="74"/>
        <v/>
      </c>
      <c r="W1266" s="128" t="str">
        <f t="shared" si="75"/>
        <v/>
      </c>
      <c r="X1266" s="124"/>
      <c r="Z1266" s="6"/>
      <c r="AA1266"/>
      <c r="AB1266" s="545"/>
      <c r="AR1266" s="6"/>
      <c r="AS1266" s="6"/>
      <c r="AT1266" s="58"/>
      <c r="AV1266" s="6"/>
      <c r="AW1266" s="66"/>
      <c r="BK1266" s="672"/>
      <c r="BL1266" s="60"/>
      <c r="CB1266" s="60"/>
    </row>
    <row r="1267" spans="2:80" x14ac:dyDescent="0.25">
      <c r="B1267" s="6">
        <v>24.7</v>
      </c>
      <c r="C1267" s="6">
        <v>76</v>
      </c>
      <c r="D1267" s="6">
        <v>21</v>
      </c>
      <c r="E1267" s="6">
        <v>24.3</v>
      </c>
      <c r="F1267" s="6">
        <v>0.4</v>
      </c>
      <c r="G1267" s="6">
        <v>1.8</v>
      </c>
      <c r="H1267" s="6">
        <v>1011</v>
      </c>
      <c r="I1267" s="6" t="s">
        <v>229</v>
      </c>
      <c r="J1267" s="6" t="s">
        <v>229</v>
      </c>
      <c r="K1267" s="6">
        <v>0</v>
      </c>
      <c r="L1267" s="6">
        <v>0</v>
      </c>
      <c r="M1267" s="6">
        <v>0.5</v>
      </c>
      <c r="N1267">
        <v>15.7</v>
      </c>
      <c r="O1267">
        <v>669.8</v>
      </c>
      <c r="P1267">
        <v>23.3</v>
      </c>
      <c r="Q1267">
        <v>23.5</v>
      </c>
      <c r="R1267" s="60">
        <v>0.87361111111111101</v>
      </c>
      <c r="T1267" s="124">
        <f t="shared" si="77"/>
        <v>0</v>
      </c>
      <c r="U1267" s="128">
        <f t="shared" si="76"/>
        <v>-3</v>
      </c>
      <c r="V1267" s="123" t="str">
        <f t="shared" si="74"/>
        <v/>
      </c>
      <c r="W1267" s="128" t="str">
        <f t="shared" si="75"/>
        <v/>
      </c>
      <c r="X1267" s="124"/>
      <c r="Z1267" s="6"/>
      <c r="AA1267"/>
      <c r="AB1267" s="545"/>
      <c r="AR1267" s="6"/>
      <c r="AS1267" s="6"/>
      <c r="AT1267" s="58"/>
      <c r="AV1267" s="6"/>
      <c r="AW1267" s="66"/>
      <c r="BK1267" s="672"/>
      <c r="BL1267" s="60"/>
      <c r="CB1267" s="60"/>
    </row>
    <row r="1268" spans="2:80" x14ac:dyDescent="0.25">
      <c r="B1268" s="6">
        <v>24.7</v>
      </c>
      <c r="C1268" s="6">
        <v>76</v>
      </c>
      <c r="D1268" s="6">
        <v>21</v>
      </c>
      <c r="E1268" s="6">
        <v>24.3</v>
      </c>
      <c r="F1268" s="6">
        <v>3.6</v>
      </c>
      <c r="G1268" s="6">
        <v>3.6</v>
      </c>
      <c r="H1268" s="6">
        <v>1010.9</v>
      </c>
      <c r="I1268" s="6" t="s">
        <v>229</v>
      </c>
      <c r="J1268" s="6" t="s">
        <v>229</v>
      </c>
      <c r="K1268" s="6">
        <v>0</v>
      </c>
      <c r="L1268" s="6">
        <v>0</v>
      </c>
      <c r="M1268" s="6">
        <v>0.5</v>
      </c>
      <c r="N1268">
        <v>15.7</v>
      </c>
      <c r="O1268">
        <v>669.8</v>
      </c>
      <c r="P1268">
        <v>23.3</v>
      </c>
      <c r="Q1268">
        <v>23.5</v>
      </c>
      <c r="R1268" s="60">
        <v>0.874305555555556</v>
      </c>
      <c r="T1268" s="124">
        <f t="shared" si="77"/>
        <v>0</v>
      </c>
      <c r="U1268" s="128">
        <f t="shared" si="76"/>
        <v>-3</v>
      </c>
      <c r="V1268" s="123" t="str">
        <f t="shared" si="74"/>
        <v/>
      </c>
      <c r="W1268" s="128" t="str">
        <f t="shared" si="75"/>
        <v/>
      </c>
      <c r="X1268" s="124"/>
      <c r="Z1268" s="6"/>
      <c r="AA1268"/>
      <c r="AB1268" s="545"/>
      <c r="AR1268" s="6"/>
      <c r="AS1268" s="6"/>
      <c r="AT1268" s="58"/>
      <c r="AV1268" s="6"/>
      <c r="AW1268" s="66"/>
      <c r="BK1268" s="672"/>
      <c r="BL1268" s="60"/>
      <c r="CB1268" s="60"/>
    </row>
    <row r="1269" spans="2:80" x14ac:dyDescent="0.25">
      <c r="B1269" s="6">
        <v>24.7</v>
      </c>
      <c r="C1269" s="6">
        <v>76</v>
      </c>
      <c r="D1269" s="6">
        <v>21</v>
      </c>
      <c r="E1269" s="6">
        <v>24.3</v>
      </c>
      <c r="F1269" s="6">
        <v>0.7</v>
      </c>
      <c r="G1269" s="6">
        <v>1.8</v>
      </c>
      <c r="H1269" s="6">
        <v>1010.8</v>
      </c>
      <c r="I1269" s="6" t="s">
        <v>229</v>
      </c>
      <c r="J1269" s="6" t="s">
        <v>229</v>
      </c>
      <c r="K1269" s="6">
        <v>0</v>
      </c>
      <c r="L1269" s="6">
        <v>0</v>
      </c>
      <c r="M1269" s="6">
        <v>0.5</v>
      </c>
      <c r="N1269">
        <v>15.7</v>
      </c>
      <c r="O1269">
        <v>669.8</v>
      </c>
      <c r="P1269">
        <v>23.3</v>
      </c>
      <c r="Q1269">
        <v>23.5</v>
      </c>
      <c r="R1269" s="60">
        <v>0.875</v>
      </c>
      <c r="T1269" s="124">
        <f t="shared" si="77"/>
        <v>0</v>
      </c>
      <c r="U1269" s="128">
        <f t="shared" si="76"/>
        <v>-3</v>
      </c>
      <c r="V1269" s="123" t="str">
        <f t="shared" si="74"/>
        <v/>
      </c>
      <c r="W1269" s="128" t="str">
        <f t="shared" si="75"/>
        <v/>
      </c>
      <c r="X1269" s="124"/>
      <c r="Z1269" s="6"/>
      <c r="AA1269"/>
      <c r="AB1269" s="545"/>
      <c r="AR1269" s="6"/>
      <c r="AS1269" s="6"/>
      <c r="AT1269" s="58"/>
      <c r="AV1269" s="6"/>
      <c r="AW1269" s="66"/>
      <c r="BK1269" s="672"/>
      <c r="BL1269" s="60"/>
      <c r="CB1269" s="60"/>
    </row>
    <row r="1270" spans="2:80" x14ac:dyDescent="0.25">
      <c r="B1270" s="6">
        <v>24.7</v>
      </c>
      <c r="C1270" s="6">
        <v>76</v>
      </c>
      <c r="D1270" s="6">
        <v>21</v>
      </c>
      <c r="E1270" s="6">
        <v>24.3</v>
      </c>
      <c r="F1270" s="6">
        <v>0.4</v>
      </c>
      <c r="G1270" s="6">
        <v>1.8</v>
      </c>
      <c r="H1270" s="6">
        <v>1010.8</v>
      </c>
      <c r="I1270" s="6" t="s">
        <v>229</v>
      </c>
      <c r="J1270" s="6" t="s">
        <v>229</v>
      </c>
      <c r="K1270" s="6">
        <v>0</v>
      </c>
      <c r="L1270" s="6">
        <v>0</v>
      </c>
      <c r="M1270" s="6">
        <v>0.5</v>
      </c>
      <c r="N1270">
        <v>15.7</v>
      </c>
      <c r="O1270">
        <v>669.8</v>
      </c>
      <c r="P1270">
        <v>23.3</v>
      </c>
      <c r="Q1270">
        <v>23.5</v>
      </c>
      <c r="R1270" s="60">
        <v>0.875694444444444</v>
      </c>
      <c r="T1270" s="124">
        <f t="shared" si="77"/>
        <v>0</v>
      </c>
      <c r="U1270" s="128">
        <f t="shared" si="76"/>
        <v>-3</v>
      </c>
      <c r="V1270" s="123" t="str">
        <f t="shared" si="74"/>
        <v/>
      </c>
      <c r="W1270" s="128" t="str">
        <f t="shared" si="75"/>
        <v/>
      </c>
      <c r="X1270" s="124"/>
      <c r="Z1270" s="6"/>
      <c r="AA1270"/>
      <c r="AB1270" s="545"/>
      <c r="AR1270" s="6"/>
      <c r="AS1270" s="6"/>
      <c r="AT1270" s="58"/>
      <c r="AV1270" s="6"/>
      <c r="AW1270" s="66"/>
      <c r="BK1270" s="672"/>
      <c r="BL1270" s="60"/>
      <c r="CB1270" s="60"/>
    </row>
    <row r="1271" spans="2:80" x14ac:dyDescent="0.25">
      <c r="B1271" s="6">
        <v>24.7</v>
      </c>
      <c r="C1271" s="6">
        <v>76</v>
      </c>
      <c r="D1271" s="6">
        <v>21</v>
      </c>
      <c r="E1271" s="6">
        <v>24.3</v>
      </c>
      <c r="F1271" s="6">
        <v>0</v>
      </c>
      <c r="G1271" s="6">
        <v>0</v>
      </c>
      <c r="H1271" s="6">
        <v>1010.8</v>
      </c>
      <c r="I1271" s="6" t="s">
        <v>229</v>
      </c>
      <c r="J1271" s="6" t="s">
        <v>229</v>
      </c>
      <c r="K1271" s="6">
        <v>0</v>
      </c>
      <c r="L1271" s="6">
        <v>0</v>
      </c>
      <c r="M1271" s="6">
        <v>0.5</v>
      </c>
      <c r="N1271">
        <v>15.7</v>
      </c>
      <c r="O1271">
        <v>669.8</v>
      </c>
      <c r="P1271">
        <v>23.3</v>
      </c>
      <c r="Q1271">
        <v>23.5</v>
      </c>
      <c r="R1271" s="60">
        <v>0.87638888888888899</v>
      </c>
      <c r="T1271" s="124">
        <f t="shared" si="77"/>
        <v>0</v>
      </c>
      <c r="U1271" s="128">
        <f t="shared" si="76"/>
        <v>-3</v>
      </c>
      <c r="V1271" s="123" t="str">
        <f t="shared" si="74"/>
        <v/>
      </c>
      <c r="W1271" s="128" t="str">
        <f t="shared" si="75"/>
        <v/>
      </c>
      <c r="X1271" s="124"/>
      <c r="Z1271" s="6"/>
      <c r="AA1271"/>
      <c r="AB1271" s="545"/>
      <c r="AR1271" s="6"/>
      <c r="AS1271" s="6"/>
      <c r="AT1271" s="58"/>
      <c r="AV1271" s="6"/>
      <c r="AW1271" s="66"/>
      <c r="BK1271" s="672"/>
      <c r="BL1271" s="60"/>
      <c r="CB1271" s="60"/>
    </row>
    <row r="1272" spans="2:80" x14ac:dyDescent="0.25">
      <c r="B1272" s="6">
        <v>24.7</v>
      </c>
      <c r="C1272" s="6">
        <v>76</v>
      </c>
      <c r="D1272" s="6">
        <v>21</v>
      </c>
      <c r="E1272" s="6">
        <v>24.3</v>
      </c>
      <c r="F1272" s="6">
        <v>0</v>
      </c>
      <c r="G1272" s="6">
        <v>0</v>
      </c>
      <c r="H1272" s="6">
        <v>1011</v>
      </c>
      <c r="I1272" s="6" t="s">
        <v>229</v>
      </c>
      <c r="J1272" s="6" t="s">
        <v>229</v>
      </c>
      <c r="K1272" s="6">
        <v>0</v>
      </c>
      <c r="L1272" s="6">
        <v>0</v>
      </c>
      <c r="M1272" s="6">
        <v>0.5</v>
      </c>
      <c r="N1272">
        <v>15.7</v>
      </c>
      <c r="O1272">
        <v>669.8</v>
      </c>
      <c r="P1272">
        <v>23.3</v>
      </c>
      <c r="Q1272">
        <v>23.5</v>
      </c>
      <c r="R1272" s="60">
        <v>0.87708333333333299</v>
      </c>
      <c r="T1272" s="124">
        <f t="shared" si="77"/>
        <v>0</v>
      </c>
      <c r="U1272" s="128">
        <f t="shared" si="76"/>
        <v>-3</v>
      </c>
      <c r="V1272" s="123" t="str">
        <f t="shared" si="74"/>
        <v/>
      </c>
      <c r="W1272" s="128" t="str">
        <f t="shared" si="75"/>
        <v/>
      </c>
      <c r="X1272" s="124"/>
      <c r="Z1272" s="6"/>
      <c r="AA1272"/>
      <c r="AB1272" s="545"/>
      <c r="AR1272" s="6"/>
      <c r="AS1272" s="6"/>
      <c r="AT1272" s="58"/>
      <c r="AV1272" s="6"/>
      <c r="AW1272" s="66"/>
      <c r="BK1272" s="672"/>
      <c r="BL1272" s="60"/>
      <c r="CB1272" s="60"/>
    </row>
    <row r="1273" spans="2:80" x14ac:dyDescent="0.25">
      <c r="B1273" s="6">
        <v>24.7</v>
      </c>
      <c r="C1273" s="6">
        <v>77</v>
      </c>
      <c r="D1273" s="6">
        <v>21</v>
      </c>
      <c r="E1273" s="6">
        <v>24.3</v>
      </c>
      <c r="F1273" s="6">
        <v>0.4</v>
      </c>
      <c r="G1273" s="6">
        <v>1.8</v>
      </c>
      <c r="H1273" s="6">
        <v>1011</v>
      </c>
      <c r="I1273" s="6" t="s">
        <v>229</v>
      </c>
      <c r="J1273" s="6" t="s">
        <v>229</v>
      </c>
      <c r="K1273" s="6">
        <v>0</v>
      </c>
      <c r="L1273" s="6">
        <v>0</v>
      </c>
      <c r="M1273" s="6">
        <v>0.5</v>
      </c>
      <c r="N1273">
        <v>15.7</v>
      </c>
      <c r="O1273">
        <v>669.8</v>
      </c>
      <c r="P1273">
        <v>23.3</v>
      </c>
      <c r="Q1273">
        <v>23.5</v>
      </c>
      <c r="R1273" s="60">
        <v>0.87777777777777799</v>
      </c>
      <c r="T1273" s="124">
        <f t="shared" si="77"/>
        <v>0</v>
      </c>
      <c r="U1273" s="128">
        <f t="shared" si="76"/>
        <v>-3</v>
      </c>
      <c r="V1273" s="123" t="str">
        <f t="shared" si="74"/>
        <v/>
      </c>
      <c r="W1273" s="128" t="str">
        <f t="shared" si="75"/>
        <v/>
      </c>
      <c r="X1273" s="124"/>
      <c r="Z1273" s="6"/>
      <c r="AA1273"/>
      <c r="AB1273" s="545"/>
      <c r="AR1273" s="6"/>
      <c r="AS1273" s="6"/>
      <c r="AT1273" s="58"/>
      <c r="AV1273" s="6"/>
      <c r="AW1273" s="66"/>
      <c r="BK1273" s="672"/>
      <c r="BL1273" s="60"/>
      <c r="CB1273" s="60"/>
    </row>
    <row r="1274" spans="2:80" x14ac:dyDescent="0.25">
      <c r="B1274" s="6">
        <v>24.7</v>
      </c>
      <c r="C1274" s="6">
        <v>77</v>
      </c>
      <c r="D1274" s="6">
        <v>21</v>
      </c>
      <c r="E1274" s="6">
        <v>24.3</v>
      </c>
      <c r="F1274" s="6">
        <v>0</v>
      </c>
      <c r="G1274" s="6">
        <v>0</v>
      </c>
      <c r="H1274" s="6">
        <v>1011.1</v>
      </c>
      <c r="I1274" s="6" t="s">
        <v>229</v>
      </c>
      <c r="J1274" s="6" t="s">
        <v>229</v>
      </c>
      <c r="K1274" s="6">
        <v>0</v>
      </c>
      <c r="L1274" s="6">
        <v>0</v>
      </c>
      <c r="M1274" s="6">
        <v>0.5</v>
      </c>
      <c r="N1274">
        <v>15.7</v>
      </c>
      <c r="O1274">
        <v>669.8</v>
      </c>
      <c r="P1274">
        <v>23.3</v>
      </c>
      <c r="Q1274">
        <v>23.5</v>
      </c>
      <c r="R1274" s="60">
        <v>0.87847222222222199</v>
      </c>
      <c r="T1274" s="124">
        <f t="shared" si="77"/>
        <v>0</v>
      </c>
      <c r="U1274" s="128">
        <f t="shared" si="76"/>
        <v>-3</v>
      </c>
      <c r="V1274" s="123" t="str">
        <f t="shared" si="74"/>
        <v/>
      </c>
      <c r="W1274" s="128" t="str">
        <f t="shared" si="75"/>
        <v/>
      </c>
      <c r="X1274" s="124"/>
      <c r="Z1274" s="6"/>
      <c r="AA1274"/>
      <c r="AB1274" s="545"/>
      <c r="AR1274" s="6"/>
      <c r="AS1274" s="6"/>
      <c r="AT1274" s="58"/>
      <c r="AV1274" s="6"/>
      <c r="AW1274" s="66"/>
      <c r="BK1274" s="672"/>
      <c r="BL1274" s="60"/>
      <c r="CB1274" s="60"/>
    </row>
    <row r="1275" spans="2:80" x14ac:dyDescent="0.25">
      <c r="B1275" s="6">
        <v>24.7</v>
      </c>
      <c r="C1275" s="6">
        <v>77</v>
      </c>
      <c r="D1275" s="6">
        <v>21</v>
      </c>
      <c r="E1275" s="6">
        <v>24.3</v>
      </c>
      <c r="F1275" s="6">
        <v>0.7</v>
      </c>
      <c r="G1275" s="6">
        <v>1.8</v>
      </c>
      <c r="H1275" s="6">
        <v>1011</v>
      </c>
      <c r="I1275" s="6" t="s">
        <v>229</v>
      </c>
      <c r="J1275" s="6" t="s">
        <v>229</v>
      </c>
      <c r="K1275" s="6">
        <v>0</v>
      </c>
      <c r="L1275" s="6">
        <v>0</v>
      </c>
      <c r="M1275" s="6">
        <v>0.5</v>
      </c>
      <c r="N1275">
        <v>15.7</v>
      </c>
      <c r="O1275">
        <v>669.8</v>
      </c>
      <c r="P1275">
        <v>23.3</v>
      </c>
      <c r="Q1275">
        <v>23.5</v>
      </c>
      <c r="R1275" s="60">
        <v>0.87916666666666698</v>
      </c>
      <c r="T1275" s="124">
        <f t="shared" si="77"/>
        <v>0</v>
      </c>
      <c r="U1275" s="128">
        <f t="shared" si="76"/>
        <v>-3</v>
      </c>
      <c r="V1275" s="123" t="str">
        <f t="shared" si="74"/>
        <v/>
      </c>
      <c r="W1275" s="128" t="str">
        <f t="shared" si="75"/>
        <v/>
      </c>
      <c r="X1275" s="124"/>
      <c r="Z1275" s="6"/>
      <c r="AA1275"/>
      <c r="AB1275" s="545"/>
      <c r="AR1275" s="6"/>
      <c r="AS1275" s="6"/>
      <c r="AT1275" s="58"/>
      <c r="AV1275" s="6"/>
      <c r="AW1275" s="66"/>
      <c r="BK1275" s="672"/>
      <c r="BL1275" s="60"/>
      <c r="CB1275" s="60"/>
    </row>
    <row r="1276" spans="2:80" x14ac:dyDescent="0.25">
      <c r="B1276" s="6">
        <v>24.7</v>
      </c>
      <c r="C1276" s="6">
        <v>77</v>
      </c>
      <c r="D1276" s="6">
        <v>21</v>
      </c>
      <c r="E1276" s="6">
        <v>24.3</v>
      </c>
      <c r="F1276" s="6">
        <v>2.2000000000000002</v>
      </c>
      <c r="G1276" s="6">
        <v>3.6</v>
      </c>
      <c r="H1276" s="6">
        <v>1011</v>
      </c>
      <c r="I1276" s="6" t="s">
        <v>229</v>
      </c>
      <c r="J1276" s="6" t="s">
        <v>229</v>
      </c>
      <c r="K1276" s="6">
        <v>0</v>
      </c>
      <c r="L1276" s="6">
        <v>0</v>
      </c>
      <c r="M1276" s="6">
        <v>0.5</v>
      </c>
      <c r="N1276">
        <v>15.7</v>
      </c>
      <c r="O1276">
        <v>669.8</v>
      </c>
      <c r="P1276">
        <v>23.4</v>
      </c>
      <c r="Q1276">
        <v>23.5</v>
      </c>
      <c r="R1276" s="60">
        <v>0.87986111111111098</v>
      </c>
      <c r="T1276" s="124">
        <f t="shared" si="77"/>
        <v>0</v>
      </c>
      <c r="U1276" s="128">
        <f t="shared" si="76"/>
        <v>-3</v>
      </c>
      <c r="V1276" s="123" t="str">
        <f t="shared" si="74"/>
        <v/>
      </c>
      <c r="W1276" s="128" t="str">
        <f t="shared" si="75"/>
        <v/>
      </c>
      <c r="X1276" s="124"/>
      <c r="Z1276" s="6"/>
      <c r="AA1276"/>
      <c r="AB1276" s="545"/>
      <c r="AR1276" s="6"/>
      <c r="AS1276" s="6"/>
      <c r="AT1276" s="58"/>
      <c r="AV1276" s="6"/>
      <c r="AW1276" s="66"/>
      <c r="BK1276" s="672"/>
      <c r="BL1276" s="60"/>
      <c r="CB1276" s="60"/>
    </row>
    <row r="1277" spans="2:80" x14ac:dyDescent="0.25">
      <c r="B1277" s="6">
        <v>24.7</v>
      </c>
      <c r="C1277" s="6">
        <v>77</v>
      </c>
      <c r="D1277" s="6">
        <v>21</v>
      </c>
      <c r="E1277" s="6">
        <v>24.3</v>
      </c>
      <c r="F1277" s="6">
        <v>0</v>
      </c>
      <c r="G1277" s="6">
        <v>0</v>
      </c>
      <c r="H1277" s="6">
        <v>1010.9</v>
      </c>
      <c r="I1277" s="6" t="s">
        <v>229</v>
      </c>
      <c r="J1277" s="6" t="s">
        <v>229</v>
      </c>
      <c r="K1277" s="6">
        <v>0</v>
      </c>
      <c r="L1277" s="6">
        <v>0</v>
      </c>
      <c r="M1277" s="6">
        <v>0.5</v>
      </c>
      <c r="N1277">
        <v>15.7</v>
      </c>
      <c r="O1277">
        <v>669.8</v>
      </c>
      <c r="P1277">
        <v>23.4</v>
      </c>
      <c r="Q1277">
        <v>23.5</v>
      </c>
      <c r="R1277" s="60">
        <v>0.88055555555555598</v>
      </c>
      <c r="T1277" s="124">
        <f t="shared" si="77"/>
        <v>0</v>
      </c>
      <c r="U1277" s="128">
        <f t="shared" si="76"/>
        <v>-3</v>
      </c>
      <c r="V1277" s="123" t="str">
        <f t="shared" si="74"/>
        <v/>
      </c>
      <c r="W1277" s="128" t="str">
        <f t="shared" si="75"/>
        <v/>
      </c>
      <c r="X1277" s="124"/>
      <c r="Z1277" s="6"/>
      <c r="AA1277"/>
      <c r="AB1277" s="545"/>
      <c r="AR1277" s="6"/>
      <c r="AS1277" s="6"/>
      <c r="AT1277" s="58"/>
      <c r="AV1277" s="6"/>
      <c r="AW1277" s="66"/>
      <c r="BK1277" s="672"/>
      <c r="BL1277" s="60"/>
      <c r="CB1277" s="60"/>
    </row>
    <row r="1278" spans="2:80" x14ac:dyDescent="0.25">
      <c r="B1278" s="6">
        <v>24.7</v>
      </c>
      <c r="C1278" s="6">
        <v>77</v>
      </c>
      <c r="D1278" s="6">
        <v>21.3</v>
      </c>
      <c r="E1278" s="6">
        <v>24.3</v>
      </c>
      <c r="F1278" s="6">
        <v>1.4</v>
      </c>
      <c r="G1278" s="6">
        <v>1.8</v>
      </c>
      <c r="H1278" s="6">
        <v>1010.8</v>
      </c>
      <c r="I1278" s="6" t="s">
        <v>229</v>
      </c>
      <c r="J1278" s="6" t="s">
        <v>229</v>
      </c>
      <c r="K1278" s="6">
        <v>0</v>
      </c>
      <c r="L1278" s="6">
        <v>0</v>
      </c>
      <c r="M1278" s="6">
        <v>0.5</v>
      </c>
      <c r="N1278">
        <v>15.7</v>
      </c>
      <c r="O1278">
        <v>669.8</v>
      </c>
      <c r="P1278">
        <v>23.4</v>
      </c>
      <c r="Q1278">
        <v>23.5</v>
      </c>
      <c r="R1278" s="60">
        <v>0.88124999999999998</v>
      </c>
      <c r="T1278" s="124">
        <f t="shared" si="77"/>
        <v>0</v>
      </c>
      <c r="U1278" s="128">
        <f t="shared" si="76"/>
        <v>-3</v>
      </c>
      <c r="V1278" s="123" t="str">
        <f t="shared" si="74"/>
        <v/>
      </c>
      <c r="W1278" s="128" t="str">
        <f t="shared" si="75"/>
        <v/>
      </c>
      <c r="X1278" s="124"/>
      <c r="Z1278" s="6"/>
      <c r="AA1278"/>
      <c r="AB1278" s="545"/>
      <c r="AR1278" s="6"/>
      <c r="AS1278" s="6"/>
      <c r="AT1278" s="58"/>
      <c r="AV1278" s="6"/>
      <c r="AW1278" s="66"/>
      <c r="BK1278" s="672"/>
      <c r="BL1278" s="60"/>
      <c r="CB1278" s="60"/>
    </row>
    <row r="1279" spans="2:80" x14ac:dyDescent="0.25">
      <c r="B1279" s="6">
        <v>24.6</v>
      </c>
      <c r="C1279" s="6">
        <v>77</v>
      </c>
      <c r="D1279" s="6">
        <v>21.3</v>
      </c>
      <c r="E1279" s="6">
        <v>24.3</v>
      </c>
      <c r="F1279" s="6">
        <v>4</v>
      </c>
      <c r="G1279" s="6">
        <v>5.4</v>
      </c>
      <c r="H1279" s="6">
        <v>1010.9</v>
      </c>
      <c r="I1279" s="6" t="s">
        <v>229</v>
      </c>
      <c r="J1279" s="6" t="s">
        <v>229</v>
      </c>
      <c r="K1279" s="6">
        <v>0</v>
      </c>
      <c r="L1279" s="6">
        <v>0</v>
      </c>
      <c r="M1279" s="6">
        <v>0.5</v>
      </c>
      <c r="N1279">
        <v>15.7</v>
      </c>
      <c r="O1279">
        <v>669.8</v>
      </c>
      <c r="P1279">
        <v>23.4</v>
      </c>
      <c r="Q1279">
        <v>23.5</v>
      </c>
      <c r="R1279" s="60">
        <v>0.88194444444444497</v>
      </c>
      <c r="T1279" s="124">
        <f t="shared" si="77"/>
        <v>0</v>
      </c>
      <c r="U1279" s="128">
        <f t="shared" si="76"/>
        <v>-3</v>
      </c>
      <c r="V1279" s="123" t="str">
        <f t="shared" si="74"/>
        <v/>
      </c>
      <c r="W1279" s="128" t="str">
        <f t="shared" si="75"/>
        <v/>
      </c>
      <c r="X1279" s="124"/>
      <c r="Z1279" s="6"/>
      <c r="AA1279"/>
      <c r="AB1279" s="545"/>
      <c r="AR1279" s="6"/>
      <c r="AS1279" s="6"/>
      <c r="AT1279" s="58"/>
      <c r="AV1279" s="6"/>
      <c r="AW1279" s="66"/>
      <c r="BK1279" s="672"/>
      <c r="BL1279" s="60"/>
      <c r="CB1279" s="60"/>
    </row>
    <row r="1280" spans="2:80" x14ac:dyDescent="0.25">
      <c r="B1280" s="6">
        <v>24.7</v>
      </c>
      <c r="C1280" s="6">
        <v>77</v>
      </c>
      <c r="D1280" s="6">
        <v>21.3</v>
      </c>
      <c r="E1280" s="6">
        <v>24.3</v>
      </c>
      <c r="F1280" s="6">
        <v>4</v>
      </c>
      <c r="G1280" s="6">
        <v>5.4</v>
      </c>
      <c r="H1280" s="6">
        <v>1011</v>
      </c>
      <c r="I1280" s="6" t="s">
        <v>229</v>
      </c>
      <c r="J1280" s="6" t="s">
        <v>229</v>
      </c>
      <c r="K1280" s="6">
        <v>0</v>
      </c>
      <c r="L1280" s="6">
        <v>0</v>
      </c>
      <c r="M1280" s="6">
        <v>0.5</v>
      </c>
      <c r="N1280">
        <v>15.7</v>
      </c>
      <c r="O1280">
        <v>669.8</v>
      </c>
      <c r="P1280">
        <v>23.4</v>
      </c>
      <c r="Q1280">
        <v>23.5</v>
      </c>
      <c r="R1280" s="60">
        <v>0.88263888888888897</v>
      </c>
      <c r="T1280" s="124">
        <f t="shared" si="77"/>
        <v>0</v>
      </c>
      <c r="U1280" s="128">
        <f t="shared" si="76"/>
        <v>-3</v>
      </c>
      <c r="V1280" s="123" t="str">
        <f t="shared" si="74"/>
        <v/>
      </c>
      <c r="W1280" s="128" t="str">
        <f t="shared" si="75"/>
        <v/>
      </c>
      <c r="X1280" s="124"/>
      <c r="Z1280" s="6"/>
      <c r="AA1280"/>
      <c r="AB1280" s="545"/>
      <c r="AR1280" s="6"/>
      <c r="AS1280" s="6"/>
      <c r="AT1280" s="58"/>
      <c r="AV1280" s="6"/>
      <c r="AW1280" s="66"/>
      <c r="BK1280" s="672"/>
      <c r="BL1280" s="60"/>
      <c r="CB1280" s="60"/>
    </row>
    <row r="1281" spans="2:80" x14ac:dyDescent="0.25">
      <c r="B1281" s="6">
        <v>24.6</v>
      </c>
      <c r="C1281" s="6">
        <v>77</v>
      </c>
      <c r="D1281" s="6">
        <v>21.1</v>
      </c>
      <c r="E1281" s="6">
        <v>24.1</v>
      </c>
      <c r="F1281" s="6">
        <v>6.1</v>
      </c>
      <c r="G1281" s="6">
        <v>7.2</v>
      </c>
      <c r="H1281" s="6">
        <v>1011</v>
      </c>
      <c r="I1281" s="6" t="s">
        <v>229</v>
      </c>
      <c r="J1281" s="6" t="s">
        <v>229</v>
      </c>
      <c r="K1281" s="6">
        <v>0</v>
      </c>
      <c r="L1281" s="6">
        <v>0</v>
      </c>
      <c r="M1281" s="6">
        <v>0.5</v>
      </c>
      <c r="N1281">
        <v>15.7</v>
      </c>
      <c r="O1281">
        <v>669.8</v>
      </c>
      <c r="P1281">
        <v>23.4</v>
      </c>
      <c r="Q1281">
        <v>23.5</v>
      </c>
      <c r="R1281" s="60">
        <v>0.88333333333333297</v>
      </c>
      <c r="T1281" s="124">
        <f t="shared" si="77"/>
        <v>0</v>
      </c>
      <c r="U1281" s="128">
        <f t="shared" si="76"/>
        <v>-3</v>
      </c>
      <c r="V1281" s="123" t="str">
        <f t="shared" si="74"/>
        <v/>
      </c>
      <c r="W1281" s="128" t="str">
        <f t="shared" si="75"/>
        <v/>
      </c>
      <c r="X1281" s="124"/>
      <c r="Z1281" s="6"/>
      <c r="AA1281"/>
      <c r="AB1281" s="545"/>
      <c r="AR1281" s="6"/>
      <c r="AS1281" s="6"/>
      <c r="AT1281" s="58"/>
      <c r="AV1281" s="6"/>
      <c r="AW1281" s="66"/>
      <c r="BK1281" s="672"/>
      <c r="BL1281" s="60"/>
      <c r="CB1281" s="60"/>
    </row>
    <row r="1282" spans="2:80" x14ac:dyDescent="0.25">
      <c r="B1282" s="6">
        <v>24.6</v>
      </c>
      <c r="C1282" s="6">
        <v>78</v>
      </c>
      <c r="D1282" s="6">
        <v>20.9</v>
      </c>
      <c r="E1282" s="6">
        <v>23.9</v>
      </c>
      <c r="F1282" s="6">
        <v>2.9</v>
      </c>
      <c r="G1282" s="6">
        <v>3.6</v>
      </c>
      <c r="H1282" s="6">
        <v>1010.9</v>
      </c>
      <c r="I1282" s="6" t="s">
        <v>229</v>
      </c>
      <c r="J1282" s="6" t="s">
        <v>229</v>
      </c>
      <c r="K1282" s="6">
        <v>0</v>
      </c>
      <c r="L1282" s="6">
        <v>0</v>
      </c>
      <c r="M1282" s="6">
        <v>0.5</v>
      </c>
      <c r="N1282">
        <v>15.7</v>
      </c>
      <c r="O1282">
        <v>669.8</v>
      </c>
      <c r="P1282">
        <v>23.4</v>
      </c>
      <c r="Q1282">
        <v>23.5</v>
      </c>
      <c r="R1282" s="60">
        <v>0.88402777777777797</v>
      </c>
      <c r="T1282" s="124">
        <f t="shared" si="77"/>
        <v>0</v>
      </c>
      <c r="U1282" s="128">
        <f t="shared" si="76"/>
        <v>-3</v>
      </c>
      <c r="V1282" s="123" t="str">
        <f t="shared" si="74"/>
        <v/>
      </c>
      <c r="W1282" s="128" t="str">
        <f t="shared" si="75"/>
        <v/>
      </c>
      <c r="X1282" s="124"/>
      <c r="Z1282" s="6"/>
      <c r="AA1282"/>
      <c r="AB1282" s="545"/>
      <c r="AR1282" s="6"/>
      <c r="AS1282" s="6"/>
      <c r="AT1282" s="58"/>
      <c r="AV1282" s="6"/>
      <c r="AW1282" s="66"/>
      <c r="BK1282" s="672"/>
      <c r="BL1282" s="60"/>
      <c r="CB1282" s="60"/>
    </row>
    <row r="1283" spans="2:80" x14ac:dyDescent="0.25">
      <c r="B1283" s="6">
        <v>24.6</v>
      </c>
      <c r="C1283" s="6">
        <v>78</v>
      </c>
      <c r="D1283" s="6">
        <v>20.9</v>
      </c>
      <c r="E1283" s="6">
        <v>23.8</v>
      </c>
      <c r="F1283" s="6">
        <v>3.2</v>
      </c>
      <c r="G1283" s="6">
        <v>3.6</v>
      </c>
      <c r="H1283" s="6">
        <v>1011</v>
      </c>
      <c r="I1283" s="6" t="s">
        <v>229</v>
      </c>
      <c r="J1283" s="6" t="s">
        <v>229</v>
      </c>
      <c r="K1283" s="6">
        <v>0</v>
      </c>
      <c r="L1283" s="6">
        <v>0</v>
      </c>
      <c r="M1283" s="6">
        <v>0.5</v>
      </c>
      <c r="N1283">
        <v>15.7</v>
      </c>
      <c r="O1283">
        <v>669.8</v>
      </c>
      <c r="P1283">
        <v>23.4</v>
      </c>
      <c r="Q1283">
        <v>23.4</v>
      </c>
      <c r="R1283" s="60">
        <v>0.88472222222222197</v>
      </c>
      <c r="T1283" s="124">
        <f t="shared" si="77"/>
        <v>0</v>
      </c>
      <c r="U1283" s="128">
        <f t="shared" si="76"/>
        <v>-3</v>
      </c>
      <c r="V1283" s="123" t="str">
        <f t="shared" si="74"/>
        <v/>
      </c>
      <c r="W1283" s="128" t="str">
        <f t="shared" si="75"/>
        <v/>
      </c>
      <c r="X1283" s="124"/>
      <c r="Z1283" s="6"/>
      <c r="AA1283"/>
      <c r="AB1283" s="545"/>
      <c r="AR1283" s="6"/>
      <c r="AS1283" s="6"/>
      <c r="AT1283" s="58"/>
      <c r="AV1283" s="6"/>
      <c r="AW1283" s="66"/>
      <c r="BK1283" s="672"/>
      <c r="BL1283" s="60"/>
      <c r="CB1283" s="60"/>
    </row>
    <row r="1284" spans="2:80" x14ac:dyDescent="0.25">
      <c r="B1284" s="6">
        <v>24.5</v>
      </c>
      <c r="C1284" s="6">
        <v>77</v>
      </c>
      <c r="D1284" s="6">
        <v>20.9</v>
      </c>
      <c r="E1284" s="6">
        <v>23.8</v>
      </c>
      <c r="F1284" s="6">
        <v>6.5</v>
      </c>
      <c r="G1284" s="6">
        <v>7.2</v>
      </c>
      <c r="H1284" s="6">
        <v>1010.9</v>
      </c>
      <c r="I1284" s="6" t="s">
        <v>229</v>
      </c>
      <c r="J1284" s="6" t="s">
        <v>229</v>
      </c>
      <c r="K1284" s="6">
        <v>0</v>
      </c>
      <c r="L1284" s="6">
        <v>0</v>
      </c>
      <c r="M1284" s="6">
        <v>0.5</v>
      </c>
      <c r="N1284">
        <v>15.7</v>
      </c>
      <c r="O1284">
        <v>669.8</v>
      </c>
      <c r="P1284">
        <v>23.4</v>
      </c>
      <c r="Q1284">
        <v>23.4</v>
      </c>
      <c r="R1284" s="60">
        <v>0.88541666666666696</v>
      </c>
      <c r="T1284" s="124">
        <f t="shared" si="77"/>
        <v>0</v>
      </c>
      <c r="U1284" s="128">
        <f t="shared" si="76"/>
        <v>-3</v>
      </c>
      <c r="V1284" s="123" t="str">
        <f t="shared" si="74"/>
        <v/>
      </c>
      <c r="W1284" s="128" t="str">
        <f t="shared" si="75"/>
        <v/>
      </c>
      <c r="X1284" s="124"/>
      <c r="Z1284" s="6"/>
      <c r="AA1284"/>
      <c r="AB1284" s="545"/>
      <c r="AR1284" s="6"/>
      <c r="AS1284" s="6"/>
      <c r="AT1284" s="58"/>
      <c r="AV1284" s="6"/>
      <c r="AW1284" s="66"/>
      <c r="BK1284" s="672"/>
      <c r="BL1284" s="60"/>
      <c r="CB1284" s="60"/>
    </row>
    <row r="1285" spans="2:80" x14ac:dyDescent="0.25">
      <c r="B1285" s="6">
        <v>24.5</v>
      </c>
      <c r="C1285" s="6">
        <v>78</v>
      </c>
      <c r="D1285" s="6">
        <v>20.8</v>
      </c>
      <c r="E1285" s="6">
        <v>23.7</v>
      </c>
      <c r="F1285" s="6">
        <v>0.7</v>
      </c>
      <c r="G1285" s="6">
        <v>1.8</v>
      </c>
      <c r="H1285" s="6">
        <v>1011.1</v>
      </c>
      <c r="I1285" s="6" t="s">
        <v>229</v>
      </c>
      <c r="J1285" s="6" t="s">
        <v>229</v>
      </c>
      <c r="K1285" s="6">
        <v>0</v>
      </c>
      <c r="L1285" s="6">
        <v>0</v>
      </c>
      <c r="M1285" s="6">
        <v>0.5</v>
      </c>
      <c r="N1285">
        <v>15.7</v>
      </c>
      <c r="O1285">
        <v>669.8</v>
      </c>
      <c r="P1285">
        <v>23.3</v>
      </c>
      <c r="Q1285">
        <v>23.4</v>
      </c>
      <c r="R1285" s="60">
        <v>0.88611111111111096</v>
      </c>
      <c r="T1285" s="124">
        <f t="shared" si="77"/>
        <v>0</v>
      </c>
      <c r="U1285" s="128">
        <f t="shared" si="76"/>
        <v>-3</v>
      </c>
      <c r="V1285" s="123" t="str">
        <f t="shared" si="74"/>
        <v/>
      </c>
      <c r="W1285" s="128" t="str">
        <f t="shared" si="75"/>
        <v/>
      </c>
      <c r="X1285" s="124"/>
      <c r="Z1285" s="6"/>
      <c r="AA1285"/>
      <c r="AB1285" s="545"/>
      <c r="AR1285" s="6"/>
      <c r="AS1285" s="6"/>
      <c r="AT1285" s="58"/>
      <c r="AV1285" s="6"/>
      <c r="AW1285" s="66"/>
      <c r="BK1285" s="672"/>
      <c r="BL1285" s="60"/>
      <c r="CB1285" s="60"/>
    </row>
    <row r="1286" spans="2:80" x14ac:dyDescent="0.25">
      <c r="B1286" s="6">
        <v>24.5</v>
      </c>
      <c r="C1286" s="6">
        <v>78</v>
      </c>
      <c r="D1286" s="6">
        <v>20.8</v>
      </c>
      <c r="E1286" s="6">
        <v>23.6</v>
      </c>
      <c r="F1286" s="6">
        <v>0.4</v>
      </c>
      <c r="G1286" s="6">
        <v>1.8</v>
      </c>
      <c r="H1286" s="6">
        <v>1011.1</v>
      </c>
      <c r="I1286" s="6" t="s">
        <v>229</v>
      </c>
      <c r="J1286" s="6" t="s">
        <v>229</v>
      </c>
      <c r="K1286" s="6">
        <v>0</v>
      </c>
      <c r="L1286" s="6">
        <v>0</v>
      </c>
      <c r="M1286" s="6">
        <v>0.5</v>
      </c>
      <c r="N1286">
        <v>15.7</v>
      </c>
      <c r="O1286">
        <v>669.8</v>
      </c>
      <c r="P1286">
        <v>23.3</v>
      </c>
      <c r="Q1286">
        <v>23.3</v>
      </c>
      <c r="R1286" s="60">
        <v>0.88680555555555596</v>
      </c>
      <c r="T1286" s="124">
        <f t="shared" si="77"/>
        <v>0</v>
      </c>
      <c r="U1286" s="128">
        <f t="shared" si="76"/>
        <v>-3</v>
      </c>
      <c r="V1286" s="123" t="str">
        <f t="shared" si="74"/>
        <v/>
      </c>
      <c r="W1286" s="128" t="str">
        <f t="shared" si="75"/>
        <v/>
      </c>
      <c r="X1286" s="124"/>
      <c r="Z1286" s="6"/>
      <c r="AA1286"/>
      <c r="AB1286" s="545"/>
      <c r="AR1286" s="6"/>
      <c r="AS1286" s="6"/>
      <c r="AT1286" s="58"/>
      <c r="AV1286" s="6"/>
      <c r="AW1286" s="66"/>
      <c r="BK1286" s="672"/>
      <c r="BL1286" s="60"/>
      <c r="CB1286" s="60"/>
    </row>
    <row r="1287" spans="2:80" x14ac:dyDescent="0.25">
      <c r="B1287" s="6">
        <v>24.5</v>
      </c>
      <c r="C1287" s="6">
        <v>78</v>
      </c>
      <c r="D1287" s="6">
        <v>20.8</v>
      </c>
      <c r="E1287" s="6">
        <v>23.6</v>
      </c>
      <c r="F1287" s="6">
        <v>2.5</v>
      </c>
      <c r="G1287" s="6">
        <v>3.6</v>
      </c>
      <c r="H1287" s="6">
        <v>1011</v>
      </c>
      <c r="I1287" s="6" t="s">
        <v>229</v>
      </c>
      <c r="J1287" s="6" t="s">
        <v>229</v>
      </c>
      <c r="K1287" s="6">
        <v>0</v>
      </c>
      <c r="L1287" s="6">
        <v>0</v>
      </c>
      <c r="M1287" s="6">
        <v>0.5</v>
      </c>
      <c r="N1287">
        <v>15.7</v>
      </c>
      <c r="O1287">
        <v>669.8</v>
      </c>
      <c r="P1287">
        <v>23.3</v>
      </c>
      <c r="Q1287">
        <v>23.3</v>
      </c>
      <c r="R1287" s="60">
        <v>0.88749999999999996</v>
      </c>
      <c r="T1287" s="124">
        <f t="shared" si="77"/>
        <v>0</v>
      </c>
      <c r="U1287" s="128">
        <f t="shared" si="76"/>
        <v>-3</v>
      </c>
      <c r="V1287" s="123" t="str">
        <f t="shared" si="74"/>
        <v/>
      </c>
      <c r="W1287" s="128" t="str">
        <f t="shared" si="75"/>
        <v/>
      </c>
      <c r="X1287" s="124"/>
      <c r="Z1287" s="6"/>
      <c r="AA1287"/>
      <c r="AB1287" s="545"/>
      <c r="AR1287" s="6"/>
      <c r="AS1287" s="6"/>
      <c r="AT1287" s="58"/>
      <c r="AV1287" s="6"/>
      <c r="AW1287" s="66"/>
      <c r="BK1287" s="672"/>
      <c r="BL1287" s="60"/>
      <c r="CB1287" s="60"/>
    </row>
    <row r="1288" spans="2:80" x14ac:dyDescent="0.25">
      <c r="B1288" s="6">
        <v>24.4</v>
      </c>
      <c r="C1288" s="6">
        <v>78</v>
      </c>
      <c r="D1288" s="6">
        <v>20.8</v>
      </c>
      <c r="E1288" s="6">
        <v>23.6</v>
      </c>
      <c r="F1288" s="6">
        <v>3.2</v>
      </c>
      <c r="G1288" s="6">
        <v>3.6</v>
      </c>
      <c r="H1288" s="6">
        <v>1011.1</v>
      </c>
      <c r="I1288" s="6" t="s">
        <v>229</v>
      </c>
      <c r="J1288" s="6" t="s">
        <v>229</v>
      </c>
      <c r="K1288" s="6">
        <v>0</v>
      </c>
      <c r="L1288" s="6">
        <v>0</v>
      </c>
      <c r="M1288" s="6">
        <v>0.5</v>
      </c>
      <c r="N1288">
        <v>15.7</v>
      </c>
      <c r="O1288">
        <v>669.8</v>
      </c>
      <c r="P1288">
        <v>23.2</v>
      </c>
      <c r="Q1288">
        <v>23.2</v>
      </c>
      <c r="R1288" s="60">
        <v>0.88819444444444495</v>
      </c>
      <c r="T1288" s="124">
        <f t="shared" si="77"/>
        <v>0</v>
      </c>
      <c r="U1288" s="128">
        <f t="shared" si="76"/>
        <v>-3</v>
      </c>
      <c r="V1288" s="123" t="str">
        <f t="shared" si="74"/>
        <v/>
      </c>
      <c r="W1288" s="128" t="str">
        <f t="shared" si="75"/>
        <v/>
      </c>
      <c r="X1288" s="124"/>
      <c r="Z1288" s="6"/>
      <c r="AA1288"/>
      <c r="AB1288" s="545"/>
      <c r="AR1288" s="6"/>
      <c r="AS1288" s="6"/>
      <c r="AT1288" s="58"/>
      <c r="AV1288" s="6"/>
      <c r="AW1288" s="66"/>
      <c r="BK1288" s="672"/>
      <c r="BL1288" s="60"/>
      <c r="CB1288" s="60"/>
    </row>
    <row r="1289" spans="2:80" x14ac:dyDescent="0.25">
      <c r="B1289" s="6">
        <v>24.5</v>
      </c>
      <c r="C1289" s="6">
        <v>78</v>
      </c>
      <c r="D1289" s="6">
        <v>20.8</v>
      </c>
      <c r="E1289" s="6">
        <v>23.6</v>
      </c>
      <c r="F1289" s="6">
        <v>2.5</v>
      </c>
      <c r="G1289" s="6">
        <v>3.6</v>
      </c>
      <c r="H1289" s="6">
        <v>1010.8</v>
      </c>
      <c r="I1289" s="6" t="s">
        <v>229</v>
      </c>
      <c r="J1289" s="6" t="s">
        <v>229</v>
      </c>
      <c r="K1289" s="6">
        <v>0</v>
      </c>
      <c r="L1289" s="6">
        <v>0</v>
      </c>
      <c r="M1289" s="6">
        <v>0.5</v>
      </c>
      <c r="N1289">
        <v>15.7</v>
      </c>
      <c r="O1289">
        <v>669.8</v>
      </c>
      <c r="P1289">
        <v>23.2</v>
      </c>
      <c r="Q1289">
        <v>23.2</v>
      </c>
      <c r="R1289" s="60">
        <v>0.88888888888888895</v>
      </c>
      <c r="T1289" s="124">
        <f t="shared" si="77"/>
        <v>0</v>
      </c>
      <c r="U1289" s="128">
        <f t="shared" si="76"/>
        <v>-3</v>
      </c>
      <c r="V1289" s="123" t="str">
        <f t="shared" si="74"/>
        <v/>
      </c>
      <c r="W1289" s="128" t="str">
        <f t="shared" si="75"/>
        <v/>
      </c>
      <c r="X1289" s="124"/>
      <c r="Z1289" s="6"/>
      <c r="AA1289"/>
      <c r="AB1289" s="545"/>
      <c r="AR1289" s="6"/>
      <c r="AS1289" s="6"/>
      <c r="AT1289" s="58"/>
      <c r="AV1289" s="6"/>
      <c r="AW1289" s="66"/>
      <c r="BK1289" s="672"/>
      <c r="BL1289" s="60"/>
      <c r="CB1289" s="60"/>
    </row>
    <row r="1290" spans="2:80" x14ac:dyDescent="0.25">
      <c r="B1290" s="6">
        <v>24.4</v>
      </c>
      <c r="C1290" s="6">
        <v>78</v>
      </c>
      <c r="D1290" s="6">
        <v>20.9</v>
      </c>
      <c r="E1290" s="6">
        <v>23.6</v>
      </c>
      <c r="F1290" s="6">
        <v>1.4</v>
      </c>
      <c r="G1290" s="6">
        <v>1.8</v>
      </c>
      <c r="H1290" s="6">
        <v>1011.3</v>
      </c>
      <c r="I1290" s="6" t="s">
        <v>229</v>
      </c>
      <c r="J1290" s="6" t="s">
        <v>229</v>
      </c>
      <c r="K1290" s="6">
        <v>0</v>
      </c>
      <c r="L1290" s="6">
        <v>0</v>
      </c>
      <c r="M1290" s="6">
        <v>0.5</v>
      </c>
      <c r="N1290">
        <v>15.7</v>
      </c>
      <c r="O1290">
        <v>669.8</v>
      </c>
      <c r="P1290">
        <v>23.2</v>
      </c>
      <c r="Q1290">
        <v>23.2</v>
      </c>
      <c r="R1290" s="60">
        <v>0.88958333333333295</v>
      </c>
      <c r="T1290" s="124">
        <f t="shared" si="77"/>
        <v>0</v>
      </c>
      <c r="U1290" s="128">
        <f t="shared" si="76"/>
        <v>-3</v>
      </c>
      <c r="V1290" s="123" t="str">
        <f t="shared" si="74"/>
        <v/>
      </c>
      <c r="W1290" s="128" t="str">
        <f t="shared" si="75"/>
        <v/>
      </c>
      <c r="X1290" s="124"/>
      <c r="Z1290" s="6"/>
      <c r="AA1290"/>
      <c r="AB1290" s="545"/>
      <c r="AR1290" s="6"/>
      <c r="AS1290" s="6"/>
      <c r="AT1290" s="58"/>
      <c r="AV1290" s="6"/>
      <c r="AW1290" s="66"/>
      <c r="BK1290" s="672"/>
      <c r="BL1290" s="60"/>
      <c r="CB1290" s="60"/>
    </row>
    <row r="1291" spans="2:80" x14ac:dyDescent="0.25">
      <c r="B1291" s="6">
        <v>24.4</v>
      </c>
      <c r="C1291" s="6">
        <v>78</v>
      </c>
      <c r="D1291" s="6">
        <v>20.9</v>
      </c>
      <c r="E1291" s="6">
        <v>23.6</v>
      </c>
      <c r="F1291" s="6">
        <v>1.8</v>
      </c>
      <c r="G1291" s="6">
        <v>3.6</v>
      </c>
      <c r="H1291" s="6">
        <v>1010.8</v>
      </c>
      <c r="I1291" s="6" t="s">
        <v>229</v>
      </c>
      <c r="J1291" s="6" t="s">
        <v>229</v>
      </c>
      <c r="K1291" s="6">
        <v>0</v>
      </c>
      <c r="L1291" s="6">
        <v>0</v>
      </c>
      <c r="M1291" s="6">
        <v>0.5</v>
      </c>
      <c r="N1291">
        <v>15.7</v>
      </c>
      <c r="O1291">
        <v>669.8</v>
      </c>
      <c r="P1291">
        <v>23.1</v>
      </c>
      <c r="Q1291">
        <v>23.2</v>
      </c>
      <c r="R1291" s="60">
        <v>0.89027777777777795</v>
      </c>
      <c r="T1291" s="124">
        <f t="shared" si="77"/>
        <v>0</v>
      </c>
      <c r="U1291" s="128">
        <f t="shared" si="76"/>
        <v>-3</v>
      </c>
      <c r="V1291" s="123" t="str">
        <f t="shared" si="74"/>
        <v/>
      </c>
      <c r="W1291" s="128" t="str">
        <f t="shared" si="75"/>
        <v/>
      </c>
      <c r="X1291" s="124"/>
      <c r="Z1291" s="6"/>
      <c r="AA1291"/>
      <c r="AB1291" s="545"/>
      <c r="AR1291" s="6"/>
      <c r="AS1291" s="6"/>
      <c r="AT1291" s="58"/>
      <c r="AV1291" s="6"/>
      <c r="AW1291" s="66"/>
      <c r="BK1291" s="672"/>
      <c r="BL1291" s="60"/>
      <c r="CB1291" s="60"/>
    </row>
    <row r="1292" spans="2:80" x14ac:dyDescent="0.25">
      <c r="B1292" s="6">
        <v>24.4</v>
      </c>
      <c r="C1292" s="6">
        <v>78</v>
      </c>
      <c r="D1292" s="6">
        <v>20.9</v>
      </c>
      <c r="E1292" s="6">
        <v>23.6</v>
      </c>
      <c r="F1292" s="6">
        <v>1.4</v>
      </c>
      <c r="G1292" s="6">
        <v>1.8</v>
      </c>
      <c r="H1292" s="6">
        <v>1010.8</v>
      </c>
      <c r="I1292" s="6" t="s">
        <v>229</v>
      </c>
      <c r="J1292" s="6" t="s">
        <v>229</v>
      </c>
      <c r="K1292" s="6">
        <v>0</v>
      </c>
      <c r="L1292" s="6">
        <v>0</v>
      </c>
      <c r="M1292" s="6">
        <v>0.5</v>
      </c>
      <c r="N1292">
        <v>15.7</v>
      </c>
      <c r="O1292">
        <v>669.8</v>
      </c>
      <c r="P1292">
        <v>23.1</v>
      </c>
      <c r="Q1292">
        <v>23.1</v>
      </c>
      <c r="R1292" s="60">
        <v>0.89097222222222205</v>
      </c>
      <c r="T1292" s="124">
        <f t="shared" si="77"/>
        <v>0</v>
      </c>
      <c r="U1292" s="128">
        <f t="shared" si="76"/>
        <v>-3</v>
      </c>
      <c r="V1292" s="123" t="str">
        <f t="shared" ref="V1292:V1352" si="78">IF($K1796&gt;0,1,"")</f>
        <v/>
      </c>
      <c r="W1292" s="128" t="str">
        <f t="shared" ref="W1292:W1333" si="79">IF($T1292&gt;$B1796+4,1,"")</f>
        <v/>
      </c>
      <c r="X1292" s="124"/>
      <c r="Z1292" s="6"/>
      <c r="AA1292"/>
      <c r="AB1292" s="545"/>
      <c r="AR1292" s="6"/>
      <c r="AS1292" s="6"/>
      <c r="AT1292" s="58"/>
      <c r="AV1292" s="6"/>
      <c r="AW1292" s="66"/>
      <c r="BK1292" s="672"/>
      <c r="BL1292" s="60"/>
      <c r="CB1292" s="60"/>
    </row>
    <row r="1293" spans="2:80" x14ac:dyDescent="0.25">
      <c r="B1293" s="6">
        <v>24.4</v>
      </c>
      <c r="C1293" s="6">
        <v>78</v>
      </c>
      <c r="D1293" s="6">
        <v>20.9</v>
      </c>
      <c r="E1293" s="6">
        <v>23.6</v>
      </c>
      <c r="F1293" s="6">
        <v>1.8</v>
      </c>
      <c r="G1293" s="6">
        <v>1.8</v>
      </c>
      <c r="H1293" s="6">
        <v>1010.8</v>
      </c>
      <c r="I1293" s="6" t="s">
        <v>229</v>
      </c>
      <c r="J1293" s="6" t="s">
        <v>229</v>
      </c>
      <c r="K1293" s="6">
        <v>0</v>
      </c>
      <c r="L1293" s="6">
        <v>0</v>
      </c>
      <c r="M1293" s="6">
        <v>0.5</v>
      </c>
      <c r="N1293">
        <v>15.7</v>
      </c>
      <c r="O1293">
        <v>669.8</v>
      </c>
      <c r="P1293">
        <v>23.1</v>
      </c>
      <c r="Q1293">
        <v>23.1</v>
      </c>
      <c r="R1293" s="60">
        <v>0.89166666666666705</v>
      </c>
      <c r="T1293" s="124">
        <f t="shared" si="77"/>
        <v>0</v>
      </c>
      <c r="U1293" s="128">
        <f t="shared" si="76"/>
        <v>-3</v>
      </c>
      <c r="V1293" s="123" t="str">
        <f t="shared" si="78"/>
        <v/>
      </c>
      <c r="W1293" s="128" t="str">
        <f t="shared" si="79"/>
        <v/>
      </c>
      <c r="X1293" s="124"/>
      <c r="Z1293" s="6"/>
      <c r="AA1293"/>
      <c r="AB1293" s="545"/>
      <c r="AR1293" s="6"/>
      <c r="AS1293" s="6"/>
      <c r="AT1293" s="58"/>
      <c r="AV1293" s="6"/>
      <c r="AW1293" s="66"/>
      <c r="BK1293" s="672"/>
      <c r="BL1293" s="60"/>
      <c r="CB1293" s="60"/>
    </row>
    <row r="1294" spans="2:80" x14ac:dyDescent="0.25">
      <c r="B1294" s="6">
        <v>24.4</v>
      </c>
      <c r="C1294" s="6">
        <v>78</v>
      </c>
      <c r="D1294" s="6">
        <v>20.9</v>
      </c>
      <c r="E1294" s="6">
        <v>23.6</v>
      </c>
      <c r="F1294" s="6">
        <v>4.7</v>
      </c>
      <c r="G1294" s="6">
        <v>7.2</v>
      </c>
      <c r="H1294" s="6">
        <v>1011.1</v>
      </c>
      <c r="I1294" s="6" t="s">
        <v>229</v>
      </c>
      <c r="J1294" s="6" t="s">
        <v>229</v>
      </c>
      <c r="K1294" s="6">
        <v>0</v>
      </c>
      <c r="L1294" s="6">
        <v>0</v>
      </c>
      <c r="M1294" s="6">
        <v>0.5</v>
      </c>
      <c r="N1294">
        <v>15.7</v>
      </c>
      <c r="O1294">
        <v>669.8</v>
      </c>
      <c r="P1294">
        <v>23.1</v>
      </c>
      <c r="Q1294">
        <v>23</v>
      </c>
      <c r="R1294" s="60">
        <v>0.89236111111111105</v>
      </c>
      <c r="T1294" s="124">
        <f t="shared" si="77"/>
        <v>0</v>
      </c>
      <c r="U1294" s="128">
        <f t="shared" si="76"/>
        <v>-3</v>
      </c>
      <c r="V1294" s="123" t="str">
        <f t="shared" si="78"/>
        <v/>
      </c>
      <c r="W1294" s="128" t="str">
        <f t="shared" si="79"/>
        <v/>
      </c>
      <c r="X1294" s="124"/>
      <c r="Z1294" s="6"/>
      <c r="AA1294"/>
      <c r="AB1294" s="545"/>
      <c r="AR1294" s="6"/>
      <c r="AS1294" s="6"/>
      <c r="AT1294" s="58"/>
      <c r="AV1294" s="6"/>
      <c r="AW1294" s="66"/>
      <c r="BK1294" s="672"/>
      <c r="BL1294" s="60"/>
      <c r="CB1294" s="60"/>
    </row>
    <row r="1295" spans="2:80" x14ac:dyDescent="0.25">
      <c r="B1295" s="6">
        <v>24.3</v>
      </c>
      <c r="C1295" s="6">
        <v>78</v>
      </c>
      <c r="D1295" s="6">
        <v>20.9</v>
      </c>
      <c r="E1295" s="6">
        <v>23.6</v>
      </c>
      <c r="F1295" s="6">
        <v>1.1000000000000001</v>
      </c>
      <c r="G1295" s="6">
        <v>1.8</v>
      </c>
      <c r="H1295" s="6">
        <v>1010.9</v>
      </c>
      <c r="I1295" s="6" t="s">
        <v>229</v>
      </c>
      <c r="J1295" s="6" t="s">
        <v>229</v>
      </c>
      <c r="K1295" s="6">
        <v>0</v>
      </c>
      <c r="L1295" s="6">
        <v>0</v>
      </c>
      <c r="M1295" s="6">
        <v>0.5</v>
      </c>
      <c r="N1295">
        <v>15.7</v>
      </c>
      <c r="O1295">
        <v>669.8</v>
      </c>
      <c r="P1295">
        <v>23</v>
      </c>
      <c r="Q1295">
        <v>23</v>
      </c>
      <c r="R1295" s="60">
        <v>0.89305555555555605</v>
      </c>
      <c r="T1295" s="124">
        <f t="shared" si="77"/>
        <v>0</v>
      </c>
      <c r="U1295" s="128">
        <f t="shared" si="76"/>
        <v>-3</v>
      </c>
      <c r="V1295" s="123" t="str">
        <f t="shared" si="78"/>
        <v/>
      </c>
      <c r="W1295" s="128" t="str">
        <f t="shared" si="79"/>
        <v/>
      </c>
      <c r="X1295" s="124"/>
      <c r="Z1295" s="6"/>
      <c r="AA1295"/>
      <c r="AB1295" s="545"/>
      <c r="AR1295" s="6"/>
      <c r="AS1295" s="6"/>
      <c r="AT1295" s="58"/>
      <c r="AV1295" s="6"/>
      <c r="AW1295" s="66"/>
      <c r="BK1295" s="672"/>
      <c r="BL1295" s="60"/>
      <c r="CB1295" s="60"/>
    </row>
    <row r="1296" spans="2:80" x14ac:dyDescent="0.25">
      <c r="B1296" s="6">
        <v>24.4</v>
      </c>
      <c r="C1296" s="6">
        <v>78</v>
      </c>
      <c r="D1296" s="6">
        <v>20.9</v>
      </c>
      <c r="E1296" s="6">
        <v>23.6</v>
      </c>
      <c r="F1296" s="6">
        <v>1.1000000000000001</v>
      </c>
      <c r="G1296" s="6">
        <v>1.8</v>
      </c>
      <c r="H1296" s="6">
        <v>1011.2</v>
      </c>
      <c r="I1296" s="6" t="s">
        <v>229</v>
      </c>
      <c r="J1296" s="6" t="s">
        <v>229</v>
      </c>
      <c r="K1296" s="6">
        <v>0</v>
      </c>
      <c r="L1296" s="6">
        <v>0</v>
      </c>
      <c r="M1296" s="6">
        <v>0.5</v>
      </c>
      <c r="N1296">
        <v>15.7</v>
      </c>
      <c r="O1296">
        <v>669.8</v>
      </c>
      <c r="P1296">
        <v>23</v>
      </c>
      <c r="Q1296">
        <v>23</v>
      </c>
      <c r="R1296" s="60">
        <v>0.89375000000000004</v>
      </c>
      <c r="T1296" s="124">
        <f t="shared" si="77"/>
        <v>0</v>
      </c>
      <c r="U1296" s="128">
        <f t="shared" ref="U1296:U1333" si="80">(T1296-B1800)-3</f>
        <v>-3</v>
      </c>
      <c r="V1296" s="123" t="str">
        <f t="shared" si="78"/>
        <v/>
      </c>
      <c r="W1296" s="128" t="str">
        <f t="shared" si="79"/>
        <v/>
      </c>
      <c r="X1296" s="124"/>
      <c r="Z1296" s="6"/>
      <c r="AA1296"/>
      <c r="AB1296" s="545"/>
      <c r="AR1296" s="6"/>
      <c r="AS1296" s="6"/>
      <c r="AT1296" s="58"/>
      <c r="AV1296" s="6"/>
      <c r="AW1296" s="66"/>
      <c r="BK1296" s="672"/>
      <c r="BL1296" s="60"/>
      <c r="CB1296" s="60"/>
    </row>
    <row r="1297" spans="2:80" x14ac:dyDescent="0.25">
      <c r="B1297" s="6">
        <v>24.3</v>
      </c>
      <c r="C1297" s="6">
        <v>78</v>
      </c>
      <c r="D1297" s="6">
        <v>20.9</v>
      </c>
      <c r="E1297" s="6">
        <v>23.6</v>
      </c>
      <c r="F1297" s="6">
        <v>0</v>
      </c>
      <c r="G1297" s="6">
        <v>0</v>
      </c>
      <c r="H1297" s="6">
        <v>1010.9</v>
      </c>
      <c r="I1297" s="6" t="s">
        <v>229</v>
      </c>
      <c r="J1297" s="6" t="s">
        <v>229</v>
      </c>
      <c r="K1297" s="6">
        <v>0</v>
      </c>
      <c r="L1297" s="6">
        <v>0</v>
      </c>
      <c r="M1297" s="6">
        <v>0.5</v>
      </c>
      <c r="N1297">
        <v>15.7</v>
      </c>
      <c r="O1297">
        <v>669.8</v>
      </c>
      <c r="P1297">
        <v>22.9</v>
      </c>
      <c r="Q1297">
        <v>22.9</v>
      </c>
      <c r="R1297" s="60">
        <v>0.89444444444444404</v>
      </c>
      <c r="T1297" s="124">
        <f t="shared" si="77"/>
        <v>0</v>
      </c>
      <c r="U1297" s="128">
        <f t="shared" si="80"/>
        <v>-3</v>
      </c>
      <c r="V1297" s="123" t="str">
        <f t="shared" si="78"/>
        <v/>
      </c>
      <c r="W1297" s="128" t="str">
        <f t="shared" si="79"/>
        <v/>
      </c>
      <c r="X1297" s="124"/>
      <c r="Z1297" s="6"/>
      <c r="AA1297"/>
      <c r="AB1297" s="545"/>
      <c r="AR1297" s="6"/>
      <c r="AS1297" s="6"/>
      <c r="AT1297" s="58"/>
      <c r="AV1297" s="6"/>
      <c r="AW1297" s="66"/>
      <c r="BK1297" s="672"/>
      <c r="BL1297" s="60"/>
      <c r="CB1297" s="60"/>
    </row>
    <row r="1298" spans="2:80" x14ac:dyDescent="0.25">
      <c r="B1298" s="6">
        <v>24.3</v>
      </c>
      <c r="C1298" s="6">
        <v>78</v>
      </c>
      <c r="D1298" s="6">
        <v>20.9</v>
      </c>
      <c r="E1298" s="6">
        <v>23.6</v>
      </c>
      <c r="F1298" s="6">
        <v>1.8</v>
      </c>
      <c r="G1298" s="6">
        <v>1.8</v>
      </c>
      <c r="H1298" s="6">
        <v>1011.1</v>
      </c>
      <c r="I1298" s="6" t="s">
        <v>229</v>
      </c>
      <c r="J1298" s="6" t="s">
        <v>229</v>
      </c>
      <c r="K1298" s="6">
        <v>0</v>
      </c>
      <c r="L1298" s="6">
        <v>0</v>
      </c>
      <c r="M1298" s="6">
        <v>0.5</v>
      </c>
      <c r="N1298">
        <v>15.7</v>
      </c>
      <c r="O1298">
        <v>669.8</v>
      </c>
      <c r="P1298">
        <v>22.9</v>
      </c>
      <c r="Q1298">
        <v>22.9</v>
      </c>
      <c r="R1298" s="60">
        <v>0.89513888888888904</v>
      </c>
      <c r="T1298" s="124">
        <f t="shared" si="77"/>
        <v>0</v>
      </c>
      <c r="U1298" s="128">
        <f t="shared" si="80"/>
        <v>-3</v>
      </c>
      <c r="V1298" s="123" t="str">
        <f t="shared" si="78"/>
        <v/>
      </c>
      <c r="W1298" s="128" t="str">
        <f t="shared" si="79"/>
        <v/>
      </c>
      <c r="X1298" s="124"/>
      <c r="Z1298" s="6"/>
      <c r="AA1298"/>
      <c r="AB1298" s="545"/>
      <c r="AR1298" s="6"/>
      <c r="AS1298" s="6"/>
      <c r="AT1298" s="58"/>
      <c r="AV1298" s="6"/>
      <c r="AW1298" s="66"/>
      <c r="BK1298" s="672"/>
      <c r="BL1298" s="60"/>
      <c r="CB1298" s="60"/>
    </row>
    <row r="1299" spans="2:80" x14ac:dyDescent="0.25">
      <c r="B1299" s="6">
        <v>24.3</v>
      </c>
      <c r="C1299" s="6">
        <v>78</v>
      </c>
      <c r="D1299" s="6">
        <v>20.9</v>
      </c>
      <c r="E1299" s="6">
        <v>23.6</v>
      </c>
      <c r="F1299" s="6">
        <v>0.4</v>
      </c>
      <c r="G1299" s="6">
        <v>1.8</v>
      </c>
      <c r="H1299" s="6">
        <v>1011</v>
      </c>
      <c r="I1299" s="6" t="s">
        <v>229</v>
      </c>
      <c r="J1299" s="6" t="s">
        <v>229</v>
      </c>
      <c r="K1299" s="6">
        <v>0</v>
      </c>
      <c r="L1299" s="6">
        <v>0</v>
      </c>
      <c r="M1299" s="6">
        <v>0.5</v>
      </c>
      <c r="N1299">
        <v>15.7</v>
      </c>
      <c r="O1299">
        <v>669.8</v>
      </c>
      <c r="P1299">
        <v>22.9</v>
      </c>
      <c r="Q1299">
        <v>22.9</v>
      </c>
      <c r="R1299" s="60">
        <v>0.89583333333333304</v>
      </c>
      <c r="T1299" s="124">
        <f t="shared" si="77"/>
        <v>0</v>
      </c>
      <c r="U1299" s="128">
        <f t="shared" si="80"/>
        <v>-3</v>
      </c>
      <c r="V1299" s="123" t="str">
        <f t="shared" si="78"/>
        <v/>
      </c>
      <c r="W1299" s="128" t="str">
        <f t="shared" si="79"/>
        <v/>
      </c>
      <c r="X1299" s="124"/>
      <c r="Z1299" s="6"/>
      <c r="AA1299"/>
      <c r="AB1299" s="545"/>
      <c r="AR1299" s="6"/>
      <c r="AS1299" s="6"/>
      <c r="AT1299" s="58"/>
      <c r="AV1299" s="6"/>
      <c r="AW1299" s="66"/>
      <c r="BK1299" s="672"/>
      <c r="BL1299" s="60"/>
      <c r="CB1299" s="60"/>
    </row>
    <row r="1300" spans="2:80" x14ac:dyDescent="0.25">
      <c r="B1300" s="6">
        <v>24.3</v>
      </c>
      <c r="C1300" s="6">
        <v>78</v>
      </c>
      <c r="D1300" s="6">
        <v>20.9</v>
      </c>
      <c r="E1300" s="6">
        <v>23.6</v>
      </c>
      <c r="F1300" s="6">
        <v>1.8</v>
      </c>
      <c r="G1300" s="6">
        <v>5.4</v>
      </c>
      <c r="H1300" s="6">
        <v>1010.7</v>
      </c>
      <c r="I1300" s="6" t="s">
        <v>229</v>
      </c>
      <c r="J1300" s="6" t="s">
        <v>229</v>
      </c>
      <c r="K1300" s="6">
        <v>0</v>
      </c>
      <c r="L1300" s="6">
        <v>0</v>
      </c>
      <c r="M1300" s="6">
        <v>0.5</v>
      </c>
      <c r="N1300">
        <v>15.7</v>
      </c>
      <c r="O1300">
        <v>669.8</v>
      </c>
      <c r="P1300">
        <v>22.9</v>
      </c>
      <c r="Q1300">
        <v>22.9</v>
      </c>
      <c r="R1300" s="60">
        <v>0.89652777777777803</v>
      </c>
      <c r="T1300" s="124">
        <f t="shared" si="77"/>
        <v>0</v>
      </c>
      <c r="U1300" s="128">
        <f t="shared" si="80"/>
        <v>-3</v>
      </c>
      <c r="V1300" s="123" t="str">
        <f t="shared" si="78"/>
        <v/>
      </c>
      <c r="W1300" s="128" t="str">
        <f t="shared" si="79"/>
        <v/>
      </c>
      <c r="X1300" s="124"/>
      <c r="Z1300" s="6"/>
      <c r="AA1300"/>
      <c r="AB1300" s="545"/>
      <c r="AR1300" s="6"/>
      <c r="AS1300" s="6"/>
      <c r="AT1300" s="58"/>
      <c r="AV1300" s="6"/>
      <c r="AW1300" s="66"/>
      <c r="BK1300" s="672"/>
      <c r="BL1300" s="60"/>
      <c r="CB1300" s="60"/>
    </row>
    <row r="1301" spans="2:80" x14ac:dyDescent="0.25">
      <c r="B1301" s="6">
        <v>24.3</v>
      </c>
      <c r="C1301" s="6">
        <v>78</v>
      </c>
      <c r="D1301" s="6">
        <v>20.9</v>
      </c>
      <c r="E1301" s="6">
        <v>23.6</v>
      </c>
      <c r="F1301" s="6">
        <v>2.5</v>
      </c>
      <c r="G1301" s="6">
        <v>3.6</v>
      </c>
      <c r="H1301" s="6">
        <v>1011</v>
      </c>
      <c r="I1301" s="6" t="s">
        <v>229</v>
      </c>
      <c r="J1301" s="6" t="s">
        <v>229</v>
      </c>
      <c r="K1301" s="6">
        <v>0</v>
      </c>
      <c r="L1301" s="6">
        <v>0</v>
      </c>
      <c r="M1301" s="6">
        <v>0.5</v>
      </c>
      <c r="N1301">
        <v>15.7</v>
      </c>
      <c r="O1301">
        <v>669.8</v>
      </c>
      <c r="P1301">
        <v>22.9</v>
      </c>
      <c r="Q1301">
        <v>22.9</v>
      </c>
      <c r="R1301" s="60">
        <v>0.89722222222222203</v>
      </c>
      <c r="T1301" s="124">
        <f t="shared" si="77"/>
        <v>0</v>
      </c>
      <c r="U1301" s="128">
        <f t="shared" si="80"/>
        <v>-3</v>
      </c>
      <c r="V1301" s="123" t="str">
        <f t="shared" si="78"/>
        <v/>
      </c>
      <c r="W1301" s="128" t="str">
        <f t="shared" si="79"/>
        <v/>
      </c>
      <c r="X1301" s="124"/>
      <c r="Z1301" s="6"/>
      <c r="AA1301"/>
      <c r="AB1301" s="545"/>
      <c r="AR1301" s="6"/>
      <c r="AS1301" s="6"/>
      <c r="AT1301" s="58"/>
      <c r="AV1301" s="6"/>
      <c r="AW1301" s="66"/>
      <c r="BK1301" s="672"/>
      <c r="BL1301" s="60"/>
      <c r="CB1301" s="60"/>
    </row>
    <row r="1302" spans="2:80" x14ac:dyDescent="0.25">
      <c r="B1302" s="6">
        <v>24.3</v>
      </c>
      <c r="C1302" s="6">
        <v>78</v>
      </c>
      <c r="D1302" s="6">
        <v>20.9</v>
      </c>
      <c r="E1302" s="6">
        <v>23.6</v>
      </c>
      <c r="F1302" s="6">
        <v>0.7</v>
      </c>
      <c r="G1302" s="6">
        <v>1.8</v>
      </c>
      <c r="H1302" s="6">
        <v>1011.1</v>
      </c>
      <c r="I1302" s="6" t="s">
        <v>229</v>
      </c>
      <c r="J1302" s="6" t="s">
        <v>229</v>
      </c>
      <c r="K1302" s="6">
        <v>0</v>
      </c>
      <c r="L1302" s="6">
        <v>0</v>
      </c>
      <c r="M1302" s="6">
        <v>0.5</v>
      </c>
      <c r="N1302">
        <v>15.7</v>
      </c>
      <c r="O1302">
        <v>669.8</v>
      </c>
      <c r="P1302">
        <v>22.8</v>
      </c>
      <c r="Q1302">
        <v>22.8</v>
      </c>
      <c r="R1302" s="60">
        <v>0.89791666666666703</v>
      </c>
      <c r="T1302" s="124">
        <f t="shared" si="77"/>
        <v>0</v>
      </c>
      <c r="U1302" s="128">
        <f t="shared" si="80"/>
        <v>-3</v>
      </c>
      <c r="V1302" s="123" t="str">
        <f t="shared" si="78"/>
        <v/>
      </c>
      <c r="W1302" s="128" t="str">
        <f t="shared" si="79"/>
        <v/>
      </c>
      <c r="X1302" s="124"/>
      <c r="Z1302" s="6"/>
      <c r="AA1302"/>
      <c r="AB1302" s="545"/>
      <c r="AR1302" s="6"/>
      <c r="AS1302" s="6"/>
      <c r="AT1302" s="58"/>
      <c r="AV1302" s="6"/>
      <c r="AW1302" s="66"/>
      <c r="BK1302" s="672"/>
      <c r="BL1302" s="60"/>
      <c r="CB1302" s="60"/>
    </row>
    <row r="1303" spans="2:80" x14ac:dyDescent="0.25">
      <c r="B1303" s="6">
        <v>24.3</v>
      </c>
      <c r="C1303" s="6">
        <v>78</v>
      </c>
      <c r="D1303" s="6">
        <v>20.9</v>
      </c>
      <c r="E1303" s="6">
        <v>23.6</v>
      </c>
      <c r="F1303" s="6">
        <v>2.9</v>
      </c>
      <c r="G1303" s="6">
        <v>5.4</v>
      </c>
      <c r="H1303" s="6">
        <v>1011.2</v>
      </c>
      <c r="I1303" s="6" t="s">
        <v>229</v>
      </c>
      <c r="J1303" s="6" t="s">
        <v>229</v>
      </c>
      <c r="K1303" s="6">
        <v>0</v>
      </c>
      <c r="L1303" s="6">
        <v>0</v>
      </c>
      <c r="M1303" s="6">
        <v>0.5</v>
      </c>
      <c r="N1303">
        <v>15.7</v>
      </c>
      <c r="O1303">
        <v>669.8</v>
      </c>
      <c r="P1303">
        <v>22.9</v>
      </c>
      <c r="Q1303">
        <v>22.8</v>
      </c>
      <c r="R1303" s="60">
        <v>0.89861111111111103</v>
      </c>
      <c r="T1303" s="124">
        <f t="shared" ref="T1303:T1304" si="81">MAX(P1807,Q1807)</f>
        <v>0</v>
      </c>
      <c r="U1303" s="128">
        <f t="shared" si="80"/>
        <v>-3</v>
      </c>
      <c r="V1303" s="123" t="str">
        <f t="shared" si="78"/>
        <v/>
      </c>
      <c r="W1303" s="128" t="str">
        <f t="shared" si="79"/>
        <v/>
      </c>
      <c r="X1303" s="124"/>
      <c r="Z1303" s="6"/>
      <c r="AA1303"/>
      <c r="AB1303" s="545"/>
      <c r="AR1303" s="6"/>
      <c r="AS1303" s="6"/>
      <c r="AT1303" s="58"/>
      <c r="AV1303" s="6"/>
      <c r="AW1303" s="66"/>
      <c r="BK1303" s="672"/>
      <c r="BL1303" s="60"/>
      <c r="CB1303" s="60"/>
    </row>
    <row r="1304" spans="2:80" x14ac:dyDescent="0.25">
      <c r="B1304" s="6">
        <v>24.3</v>
      </c>
      <c r="C1304" s="6">
        <v>78</v>
      </c>
      <c r="D1304" s="6">
        <v>21.1</v>
      </c>
      <c r="E1304" s="6">
        <v>23.6</v>
      </c>
      <c r="F1304" s="6">
        <v>0</v>
      </c>
      <c r="G1304" s="6">
        <v>0</v>
      </c>
      <c r="H1304" s="6">
        <v>1011</v>
      </c>
      <c r="I1304" s="6" t="s">
        <v>229</v>
      </c>
      <c r="J1304" s="6" t="s">
        <v>229</v>
      </c>
      <c r="K1304" s="6">
        <v>0</v>
      </c>
      <c r="L1304" s="6">
        <v>0</v>
      </c>
      <c r="M1304" s="6">
        <v>0.5</v>
      </c>
      <c r="N1304">
        <v>15.7</v>
      </c>
      <c r="O1304">
        <v>669.8</v>
      </c>
      <c r="P1304">
        <v>22.8</v>
      </c>
      <c r="Q1304">
        <v>22.8</v>
      </c>
      <c r="R1304" s="60">
        <v>0.89930555555555602</v>
      </c>
      <c r="T1304" s="124">
        <f t="shared" si="81"/>
        <v>0</v>
      </c>
      <c r="U1304" s="128">
        <f t="shared" si="80"/>
        <v>-3</v>
      </c>
      <c r="V1304" s="123" t="str">
        <f t="shared" si="78"/>
        <v/>
      </c>
      <c r="W1304" s="128" t="str">
        <f t="shared" si="79"/>
        <v/>
      </c>
      <c r="X1304" s="124"/>
      <c r="Z1304" s="6"/>
      <c r="AA1304"/>
      <c r="AB1304" s="545"/>
      <c r="AR1304" s="6"/>
      <c r="AS1304" s="6"/>
      <c r="AT1304" s="58"/>
      <c r="AV1304" s="6"/>
      <c r="AW1304" s="66"/>
      <c r="BK1304" s="672"/>
      <c r="BL1304" s="60"/>
      <c r="CB1304" s="60"/>
    </row>
    <row r="1305" spans="2:80" x14ac:dyDescent="0.25">
      <c r="B1305" s="6">
        <v>24.2</v>
      </c>
      <c r="C1305" s="6">
        <v>78</v>
      </c>
      <c r="D1305" s="6">
        <v>21.1</v>
      </c>
      <c r="E1305" s="6">
        <v>23.6</v>
      </c>
      <c r="F1305" s="6">
        <v>5.8</v>
      </c>
      <c r="G1305" s="6">
        <v>7.2</v>
      </c>
      <c r="H1305" s="6">
        <v>1011.2</v>
      </c>
      <c r="I1305" s="6" t="s">
        <v>229</v>
      </c>
      <c r="J1305" s="6" t="s">
        <v>229</v>
      </c>
      <c r="K1305" s="6">
        <v>0</v>
      </c>
      <c r="L1305" s="6">
        <v>0</v>
      </c>
      <c r="M1305" s="6">
        <v>0.5</v>
      </c>
      <c r="N1305">
        <v>15.7</v>
      </c>
      <c r="O1305">
        <v>669.8</v>
      </c>
      <c r="P1305">
        <v>22.8</v>
      </c>
      <c r="Q1305">
        <v>22.8</v>
      </c>
      <c r="R1305" s="60">
        <v>0.9</v>
      </c>
      <c r="T1305" s="124">
        <f t="shared" ref="T1305:T1333" si="82">MAX(P1809,Q1809)</f>
        <v>0</v>
      </c>
      <c r="U1305" s="128">
        <f t="shared" si="80"/>
        <v>-3</v>
      </c>
      <c r="V1305" s="123" t="str">
        <f t="shared" si="78"/>
        <v/>
      </c>
      <c r="W1305" s="128" t="str">
        <f t="shared" si="79"/>
        <v/>
      </c>
      <c r="X1305" s="124"/>
      <c r="Z1305" s="6"/>
      <c r="AA1305"/>
      <c r="AB1305" s="545"/>
      <c r="AR1305" s="6"/>
      <c r="AS1305" s="6"/>
      <c r="AT1305" s="58"/>
      <c r="AV1305" s="6"/>
      <c r="AW1305" s="66"/>
      <c r="BK1305" s="672"/>
      <c r="BL1305" s="60"/>
      <c r="CB1305" s="60"/>
    </row>
    <row r="1306" spans="2:80" x14ac:dyDescent="0.25">
      <c r="B1306" s="6">
        <v>24.3</v>
      </c>
      <c r="C1306" s="6">
        <v>79</v>
      </c>
      <c r="D1306" s="6">
        <v>21.1</v>
      </c>
      <c r="E1306" s="6">
        <v>23.6</v>
      </c>
      <c r="F1306" s="6">
        <v>4</v>
      </c>
      <c r="G1306" s="6">
        <v>5.4</v>
      </c>
      <c r="H1306" s="6">
        <v>1011.1</v>
      </c>
      <c r="I1306" s="6" t="s">
        <v>229</v>
      </c>
      <c r="J1306" s="6" t="s">
        <v>229</v>
      </c>
      <c r="K1306" s="6">
        <v>0</v>
      </c>
      <c r="L1306" s="6">
        <v>0</v>
      </c>
      <c r="M1306" s="6">
        <v>0.5</v>
      </c>
      <c r="N1306">
        <v>15.7</v>
      </c>
      <c r="O1306">
        <v>669.8</v>
      </c>
      <c r="P1306">
        <v>22.8</v>
      </c>
      <c r="Q1306">
        <v>22.8</v>
      </c>
      <c r="R1306" s="60">
        <v>0.90069444444444402</v>
      </c>
      <c r="T1306" s="124">
        <f t="shared" si="82"/>
        <v>0</v>
      </c>
      <c r="U1306" s="128">
        <f t="shared" si="80"/>
        <v>-3</v>
      </c>
      <c r="V1306" s="123" t="str">
        <f t="shared" si="78"/>
        <v/>
      </c>
      <c r="W1306" s="128" t="str">
        <f t="shared" si="79"/>
        <v/>
      </c>
      <c r="X1306" s="124"/>
      <c r="Z1306" s="6"/>
      <c r="AA1306"/>
      <c r="AB1306" s="545"/>
      <c r="AR1306" s="6"/>
      <c r="AS1306" s="6"/>
      <c r="AT1306" s="58"/>
      <c r="AV1306" s="6"/>
      <c r="AW1306" s="66"/>
      <c r="BK1306" s="672"/>
      <c r="BL1306" s="60"/>
      <c r="CB1306" s="60"/>
    </row>
    <row r="1307" spans="2:80" x14ac:dyDescent="0.25">
      <c r="B1307" s="6">
        <v>24.2</v>
      </c>
      <c r="C1307" s="6">
        <v>79</v>
      </c>
      <c r="D1307" s="6">
        <v>21.1</v>
      </c>
      <c r="E1307" s="6">
        <v>23.6</v>
      </c>
      <c r="F1307" s="6">
        <v>4</v>
      </c>
      <c r="G1307" s="6">
        <v>7.2</v>
      </c>
      <c r="H1307" s="6">
        <v>1011.1</v>
      </c>
      <c r="I1307" s="6" t="s">
        <v>229</v>
      </c>
      <c r="J1307" s="6" t="s">
        <v>229</v>
      </c>
      <c r="K1307" s="6">
        <v>0</v>
      </c>
      <c r="L1307" s="6">
        <v>0</v>
      </c>
      <c r="M1307" s="6">
        <v>0.5</v>
      </c>
      <c r="N1307">
        <v>15.7</v>
      </c>
      <c r="O1307">
        <v>669.8</v>
      </c>
      <c r="P1307">
        <v>22.8</v>
      </c>
      <c r="Q1307">
        <v>22.7</v>
      </c>
      <c r="R1307" s="60">
        <v>0.90138888888888902</v>
      </c>
      <c r="T1307" s="124">
        <f t="shared" si="82"/>
        <v>0</v>
      </c>
      <c r="U1307" s="128">
        <f t="shared" si="80"/>
        <v>-3</v>
      </c>
      <c r="V1307" s="123" t="str">
        <f t="shared" si="78"/>
        <v/>
      </c>
      <c r="W1307" s="128" t="str">
        <f t="shared" si="79"/>
        <v/>
      </c>
      <c r="X1307" s="124"/>
      <c r="Z1307" s="6"/>
      <c r="AA1307"/>
      <c r="AB1307" s="545"/>
      <c r="AR1307" s="6"/>
      <c r="AS1307" s="6"/>
      <c r="AT1307" s="58"/>
      <c r="AV1307" s="6"/>
      <c r="AW1307" s="66"/>
      <c r="BK1307" s="672"/>
      <c r="BL1307" s="60"/>
      <c r="CB1307" s="60"/>
    </row>
    <row r="1308" spans="2:80" x14ac:dyDescent="0.25">
      <c r="B1308" s="6">
        <v>24.2</v>
      </c>
      <c r="C1308" s="6">
        <v>79</v>
      </c>
      <c r="D1308" s="6">
        <v>21.1</v>
      </c>
      <c r="E1308" s="6">
        <v>23.6</v>
      </c>
      <c r="F1308" s="6">
        <v>1.4</v>
      </c>
      <c r="G1308" s="6">
        <v>1.8</v>
      </c>
      <c r="H1308" s="6">
        <v>1011</v>
      </c>
      <c r="I1308" s="6" t="s">
        <v>229</v>
      </c>
      <c r="J1308" s="6" t="s">
        <v>229</v>
      </c>
      <c r="K1308" s="6">
        <v>0</v>
      </c>
      <c r="L1308" s="6">
        <v>0</v>
      </c>
      <c r="M1308" s="6">
        <v>0.5</v>
      </c>
      <c r="N1308">
        <v>15.7</v>
      </c>
      <c r="O1308">
        <v>669.8</v>
      </c>
      <c r="P1308">
        <v>22.8</v>
      </c>
      <c r="Q1308">
        <v>22.7</v>
      </c>
      <c r="R1308" s="60">
        <v>0.90208333333333302</v>
      </c>
      <c r="T1308" s="124">
        <f t="shared" si="82"/>
        <v>0</v>
      </c>
      <c r="U1308" s="128">
        <f t="shared" si="80"/>
        <v>-3</v>
      </c>
      <c r="V1308" s="123" t="str">
        <f t="shared" si="78"/>
        <v/>
      </c>
      <c r="W1308" s="128" t="str">
        <f t="shared" si="79"/>
        <v/>
      </c>
      <c r="X1308" s="124"/>
      <c r="Z1308" s="6"/>
      <c r="AA1308"/>
      <c r="AB1308" s="545"/>
      <c r="AR1308" s="6"/>
      <c r="AS1308" s="6"/>
      <c r="AT1308" s="58"/>
      <c r="AV1308" s="6"/>
      <c r="AW1308" s="66"/>
      <c r="BK1308" s="672"/>
      <c r="BL1308" s="60"/>
      <c r="CB1308" s="60"/>
    </row>
    <row r="1309" spans="2:80" x14ac:dyDescent="0.25">
      <c r="B1309" s="6">
        <v>24.2</v>
      </c>
      <c r="C1309" s="6">
        <v>79</v>
      </c>
      <c r="D1309" s="6">
        <v>21.1</v>
      </c>
      <c r="E1309" s="6">
        <v>23.6</v>
      </c>
      <c r="F1309" s="6">
        <v>4.3</v>
      </c>
      <c r="G1309" s="6">
        <v>5.4</v>
      </c>
      <c r="H1309" s="6">
        <v>1011.1</v>
      </c>
      <c r="I1309" s="6" t="s">
        <v>229</v>
      </c>
      <c r="J1309" s="6" t="s">
        <v>229</v>
      </c>
      <c r="K1309" s="6">
        <v>0</v>
      </c>
      <c r="L1309" s="6">
        <v>0</v>
      </c>
      <c r="M1309" s="6">
        <v>0.5</v>
      </c>
      <c r="N1309">
        <v>15.7</v>
      </c>
      <c r="O1309">
        <v>669.8</v>
      </c>
      <c r="P1309">
        <v>22.8</v>
      </c>
      <c r="Q1309">
        <v>22.7</v>
      </c>
      <c r="R1309" s="60">
        <v>0.90277777777777801</v>
      </c>
      <c r="T1309" s="124">
        <f t="shared" si="82"/>
        <v>0</v>
      </c>
      <c r="U1309" s="128">
        <f t="shared" si="80"/>
        <v>-3</v>
      </c>
      <c r="V1309" s="123" t="str">
        <f t="shared" si="78"/>
        <v/>
      </c>
      <c r="W1309" s="128" t="str">
        <f t="shared" si="79"/>
        <v/>
      </c>
      <c r="X1309" s="124"/>
      <c r="Z1309" s="6"/>
      <c r="AA1309"/>
      <c r="AB1309" s="545"/>
      <c r="AR1309" s="6"/>
      <c r="AS1309" s="6"/>
      <c r="AT1309" s="58"/>
      <c r="AV1309" s="6"/>
      <c r="AW1309" s="66"/>
      <c r="BK1309" s="672"/>
      <c r="BL1309" s="60"/>
      <c r="CB1309" s="60"/>
    </row>
    <row r="1310" spans="2:80" x14ac:dyDescent="0.25">
      <c r="B1310" s="6">
        <v>24.2</v>
      </c>
      <c r="C1310" s="6">
        <v>79</v>
      </c>
      <c r="D1310" s="6">
        <v>21</v>
      </c>
      <c r="E1310" s="6">
        <v>23.5</v>
      </c>
      <c r="F1310" s="6">
        <v>2.9</v>
      </c>
      <c r="G1310" s="6">
        <v>3.6</v>
      </c>
      <c r="H1310" s="6">
        <v>1011</v>
      </c>
      <c r="I1310" s="6" t="s">
        <v>229</v>
      </c>
      <c r="J1310" s="6" t="s">
        <v>229</v>
      </c>
      <c r="K1310" s="6">
        <v>0</v>
      </c>
      <c r="L1310" s="6">
        <v>0</v>
      </c>
      <c r="M1310" s="6">
        <v>0.5</v>
      </c>
      <c r="N1310">
        <v>15.7</v>
      </c>
      <c r="O1310">
        <v>669.8</v>
      </c>
      <c r="P1310">
        <v>22.8</v>
      </c>
      <c r="Q1310">
        <v>22.7</v>
      </c>
      <c r="R1310" s="60">
        <v>0.90347222222222201</v>
      </c>
      <c r="T1310" s="124">
        <f t="shared" si="82"/>
        <v>0</v>
      </c>
      <c r="U1310" s="128">
        <f t="shared" si="80"/>
        <v>-3</v>
      </c>
      <c r="V1310" s="123" t="str">
        <f t="shared" si="78"/>
        <v/>
      </c>
      <c r="W1310" s="128" t="str">
        <f t="shared" si="79"/>
        <v/>
      </c>
      <c r="X1310" s="124"/>
      <c r="Z1310" s="6"/>
      <c r="AA1310"/>
      <c r="AB1310" s="545"/>
      <c r="AR1310" s="6"/>
      <c r="AS1310" s="6"/>
      <c r="AT1310" s="58"/>
      <c r="AV1310" s="6"/>
      <c r="AW1310" s="66"/>
      <c r="BK1310" s="672"/>
      <c r="BL1310" s="60"/>
      <c r="CB1310" s="60"/>
    </row>
    <row r="1311" spans="2:80" x14ac:dyDescent="0.25">
      <c r="B1311" s="6">
        <v>24.2</v>
      </c>
      <c r="C1311" s="6">
        <v>79</v>
      </c>
      <c r="D1311" s="6">
        <v>21</v>
      </c>
      <c r="E1311" s="6">
        <v>23.5</v>
      </c>
      <c r="F1311" s="6">
        <v>1.4</v>
      </c>
      <c r="G1311" s="6">
        <v>3.6</v>
      </c>
      <c r="H1311" s="6">
        <v>1011.1</v>
      </c>
      <c r="I1311" s="6" t="s">
        <v>229</v>
      </c>
      <c r="J1311" s="6" t="s">
        <v>229</v>
      </c>
      <c r="K1311" s="6">
        <v>0</v>
      </c>
      <c r="L1311" s="6">
        <v>0</v>
      </c>
      <c r="M1311" s="6">
        <v>0.5</v>
      </c>
      <c r="N1311">
        <v>15.7</v>
      </c>
      <c r="O1311">
        <v>669.8</v>
      </c>
      <c r="P1311">
        <v>22.8</v>
      </c>
      <c r="Q1311">
        <v>22.7</v>
      </c>
      <c r="R1311" s="60">
        <v>0.90416666666666701</v>
      </c>
      <c r="T1311" s="124">
        <f t="shared" si="82"/>
        <v>0</v>
      </c>
      <c r="U1311" s="128">
        <f t="shared" si="80"/>
        <v>-3</v>
      </c>
      <c r="V1311" s="123" t="str">
        <f t="shared" si="78"/>
        <v/>
      </c>
      <c r="W1311" s="128" t="str">
        <f t="shared" si="79"/>
        <v/>
      </c>
      <c r="X1311" s="124"/>
      <c r="Z1311" s="6"/>
      <c r="AA1311"/>
      <c r="AB1311" s="545"/>
      <c r="AR1311" s="6"/>
      <c r="AS1311" s="6"/>
      <c r="AT1311" s="58"/>
      <c r="AV1311" s="6"/>
      <c r="AW1311" s="66"/>
      <c r="BK1311" s="672"/>
      <c r="BL1311" s="60"/>
      <c r="CB1311" s="60"/>
    </row>
    <row r="1312" spans="2:80" x14ac:dyDescent="0.25">
      <c r="B1312" s="6">
        <v>24.2</v>
      </c>
      <c r="C1312" s="6">
        <v>79</v>
      </c>
      <c r="D1312" s="6">
        <v>21</v>
      </c>
      <c r="E1312" s="6">
        <v>23.5</v>
      </c>
      <c r="F1312" s="6">
        <v>1.8</v>
      </c>
      <c r="G1312" s="6">
        <v>1.8</v>
      </c>
      <c r="H1312" s="6">
        <v>1011</v>
      </c>
      <c r="I1312" s="6" t="s">
        <v>229</v>
      </c>
      <c r="J1312" s="6" t="s">
        <v>229</v>
      </c>
      <c r="K1312" s="6">
        <v>0</v>
      </c>
      <c r="L1312" s="6">
        <v>0</v>
      </c>
      <c r="M1312" s="6">
        <v>0.5</v>
      </c>
      <c r="N1312">
        <v>15.7</v>
      </c>
      <c r="O1312">
        <v>669.8</v>
      </c>
      <c r="P1312">
        <v>22.8</v>
      </c>
      <c r="Q1312">
        <v>22.7</v>
      </c>
      <c r="R1312" s="60">
        <v>0.90486111111111101</v>
      </c>
      <c r="T1312" s="124">
        <f t="shared" si="82"/>
        <v>0</v>
      </c>
      <c r="U1312" s="128">
        <f t="shared" si="80"/>
        <v>-3</v>
      </c>
      <c r="V1312" s="123" t="str">
        <f t="shared" si="78"/>
        <v/>
      </c>
      <c r="W1312" s="128" t="str">
        <f t="shared" si="79"/>
        <v/>
      </c>
      <c r="X1312" s="124"/>
      <c r="Z1312" s="6"/>
      <c r="AA1312"/>
      <c r="AB1312" s="545"/>
      <c r="AR1312" s="6"/>
      <c r="AS1312" s="6"/>
      <c r="AT1312" s="58"/>
      <c r="AV1312" s="6"/>
      <c r="AW1312" s="66"/>
      <c r="BK1312" s="672"/>
      <c r="BL1312" s="60"/>
      <c r="CB1312" s="60"/>
    </row>
    <row r="1313" spans="2:80" x14ac:dyDescent="0.25">
      <c r="B1313" s="6">
        <v>24.1</v>
      </c>
      <c r="C1313" s="6">
        <v>79</v>
      </c>
      <c r="D1313" s="6">
        <v>21</v>
      </c>
      <c r="E1313" s="6">
        <v>23.5</v>
      </c>
      <c r="F1313" s="6">
        <v>1.4</v>
      </c>
      <c r="G1313" s="6">
        <v>1.8</v>
      </c>
      <c r="H1313" s="6">
        <v>1010.8</v>
      </c>
      <c r="I1313" s="6" t="s">
        <v>229</v>
      </c>
      <c r="J1313" s="6" t="s">
        <v>229</v>
      </c>
      <c r="K1313" s="6">
        <v>0</v>
      </c>
      <c r="L1313" s="6">
        <v>0</v>
      </c>
      <c r="M1313" s="6">
        <v>0.5</v>
      </c>
      <c r="N1313">
        <v>15.7</v>
      </c>
      <c r="O1313">
        <v>669.8</v>
      </c>
      <c r="P1313">
        <v>22.8</v>
      </c>
      <c r="Q1313">
        <v>22.7</v>
      </c>
      <c r="R1313" s="60">
        <v>0.905555555555556</v>
      </c>
      <c r="T1313" s="124">
        <f t="shared" si="82"/>
        <v>0</v>
      </c>
      <c r="U1313" s="128">
        <f t="shared" si="80"/>
        <v>-3</v>
      </c>
      <c r="V1313" s="123" t="str">
        <f t="shared" si="78"/>
        <v/>
      </c>
      <c r="W1313" s="128" t="str">
        <f t="shared" si="79"/>
        <v/>
      </c>
      <c r="X1313" s="124"/>
      <c r="Z1313" s="6"/>
      <c r="AA1313"/>
      <c r="AB1313" s="545"/>
      <c r="AR1313" s="6"/>
      <c r="AS1313" s="6"/>
      <c r="AT1313" s="58"/>
      <c r="AV1313" s="6"/>
      <c r="AW1313" s="66"/>
      <c r="BK1313" s="672"/>
      <c r="BL1313" s="60"/>
      <c r="CB1313" s="60"/>
    </row>
    <row r="1314" spans="2:80" x14ac:dyDescent="0.25">
      <c r="B1314" s="6">
        <v>24.1</v>
      </c>
      <c r="C1314" s="6">
        <v>79</v>
      </c>
      <c r="D1314" s="6">
        <v>21</v>
      </c>
      <c r="E1314" s="6">
        <v>23.5</v>
      </c>
      <c r="F1314" s="6">
        <v>1.1000000000000001</v>
      </c>
      <c r="G1314" s="6">
        <v>1.8</v>
      </c>
      <c r="H1314" s="6">
        <v>1011</v>
      </c>
      <c r="I1314" s="6" t="s">
        <v>229</v>
      </c>
      <c r="J1314" s="6" t="s">
        <v>229</v>
      </c>
      <c r="K1314" s="6">
        <v>0</v>
      </c>
      <c r="L1314" s="6">
        <v>0</v>
      </c>
      <c r="M1314" s="6">
        <v>0.5</v>
      </c>
      <c r="N1314">
        <v>15.7</v>
      </c>
      <c r="O1314">
        <v>669.8</v>
      </c>
      <c r="P1314">
        <v>22.8</v>
      </c>
      <c r="Q1314">
        <v>22.7</v>
      </c>
      <c r="R1314" s="60">
        <v>0.90625</v>
      </c>
      <c r="T1314" s="124">
        <f t="shared" si="82"/>
        <v>0</v>
      </c>
      <c r="U1314" s="128">
        <f t="shared" si="80"/>
        <v>-3</v>
      </c>
      <c r="V1314" s="123" t="str">
        <f t="shared" si="78"/>
        <v/>
      </c>
      <c r="W1314" s="128" t="str">
        <f t="shared" si="79"/>
        <v/>
      </c>
      <c r="X1314" s="124"/>
      <c r="Z1314" s="6"/>
      <c r="AA1314"/>
      <c r="AB1314" s="545"/>
      <c r="AR1314" s="6"/>
      <c r="AS1314" s="6"/>
      <c r="AT1314" s="58"/>
      <c r="AV1314" s="6"/>
      <c r="AW1314" s="66"/>
      <c r="BK1314" s="672"/>
      <c r="BL1314" s="60"/>
      <c r="CB1314" s="60"/>
    </row>
    <row r="1315" spans="2:80" x14ac:dyDescent="0.25">
      <c r="B1315" s="6">
        <v>24.2</v>
      </c>
      <c r="C1315" s="6">
        <v>79</v>
      </c>
      <c r="D1315" s="6">
        <v>21</v>
      </c>
      <c r="E1315" s="6">
        <v>23.5</v>
      </c>
      <c r="F1315" s="6">
        <v>4.3</v>
      </c>
      <c r="G1315" s="6">
        <v>5.4</v>
      </c>
      <c r="H1315" s="6">
        <v>1010.9</v>
      </c>
      <c r="I1315" s="6" t="s">
        <v>229</v>
      </c>
      <c r="J1315" s="6" t="s">
        <v>229</v>
      </c>
      <c r="K1315" s="6">
        <v>0</v>
      </c>
      <c r="L1315" s="6">
        <v>0</v>
      </c>
      <c r="M1315" s="6">
        <v>0.5</v>
      </c>
      <c r="N1315">
        <v>15.7</v>
      </c>
      <c r="O1315">
        <v>669.8</v>
      </c>
      <c r="P1315">
        <v>22.8</v>
      </c>
      <c r="Q1315">
        <v>22.7</v>
      </c>
      <c r="R1315" s="60">
        <v>0.906944444444444</v>
      </c>
      <c r="T1315" s="124">
        <f t="shared" si="82"/>
        <v>0</v>
      </c>
      <c r="U1315" s="128">
        <f t="shared" si="80"/>
        <v>-3</v>
      </c>
      <c r="V1315" s="123" t="str">
        <f t="shared" si="78"/>
        <v/>
      </c>
      <c r="W1315" s="128" t="str">
        <f t="shared" si="79"/>
        <v/>
      </c>
      <c r="X1315" s="124"/>
      <c r="Z1315" s="6"/>
      <c r="AA1315"/>
      <c r="AB1315" s="545"/>
      <c r="AR1315" s="6"/>
      <c r="AS1315" s="6"/>
      <c r="AT1315" s="58"/>
      <c r="AV1315" s="6"/>
      <c r="AW1315" s="66"/>
      <c r="BK1315" s="672"/>
      <c r="BL1315" s="60"/>
      <c r="CB1315" s="60"/>
    </row>
    <row r="1316" spans="2:80" x14ac:dyDescent="0.25">
      <c r="B1316" s="6">
        <v>24.1</v>
      </c>
      <c r="C1316" s="6">
        <v>79</v>
      </c>
      <c r="D1316" s="6">
        <v>21</v>
      </c>
      <c r="E1316" s="6">
        <v>23.5</v>
      </c>
      <c r="F1316" s="6">
        <v>2.9</v>
      </c>
      <c r="G1316" s="6">
        <v>3.6</v>
      </c>
      <c r="H1316" s="6">
        <v>1010.8</v>
      </c>
      <c r="I1316" s="6" t="s">
        <v>229</v>
      </c>
      <c r="J1316" s="6" t="s">
        <v>229</v>
      </c>
      <c r="K1316" s="6">
        <v>0</v>
      </c>
      <c r="L1316" s="6">
        <v>0</v>
      </c>
      <c r="M1316" s="6">
        <v>0.5</v>
      </c>
      <c r="N1316">
        <v>15.7</v>
      </c>
      <c r="O1316">
        <v>669.8</v>
      </c>
      <c r="P1316">
        <v>22.7</v>
      </c>
      <c r="Q1316">
        <v>22.7</v>
      </c>
      <c r="R1316" s="60">
        <v>0.90763888888888899</v>
      </c>
      <c r="T1316" s="124">
        <f t="shared" si="82"/>
        <v>0</v>
      </c>
      <c r="U1316" s="128">
        <f t="shared" si="80"/>
        <v>-3</v>
      </c>
      <c r="V1316" s="123" t="str">
        <f t="shared" si="78"/>
        <v/>
      </c>
      <c r="W1316" s="128" t="str">
        <f t="shared" si="79"/>
        <v/>
      </c>
      <c r="X1316" s="124"/>
      <c r="Z1316" s="6"/>
      <c r="AA1316"/>
      <c r="AB1316" s="545"/>
      <c r="AR1316" s="6"/>
      <c r="AS1316" s="6"/>
      <c r="AT1316" s="58"/>
      <c r="AV1316" s="6"/>
      <c r="AW1316" s="66"/>
      <c r="BK1316" s="672"/>
      <c r="BL1316" s="60"/>
      <c r="CB1316" s="60"/>
    </row>
    <row r="1317" spans="2:80" x14ac:dyDescent="0.25">
      <c r="B1317" s="6">
        <v>24.1</v>
      </c>
      <c r="C1317" s="6">
        <v>79</v>
      </c>
      <c r="D1317" s="6">
        <v>21</v>
      </c>
      <c r="E1317" s="6">
        <v>23.5</v>
      </c>
      <c r="F1317" s="6">
        <v>0.7</v>
      </c>
      <c r="G1317" s="6">
        <v>1.8</v>
      </c>
      <c r="H1317" s="6">
        <v>1010.8</v>
      </c>
      <c r="I1317" s="6" t="s">
        <v>229</v>
      </c>
      <c r="J1317" s="6" t="s">
        <v>229</v>
      </c>
      <c r="K1317" s="6">
        <v>0</v>
      </c>
      <c r="L1317" s="6">
        <v>0</v>
      </c>
      <c r="M1317" s="6">
        <v>0.5</v>
      </c>
      <c r="N1317">
        <v>15.7</v>
      </c>
      <c r="O1317">
        <v>669.8</v>
      </c>
      <c r="P1317">
        <v>22.7</v>
      </c>
      <c r="Q1317">
        <v>22.7</v>
      </c>
      <c r="R1317" s="60">
        <v>0.90833333333333299</v>
      </c>
      <c r="T1317" s="124">
        <f t="shared" si="82"/>
        <v>0</v>
      </c>
      <c r="U1317" s="128">
        <f t="shared" si="80"/>
        <v>-3</v>
      </c>
      <c r="V1317" s="123" t="str">
        <f t="shared" si="78"/>
        <v/>
      </c>
      <c r="W1317" s="128" t="str">
        <f t="shared" si="79"/>
        <v/>
      </c>
      <c r="X1317" s="124"/>
      <c r="Z1317" s="6"/>
      <c r="AA1317"/>
      <c r="AB1317" s="545"/>
      <c r="AR1317" s="6"/>
      <c r="AS1317" s="6"/>
      <c r="AT1317" s="58"/>
      <c r="AV1317" s="6"/>
      <c r="AW1317" s="66"/>
      <c r="BK1317" s="672"/>
      <c r="BL1317" s="60"/>
      <c r="CB1317" s="60"/>
    </row>
    <row r="1318" spans="2:80" x14ac:dyDescent="0.25">
      <c r="B1318" s="6">
        <v>24.1</v>
      </c>
      <c r="C1318" s="6">
        <v>79</v>
      </c>
      <c r="D1318" s="6">
        <v>21</v>
      </c>
      <c r="E1318" s="6">
        <v>23.5</v>
      </c>
      <c r="F1318" s="6">
        <v>4.7</v>
      </c>
      <c r="G1318" s="6">
        <v>5.4</v>
      </c>
      <c r="H1318" s="6">
        <v>1010.9</v>
      </c>
      <c r="I1318" s="6" t="s">
        <v>229</v>
      </c>
      <c r="J1318" s="6" t="s">
        <v>229</v>
      </c>
      <c r="K1318" s="6">
        <v>0</v>
      </c>
      <c r="L1318" s="6">
        <v>0</v>
      </c>
      <c r="M1318" s="6">
        <v>0.5</v>
      </c>
      <c r="N1318">
        <v>15.7</v>
      </c>
      <c r="O1318">
        <v>669.8</v>
      </c>
      <c r="P1318">
        <v>22.8</v>
      </c>
      <c r="Q1318">
        <v>22.7</v>
      </c>
      <c r="R1318" s="60">
        <v>0.90902777777777799</v>
      </c>
      <c r="T1318" s="124">
        <f t="shared" si="82"/>
        <v>0</v>
      </c>
      <c r="U1318" s="128">
        <f t="shared" si="80"/>
        <v>-3</v>
      </c>
      <c r="V1318" s="123" t="str">
        <f t="shared" si="78"/>
        <v/>
      </c>
      <c r="W1318" s="128" t="str">
        <f t="shared" si="79"/>
        <v/>
      </c>
      <c r="X1318" s="124"/>
      <c r="Z1318" s="6"/>
      <c r="AA1318"/>
      <c r="AB1318" s="545"/>
      <c r="AR1318" s="6"/>
      <c r="AS1318" s="6"/>
      <c r="AT1318" s="58"/>
      <c r="AV1318" s="6"/>
      <c r="AW1318" s="66"/>
      <c r="BK1318" s="672"/>
      <c r="BL1318" s="60"/>
      <c r="CB1318" s="60"/>
    </row>
    <row r="1319" spans="2:80" x14ac:dyDescent="0.25">
      <c r="B1319" s="6">
        <v>24.1</v>
      </c>
      <c r="C1319" s="6">
        <v>79</v>
      </c>
      <c r="D1319" s="6">
        <v>21</v>
      </c>
      <c r="E1319" s="6">
        <v>23.5</v>
      </c>
      <c r="F1319" s="6">
        <v>3.6</v>
      </c>
      <c r="G1319" s="6">
        <v>3.6</v>
      </c>
      <c r="H1319" s="6">
        <v>1011.1</v>
      </c>
      <c r="I1319" s="6" t="s">
        <v>229</v>
      </c>
      <c r="J1319" s="6" t="s">
        <v>229</v>
      </c>
      <c r="K1319" s="6">
        <v>0</v>
      </c>
      <c r="L1319" s="6">
        <v>0</v>
      </c>
      <c r="M1319" s="6">
        <v>0.5</v>
      </c>
      <c r="N1319">
        <v>15.7</v>
      </c>
      <c r="O1319">
        <v>669.8</v>
      </c>
      <c r="P1319">
        <v>22.7</v>
      </c>
      <c r="Q1319">
        <v>22.7</v>
      </c>
      <c r="R1319" s="60">
        <v>0.90972222222222199</v>
      </c>
      <c r="T1319" s="124">
        <f t="shared" si="82"/>
        <v>0</v>
      </c>
      <c r="U1319" s="128">
        <f t="shared" si="80"/>
        <v>-3</v>
      </c>
      <c r="V1319" s="123" t="str">
        <f t="shared" si="78"/>
        <v/>
      </c>
      <c r="W1319" s="128" t="str">
        <f t="shared" si="79"/>
        <v/>
      </c>
      <c r="X1319" s="124"/>
      <c r="Z1319" s="6"/>
      <c r="AA1319"/>
      <c r="AB1319" s="545"/>
      <c r="AR1319" s="6"/>
      <c r="AS1319" s="6"/>
      <c r="AT1319" s="58"/>
      <c r="AV1319" s="6"/>
      <c r="AW1319" s="66"/>
      <c r="BK1319" s="672"/>
      <c r="BL1319" s="60"/>
      <c r="CB1319" s="60"/>
    </row>
    <row r="1320" spans="2:80" x14ac:dyDescent="0.25">
      <c r="B1320" s="6">
        <v>24.1</v>
      </c>
      <c r="C1320" s="6">
        <v>79</v>
      </c>
      <c r="D1320" s="6">
        <v>21</v>
      </c>
      <c r="E1320" s="6">
        <v>23.5</v>
      </c>
      <c r="F1320" s="6">
        <v>1.1000000000000001</v>
      </c>
      <c r="G1320" s="6">
        <v>1.8</v>
      </c>
      <c r="H1320" s="6">
        <v>1011</v>
      </c>
      <c r="I1320" s="6" t="s">
        <v>229</v>
      </c>
      <c r="J1320" s="6" t="s">
        <v>229</v>
      </c>
      <c r="K1320" s="6">
        <v>0</v>
      </c>
      <c r="L1320" s="6">
        <v>0</v>
      </c>
      <c r="M1320" s="6">
        <v>0.5</v>
      </c>
      <c r="N1320">
        <v>15.7</v>
      </c>
      <c r="O1320">
        <v>669.8</v>
      </c>
      <c r="P1320">
        <v>22.7</v>
      </c>
      <c r="Q1320">
        <v>22.7</v>
      </c>
      <c r="R1320" s="60">
        <v>0.91041666666666698</v>
      </c>
      <c r="T1320" s="124">
        <f t="shared" si="82"/>
        <v>0</v>
      </c>
      <c r="U1320" s="128">
        <f t="shared" si="80"/>
        <v>-3</v>
      </c>
      <c r="V1320" s="123" t="str">
        <f t="shared" si="78"/>
        <v/>
      </c>
      <c r="W1320" s="128" t="str">
        <f t="shared" si="79"/>
        <v/>
      </c>
      <c r="X1320" s="124"/>
      <c r="Z1320" s="6"/>
      <c r="AA1320"/>
      <c r="AB1320" s="545"/>
      <c r="AR1320" s="6"/>
      <c r="AS1320" s="6"/>
      <c r="AT1320" s="58"/>
      <c r="AV1320" s="6"/>
      <c r="AW1320" s="66"/>
      <c r="BK1320" s="672"/>
      <c r="BL1320" s="60"/>
      <c r="CB1320" s="60"/>
    </row>
    <row r="1321" spans="2:80" x14ac:dyDescent="0.25">
      <c r="B1321" s="6">
        <v>24.1</v>
      </c>
      <c r="C1321" s="6">
        <v>79</v>
      </c>
      <c r="D1321" s="6">
        <v>21</v>
      </c>
      <c r="E1321" s="6">
        <v>23.5</v>
      </c>
      <c r="F1321" s="6">
        <v>4</v>
      </c>
      <c r="G1321" s="6">
        <v>5.4</v>
      </c>
      <c r="H1321" s="6">
        <v>1010.9</v>
      </c>
      <c r="I1321" s="6" t="s">
        <v>229</v>
      </c>
      <c r="J1321" s="6" t="s">
        <v>229</v>
      </c>
      <c r="K1321" s="6">
        <v>0</v>
      </c>
      <c r="L1321" s="6">
        <v>0</v>
      </c>
      <c r="M1321" s="6">
        <v>0.5</v>
      </c>
      <c r="N1321">
        <v>15.7</v>
      </c>
      <c r="O1321">
        <v>669.8</v>
      </c>
      <c r="P1321">
        <v>22.7</v>
      </c>
      <c r="Q1321">
        <v>22.7</v>
      </c>
      <c r="R1321" s="60">
        <v>0.91111111111111098</v>
      </c>
      <c r="T1321" s="124">
        <f t="shared" si="82"/>
        <v>0</v>
      </c>
      <c r="U1321" s="128">
        <f t="shared" si="80"/>
        <v>-3</v>
      </c>
      <c r="V1321" s="123" t="str">
        <f t="shared" si="78"/>
        <v/>
      </c>
      <c r="W1321" s="128" t="str">
        <f t="shared" si="79"/>
        <v/>
      </c>
      <c r="X1321" s="124"/>
      <c r="Z1321" s="6"/>
      <c r="AA1321"/>
      <c r="AB1321" s="545"/>
      <c r="AR1321" s="6"/>
      <c r="AS1321" s="6"/>
      <c r="AT1321" s="58"/>
      <c r="AV1321" s="6"/>
      <c r="AW1321" s="66"/>
      <c r="BK1321" s="672"/>
      <c r="BL1321" s="60"/>
      <c r="CB1321" s="60"/>
    </row>
    <row r="1322" spans="2:80" x14ac:dyDescent="0.25">
      <c r="B1322" s="6">
        <v>24.1</v>
      </c>
      <c r="C1322" s="6">
        <v>79</v>
      </c>
      <c r="D1322" s="6">
        <v>20.9</v>
      </c>
      <c r="E1322" s="6">
        <v>23.4</v>
      </c>
      <c r="F1322" s="6">
        <v>4.7</v>
      </c>
      <c r="G1322" s="6">
        <v>7.2</v>
      </c>
      <c r="H1322" s="6">
        <v>1010.9</v>
      </c>
      <c r="I1322" s="6" t="s">
        <v>229</v>
      </c>
      <c r="J1322" s="6" t="s">
        <v>229</v>
      </c>
      <c r="K1322" s="6">
        <v>0</v>
      </c>
      <c r="L1322" s="6">
        <v>0</v>
      </c>
      <c r="M1322" s="6">
        <v>0.5</v>
      </c>
      <c r="N1322">
        <v>15.7</v>
      </c>
      <c r="O1322">
        <v>669.8</v>
      </c>
      <c r="P1322">
        <v>22.7</v>
      </c>
      <c r="Q1322">
        <v>22.7</v>
      </c>
      <c r="R1322" s="60">
        <v>0.91180555555555598</v>
      </c>
      <c r="T1322" s="124">
        <f t="shared" si="82"/>
        <v>0</v>
      </c>
      <c r="U1322" s="128">
        <f t="shared" si="80"/>
        <v>-3</v>
      </c>
      <c r="V1322" s="123" t="str">
        <f t="shared" si="78"/>
        <v/>
      </c>
      <c r="W1322" s="128" t="str">
        <f t="shared" si="79"/>
        <v/>
      </c>
      <c r="X1322" s="124"/>
      <c r="Z1322" s="6"/>
      <c r="AA1322"/>
      <c r="AB1322" s="545"/>
      <c r="AR1322" s="6"/>
      <c r="AS1322" s="6"/>
      <c r="AT1322" s="58"/>
      <c r="AV1322" s="6"/>
      <c r="AW1322" s="66"/>
      <c r="BK1322" s="672"/>
      <c r="BL1322" s="60"/>
      <c r="CB1322" s="60"/>
    </row>
    <row r="1323" spans="2:80" x14ac:dyDescent="0.25">
      <c r="B1323" s="6">
        <v>24.1</v>
      </c>
      <c r="C1323" s="6">
        <v>79</v>
      </c>
      <c r="D1323" s="6">
        <v>20.9</v>
      </c>
      <c r="E1323" s="6">
        <v>23.4</v>
      </c>
      <c r="F1323" s="6">
        <v>1.8</v>
      </c>
      <c r="G1323" s="6">
        <v>1.8</v>
      </c>
      <c r="H1323" s="6">
        <v>1010.9</v>
      </c>
      <c r="I1323" s="6" t="s">
        <v>229</v>
      </c>
      <c r="J1323" s="6" t="s">
        <v>229</v>
      </c>
      <c r="K1323" s="6">
        <v>0</v>
      </c>
      <c r="L1323" s="6">
        <v>0</v>
      </c>
      <c r="M1323" s="6">
        <v>0.5</v>
      </c>
      <c r="N1323">
        <v>15.7</v>
      </c>
      <c r="O1323">
        <v>669.8</v>
      </c>
      <c r="P1323">
        <v>22.7</v>
      </c>
      <c r="Q1323">
        <v>22.7</v>
      </c>
      <c r="R1323" s="60">
        <v>0.91249999999999998</v>
      </c>
      <c r="T1323" s="124">
        <f t="shared" si="82"/>
        <v>0</v>
      </c>
      <c r="U1323" s="128">
        <f t="shared" si="80"/>
        <v>-3</v>
      </c>
      <c r="V1323" s="123" t="str">
        <f t="shared" si="78"/>
        <v/>
      </c>
      <c r="W1323" s="128" t="str">
        <f t="shared" si="79"/>
        <v/>
      </c>
      <c r="X1323" s="124"/>
      <c r="Z1323" s="6"/>
      <c r="AA1323"/>
      <c r="AB1323" s="545"/>
      <c r="AR1323" s="6"/>
      <c r="AS1323" s="6"/>
      <c r="AT1323" s="58"/>
      <c r="AV1323" s="6"/>
      <c r="AW1323" s="66"/>
      <c r="BK1323" s="672"/>
      <c r="BL1323" s="60"/>
      <c r="CB1323" s="60"/>
    </row>
    <row r="1324" spans="2:80" x14ac:dyDescent="0.25">
      <c r="B1324" s="6">
        <v>24</v>
      </c>
      <c r="C1324" s="6">
        <v>79</v>
      </c>
      <c r="D1324" s="6">
        <v>20.9</v>
      </c>
      <c r="E1324" s="6">
        <v>23.4</v>
      </c>
      <c r="F1324" s="6">
        <v>1.1000000000000001</v>
      </c>
      <c r="G1324" s="6">
        <v>1.8</v>
      </c>
      <c r="H1324" s="6">
        <v>1010.8</v>
      </c>
      <c r="I1324" s="6" t="s">
        <v>229</v>
      </c>
      <c r="J1324" s="6" t="s">
        <v>229</v>
      </c>
      <c r="K1324" s="6">
        <v>0</v>
      </c>
      <c r="L1324" s="6">
        <v>0</v>
      </c>
      <c r="M1324" s="6">
        <v>0.5</v>
      </c>
      <c r="N1324">
        <v>15.7</v>
      </c>
      <c r="O1324">
        <v>669.8</v>
      </c>
      <c r="P1324">
        <v>22.7</v>
      </c>
      <c r="Q1324">
        <v>22.7</v>
      </c>
      <c r="R1324" s="60">
        <v>0.91319444444444497</v>
      </c>
      <c r="T1324" s="124">
        <f t="shared" si="82"/>
        <v>0</v>
      </c>
      <c r="U1324" s="128">
        <f t="shared" si="80"/>
        <v>-3</v>
      </c>
      <c r="V1324" s="123" t="str">
        <f t="shared" si="78"/>
        <v/>
      </c>
      <c r="W1324" s="128" t="str">
        <f t="shared" si="79"/>
        <v/>
      </c>
      <c r="X1324" s="124"/>
      <c r="Z1324" s="6"/>
      <c r="AA1324"/>
      <c r="AB1324" s="545"/>
      <c r="AR1324" s="6"/>
      <c r="AS1324" s="6"/>
      <c r="AT1324" s="58"/>
      <c r="AV1324" s="6"/>
      <c r="AW1324" s="66"/>
      <c r="BK1324" s="672"/>
      <c r="BL1324" s="60"/>
      <c r="CB1324" s="60"/>
    </row>
    <row r="1325" spans="2:80" x14ac:dyDescent="0.25">
      <c r="B1325" s="6">
        <v>24</v>
      </c>
      <c r="C1325" s="6">
        <v>79</v>
      </c>
      <c r="D1325" s="6">
        <v>20.9</v>
      </c>
      <c r="E1325" s="6">
        <v>23.4</v>
      </c>
      <c r="F1325" s="6">
        <v>4.7</v>
      </c>
      <c r="G1325" s="6">
        <v>5.4</v>
      </c>
      <c r="H1325" s="6">
        <v>1011</v>
      </c>
      <c r="I1325" s="6" t="s">
        <v>229</v>
      </c>
      <c r="J1325" s="6" t="s">
        <v>229</v>
      </c>
      <c r="K1325" s="6">
        <v>0</v>
      </c>
      <c r="L1325" s="6">
        <v>0</v>
      </c>
      <c r="M1325" s="6">
        <v>0.5</v>
      </c>
      <c r="N1325">
        <v>15.7</v>
      </c>
      <c r="O1325">
        <v>669.8</v>
      </c>
      <c r="P1325">
        <v>22.7</v>
      </c>
      <c r="Q1325">
        <v>22.6</v>
      </c>
      <c r="R1325" s="60">
        <v>0.91388888888888897</v>
      </c>
      <c r="T1325" s="124">
        <f t="shared" si="82"/>
        <v>0</v>
      </c>
      <c r="U1325" s="128">
        <f t="shared" si="80"/>
        <v>-3</v>
      </c>
      <c r="V1325" s="123" t="str">
        <f t="shared" si="78"/>
        <v/>
      </c>
      <c r="W1325" s="128" t="str">
        <f t="shared" si="79"/>
        <v/>
      </c>
      <c r="X1325" s="124"/>
      <c r="Z1325" s="6"/>
      <c r="AA1325"/>
      <c r="AB1325" s="545"/>
      <c r="AR1325" s="6"/>
      <c r="AS1325" s="6"/>
      <c r="AT1325" s="58"/>
      <c r="AV1325" s="6"/>
      <c r="AW1325" s="66"/>
      <c r="BK1325" s="672"/>
      <c r="BL1325" s="60"/>
      <c r="CB1325" s="60"/>
    </row>
    <row r="1326" spans="2:80" x14ac:dyDescent="0.25">
      <c r="B1326" s="6">
        <v>24</v>
      </c>
      <c r="C1326" s="6">
        <v>79</v>
      </c>
      <c r="D1326" s="6">
        <v>20.9</v>
      </c>
      <c r="E1326" s="6">
        <v>23.4</v>
      </c>
      <c r="F1326" s="6">
        <v>0.7</v>
      </c>
      <c r="G1326" s="6">
        <v>1.8</v>
      </c>
      <c r="H1326" s="6">
        <v>1010.9</v>
      </c>
      <c r="I1326" s="6" t="s">
        <v>229</v>
      </c>
      <c r="J1326" s="6" t="s">
        <v>229</v>
      </c>
      <c r="K1326" s="6">
        <v>0</v>
      </c>
      <c r="L1326" s="6">
        <v>0</v>
      </c>
      <c r="M1326" s="6">
        <v>0.5</v>
      </c>
      <c r="N1326">
        <v>15.7</v>
      </c>
      <c r="O1326">
        <v>669.8</v>
      </c>
      <c r="P1326">
        <v>22.7</v>
      </c>
      <c r="Q1326">
        <v>22.7</v>
      </c>
      <c r="R1326" s="60">
        <v>0.91458333333333297</v>
      </c>
      <c r="T1326" s="124">
        <f t="shared" si="82"/>
        <v>0</v>
      </c>
      <c r="U1326" s="128">
        <f t="shared" si="80"/>
        <v>-3</v>
      </c>
      <c r="V1326" s="123" t="str">
        <f t="shared" si="78"/>
        <v/>
      </c>
      <c r="W1326" s="128" t="str">
        <f t="shared" si="79"/>
        <v/>
      </c>
      <c r="X1326" s="124"/>
      <c r="Z1326" s="6"/>
      <c r="AA1326"/>
      <c r="AB1326" s="545"/>
      <c r="AR1326" s="6"/>
      <c r="AS1326" s="6"/>
      <c r="AT1326" s="58"/>
      <c r="AV1326" s="6"/>
      <c r="AW1326" s="66"/>
      <c r="BK1326" s="672"/>
      <c r="BL1326" s="60"/>
      <c r="CB1326" s="60"/>
    </row>
    <row r="1327" spans="2:80" x14ac:dyDescent="0.25">
      <c r="B1327" s="6">
        <v>24</v>
      </c>
      <c r="C1327" s="6">
        <v>79</v>
      </c>
      <c r="D1327" s="6">
        <v>20.9</v>
      </c>
      <c r="E1327" s="6">
        <v>23.4</v>
      </c>
      <c r="F1327" s="6">
        <v>3.2</v>
      </c>
      <c r="G1327" s="6">
        <v>5.4</v>
      </c>
      <c r="H1327" s="6">
        <v>1010.9</v>
      </c>
      <c r="I1327" s="6" t="s">
        <v>229</v>
      </c>
      <c r="J1327" s="6" t="s">
        <v>229</v>
      </c>
      <c r="K1327" s="6">
        <v>0</v>
      </c>
      <c r="L1327" s="6">
        <v>0</v>
      </c>
      <c r="M1327" s="6">
        <v>0.5</v>
      </c>
      <c r="N1327">
        <v>15.7</v>
      </c>
      <c r="O1327">
        <v>669.8</v>
      </c>
      <c r="P1327">
        <v>22.7</v>
      </c>
      <c r="Q1327">
        <v>22.7</v>
      </c>
      <c r="R1327" s="60">
        <v>0.91527777777777797</v>
      </c>
      <c r="T1327" s="124">
        <f t="shared" si="82"/>
        <v>0</v>
      </c>
      <c r="U1327" s="128">
        <f t="shared" si="80"/>
        <v>-3</v>
      </c>
      <c r="V1327" s="123" t="str">
        <f t="shared" si="78"/>
        <v/>
      </c>
      <c r="W1327" s="128" t="str">
        <f t="shared" si="79"/>
        <v/>
      </c>
      <c r="X1327" s="124"/>
      <c r="Z1327" s="6"/>
      <c r="AA1327"/>
      <c r="AB1327" s="545"/>
      <c r="AR1327" s="6"/>
      <c r="AS1327" s="6"/>
      <c r="AT1327" s="58"/>
      <c r="AV1327" s="6"/>
      <c r="AW1327" s="66"/>
      <c r="BK1327" s="672"/>
      <c r="BL1327" s="60"/>
      <c r="CB1327" s="60"/>
    </row>
    <row r="1328" spans="2:80" x14ac:dyDescent="0.25">
      <c r="B1328" s="6">
        <v>24</v>
      </c>
      <c r="C1328" s="6">
        <v>79</v>
      </c>
      <c r="D1328" s="6">
        <v>20.9</v>
      </c>
      <c r="E1328" s="6">
        <v>23.4</v>
      </c>
      <c r="F1328" s="6">
        <v>6.1</v>
      </c>
      <c r="G1328" s="6">
        <v>7.2</v>
      </c>
      <c r="H1328" s="6">
        <v>1010.9</v>
      </c>
      <c r="I1328" s="6" t="s">
        <v>229</v>
      </c>
      <c r="J1328" s="6" t="s">
        <v>229</v>
      </c>
      <c r="K1328" s="6">
        <v>0</v>
      </c>
      <c r="L1328" s="6">
        <v>0</v>
      </c>
      <c r="M1328" s="6">
        <v>0.5</v>
      </c>
      <c r="N1328">
        <v>15.7</v>
      </c>
      <c r="O1328">
        <v>669.8</v>
      </c>
      <c r="P1328">
        <v>22.7</v>
      </c>
      <c r="Q1328">
        <v>22.6</v>
      </c>
      <c r="R1328" s="60">
        <v>0.91597222222222197</v>
      </c>
      <c r="T1328" s="124">
        <f t="shared" si="82"/>
        <v>0</v>
      </c>
      <c r="U1328" s="128">
        <f t="shared" si="80"/>
        <v>-3</v>
      </c>
      <c r="V1328" s="123" t="str">
        <f t="shared" si="78"/>
        <v/>
      </c>
      <c r="W1328" s="128" t="str">
        <f t="shared" si="79"/>
        <v/>
      </c>
      <c r="X1328" s="124"/>
      <c r="Z1328" s="6"/>
      <c r="AA1328"/>
      <c r="AB1328" s="545"/>
      <c r="AR1328" s="6"/>
      <c r="AS1328" s="6"/>
      <c r="AT1328" s="58"/>
      <c r="AV1328" s="6"/>
      <c r="AW1328" s="66"/>
      <c r="BK1328" s="672"/>
      <c r="BL1328" s="60"/>
      <c r="CB1328" s="60"/>
    </row>
    <row r="1329" spans="2:80" x14ac:dyDescent="0.25">
      <c r="B1329" s="6">
        <v>24</v>
      </c>
      <c r="C1329" s="6">
        <v>79</v>
      </c>
      <c r="D1329" s="6">
        <v>20.9</v>
      </c>
      <c r="E1329" s="6">
        <v>23.4</v>
      </c>
      <c r="F1329" s="6">
        <v>3.6</v>
      </c>
      <c r="G1329" s="6">
        <v>3.6</v>
      </c>
      <c r="H1329" s="6">
        <v>1011.1</v>
      </c>
      <c r="I1329" s="6" t="s">
        <v>229</v>
      </c>
      <c r="J1329" s="6" t="s">
        <v>229</v>
      </c>
      <c r="K1329" s="6">
        <v>0</v>
      </c>
      <c r="L1329" s="6">
        <v>0</v>
      </c>
      <c r="M1329" s="6">
        <v>0.5</v>
      </c>
      <c r="N1329">
        <v>15.7</v>
      </c>
      <c r="O1329">
        <v>669.8</v>
      </c>
      <c r="P1329">
        <v>22.7</v>
      </c>
      <c r="Q1329">
        <v>22.6</v>
      </c>
      <c r="R1329" s="60">
        <v>0.91666666666666696</v>
      </c>
      <c r="T1329" s="124">
        <f t="shared" si="82"/>
        <v>0</v>
      </c>
      <c r="U1329" s="128">
        <f t="shared" si="80"/>
        <v>-3</v>
      </c>
      <c r="V1329" s="123" t="str">
        <f t="shared" si="78"/>
        <v/>
      </c>
      <c r="W1329" s="128" t="str">
        <f t="shared" si="79"/>
        <v/>
      </c>
      <c r="X1329" s="124"/>
      <c r="Z1329" s="6"/>
      <c r="AA1329"/>
      <c r="AB1329" s="545"/>
      <c r="AR1329" s="6"/>
      <c r="AS1329" s="6"/>
      <c r="AT1329" s="58"/>
      <c r="AV1329" s="6"/>
      <c r="AW1329" s="66"/>
      <c r="BK1329" s="672"/>
      <c r="BL1329" s="60"/>
      <c r="CB1329" s="60"/>
    </row>
    <row r="1330" spans="2:80" x14ac:dyDescent="0.25">
      <c r="B1330" s="6">
        <v>24</v>
      </c>
      <c r="C1330" s="6">
        <v>79</v>
      </c>
      <c r="D1330" s="6">
        <v>20.9</v>
      </c>
      <c r="E1330" s="6">
        <v>23.4</v>
      </c>
      <c r="F1330" s="6">
        <v>3.2</v>
      </c>
      <c r="G1330" s="6">
        <v>3.6</v>
      </c>
      <c r="H1330" s="6">
        <v>1011</v>
      </c>
      <c r="I1330" s="6" t="s">
        <v>229</v>
      </c>
      <c r="J1330" s="6" t="s">
        <v>229</v>
      </c>
      <c r="K1330" s="6">
        <v>0</v>
      </c>
      <c r="L1330" s="6">
        <v>0</v>
      </c>
      <c r="M1330" s="6">
        <v>0.5</v>
      </c>
      <c r="N1330">
        <v>15.7</v>
      </c>
      <c r="O1330">
        <v>669.8</v>
      </c>
      <c r="P1330">
        <v>22.7</v>
      </c>
      <c r="Q1330">
        <v>22.6</v>
      </c>
      <c r="R1330" s="60">
        <v>0.91736111111111096</v>
      </c>
      <c r="T1330" s="124">
        <f t="shared" si="82"/>
        <v>0</v>
      </c>
      <c r="U1330" s="128">
        <f t="shared" si="80"/>
        <v>-3</v>
      </c>
      <c r="V1330" s="123" t="str">
        <f t="shared" si="78"/>
        <v/>
      </c>
      <c r="W1330" s="128" t="str">
        <f t="shared" si="79"/>
        <v/>
      </c>
      <c r="X1330" s="124"/>
      <c r="Z1330" s="6"/>
      <c r="AA1330"/>
      <c r="AB1330" s="545"/>
      <c r="AR1330" s="6"/>
      <c r="AS1330" s="6"/>
      <c r="AT1330" s="58"/>
      <c r="AV1330" s="6"/>
      <c r="AW1330" s="66"/>
      <c r="BK1330" s="672"/>
      <c r="BL1330" s="60"/>
      <c r="CB1330" s="60"/>
    </row>
    <row r="1331" spans="2:80" x14ac:dyDescent="0.25">
      <c r="B1331" s="6">
        <v>24</v>
      </c>
      <c r="C1331" s="6">
        <v>79</v>
      </c>
      <c r="D1331" s="6">
        <v>20.9</v>
      </c>
      <c r="E1331" s="6">
        <v>23.4</v>
      </c>
      <c r="F1331" s="6">
        <v>1.8</v>
      </c>
      <c r="G1331" s="6">
        <v>3.6</v>
      </c>
      <c r="H1331" s="6">
        <v>1011</v>
      </c>
      <c r="I1331" s="6" t="s">
        <v>229</v>
      </c>
      <c r="J1331" s="6" t="s">
        <v>229</v>
      </c>
      <c r="K1331" s="6">
        <v>0</v>
      </c>
      <c r="L1331" s="6">
        <v>0</v>
      </c>
      <c r="M1331" s="6">
        <v>0.5</v>
      </c>
      <c r="N1331">
        <v>15.7</v>
      </c>
      <c r="O1331">
        <v>669.8</v>
      </c>
      <c r="P1331">
        <v>22.7</v>
      </c>
      <c r="Q1331">
        <v>22.6</v>
      </c>
      <c r="R1331" s="60">
        <v>0.91805555555555596</v>
      </c>
      <c r="T1331" s="124">
        <f t="shared" si="82"/>
        <v>0</v>
      </c>
      <c r="U1331" s="128">
        <f t="shared" si="80"/>
        <v>-3</v>
      </c>
      <c r="V1331" s="123" t="str">
        <f t="shared" si="78"/>
        <v/>
      </c>
      <c r="W1331" s="128" t="str">
        <f t="shared" si="79"/>
        <v/>
      </c>
      <c r="X1331" s="124"/>
      <c r="Z1331" s="6"/>
      <c r="AA1331"/>
      <c r="AB1331" s="545"/>
      <c r="AR1331" s="6"/>
      <c r="AS1331" s="6"/>
      <c r="AT1331" s="58"/>
      <c r="AV1331" s="6"/>
      <c r="AW1331" s="66"/>
      <c r="BK1331" s="672"/>
      <c r="BL1331" s="60"/>
      <c r="CB1331" s="60"/>
    </row>
    <row r="1332" spans="2:80" x14ac:dyDescent="0.25">
      <c r="B1332" s="6">
        <v>24</v>
      </c>
      <c r="C1332" s="6">
        <v>79</v>
      </c>
      <c r="D1332" s="6">
        <v>20.9</v>
      </c>
      <c r="E1332" s="6">
        <v>23.4</v>
      </c>
      <c r="F1332" s="6">
        <v>4.3</v>
      </c>
      <c r="G1332" s="6">
        <v>7.2</v>
      </c>
      <c r="H1332" s="6">
        <v>1011.2</v>
      </c>
      <c r="I1332" s="6" t="s">
        <v>229</v>
      </c>
      <c r="J1332" s="6" t="s">
        <v>229</v>
      </c>
      <c r="K1332" s="6">
        <v>0</v>
      </c>
      <c r="L1332" s="6">
        <v>0</v>
      </c>
      <c r="M1332" s="6">
        <v>0.5</v>
      </c>
      <c r="N1332">
        <v>15.7</v>
      </c>
      <c r="O1332">
        <v>669.8</v>
      </c>
      <c r="P1332">
        <v>22.7</v>
      </c>
      <c r="Q1332">
        <v>22.6</v>
      </c>
      <c r="R1332" s="60">
        <v>0.91874999999999996</v>
      </c>
      <c r="T1332" s="124">
        <f t="shared" si="82"/>
        <v>0</v>
      </c>
      <c r="U1332" s="128">
        <f t="shared" si="80"/>
        <v>-3</v>
      </c>
      <c r="V1332" s="123" t="str">
        <f t="shared" si="78"/>
        <v/>
      </c>
      <c r="W1332" s="128" t="str">
        <f t="shared" si="79"/>
        <v/>
      </c>
      <c r="X1332" s="124"/>
      <c r="Z1332" s="6"/>
      <c r="AA1332"/>
      <c r="AB1332" s="545"/>
      <c r="AR1332" s="6"/>
      <c r="AS1332" s="6"/>
      <c r="AT1332" s="58"/>
      <c r="AV1332" s="6"/>
      <c r="AW1332" s="66"/>
      <c r="BK1332" s="672"/>
      <c r="BL1332" s="60"/>
      <c r="CB1332" s="60"/>
    </row>
    <row r="1333" spans="2:80" x14ac:dyDescent="0.25">
      <c r="B1333" s="6">
        <v>24</v>
      </c>
      <c r="C1333" s="6">
        <v>80</v>
      </c>
      <c r="D1333" s="6">
        <v>20.9</v>
      </c>
      <c r="E1333" s="6">
        <v>23.4</v>
      </c>
      <c r="F1333" s="6">
        <v>4</v>
      </c>
      <c r="G1333" s="6">
        <v>5.4</v>
      </c>
      <c r="H1333" s="6">
        <v>1010.9</v>
      </c>
      <c r="I1333" s="6" t="s">
        <v>229</v>
      </c>
      <c r="J1333" s="6" t="s">
        <v>229</v>
      </c>
      <c r="K1333" s="6">
        <v>0</v>
      </c>
      <c r="L1333" s="6">
        <v>0</v>
      </c>
      <c r="M1333" s="6">
        <v>0.5</v>
      </c>
      <c r="N1333">
        <v>15.7</v>
      </c>
      <c r="O1333">
        <v>669.8</v>
      </c>
      <c r="P1333">
        <v>22.7</v>
      </c>
      <c r="Q1333">
        <v>22.6</v>
      </c>
      <c r="R1333" s="60">
        <v>0.91944444444444495</v>
      </c>
      <c r="T1333" s="124">
        <f t="shared" si="82"/>
        <v>0</v>
      </c>
      <c r="U1333" s="128">
        <f t="shared" si="80"/>
        <v>-3</v>
      </c>
      <c r="V1333" s="123" t="str">
        <f t="shared" si="78"/>
        <v/>
      </c>
      <c r="W1333" s="128" t="str">
        <f t="shared" si="79"/>
        <v/>
      </c>
      <c r="X1333" s="124"/>
      <c r="Z1333" s="6"/>
      <c r="AA1333"/>
      <c r="AB1333" s="545"/>
      <c r="AR1333" s="6"/>
      <c r="AS1333" s="6"/>
      <c r="AT1333" s="58"/>
      <c r="AV1333" s="6"/>
      <c r="AW1333" s="66"/>
      <c r="BK1333" s="672"/>
      <c r="BL1333" s="60"/>
      <c r="CB1333" s="60"/>
    </row>
    <row r="1334" spans="2:80" x14ac:dyDescent="0.25">
      <c r="B1334" s="6">
        <v>23.9</v>
      </c>
      <c r="C1334" s="6">
        <v>80</v>
      </c>
      <c r="D1334" s="6">
        <v>20.9</v>
      </c>
      <c r="E1334" s="6">
        <v>23.4</v>
      </c>
      <c r="F1334" s="6">
        <v>1.1000000000000001</v>
      </c>
      <c r="G1334" s="6">
        <v>1.8</v>
      </c>
      <c r="H1334" s="6">
        <v>1010.9</v>
      </c>
      <c r="I1334" s="6" t="s">
        <v>229</v>
      </c>
      <c r="J1334" s="6" t="s">
        <v>229</v>
      </c>
      <c r="K1334" s="6">
        <v>0</v>
      </c>
      <c r="L1334" s="6">
        <v>0</v>
      </c>
      <c r="M1334" s="6">
        <v>0.5</v>
      </c>
      <c r="N1334">
        <v>15.7</v>
      </c>
      <c r="O1334">
        <v>669.8</v>
      </c>
      <c r="P1334">
        <v>22.6</v>
      </c>
      <c r="Q1334">
        <v>22.6</v>
      </c>
      <c r="R1334" s="60">
        <v>0.92013888888888895</v>
      </c>
      <c r="T1334" s="128"/>
      <c r="U1334" s="128"/>
      <c r="V1334" s="123" t="str">
        <f t="shared" si="78"/>
        <v/>
      </c>
      <c r="W1334" s="128"/>
      <c r="X1334" s="124"/>
      <c r="Z1334" s="6"/>
      <c r="AA1334"/>
      <c r="AB1334" s="545"/>
      <c r="AR1334" s="6"/>
      <c r="AS1334" s="6"/>
      <c r="AT1334" s="58"/>
      <c r="AV1334" s="6"/>
      <c r="AW1334" s="66"/>
      <c r="BK1334" s="672"/>
      <c r="BL1334" s="60"/>
      <c r="CB1334" s="60"/>
    </row>
    <row r="1335" spans="2:80" x14ac:dyDescent="0.25">
      <c r="B1335" s="6">
        <v>24</v>
      </c>
      <c r="C1335" s="6">
        <v>80</v>
      </c>
      <c r="D1335" s="6">
        <v>20.9</v>
      </c>
      <c r="E1335" s="6">
        <v>23.4</v>
      </c>
      <c r="F1335" s="6">
        <v>2.2000000000000002</v>
      </c>
      <c r="G1335" s="6">
        <v>3.6</v>
      </c>
      <c r="H1335" s="6">
        <v>1010.9</v>
      </c>
      <c r="I1335" s="6" t="s">
        <v>229</v>
      </c>
      <c r="J1335" s="6" t="s">
        <v>229</v>
      </c>
      <c r="K1335" s="6">
        <v>0</v>
      </c>
      <c r="L1335" s="6">
        <v>0</v>
      </c>
      <c r="M1335" s="6">
        <v>0.5</v>
      </c>
      <c r="N1335">
        <v>15.7</v>
      </c>
      <c r="O1335">
        <v>669.8</v>
      </c>
      <c r="P1335">
        <v>22.6</v>
      </c>
      <c r="Q1335">
        <v>22.6</v>
      </c>
      <c r="R1335" s="60">
        <v>0.92083333333333295</v>
      </c>
      <c r="T1335" s="128"/>
      <c r="U1335" s="128"/>
      <c r="V1335" s="123" t="str">
        <f t="shared" si="78"/>
        <v/>
      </c>
      <c r="W1335" s="128"/>
      <c r="X1335" s="124"/>
      <c r="Z1335" s="6"/>
      <c r="AA1335"/>
      <c r="AB1335" s="545"/>
      <c r="AR1335" s="6"/>
      <c r="AS1335" s="6"/>
      <c r="AT1335" s="58"/>
      <c r="AV1335" s="6"/>
      <c r="AW1335" s="66"/>
      <c r="BK1335" s="672"/>
      <c r="BL1335" s="60"/>
      <c r="CB1335" s="60"/>
    </row>
    <row r="1336" spans="2:80" x14ac:dyDescent="0.25">
      <c r="B1336" s="6">
        <v>24</v>
      </c>
      <c r="C1336" s="6">
        <v>79</v>
      </c>
      <c r="D1336" s="6">
        <v>20.9</v>
      </c>
      <c r="E1336" s="6">
        <v>23.4</v>
      </c>
      <c r="F1336" s="6">
        <v>0.7</v>
      </c>
      <c r="G1336" s="6">
        <v>1.8</v>
      </c>
      <c r="H1336" s="6">
        <v>1010.8</v>
      </c>
      <c r="I1336" s="6" t="s">
        <v>229</v>
      </c>
      <c r="J1336" s="6" t="s">
        <v>229</v>
      </c>
      <c r="K1336" s="6">
        <v>0</v>
      </c>
      <c r="L1336" s="6">
        <v>0</v>
      </c>
      <c r="M1336" s="6">
        <v>0.5</v>
      </c>
      <c r="N1336">
        <v>15.7</v>
      </c>
      <c r="O1336">
        <v>669.8</v>
      </c>
      <c r="P1336">
        <v>22.6</v>
      </c>
      <c r="Q1336">
        <v>22.6</v>
      </c>
      <c r="R1336" s="60">
        <v>0.92152777777777795</v>
      </c>
      <c r="T1336" s="128"/>
      <c r="U1336" s="128"/>
      <c r="V1336" s="123" t="str">
        <f t="shared" si="78"/>
        <v/>
      </c>
      <c r="W1336" s="128"/>
      <c r="X1336" s="124"/>
      <c r="Z1336" s="6"/>
      <c r="AA1336"/>
      <c r="AB1336" s="545"/>
      <c r="AR1336" s="6"/>
      <c r="AS1336" s="6"/>
      <c r="AT1336" s="58"/>
      <c r="AV1336" s="6"/>
      <c r="AW1336" s="66"/>
      <c r="BK1336" s="672"/>
      <c r="BL1336" s="60"/>
      <c r="CB1336" s="60"/>
    </row>
    <row r="1337" spans="2:80" x14ac:dyDescent="0.25">
      <c r="B1337" s="6">
        <v>24</v>
      </c>
      <c r="C1337" s="6">
        <v>80</v>
      </c>
      <c r="D1337" s="6">
        <v>20.9</v>
      </c>
      <c r="E1337" s="6">
        <v>23.4</v>
      </c>
      <c r="F1337" s="6">
        <v>1.4</v>
      </c>
      <c r="G1337" s="6">
        <v>1.8</v>
      </c>
      <c r="H1337" s="6">
        <v>1010.8</v>
      </c>
      <c r="I1337" s="6" t="s">
        <v>229</v>
      </c>
      <c r="J1337" s="6" t="s">
        <v>229</v>
      </c>
      <c r="K1337" s="6">
        <v>0</v>
      </c>
      <c r="L1337" s="6">
        <v>0</v>
      </c>
      <c r="M1337" s="6">
        <v>0.5</v>
      </c>
      <c r="N1337">
        <v>15.7</v>
      </c>
      <c r="O1337">
        <v>669.8</v>
      </c>
      <c r="P1337">
        <v>22.6</v>
      </c>
      <c r="Q1337">
        <v>22.6</v>
      </c>
      <c r="R1337" s="60">
        <v>0.92222222222222205</v>
      </c>
      <c r="T1337" s="128"/>
      <c r="U1337" s="128"/>
      <c r="V1337" s="123" t="str">
        <f t="shared" si="78"/>
        <v/>
      </c>
      <c r="W1337" s="128"/>
      <c r="X1337" s="124"/>
      <c r="Z1337" s="6"/>
      <c r="AA1337"/>
      <c r="AB1337" s="545"/>
      <c r="AR1337" s="6"/>
      <c r="AS1337" s="6"/>
      <c r="AT1337" s="58"/>
      <c r="AV1337" s="6"/>
      <c r="AW1337" s="66"/>
      <c r="BK1337" s="672"/>
      <c r="BL1337" s="60"/>
      <c r="CB1337" s="60"/>
    </row>
    <row r="1338" spans="2:80" x14ac:dyDescent="0.25">
      <c r="B1338" s="6">
        <v>23.9</v>
      </c>
      <c r="C1338" s="6">
        <v>80</v>
      </c>
      <c r="D1338" s="6">
        <v>20.9</v>
      </c>
      <c r="E1338" s="6">
        <v>23.4</v>
      </c>
      <c r="F1338" s="6">
        <v>1.8</v>
      </c>
      <c r="G1338" s="6">
        <v>1.8</v>
      </c>
      <c r="H1338" s="6">
        <v>1011</v>
      </c>
      <c r="I1338" s="6" t="s">
        <v>229</v>
      </c>
      <c r="J1338" s="6" t="s">
        <v>229</v>
      </c>
      <c r="K1338" s="6">
        <v>0</v>
      </c>
      <c r="L1338" s="6">
        <v>0</v>
      </c>
      <c r="M1338" s="6">
        <v>0.5</v>
      </c>
      <c r="N1338">
        <v>15.7</v>
      </c>
      <c r="O1338">
        <v>669.8</v>
      </c>
      <c r="P1338">
        <v>22.6</v>
      </c>
      <c r="Q1338">
        <v>22.6</v>
      </c>
      <c r="R1338" s="60">
        <v>0.92291666666666705</v>
      </c>
      <c r="T1338" s="128"/>
      <c r="U1338" s="128"/>
      <c r="V1338" s="123" t="str">
        <f t="shared" si="78"/>
        <v/>
      </c>
      <c r="W1338" s="128"/>
      <c r="X1338" s="124"/>
      <c r="Z1338" s="6"/>
      <c r="AA1338"/>
      <c r="AB1338" s="545"/>
      <c r="AR1338" s="6"/>
      <c r="AS1338" s="6"/>
      <c r="AT1338" s="58"/>
      <c r="AV1338" s="6"/>
      <c r="AW1338" s="66"/>
      <c r="BK1338" s="672"/>
      <c r="BL1338" s="60"/>
      <c r="CB1338" s="60"/>
    </row>
    <row r="1339" spans="2:80" x14ac:dyDescent="0.25">
      <c r="B1339" s="6">
        <v>23.9</v>
      </c>
      <c r="C1339" s="6">
        <v>80</v>
      </c>
      <c r="D1339" s="6">
        <v>20.8</v>
      </c>
      <c r="E1339" s="6">
        <v>23.3</v>
      </c>
      <c r="F1339" s="6">
        <v>1.4</v>
      </c>
      <c r="G1339" s="6">
        <v>1.8</v>
      </c>
      <c r="H1339" s="6">
        <v>1010.9</v>
      </c>
      <c r="I1339" s="6" t="s">
        <v>229</v>
      </c>
      <c r="J1339" s="6" t="s">
        <v>229</v>
      </c>
      <c r="K1339" s="6">
        <v>0</v>
      </c>
      <c r="L1339" s="6">
        <v>0</v>
      </c>
      <c r="M1339" s="6">
        <v>0.5</v>
      </c>
      <c r="N1339">
        <v>15.7</v>
      </c>
      <c r="O1339">
        <v>669.8</v>
      </c>
      <c r="P1339">
        <v>22.6</v>
      </c>
      <c r="Q1339">
        <v>22.6</v>
      </c>
      <c r="R1339" s="60">
        <v>0.92361111111111105</v>
      </c>
      <c r="T1339" s="128"/>
      <c r="U1339" s="128"/>
      <c r="V1339" s="123" t="str">
        <f t="shared" si="78"/>
        <v/>
      </c>
      <c r="W1339" s="128"/>
      <c r="X1339" s="124"/>
      <c r="Z1339" s="6"/>
      <c r="AA1339"/>
      <c r="AB1339" s="545"/>
      <c r="AR1339" s="6"/>
      <c r="AS1339" s="6"/>
      <c r="AT1339" s="58"/>
      <c r="AV1339" s="6"/>
      <c r="AW1339" s="66"/>
      <c r="BK1339" s="672"/>
      <c r="BL1339" s="60"/>
      <c r="CB1339" s="60"/>
    </row>
    <row r="1340" spans="2:80" x14ac:dyDescent="0.25">
      <c r="B1340" s="6">
        <v>23.9</v>
      </c>
      <c r="C1340" s="6">
        <v>80</v>
      </c>
      <c r="D1340" s="6">
        <v>20.8</v>
      </c>
      <c r="E1340" s="6">
        <v>23.3</v>
      </c>
      <c r="F1340" s="6">
        <v>0.4</v>
      </c>
      <c r="G1340" s="6">
        <v>1.8</v>
      </c>
      <c r="H1340" s="6">
        <v>1010.8</v>
      </c>
      <c r="I1340" s="6" t="s">
        <v>229</v>
      </c>
      <c r="J1340" s="6" t="s">
        <v>229</v>
      </c>
      <c r="K1340" s="6">
        <v>0</v>
      </c>
      <c r="L1340" s="6">
        <v>0</v>
      </c>
      <c r="M1340" s="6">
        <v>0.5</v>
      </c>
      <c r="N1340">
        <v>15.7</v>
      </c>
      <c r="O1340">
        <v>669.8</v>
      </c>
      <c r="P1340">
        <v>22.6</v>
      </c>
      <c r="Q1340">
        <v>22.6</v>
      </c>
      <c r="R1340" s="60">
        <v>0.92430555555555605</v>
      </c>
      <c r="T1340" s="128"/>
      <c r="U1340" s="128"/>
      <c r="V1340" s="123" t="str">
        <f t="shared" si="78"/>
        <v/>
      </c>
      <c r="W1340" s="128"/>
      <c r="X1340" s="124"/>
      <c r="Z1340" s="6"/>
      <c r="AA1340"/>
      <c r="AB1340" s="545"/>
      <c r="AR1340" s="6"/>
      <c r="AS1340" s="6"/>
      <c r="AT1340" s="58"/>
      <c r="AV1340" s="6"/>
      <c r="AW1340" s="66"/>
      <c r="BK1340" s="672"/>
      <c r="BL1340" s="60"/>
      <c r="CB1340" s="60"/>
    </row>
    <row r="1341" spans="2:80" x14ac:dyDescent="0.25">
      <c r="B1341" s="6">
        <v>23.9</v>
      </c>
      <c r="C1341" s="6">
        <v>80</v>
      </c>
      <c r="D1341" s="6">
        <v>20.8</v>
      </c>
      <c r="E1341" s="6">
        <v>23.3</v>
      </c>
      <c r="F1341" s="6">
        <v>0</v>
      </c>
      <c r="G1341" s="6">
        <v>0</v>
      </c>
      <c r="H1341" s="6">
        <v>1010.8</v>
      </c>
      <c r="I1341" s="6" t="s">
        <v>229</v>
      </c>
      <c r="J1341" s="6" t="s">
        <v>229</v>
      </c>
      <c r="K1341" s="6">
        <v>0</v>
      </c>
      <c r="L1341" s="6">
        <v>0</v>
      </c>
      <c r="M1341" s="6">
        <v>0.5</v>
      </c>
      <c r="N1341">
        <v>15.7</v>
      </c>
      <c r="O1341">
        <v>669.8</v>
      </c>
      <c r="P1341">
        <v>22.6</v>
      </c>
      <c r="Q1341">
        <v>22.6</v>
      </c>
      <c r="R1341" s="60">
        <v>0.92500000000000004</v>
      </c>
      <c r="T1341" s="128"/>
      <c r="U1341" s="128"/>
      <c r="V1341" s="123" t="str">
        <f t="shared" si="78"/>
        <v/>
      </c>
      <c r="W1341" s="128"/>
      <c r="X1341" s="124"/>
      <c r="Z1341" s="6"/>
      <c r="AA1341"/>
      <c r="AB1341" s="545"/>
      <c r="AR1341" s="6"/>
      <c r="AS1341" s="6"/>
      <c r="AT1341" s="58"/>
      <c r="AV1341" s="6"/>
      <c r="AW1341" s="66"/>
      <c r="BK1341" s="672"/>
      <c r="BL1341" s="60"/>
      <c r="CB1341" s="60"/>
    </row>
    <row r="1342" spans="2:80" x14ac:dyDescent="0.25">
      <c r="B1342" s="6">
        <v>23.9</v>
      </c>
      <c r="C1342" s="6">
        <v>80</v>
      </c>
      <c r="D1342" s="6">
        <v>20.8</v>
      </c>
      <c r="E1342" s="6">
        <v>23.3</v>
      </c>
      <c r="F1342" s="6">
        <v>2.2000000000000002</v>
      </c>
      <c r="G1342" s="6">
        <v>3.6</v>
      </c>
      <c r="H1342" s="6">
        <v>1011</v>
      </c>
      <c r="I1342" s="6" t="s">
        <v>229</v>
      </c>
      <c r="J1342" s="6" t="s">
        <v>229</v>
      </c>
      <c r="K1342" s="6">
        <v>0</v>
      </c>
      <c r="L1342" s="6">
        <v>0</v>
      </c>
      <c r="M1342" s="6">
        <v>0.5</v>
      </c>
      <c r="N1342">
        <v>15.7</v>
      </c>
      <c r="O1342">
        <v>669.8</v>
      </c>
      <c r="P1342">
        <v>22.5</v>
      </c>
      <c r="Q1342">
        <v>22.6</v>
      </c>
      <c r="R1342" s="60">
        <v>0.92569444444444404</v>
      </c>
      <c r="T1342" s="128"/>
      <c r="U1342" s="128"/>
      <c r="V1342" s="123" t="str">
        <f t="shared" si="78"/>
        <v/>
      </c>
      <c r="W1342" s="128"/>
      <c r="X1342" s="124"/>
      <c r="Z1342" s="6"/>
      <c r="AA1342"/>
      <c r="AB1342" s="545"/>
      <c r="AR1342" s="6"/>
      <c r="AS1342" s="6"/>
      <c r="AT1342" s="58"/>
      <c r="AV1342" s="6"/>
      <c r="AW1342" s="66"/>
      <c r="BK1342" s="672"/>
      <c r="BL1342" s="60"/>
      <c r="CB1342" s="60"/>
    </row>
    <row r="1343" spans="2:80" x14ac:dyDescent="0.25">
      <c r="B1343" s="6">
        <v>23.9</v>
      </c>
      <c r="C1343" s="6">
        <v>80</v>
      </c>
      <c r="D1343" s="6">
        <v>20.8</v>
      </c>
      <c r="E1343" s="6">
        <v>23.3</v>
      </c>
      <c r="F1343" s="6">
        <v>4</v>
      </c>
      <c r="G1343" s="6">
        <v>5.4</v>
      </c>
      <c r="H1343" s="6">
        <v>1011</v>
      </c>
      <c r="I1343" s="6" t="s">
        <v>229</v>
      </c>
      <c r="J1343" s="6" t="s">
        <v>229</v>
      </c>
      <c r="K1343" s="6">
        <v>0</v>
      </c>
      <c r="L1343" s="6">
        <v>0</v>
      </c>
      <c r="M1343" s="6">
        <v>0.5</v>
      </c>
      <c r="N1343">
        <v>15.7</v>
      </c>
      <c r="O1343">
        <v>669.8</v>
      </c>
      <c r="P1343">
        <v>22.5</v>
      </c>
      <c r="Q1343">
        <v>22.5</v>
      </c>
      <c r="R1343" s="60">
        <v>0.92638888888888904</v>
      </c>
      <c r="T1343" s="128"/>
      <c r="U1343" s="128"/>
      <c r="V1343" s="123" t="str">
        <f t="shared" si="78"/>
        <v/>
      </c>
      <c r="W1343" s="128"/>
      <c r="X1343" s="124"/>
      <c r="Z1343" s="6"/>
      <c r="AA1343"/>
      <c r="AB1343" s="545"/>
      <c r="AR1343" s="6"/>
      <c r="AS1343" s="6"/>
      <c r="AT1343" s="58"/>
      <c r="AV1343" s="6"/>
      <c r="AW1343" s="66"/>
      <c r="BK1343" s="672"/>
      <c r="BL1343" s="60"/>
      <c r="CB1343" s="60"/>
    </row>
    <row r="1344" spans="2:80" x14ac:dyDescent="0.25">
      <c r="B1344" s="6">
        <v>23.8</v>
      </c>
      <c r="C1344" s="6">
        <v>80</v>
      </c>
      <c r="D1344" s="6">
        <v>20.8</v>
      </c>
      <c r="E1344" s="6">
        <v>23.3</v>
      </c>
      <c r="F1344" s="6">
        <v>5</v>
      </c>
      <c r="G1344" s="6">
        <v>7.2</v>
      </c>
      <c r="H1344" s="6">
        <v>1010.8</v>
      </c>
      <c r="I1344" s="6" t="s">
        <v>229</v>
      </c>
      <c r="J1344" s="6" t="s">
        <v>229</v>
      </c>
      <c r="K1344" s="6">
        <v>0</v>
      </c>
      <c r="L1344" s="6">
        <v>0</v>
      </c>
      <c r="M1344" s="6">
        <v>0.5</v>
      </c>
      <c r="N1344">
        <v>15.7</v>
      </c>
      <c r="O1344">
        <v>669.8</v>
      </c>
      <c r="P1344">
        <v>22.5</v>
      </c>
      <c r="Q1344">
        <v>22.5</v>
      </c>
      <c r="R1344" s="60">
        <v>0.92708333333333304</v>
      </c>
      <c r="T1344" s="128"/>
      <c r="U1344" s="128"/>
      <c r="V1344" s="123" t="str">
        <f t="shared" si="78"/>
        <v/>
      </c>
      <c r="W1344" s="128"/>
      <c r="X1344" s="124"/>
      <c r="Z1344" s="6"/>
      <c r="AA1344"/>
      <c r="AB1344" s="545"/>
      <c r="AR1344" s="6"/>
      <c r="AS1344" s="6"/>
      <c r="AT1344" s="58"/>
      <c r="AV1344" s="6"/>
      <c r="AW1344" s="66"/>
      <c r="BK1344" s="672"/>
      <c r="BL1344" s="60"/>
      <c r="CB1344" s="60"/>
    </row>
    <row r="1345" spans="2:80" x14ac:dyDescent="0.25">
      <c r="B1345" s="6">
        <v>23.8</v>
      </c>
      <c r="C1345" s="6">
        <v>80</v>
      </c>
      <c r="D1345" s="6">
        <v>20.7</v>
      </c>
      <c r="E1345" s="6">
        <v>23.2</v>
      </c>
      <c r="F1345" s="6">
        <v>2.9</v>
      </c>
      <c r="G1345" s="6">
        <v>3.6</v>
      </c>
      <c r="H1345" s="6">
        <v>1010.7</v>
      </c>
      <c r="I1345" s="6" t="s">
        <v>229</v>
      </c>
      <c r="J1345" s="6" t="s">
        <v>229</v>
      </c>
      <c r="K1345" s="6">
        <v>0</v>
      </c>
      <c r="L1345" s="6">
        <v>0</v>
      </c>
      <c r="M1345" s="6">
        <v>0.5</v>
      </c>
      <c r="N1345">
        <v>15.7</v>
      </c>
      <c r="O1345">
        <v>669.8</v>
      </c>
      <c r="P1345">
        <v>22.5</v>
      </c>
      <c r="Q1345">
        <v>22.5</v>
      </c>
      <c r="R1345" s="60">
        <v>0.92777777777777803</v>
      </c>
      <c r="T1345" s="128"/>
      <c r="U1345" s="128"/>
      <c r="V1345" s="123" t="str">
        <f t="shared" si="78"/>
        <v/>
      </c>
      <c r="W1345" s="128"/>
      <c r="X1345" s="124"/>
      <c r="Z1345" s="6"/>
      <c r="AA1345"/>
      <c r="AB1345" s="545"/>
      <c r="AR1345" s="6"/>
      <c r="AS1345" s="6"/>
      <c r="AT1345" s="58"/>
      <c r="AV1345" s="6"/>
      <c r="AW1345" s="66"/>
      <c r="BK1345" s="672"/>
      <c r="BL1345" s="60"/>
      <c r="CB1345" s="60"/>
    </row>
    <row r="1346" spans="2:80" x14ac:dyDescent="0.25">
      <c r="B1346" s="6">
        <v>23.8</v>
      </c>
      <c r="C1346" s="6">
        <v>80</v>
      </c>
      <c r="D1346" s="6">
        <v>20.7</v>
      </c>
      <c r="E1346" s="6">
        <v>23.2</v>
      </c>
      <c r="F1346" s="6">
        <v>2.2000000000000002</v>
      </c>
      <c r="G1346" s="6">
        <v>3.6</v>
      </c>
      <c r="H1346" s="6">
        <v>1010.7</v>
      </c>
      <c r="I1346" s="6" t="s">
        <v>229</v>
      </c>
      <c r="J1346" s="6" t="s">
        <v>229</v>
      </c>
      <c r="K1346" s="6">
        <v>0</v>
      </c>
      <c r="L1346" s="6">
        <v>0</v>
      </c>
      <c r="M1346" s="6">
        <v>0.5</v>
      </c>
      <c r="N1346">
        <v>15.7</v>
      </c>
      <c r="O1346">
        <v>669.8</v>
      </c>
      <c r="P1346">
        <v>22.5</v>
      </c>
      <c r="Q1346">
        <v>22.5</v>
      </c>
      <c r="R1346" s="60">
        <v>0.92847222222222203</v>
      </c>
      <c r="T1346" s="128"/>
      <c r="U1346" s="128"/>
      <c r="V1346" s="123" t="str">
        <f t="shared" si="78"/>
        <v/>
      </c>
      <c r="W1346" s="128"/>
      <c r="X1346" s="124"/>
      <c r="Z1346" s="6"/>
      <c r="AA1346"/>
      <c r="AB1346" s="545"/>
      <c r="AR1346" s="6"/>
      <c r="AS1346" s="6"/>
      <c r="AT1346" s="58"/>
      <c r="AV1346" s="6"/>
      <c r="AW1346" s="66"/>
      <c r="BK1346" s="672"/>
      <c r="BL1346" s="60"/>
      <c r="CB1346" s="60"/>
    </row>
    <row r="1347" spans="2:80" x14ac:dyDescent="0.25">
      <c r="B1347" s="6">
        <v>23.8</v>
      </c>
      <c r="C1347" s="6">
        <v>80</v>
      </c>
      <c r="D1347" s="6">
        <v>20.7</v>
      </c>
      <c r="E1347" s="6">
        <v>23.2</v>
      </c>
      <c r="F1347" s="6">
        <v>4</v>
      </c>
      <c r="G1347" s="6">
        <v>5.4</v>
      </c>
      <c r="H1347" s="6">
        <v>1010.8</v>
      </c>
      <c r="I1347" s="6" t="s">
        <v>229</v>
      </c>
      <c r="J1347" s="6" t="s">
        <v>229</v>
      </c>
      <c r="K1347" s="6">
        <v>0</v>
      </c>
      <c r="L1347" s="6">
        <v>0</v>
      </c>
      <c r="M1347" s="6">
        <v>0.5</v>
      </c>
      <c r="N1347">
        <v>15.7</v>
      </c>
      <c r="O1347">
        <v>669.8</v>
      </c>
      <c r="P1347">
        <v>22.5</v>
      </c>
      <c r="Q1347">
        <v>22.5</v>
      </c>
      <c r="R1347" s="60">
        <v>0.92916666666666703</v>
      </c>
      <c r="T1347" s="128"/>
      <c r="U1347" s="128"/>
      <c r="V1347" s="123" t="str">
        <f t="shared" si="78"/>
        <v/>
      </c>
      <c r="W1347" s="128"/>
      <c r="X1347" s="124"/>
      <c r="Z1347" s="6"/>
      <c r="AA1347"/>
      <c r="AB1347" s="545"/>
      <c r="AR1347" s="6"/>
      <c r="AS1347" s="6"/>
      <c r="AT1347" s="58"/>
      <c r="AV1347" s="6"/>
      <c r="AW1347" s="66"/>
      <c r="BK1347" s="672"/>
      <c r="BL1347" s="60"/>
      <c r="CB1347" s="60"/>
    </row>
    <row r="1348" spans="2:80" x14ac:dyDescent="0.25">
      <c r="B1348" s="6">
        <v>23.8</v>
      </c>
      <c r="C1348" s="6">
        <v>80</v>
      </c>
      <c r="D1348" s="6">
        <v>20.7</v>
      </c>
      <c r="E1348" s="6">
        <v>23.2</v>
      </c>
      <c r="F1348" s="6">
        <v>2.5</v>
      </c>
      <c r="G1348" s="6">
        <v>5.4</v>
      </c>
      <c r="H1348" s="6">
        <v>1010.9</v>
      </c>
      <c r="I1348" s="6" t="s">
        <v>229</v>
      </c>
      <c r="J1348" s="6" t="s">
        <v>229</v>
      </c>
      <c r="K1348" s="6">
        <v>0</v>
      </c>
      <c r="L1348" s="6">
        <v>0</v>
      </c>
      <c r="M1348" s="6">
        <v>0.5</v>
      </c>
      <c r="N1348">
        <v>15.7</v>
      </c>
      <c r="O1348">
        <v>669.8</v>
      </c>
      <c r="P1348">
        <v>22.5</v>
      </c>
      <c r="Q1348">
        <v>22.5</v>
      </c>
      <c r="R1348" s="60">
        <v>0.92986111111111103</v>
      </c>
      <c r="T1348" s="128"/>
      <c r="U1348" s="128"/>
      <c r="V1348" s="123" t="str">
        <f t="shared" si="78"/>
        <v/>
      </c>
      <c r="W1348" s="128"/>
      <c r="X1348" s="124"/>
      <c r="Z1348" s="6"/>
      <c r="AA1348"/>
      <c r="AB1348" s="545"/>
      <c r="AR1348" s="6"/>
      <c r="AS1348" s="6"/>
      <c r="AT1348" s="58"/>
      <c r="AV1348" s="6"/>
      <c r="AW1348" s="66"/>
      <c r="BK1348" s="672"/>
      <c r="BL1348" s="60"/>
      <c r="CB1348" s="60"/>
    </row>
    <row r="1349" spans="2:80" x14ac:dyDescent="0.25">
      <c r="B1349" s="6">
        <v>23.8</v>
      </c>
      <c r="C1349" s="6">
        <v>80</v>
      </c>
      <c r="D1349" s="6">
        <v>20.7</v>
      </c>
      <c r="E1349" s="6">
        <v>23.2</v>
      </c>
      <c r="F1349" s="6">
        <v>1.4</v>
      </c>
      <c r="G1349" s="6">
        <v>1.8</v>
      </c>
      <c r="H1349" s="6">
        <v>1010.9</v>
      </c>
      <c r="I1349" s="6" t="s">
        <v>229</v>
      </c>
      <c r="J1349" s="6" t="s">
        <v>229</v>
      </c>
      <c r="K1349" s="6">
        <v>0</v>
      </c>
      <c r="L1349" s="6">
        <v>0</v>
      </c>
      <c r="M1349" s="6">
        <v>0.5</v>
      </c>
      <c r="N1349">
        <v>15.7</v>
      </c>
      <c r="O1349">
        <v>669.8</v>
      </c>
      <c r="P1349">
        <v>22.4</v>
      </c>
      <c r="Q1349">
        <v>22.5</v>
      </c>
      <c r="R1349" s="60">
        <v>0.93055555555555602</v>
      </c>
      <c r="T1349" s="128"/>
      <c r="U1349" s="128"/>
      <c r="V1349" s="123" t="str">
        <f t="shared" si="78"/>
        <v/>
      </c>
      <c r="W1349" s="128"/>
      <c r="X1349" s="124"/>
      <c r="Z1349" s="6"/>
      <c r="AA1349"/>
      <c r="AB1349" s="545"/>
      <c r="AR1349" s="6"/>
      <c r="AS1349" s="6"/>
      <c r="AT1349" s="58"/>
      <c r="AV1349" s="6"/>
      <c r="AW1349" s="66"/>
      <c r="BK1349" s="672"/>
      <c r="BL1349" s="60"/>
      <c r="CB1349" s="60"/>
    </row>
    <row r="1350" spans="2:80" x14ac:dyDescent="0.25">
      <c r="B1350" s="6">
        <v>23.8</v>
      </c>
      <c r="C1350" s="6">
        <v>80</v>
      </c>
      <c r="D1350" s="6">
        <v>20.7</v>
      </c>
      <c r="E1350" s="6">
        <v>23.2</v>
      </c>
      <c r="F1350" s="6">
        <v>0.4</v>
      </c>
      <c r="G1350" s="6">
        <v>1.8</v>
      </c>
      <c r="H1350" s="6">
        <v>1010.9</v>
      </c>
      <c r="I1350" s="6" t="s">
        <v>229</v>
      </c>
      <c r="J1350" s="6" t="s">
        <v>229</v>
      </c>
      <c r="K1350" s="6">
        <v>0</v>
      </c>
      <c r="L1350" s="6">
        <v>0</v>
      </c>
      <c r="M1350" s="6">
        <v>0.5</v>
      </c>
      <c r="N1350">
        <v>15.7</v>
      </c>
      <c r="O1350">
        <v>669.8</v>
      </c>
      <c r="P1350">
        <v>22.4</v>
      </c>
      <c r="Q1350">
        <v>22.5</v>
      </c>
      <c r="R1350" s="60">
        <v>0.93125000000000002</v>
      </c>
      <c r="T1350" s="128"/>
      <c r="U1350" s="128"/>
      <c r="V1350" s="123" t="str">
        <f t="shared" si="78"/>
        <v/>
      </c>
      <c r="W1350" s="128"/>
      <c r="X1350" s="124"/>
      <c r="Z1350" s="6"/>
      <c r="AA1350"/>
      <c r="AB1350" s="545"/>
      <c r="AR1350" s="6"/>
      <c r="AS1350" s="6"/>
      <c r="AT1350" s="58"/>
      <c r="AV1350" s="6"/>
      <c r="AW1350" s="66"/>
      <c r="BK1350" s="672"/>
      <c r="BL1350" s="60"/>
      <c r="CB1350" s="60"/>
    </row>
    <row r="1351" spans="2:80" x14ac:dyDescent="0.25">
      <c r="B1351" s="6">
        <v>23.8</v>
      </c>
      <c r="C1351" s="6">
        <v>80</v>
      </c>
      <c r="D1351" s="6">
        <v>20.7</v>
      </c>
      <c r="E1351" s="6">
        <v>23.2</v>
      </c>
      <c r="F1351" s="6">
        <v>1.4</v>
      </c>
      <c r="G1351" s="6">
        <v>1.8</v>
      </c>
      <c r="H1351" s="6">
        <v>1010.9</v>
      </c>
      <c r="I1351" s="6" t="s">
        <v>229</v>
      </c>
      <c r="J1351" s="6" t="s">
        <v>229</v>
      </c>
      <c r="K1351" s="6">
        <v>0</v>
      </c>
      <c r="L1351" s="6">
        <v>0</v>
      </c>
      <c r="M1351" s="6">
        <v>0.5</v>
      </c>
      <c r="N1351">
        <v>15.7</v>
      </c>
      <c r="O1351">
        <v>669.8</v>
      </c>
      <c r="P1351">
        <v>22.4</v>
      </c>
      <c r="Q1351">
        <v>22.5</v>
      </c>
      <c r="R1351" s="60">
        <v>0.93194444444444402</v>
      </c>
      <c r="T1351" s="128"/>
      <c r="U1351" s="128"/>
      <c r="V1351" s="123" t="str">
        <f t="shared" si="78"/>
        <v/>
      </c>
      <c r="W1351" s="128"/>
      <c r="X1351" s="124"/>
      <c r="Z1351" s="6"/>
      <c r="AA1351"/>
      <c r="AB1351" s="545"/>
      <c r="AR1351" s="6"/>
      <c r="AS1351" s="6"/>
      <c r="AT1351" s="58"/>
      <c r="AV1351" s="6"/>
      <c r="AW1351" s="66"/>
      <c r="BK1351" s="672"/>
      <c r="BL1351" s="60"/>
      <c r="CB1351" s="60"/>
    </row>
    <row r="1352" spans="2:80" x14ac:dyDescent="0.25">
      <c r="B1352" s="6">
        <v>23.8</v>
      </c>
      <c r="C1352" s="6">
        <v>80</v>
      </c>
      <c r="D1352" s="6">
        <v>20.7</v>
      </c>
      <c r="E1352" s="6">
        <v>23.2</v>
      </c>
      <c r="F1352" s="6">
        <v>2.5</v>
      </c>
      <c r="G1352" s="6">
        <v>3.6</v>
      </c>
      <c r="H1352" s="6">
        <v>1010.8</v>
      </c>
      <c r="I1352" s="6" t="s">
        <v>229</v>
      </c>
      <c r="J1352" s="6" t="s">
        <v>229</v>
      </c>
      <c r="K1352" s="6">
        <v>0</v>
      </c>
      <c r="L1352" s="6">
        <v>0</v>
      </c>
      <c r="M1352" s="6">
        <v>0.5</v>
      </c>
      <c r="N1352">
        <v>15.7</v>
      </c>
      <c r="O1352">
        <v>669.8</v>
      </c>
      <c r="P1352">
        <v>22.4</v>
      </c>
      <c r="Q1352">
        <v>22.5</v>
      </c>
      <c r="R1352" s="60">
        <v>0.93263888888888902</v>
      </c>
      <c r="T1352" s="128"/>
      <c r="U1352" s="128"/>
      <c r="V1352" s="123" t="str">
        <f t="shared" si="78"/>
        <v/>
      </c>
      <c r="W1352" s="128"/>
      <c r="X1352" s="124"/>
      <c r="Z1352" s="6"/>
      <c r="AA1352"/>
      <c r="AB1352" s="545"/>
      <c r="AR1352" s="6"/>
      <c r="AS1352" s="6"/>
      <c r="AT1352" s="58"/>
      <c r="AV1352" s="6"/>
      <c r="AW1352" s="66"/>
      <c r="BK1352" s="672"/>
      <c r="BL1352" s="60"/>
      <c r="CB1352" s="60"/>
    </row>
    <row r="1353" spans="2:80" x14ac:dyDescent="0.25">
      <c r="B1353" s="6">
        <v>23.7</v>
      </c>
      <c r="C1353" s="6">
        <v>80</v>
      </c>
      <c r="D1353" s="6">
        <v>20.6</v>
      </c>
      <c r="E1353" s="6">
        <v>23.1</v>
      </c>
      <c r="F1353" s="6">
        <v>2.5</v>
      </c>
      <c r="G1353" s="6">
        <v>3.6</v>
      </c>
      <c r="H1353" s="6">
        <v>1010.8</v>
      </c>
      <c r="I1353" s="6" t="s">
        <v>229</v>
      </c>
      <c r="J1353" s="6" t="s">
        <v>229</v>
      </c>
      <c r="K1353" s="6">
        <v>0</v>
      </c>
      <c r="L1353" s="6">
        <v>0</v>
      </c>
      <c r="M1353" s="6">
        <v>0.5</v>
      </c>
      <c r="N1353">
        <v>15.7</v>
      </c>
      <c r="O1353">
        <v>669.8</v>
      </c>
      <c r="P1353">
        <v>22.4</v>
      </c>
      <c r="Q1353">
        <v>22.5</v>
      </c>
      <c r="R1353" s="60">
        <v>0.93333333333333302</v>
      </c>
      <c r="T1353" s="128"/>
      <c r="U1353" s="128"/>
      <c r="V1353" s="123" t="str">
        <f t="shared" ref="V1353:V1416" si="83">IF($K1857&gt;0,1,"")</f>
        <v/>
      </c>
      <c r="W1353" s="128"/>
      <c r="X1353" s="124"/>
      <c r="Z1353" s="6"/>
      <c r="AA1353"/>
      <c r="AB1353" s="545"/>
      <c r="AR1353" s="6"/>
      <c r="AS1353" s="6"/>
      <c r="AT1353" s="58"/>
      <c r="AV1353" s="6"/>
      <c r="AW1353" s="66"/>
      <c r="BK1353" s="672"/>
      <c r="BL1353" s="60"/>
      <c r="CB1353" s="60"/>
    </row>
    <row r="1354" spans="2:80" x14ac:dyDescent="0.25">
      <c r="B1354" s="6">
        <v>23.7</v>
      </c>
      <c r="C1354" s="6">
        <v>80</v>
      </c>
      <c r="D1354" s="6">
        <v>20.6</v>
      </c>
      <c r="E1354" s="6">
        <v>23.1</v>
      </c>
      <c r="F1354" s="6">
        <v>1.1000000000000001</v>
      </c>
      <c r="G1354" s="6">
        <v>3.6</v>
      </c>
      <c r="H1354" s="6">
        <v>1010.7</v>
      </c>
      <c r="I1354" s="6" t="s">
        <v>229</v>
      </c>
      <c r="J1354" s="6" t="s">
        <v>229</v>
      </c>
      <c r="K1354" s="6">
        <v>0</v>
      </c>
      <c r="L1354" s="6">
        <v>0</v>
      </c>
      <c r="M1354" s="6">
        <v>0.5</v>
      </c>
      <c r="N1354">
        <v>15.7</v>
      </c>
      <c r="O1354">
        <v>669.8</v>
      </c>
      <c r="P1354">
        <v>22.4</v>
      </c>
      <c r="Q1354">
        <v>22.4</v>
      </c>
      <c r="R1354" s="60">
        <v>0.93402777777777801</v>
      </c>
      <c r="T1354" s="128"/>
      <c r="U1354" s="128"/>
      <c r="V1354" s="123" t="str">
        <f t="shared" si="83"/>
        <v/>
      </c>
      <c r="W1354" s="128"/>
      <c r="X1354" s="124"/>
      <c r="Z1354" s="6"/>
      <c r="AA1354"/>
      <c r="AB1354" s="545"/>
      <c r="AR1354" s="6"/>
      <c r="AS1354" s="6"/>
      <c r="AT1354" s="58"/>
      <c r="AV1354" s="6"/>
      <c r="AW1354" s="66"/>
      <c r="BK1354" s="672"/>
      <c r="BL1354" s="60"/>
      <c r="CB1354" s="60"/>
    </row>
    <row r="1355" spans="2:80" x14ac:dyDescent="0.25">
      <c r="B1355" s="6">
        <v>23.7</v>
      </c>
      <c r="C1355" s="6">
        <v>80</v>
      </c>
      <c r="D1355" s="6">
        <v>20.6</v>
      </c>
      <c r="E1355" s="6">
        <v>23.1</v>
      </c>
      <c r="F1355" s="6">
        <v>1.4</v>
      </c>
      <c r="G1355" s="6">
        <v>1.8</v>
      </c>
      <c r="H1355" s="6">
        <v>1010.9</v>
      </c>
      <c r="I1355" s="6" t="s">
        <v>229</v>
      </c>
      <c r="J1355" s="6" t="s">
        <v>229</v>
      </c>
      <c r="K1355" s="6">
        <v>0</v>
      </c>
      <c r="L1355" s="6">
        <v>0</v>
      </c>
      <c r="M1355" s="6">
        <v>0.5</v>
      </c>
      <c r="N1355">
        <v>15.7</v>
      </c>
      <c r="O1355">
        <v>669.8</v>
      </c>
      <c r="P1355">
        <v>22.4</v>
      </c>
      <c r="Q1355">
        <v>22.4</v>
      </c>
      <c r="R1355" s="60">
        <v>0.93472222222222201</v>
      </c>
      <c r="T1355" s="128"/>
      <c r="U1355" s="128"/>
      <c r="V1355" s="123" t="str">
        <f t="shared" si="83"/>
        <v/>
      </c>
      <c r="W1355" s="128"/>
      <c r="X1355" s="124"/>
      <c r="Z1355" s="6"/>
      <c r="AA1355"/>
      <c r="AB1355" s="545"/>
      <c r="AR1355" s="6"/>
      <c r="AS1355" s="6"/>
      <c r="AT1355" s="58"/>
      <c r="AV1355" s="6"/>
      <c r="AW1355" s="66"/>
      <c r="BK1355" s="672"/>
      <c r="BL1355" s="60"/>
      <c r="CB1355" s="60"/>
    </row>
    <row r="1356" spans="2:80" x14ac:dyDescent="0.25">
      <c r="B1356" s="6">
        <v>23.7</v>
      </c>
      <c r="C1356" s="6">
        <v>80</v>
      </c>
      <c r="D1356" s="6">
        <v>20.6</v>
      </c>
      <c r="E1356" s="6">
        <v>23.1</v>
      </c>
      <c r="F1356" s="6">
        <v>0.4</v>
      </c>
      <c r="G1356" s="6">
        <v>1.8</v>
      </c>
      <c r="H1356" s="6">
        <v>1010.8</v>
      </c>
      <c r="I1356" s="6" t="s">
        <v>229</v>
      </c>
      <c r="J1356" s="6" t="s">
        <v>229</v>
      </c>
      <c r="K1356" s="6">
        <v>0</v>
      </c>
      <c r="L1356" s="6">
        <v>0</v>
      </c>
      <c r="M1356" s="6">
        <v>0.5</v>
      </c>
      <c r="N1356">
        <v>15.7</v>
      </c>
      <c r="O1356">
        <v>669.8</v>
      </c>
      <c r="P1356">
        <v>22.3</v>
      </c>
      <c r="Q1356">
        <v>22.4</v>
      </c>
      <c r="R1356" s="60">
        <v>0.93541666666666701</v>
      </c>
      <c r="T1356" s="128"/>
      <c r="U1356" s="128"/>
      <c r="V1356" s="123" t="str">
        <f t="shared" si="83"/>
        <v/>
      </c>
      <c r="W1356" s="128"/>
      <c r="X1356" s="124"/>
      <c r="Z1356" s="6"/>
      <c r="AA1356"/>
      <c r="AB1356" s="545"/>
      <c r="AR1356" s="6"/>
      <c r="AS1356" s="6"/>
      <c r="AT1356" s="58"/>
      <c r="AV1356" s="6"/>
      <c r="AW1356" s="66"/>
      <c r="BK1356" s="672"/>
      <c r="BL1356" s="60"/>
      <c r="CB1356" s="60"/>
    </row>
    <row r="1357" spans="2:80" x14ac:dyDescent="0.25">
      <c r="B1357" s="6">
        <v>23.7</v>
      </c>
      <c r="C1357" s="6">
        <v>80</v>
      </c>
      <c r="D1357" s="6">
        <v>20.6</v>
      </c>
      <c r="E1357" s="6">
        <v>23.1</v>
      </c>
      <c r="F1357" s="6">
        <v>5.8</v>
      </c>
      <c r="G1357" s="6">
        <v>7.2</v>
      </c>
      <c r="H1357" s="6">
        <v>1010.7</v>
      </c>
      <c r="I1357" s="6" t="s">
        <v>229</v>
      </c>
      <c r="J1357" s="6" t="s">
        <v>229</v>
      </c>
      <c r="K1357" s="6">
        <v>0</v>
      </c>
      <c r="L1357" s="6">
        <v>0</v>
      </c>
      <c r="M1357" s="6">
        <v>0.5</v>
      </c>
      <c r="N1357">
        <v>15.7</v>
      </c>
      <c r="O1357">
        <v>669.8</v>
      </c>
      <c r="P1357">
        <v>22.3</v>
      </c>
      <c r="Q1357">
        <v>22.4</v>
      </c>
      <c r="R1357" s="60">
        <v>0.93611111111111101</v>
      </c>
      <c r="T1357" s="128"/>
      <c r="U1357" s="128"/>
      <c r="V1357" s="123" t="str">
        <f t="shared" si="83"/>
        <v/>
      </c>
      <c r="W1357" s="128"/>
      <c r="X1357" s="124"/>
      <c r="Z1357" s="6"/>
      <c r="AA1357"/>
      <c r="AB1357" s="545"/>
      <c r="AR1357" s="6"/>
      <c r="AS1357" s="6"/>
      <c r="AT1357" s="58"/>
      <c r="AV1357" s="6"/>
      <c r="AW1357" s="66"/>
      <c r="BK1357" s="672"/>
      <c r="BL1357" s="60"/>
      <c r="CB1357" s="60"/>
    </row>
    <row r="1358" spans="2:80" x14ac:dyDescent="0.25">
      <c r="B1358" s="6">
        <v>23.7</v>
      </c>
      <c r="C1358" s="6">
        <v>80</v>
      </c>
      <c r="D1358" s="6">
        <v>20.6</v>
      </c>
      <c r="E1358" s="6">
        <v>23.1</v>
      </c>
      <c r="F1358" s="6">
        <v>2.5</v>
      </c>
      <c r="G1358" s="6">
        <v>3.6</v>
      </c>
      <c r="H1358" s="6">
        <v>1010.6</v>
      </c>
      <c r="I1358" s="6" t="s">
        <v>229</v>
      </c>
      <c r="J1358" s="6" t="s">
        <v>229</v>
      </c>
      <c r="K1358" s="6">
        <v>0</v>
      </c>
      <c r="L1358" s="6">
        <v>0</v>
      </c>
      <c r="M1358" s="6">
        <v>0.5</v>
      </c>
      <c r="N1358">
        <v>15.7</v>
      </c>
      <c r="O1358">
        <v>669.8</v>
      </c>
      <c r="P1358">
        <v>22.3</v>
      </c>
      <c r="Q1358">
        <v>22.4</v>
      </c>
      <c r="R1358" s="60">
        <v>0.936805555555556</v>
      </c>
      <c r="T1358" s="128"/>
      <c r="U1358" s="128"/>
      <c r="V1358" s="123" t="str">
        <f t="shared" si="83"/>
        <v/>
      </c>
      <c r="W1358" s="128"/>
      <c r="X1358" s="124"/>
      <c r="Z1358" s="6"/>
      <c r="AA1358"/>
      <c r="AB1358" s="545"/>
      <c r="AR1358" s="6"/>
      <c r="AS1358" s="6"/>
      <c r="AT1358" s="58"/>
      <c r="AV1358" s="6"/>
      <c r="AW1358" s="66"/>
      <c r="BK1358" s="672"/>
      <c r="BL1358" s="60"/>
      <c r="CB1358" s="60"/>
    </row>
    <row r="1359" spans="2:80" x14ac:dyDescent="0.25">
      <c r="B1359" s="6">
        <v>23.7</v>
      </c>
      <c r="C1359" s="6">
        <v>80</v>
      </c>
      <c r="D1359" s="6">
        <v>20.6</v>
      </c>
      <c r="E1359" s="6">
        <v>23.1</v>
      </c>
      <c r="F1359" s="6">
        <v>1.8</v>
      </c>
      <c r="G1359" s="6">
        <v>3.6</v>
      </c>
      <c r="H1359" s="6">
        <v>1010.6</v>
      </c>
      <c r="I1359" s="6" t="s">
        <v>229</v>
      </c>
      <c r="J1359" s="6" t="s">
        <v>229</v>
      </c>
      <c r="K1359" s="6">
        <v>0</v>
      </c>
      <c r="L1359" s="6">
        <v>0</v>
      </c>
      <c r="M1359" s="6">
        <v>0.5</v>
      </c>
      <c r="N1359">
        <v>15.7</v>
      </c>
      <c r="O1359">
        <v>669.8</v>
      </c>
      <c r="P1359">
        <v>22.3</v>
      </c>
      <c r="Q1359">
        <v>22.4</v>
      </c>
      <c r="R1359" s="60">
        <v>0.9375</v>
      </c>
      <c r="T1359" s="128"/>
      <c r="U1359" s="128"/>
      <c r="V1359" s="123" t="str">
        <f t="shared" si="83"/>
        <v/>
      </c>
      <c r="W1359" s="128"/>
      <c r="X1359" s="124"/>
      <c r="Z1359" s="6"/>
      <c r="AA1359"/>
      <c r="AB1359" s="545"/>
      <c r="AR1359" s="6"/>
      <c r="AS1359" s="6"/>
      <c r="AT1359" s="58"/>
      <c r="AV1359" s="6"/>
      <c r="AW1359" s="66"/>
      <c r="BK1359" s="672"/>
      <c r="BL1359" s="60"/>
      <c r="CB1359" s="60"/>
    </row>
    <row r="1360" spans="2:80" x14ac:dyDescent="0.25">
      <c r="B1360" s="6">
        <v>23.7</v>
      </c>
      <c r="C1360" s="6">
        <v>80</v>
      </c>
      <c r="D1360" s="6">
        <v>20.6</v>
      </c>
      <c r="E1360" s="6">
        <v>23.1</v>
      </c>
      <c r="F1360" s="6">
        <v>0.7</v>
      </c>
      <c r="G1360" s="6">
        <v>3.6</v>
      </c>
      <c r="H1360" s="6">
        <v>1010.5</v>
      </c>
      <c r="I1360" s="6" t="s">
        <v>229</v>
      </c>
      <c r="J1360" s="6" t="s">
        <v>229</v>
      </c>
      <c r="K1360" s="6">
        <v>0</v>
      </c>
      <c r="L1360" s="6">
        <v>0</v>
      </c>
      <c r="M1360" s="6">
        <v>0.5</v>
      </c>
      <c r="N1360">
        <v>15.7</v>
      </c>
      <c r="O1360">
        <v>669.8</v>
      </c>
      <c r="P1360">
        <v>22.3</v>
      </c>
      <c r="Q1360">
        <v>22.4</v>
      </c>
      <c r="R1360" s="60">
        <v>0.938194444444444</v>
      </c>
      <c r="T1360" s="128"/>
      <c r="U1360" s="128"/>
      <c r="V1360" s="123" t="str">
        <f t="shared" si="83"/>
        <v/>
      </c>
      <c r="W1360" s="128"/>
      <c r="X1360" s="124"/>
      <c r="Z1360" s="6"/>
      <c r="AA1360"/>
      <c r="AB1360" s="545"/>
      <c r="AR1360" s="6"/>
      <c r="AS1360" s="6"/>
      <c r="AT1360" s="58"/>
      <c r="AV1360" s="6"/>
      <c r="AW1360" s="66"/>
      <c r="BK1360" s="672"/>
      <c r="BL1360" s="60"/>
      <c r="CB1360" s="60"/>
    </row>
    <row r="1361" spans="2:80" x14ac:dyDescent="0.25">
      <c r="B1361" s="6">
        <v>23.6</v>
      </c>
      <c r="C1361" s="6">
        <v>80</v>
      </c>
      <c r="D1361" s="6">
        <v>20.6</v>
      </c>
      <c r="E1361" s="6">
        <v>23.1</v>
      </c>
      <c r="F1361" s="6">
        <v>0.7</v>
      </c>
      <c r="G1361" s="6">
        <v>1.8</v>
      </c>
      <c r="H1361" s="6">
        <v>1010.7</v>
      </c>
      <c r="I1361" s="6" t="s">
        <v>229</v>
      </c>
      <c r="J1361" s="6" t="s">
        <v>229</v>
      </c>
      <c r="K1361" s="6">
        <v>0</v>
      </c>
      <c r="L1361" s="6">
        <v>0</v>
      </c>
      <c r="M1361" s="6">
        <v>0.5</v>
      </c>
      <c r="N1361">
        <v>15.7</v>
      </c>
      <c r="O1361">
        <v>669.8</v>
      </c>
      <c r="P1361">
        <v>22.3</v>
      </c>
      <c r="Q1361">
        <v>22.4</v>
      </c>
      <c r="R1361" s="60">
        <v>0.93888888888888899</v>
      </c>
      <c r="T1361" s="128"/>
      <c r="U1361" s="128"/>
      <c r="V1361" s="123" t="str">
        <f t="shared" si="83"/>
        <v/>
      </c>
      <c r="W1361" s="128"/>
      <c r="X1361" s="124"/>
      <c r="Z1361" s="6"/>
      <c r="AA1361"/>
      <c r="AB1361" s="545"/>
      <c r="AR1361" s="6"/>
      <c r="AS1361" s="6"/>
      <c r="AT1361" s="58"/>
      <c r="AV1361" s="6"/>
      <c r="AW1361" s="66"/>
      <c r="BK1361" s="672"/>
      <c r="BL1361" s="60"/>
      <c r="CB1361" s="60"/>
    </row>
    <row r="1362" spans="2:80" x14ac:dyDescent="0.25">
      <c r="B1362" s="6">
        <v>23.6</v>
      </c>
      <c r="C1362" s="6">
        <v>80</v>
      </c>
      <c r="D1362" s="6">
        <v>20.7</v>
      </c>
      <c r="E1362" s="6">
        <v>23</v>
      </c>
      <c r="F1362" s="6">
        <v>2.2000000000000002</v>
      </c>
      <c r="G1362" s="6">
        <v>5.4</v>
      </c>
      <c r="H1362" s="6">
        <v>1010.6</v>
      </c>
      <c r="I1362" s="6" t="s">
        <v>229</v>
      </c>
      <c r="J1362" s="6" t="s">
        <v>229</v>
      </c>
      <c r="K1362" s="6">
        <v>0</v>
      </c>
      <c r="L1362" s="6">
        <v>0</v>
      </c>
      <c r="M1362" s="6">
        <v>0.5</v>
      </c>
      <c r="N1362">
        <v>15.7</v>
      </c>
      <c r="O1362">
        <v>669.8</v>
      </c>
      <c r="P1362">
        <v>22.3</v>
      </c>
      <c r="Q1362">
        <v>22.4</v>
      </c>
      <c r="R1362" s="60">
        <v>0.93958333333333299</v>
      </c>
      <c r="T1362" s="128"/>
      <c r="U1362" s="128"/>
      <c r="V1362" s="123" t="str">
        <f t="shared" si="83"/>
        <v/>
      </c>
      <c r="W1362" s="128"/>
      <c r="X1362" s="124"/>
      <c r="Z1362" s="6"/>
      <c r="AA1362"/>
      <c r="AB1362" s="545"/>
      <c r="AR1362" s="6"/>
      <c r="AS1362" s="6"/>
      <c r="AT1362" s="58"/>
      <c r="AV1362" s="6"/>
      <c r="AW1362" s="66"/>
      <c r="BK1362" s="672"/>
      <c r="BL1362" s="60"/>
      <c r="CB1362" s="60"/>
    </row>
    <row r="1363" spans="2:80" x14ac:dyDescent="0.25">
      <c r="B1363" s="6">
        <v>23.7</v>
      </c>
      <c r="C1363" s="6">
        <v>80</v>
      </c>
      <c r="D1363" s="6">
        <v>20.7</v>
      </c>
      <c r="E1363" s="6">
        <v>23</v>
      </c>
      <c r="F1363" s="6">
        <v>2.9</v>
      </c>
      <c r="G1363" s="6">
        <v>5.4</v>
      </c>
      <c r="H1363" s="6">
        <v>1010.7</v>
      </c>
      <c r="I1363" s="6" t="s">
        <v>229</v>
      </c>
      <c r="J1363" s="6" t="s">
        <v>229</v>
      </c>
      <c r="K1363" s="6">
        <v>0</v>
      </c>
      <c r="L1363" s="6">
        <v>0</v>
      </c>
      <c r="M1363" s="6">
        <v>0.5</v>
      </c>
      <c r="N1363">
        <v>15.7</v>
      </c>
      <c r="O1363">
        <v>669.8</v>
      </c>
      <c r="P1363">
        <v>22.2</v>
      </c>
      <c r="Q1363">
        <v>22.3</v>
      </c>
      <c r="R1363" s="60">
        <v>0.94027777777777799</v>
      </c>
      <c r="T1363" s="128"/>
      <c r="U1363" s="128"/>
      <c r="V1363" s="123" t="str">
        <f t="shared" si="83"/>
        <v/>
      </c>
      <c r="W1363" s="128"/>
      <c r="X1363" s="124"/>
      <c r="Z1363" s="6"/>
      <c r="AA1363"/>
      <c r="AB1363" s="545"/>
      <c r="AR1363" s="6"/>
      <c r="AS1363" s="6"/>
      <c r="AT1363" s="58"/>
      <c r="AV1363" s="6"/>
      <c r="AW1363" s="66"/>
      <c r="BK1363" s="672"/>
      <c r="BL1363" s="60"/>
      <c r="CB1363" s="60"/>
    </row>
    <row r="1364" spans="2:80" x14ac:dyDescent="0.25">
      <c r="B1364" s="6">
        <v>23.6</v>
      </c>
      <c r="C1364" s="6">
        <v>80</v>
      </c>
      <c r="D1364" s="6">
        <v>20.7</v>
      </c>
      <c r="E1364" s="6">
        <v>23</v>
      </c>
      <c r="F1364" s="6">
        <v>0.4</v>
      </c>
      <c r="G1364" s="6">
        <v>1.8</v>
      </c>
      <c r="H1364" s="6">
        <v>1010.5</v>
      </c>
      <c r="I1364" s="6" t="s">
        <v>229</v>
      </c>
      <c r="J1364" s="6" t="s">
        <v>229</v>
      </c>
      <c r="K1364" s="6">
        <v>0</v>
      </c>
      <c r="L1364" s="6">
        <v>0</v>
      </c>
      <c r="M1364" s="6">
        <v>0.5</v>
      </c>
      <c r="N1364">
        <v>15.7</v>
      </c>
      <c r="O1364">
        <v>669.8</v>
      </c>
      <c r="P1364">
        <v>22.2</v>
      </c>
      <c r="Q1364">
        <v>22.3</v>
      </c>
      <c r="R1364" s="60">
        <v>0.94097222222222199</v>
      </c>
      <c r="T1364" s="128"/>
      <c r="U1364" s="128"/>
      <c r="V1364" s="123" t="str">
        <f t="shared" si="83"/>
        <v/>
      </c>
      <c r="W1364" s="128"/>
      <c r="X1364" s="124"/>
      <c r="Z1364" s="6"/>
      <c r="AA1364"/>
      <c r="AB1364" s="545"/>
      <c r="AR1364" s="6"/>
      <c r="AS1364" s="6"/>
      <c r="AT1364" s="58"/>
      <c r="AV1364" s="6"/>
      <c r="AW1364" s="66"/>
      <c r="BK1364" s="672"/>
      <c r="BL1364" s="60"/>
      <c r="CB1364" s="60"/>
    </row>
    <row r="1365" spans="2:80" x14ac:dyDescent="0.25">
      <c r="B1365" s="6">
        <v>23.6</v>
      </c>
      <c r="C1365" s="6">
        <v>80</v>
      </c>
      <c r="D1365" s="6">
        <v>20.7</v>
      </c>
      <c r="E1365" s="6">
        <v>23</v>
      </c>
      <c r="F1365" s="6">
        <v>2.9</v>
      </c>
      <c r="G1365" s="6">
        <v>5.4</v>
      </c>
      <c r="H1365" s="6">
        <v>1010.7</v>
      </c>
      <c r="I1365" s="6" t="s">
        <v>229</v>
      </c>
      <c r="J1365" s="6" t="s">
        <v>229</v>
      </c>
      <c r="K1365" s="6">
        <v>0</v>
      </c>
      <c r="L1365" s="6">
        <v>0</v>
      </c>
      <c r="M1365" s="6">
        <v>0.5</v>
      </c>
      <c r="N1365">
        <v>15.7</v>
      </c>
      <c r="O1365">
        <v>669.8</v>
      </c>
      <c r="P1365">
        <v>22.2</v>
      </c>
      <c r="Q1365">
        <v>22.3</v>
      </c>
      <c r="R1365" s="60">
        <v>0.94166666666666698</v>
      </c>
      <c r="T1365" s="128"/>
      <c r="U1365" s="128"/>
      <c r="V1365" s="123" t="str">
        <f t="shared" si="83"/>
        <v/>
      </c>
      <c r="W1365" s="128"/>
      <c r="X1365" s="124"/>
      <c r="Z1365" s="6"/>
      <c r="AA1365"/>
      <c r="AB1365" s="545"/>
      <c r="AR1365" s="6"/>
      <c r="AS1365" s="6"/>
      <c r="AT1365" s="58"/>
      <c r="AV1365" s="6"/>
      <c r="AW1365" s="66"/>
      <c r="BK1365" s="672"/>
      <c r="BL1365" s="60"/>
      <c r="CB1365" s="60"/>
    </row>
    <row r="1366" spans="2:80" x14ac:dyDescent="0.25">
      <c r="B1366" s="6">
        <v>23.6</v>
      </c>
      <c r="C1366" s="6">
        <v>80</v>
      </c>
      <c r="D1366" s="6">
        <v>20.7</v>
      </c>
      <c r="E1366" s="6">
        <v>23</v>
      </c>
      <c r="F1366" s="6">
        <v>2.5</v>
      </c>
      <c r="G1366" s="6">
        <v>3.6</v>
      </c>
      <c r="H1366" s="6">
        <v>1010.6</v>
      </c>
      <c r="I1366" s="6" t="s">
        <v>229</v>
      </c>
      <c r="J1366" s="6" t="s">
        <v>229</v>
      </c>
      <c r="K1366" s="6">
        <v>0</v>
      </c>
      <c r="L1366" s="6">
        <v>0</v>
      </c>
      <c r="M1366" s="6">
        <v>0.5</v>
      </c>
      <c r="N1366">
        <v>15.7</v>
      </c>
      <c r="O1366">
        <v>669.8</v>
      </c>
      <c r="P1366">
        <v>22.2</v>
      </c>
      <c r="Q1366">
        <v>22.3</v>
      </c>
      <c r="R1366" s="60">
        <v>0.94236111111111098</v>
      </c>
      <c r="T1366" s="128"/>
      <c r="U1366" s="128"/>
      <c r="V1366" s="123" t="str">
        <f t="shared" si="83"/>
        <v/>
      </c>
      <c r="W1366" s="128"/>
      <c r="X1366" s="124"/>
      <c r="Z1366" s="6"/>
      <c r="AA1366"/>
      <c r="AB1366" s="545"/>
      <c r="AR1366" s="6"/>
      <c r="AS1366" s="6"/>
      <c r="AT1366" s="58"/>
      <c r="AV1366" s="6"/>
      <c r="AW1366" s="66"/>
      <c r="BK1366" s="672"/>
      <c r="BL1366" s="60"/>
      <c r="CB1366" s="60"/>
    </row>
    <row r="1367" spans="2:80" x14ac:dyDescent="0.25">
      <c r="B1367" s="6">
        <v>23.6</v>
      </c>
      <c r="C1367" s="6">
        <v>80</v>
      </c>
      <c r="D1367" s="6">
        <v>20.7</v>
      </c>
      <c r="E1367" s="6">
        <v>23</v>
      </c>
      <c r="F1367" s="6">
        <v>1.1000000000000001</v>
      </c>
      <c r="G1367" s="6">
        <v>5.4</v>
      </c>
      <c r="H1367" s="6">
        <v>1010.9</v>
      </c>
      <c r="I1367" s="6" t="s">
        <v>229</v>
      </c>
      <c r="J1367" s="6" t="s">
        <v>229</v>
      </c>
      <c r="K1367" s="6">
        <v>0</v>
      </c>
      <c r="L1367" s="6">
        <v>0</v>
      </c>
      <c r="M1367" s="6">
        <v>0.5</v>
      </c>
      <c r="N1367">
        <v>15.7</v>
      </c>
      <c r="O1367">
        <v>669.8</v>
      </c>
      <c r="P1367">
        <v>22.2</v>
      </c>
      <c r="Q1367">
        <v>22.3</v>
      </c>
      <c r="R1367" s="60">
        <v>0.94305555555555598</v>
      </c>
      <c r="T1367" s="128"/>
      <c r="U1367" s="128"/>
      <c r="V1367" s="123" t="str">
        <f t="shared" si="83"/>
        <v/>
      </c>
      <c r="W1367" s="128"/>
      <c r="X1367" s="124"/>
      <c r="Z1367" s="6"/>
      <c r="AA1367"/>
      <c r="AB1367" s="545"/>
      <c r="AR1367" s="6"/>
      <c r="AS1367" s="6"/>
      <c r="AT1367" s="58"/>
      <c r="AV1367" s="6"/>
      <c r="AW1367" s="66"/>
      <c r="BK1367" s="672"/>
      <c r="BL1367" s="60"/>
      <c r="CB1367" s="60"/>
    </row>
    <row r="1368" spans="2:80" x14ac:dyDescent="0.25">
      <c r="B1368" s="6">
        <v>23.6</v>
      </c>
      <c r="C1368" s="6">
        <v>80</v>
      </c>
      <c r="D1368" s="6">
        <v>20.7</v>
      </c>
      <c r="E1368" s="6">
        <v>23</v>
      </c>
      <c r="F1368" s="6">
        <v>1.8</v>
      </c>
      <c r="G1368" s="6">
        <v>1.8</v>
      </c>
      <c r="H1368" s="6">
        <v>1010.5</v>
      </c>
      <c r="I1368" s="6" t="s">
        <v>229</v>
      </c>
      <c r="J1368" s="6" t="s">
        <v>229</v>
      </c>
      <c r="K1368" s="6">
        <v>0</v>
      </c>
      <c r="L1368" s="6">
        <v>0</v>
      </c>
      <c r="M1368" s="6">
        <v>0.5</v>
      </c>
      <c r="N1368">
        <v>15.7</v>
      </c>
      <c r="O1368">
        <v>669.8</v>
      </c>
      <c r="P1368">
        <v>22.2</v>
      </c>
      <c r="Q1368">
        <v>22.3</v>
      </c>
      <c r="R1368" s="60">
        <v>0.94374999999999998</v>
      </c>
      <c r="T1368" s="128"/>
      <c r="U1368" s="128"/>
      <c r="V1368" s="123" t="str">
        <f t="shared" si="83"/>
        <v/>
      </c>
      <c r="W1368" s="128"/>
      <c r="X1368" s="124"/>
      <c r="Z1368" s="6"/>
      <c r="AA1368"/>
      <c r="AB1368" s="545"/>
      <c r="AR1368" s="6"/>
      <c r="AS1368" s="6"/>
      <c r="AT1368" s="58"/>
      <c r="AV1368" s="6"/>
      <c r="AW1368" s="66"/>
      <c r="BK1368" s="672"/>
      <c r="BL1368" s="60"/>
      <c r="CB1368" s="60"/>
    </row>
    <row r="1369" spans="2:80" x14ac:dyDescent="0.25">
      <c r="B1369" s="6">
        <v>23.6</v>
      </c>
      <c r="C1369" s="6">
        <v>80</v>
      </c>
      <c r="D1369" s="6">
        <v>20.7</v>
      </c>
      <c r="E1369" s="6">
        <v>23</v>
      </c>
      <c r="F1369" s="6">
        <v>2.5</v>
      </c>
      <c r="G1369" s="6">
        <v>3.6</v>
      </c>
      <c r="H1369" s="6">
        <v>1010.5</v>
      </c>
      <c r="I1369" s="6" t="s">
        <v>229</v>
      </c>
      <c r="J1369" s="6" t="s">
        <v>229</v>
      </c>
      <c r="K1369" s="6">
        <v>0</v>
      </c>
      <c r="L1369" s="6">
        <v>0</v>
      </c>
      <c r="M1369" s="6">
        <v>0.5</v>
      </c>
      <c r="N1369">
        <v>15.7</v>
      </c>
      <c r="O1369">
        <v>669.8</v>
      </c>
      <c r="P1369">
        <v>22.2</v>
      </c>
      <c r="Q1369">
        <v>22.3</v>
      </c>
      <c r="R1369" s="60">
        <v>0.94444444444444497</v>
      </c>
      <c r="T1369" s="128"/>
      <c r="U1369" s="128"/>
      <c r="V1369" s="123" t="str">
        <f t="shared" si="83"/>
        <v/>
      </c>
      <c r="W1369" s="128"/>
      <c r="X1369" s="124"/>
      <c r="Z1369" s="6"/>
      <c r="AA1369"/>
      <c r="AB1369" s="545"/>
      <c r="AR1369" s="6"/>
      <c r="AS1369" s="6"/>
      <c r="AT1369" s="58"/>
      <c r="AV1369" s="6"/>
      <c r="AW1369" s="66"/>
      <c r="BK1369" s="672"/>
      <c r="BL1369" s="60"/>
      <c r="CB1369" s="60"/>
    </row>
    <row r="1370" spans="2:80" x14ac:dyDescent="0.25">
      <c r="B1370" s="6">
        <v>23.6</v>
      </c>
      <c r="C1370" s="6">
        <v>80</v>
      </c>
      <c r="D1370" s="6">
        <v>20.7</v>
      </c>
      <c r="E1370" s="6">
        <v>23</v>
      </c>
      <c r="F1370" s="6">
        <v>1.4</v>
      </c>
      <c r="G1370" s="6">
        <v>1.8</v>
      </c>
      <c r="H1370" s="6">
        <v>1010.7</v>
      </c>
      <c r="I1370" s="6" t="s">
        <v>229</v>
      </c>
      <c r="J1370" s="6" t="s">
        <v>229</v>
      </c>
      <c r="K1370" s="6">
        <v>0</v>
      </c>
      <c r="L1370" s="6">
        <v>0</v>
      </c>
      <c r="M1370" s="6">
        <v>0.5</v>
      </c>
      <c r="N1370">
        <v>15.7</v>
      </c>
      <c r="O1370">
        <v>669.8</v>
      </c>
      <c r="P1370">
        <v>22.2</v>
      </c>
      <c r="Q1370">
        <v>22.2</v>
      </c>
      <c r="R1370" s="60">
        <v>0.94513888888888897</v>
      </c>
      <c r="T1370" s="128"/>
      <c r="U1370" s="128"/>
      <c r="V1370" s="123" t="str">
        <f t="shared" si="83"/>
        <v/>
      </c>
      <c r="W1370" s="128"/>
      <c r="X1370" s="124"/>
      <c r="Z1370" s="6"/>
      <c r="AA1370"/>
      <c r="AB1370" s="545"/>
      <c r="AR1370" s="6"/>
      <c r="AS1370" s="6"/>
      <c r="AT1370" s="58"/>
      <c r="AV1370" s="6"/>
      <c r="AW1370" s="66"/>
      <c r="BK1370" s="672"/>
      <c r="BL1370" s="60"/>
      <c r="CB1370" s="60"/>
    </row>
    <row r="1371" spans="2:80" x14ac:dyDescent="0.25">
      <c r="B1371" s="6">
        <v>23.6</v>
      </c>
      <c r="C1371" s="6">
        <v>80</v>
      </c>
      <c r="D1371" s="6">
        <v>20.6</v>
      </c>
      <c r="E1371" s="6">
        <v>22.9</v>
      </c>
      <c r="F1371" s="6">
        <v>1.4</v>
      </c>
      <c r="G1371" s="6">
        <v>3.6</v>
      </c>
      <c r="H1371" s="6">
        <v>1010.7</v>
      </c>
      <c r="I1371" s="6" t="s">
        <v>229</v>
      </c>
      <c r="J1371" s="6" t="s">
        <v>229</v>
      </c>
      <c r="K1371" s="6">
        <v>0</v>
      </c>
      <c r="L1371" s="6">
        <v>0</v>
      </c>
      <c r="M1371" s="6">
        <v>0.5</v>
      </c>
      <c r="N1371">
        <v>15.7</v>
      </c>
      <c r="O1371">
        <v>669.8</v>
      </c>
      <c r="P1371">
        <v>22.1</v>
      </c>
      <c r="Q1371">
        <v>22.2</v>
      </c>
      <c r="R1371" s="60">
        <v>0.94583333333333297</v>
      </c>
      <c r="T1371" s="128"/>
      <c r="U1371" s="128"/>
      <c r="V1371" s="123" t="str">
        <f t="shared" si="83"/>
        <v/>
      </c>
      <c r="W1371" s="128"/>
      <c r="X1371" s="124"/>
      <c r="Z1371" s="6"/>
      <c r="AA1371"/>
      <c r="AB1371" s="545"/>
      <c r="AR1371" s="6"/>
      <c r="AS1371" s="6"/>
      <c r="AT1371" s="58"/>
      <c r="AV1371" s="6"/>
      <c r="AW1371" s="66"/>
      <c r="BK1371" s="672"/>
      <c r="BL1371" s="60"/>
      <c r="CB1371" s="60"/>
    </row>
    <row r="1372" spans="2:80" x14ac:dyDescent="0.25">
      <c r="B1372" s="6">
        <v>23.5</v>
      </c>
      <c r="C1372" s="6">
        <v>80</v>
      </c>
      <c r="D1372" s="6">
        <v>20.6</v>
      </c>
      <c r="E1372" s="6">
        <v>22.9</v>
      </c>
      <c r="F1372" s="6">
        <v>1.8</v>
      </c>
      <c r="G1372" s="6">
        <v>1.8</v>
      </c>
      <c r="H1372" s="6">
        <v>1010.5</v>
      </c>
      <c r="I1372" s="6" t="s">
        <v>229</v>
      </c>
      <c r="J1372" s="6" t="s">
        <v>229</v>
      </c>
      <c r="K1372" s="6">
        <v>0</v>
      </c>
      <c r="L1372" s="6">
        <v>0</v>
      </c>
      <c r="M1372" s="6">
        <v>0.5</v>
      </c>
      <c r="N1372">
        <v>15.7</v>
      </c>
      <c r="O1372">
        <v>669.8</v>
      </c>
      <c r="P1372">
        <v>22.1</v>
      </c>
      <c r="Q1372">
        <v>22.2</v>
      </c>
      <c r="R1372" s="60">
        <v>0.94652777777777797</v>
      </c>
      <c r="T1372" s="128"/>
      <c r="U1372" s="128"/>
      <c r="V1372" s="123" t="str">
        <f t="shared" si="83"/>
        <v/>
      </c>
      <c r="W1372" s="128"/>
      <c r="X1372" s="124"/>
      <c r="Z1372" s="6"/>
      <c r="AA1372"/>
      <c r="AB1372" s="545"/>
      <c r="AR1372" s="6"/>
      <c r="AS1372" s="6"/>
      <c r="AT1372" s="58"/>
      <c r="AV1372" s="6"/>
      <c r="AW1372" s="66"/>
      <c r="BK1372" s="672"/>
      <c r="BL1372" s="60"/>
      <c r="CB1372" s="60"/>
    </row>
    <row r="1373" spans="2:80" x14ac:dyDescent="0.25">
      <c r="B1373" s="6">
        <v>23.5</v>
      </c>
      <c r="C1373" s="6">
        <v>80</v>
      </c>
      <c r="D1373" s="6">
        <v>20.6</v>
      </c>
      <c r="E1373" s="6">
        <v>22.9</v>
      </c>
      <c r="F1373" s="6">
        <v>4.3</v>
      </c>
      <c r="G1373" s="6">
        <v>5.4</v>
      </c>
      <c r="H1373" s="6">
        <v>1010.5</v>
      </c>
      <c r="I1373" s="6" t="s">
        <v>229</v>
      </c>
      <c r="J1373" s="6" t="s">
        <v>229</v>
      </c>
      <c r="K1373" s="6">
        <v>0</v>
      </c>
      <c r="L1373" s="6">
        <v>0</v>
      </c>
      <c r="M1373" s="6">
        <v>0.5</v>
      </c>
      <c r="N1373">
        <v>15.7</v>
      </c>
      <c r="O1373">
        <v>669.8</v>
      </c>
      <c r="P1373">
        <v>22.1</v>
      </c>
      <c r="Q1373">
        <v>22.2</v>
      </c>
      <c r="R1373" s="60">
        <v>0.94722222222222197</v>
      </c>
      <c r="T1373" s="128"/>
      <c r="U1373" s="128"/>
      <c r="V1373" s="123" t="str">
        <f t="shared" si="83"/>
        <v/>
      </c>
      <c r="W1373" s="128"/>
      <c r="X1373" s="124"/>
      <c r="Z1373" s="6"/>
      <c r="AA1373"/>
      <c r="AB1373" s="545"/>
      <c r="AR1373" s="6"/>
      <c r="AS1373" s="6"/>
      <c r="AT1373" s="58"/>
      <c r="AV1373" s="6"/>
      <c r="AW1373" s="66"/>
      <c r="BK1373" s="672"/>
      <c r="BL1373" s="60"/>
      <c r="CB1373" s="60"/>
    </row>
    <row r="1374" spans="2:80" x14ac:dyDescent="0.25">
      <c r="B1374" s="6">
        <v>23.5</v>
      </c>
      <c r="C1374" s="6">
        <v>80</v>
      </c>
      <c r="D1374" s="6">
        <v>20.6</v>
      </c>
      <c r="E1374" s="6">
        <v>22.9</v>
      </c>
      <c r="F1374" s="6">
        <v>2.2000000000000002</v>
      </c>
      <c r="G1374" s="6">
        <v>3.6</v>
      </c>
      <c r="H1374" s="6">
        <v>1010.5</v>
      </c>
      <c r="I1374" s="6" t="s">
        <v>229</v>
      </c>
      <c r="J1374" s="6" t="s">
        <v>229</v>
      </c>
      <c r="K1374" s="6">
        <v>0</v>
      </c>
      <c r="L1374" s="6">
        <v>0</v>
      </c>
      <c r="M1374" s="6">
        <v>0.5</v>
      </c>
      <c r="N1374">
        <v>15.7</v>
      </c>
      <c r="O1374">
        <v>669.8</v>
      </c>
      <c r="P1374">
        <v>22.1</v>
      </c>
      <c r="Q1374">
        <v>22.2</v>
      </c>
      <c r="R1374" s="60">
        <v>0.94791666666666696</v>
      </c>
      <c r="T1374" s="128"/>
      <c r="U1374" s="128"/>
      <c r="V1374" s="123" t="str">
        <f t="shared" si="83"/>
        <v/>
      </c>
      <c r="W1374" s="128"/>
      <c r="X1374" s="124"/>
      <c r="Z1374" s="6"/>
      <c r="AA1374"/>
      <c r="AB1374" s="545"/>
      <c r="AR1374" s="6"/>
      <c r="AS1374" s="6"/>
      <c r="AT1374" s="58"/>
      <c r="AV1374" s="6"/>
      <c r="AW1374" s="66"/>
      <c r="BK1374" s="672"/>
      <c r="BL1374" s="60"/>
      <c r="CB1374" s="60"/>
    </row>
    <row r="1375" spans="2:80" x14ac:dyDescent="0.25">
      <c r="B1375" s="6">
        <v>23.5</v>
      </c>
      <c r="C1375" s="6">
        <v>80</v>
      </c>
      <c r="D1375" s="6">
        <v>20.5</v>
      </c>
      <c r="E1375" s="6">
        <v>22.8</v>
      </c>
      <c r="F1375" s="6">
        <v>1.4</v>
      </c>
      <c r="G1375" s="6">
        <v>1.8</v>
      </c>
      <c r="H1375" s="6">
        <v>1010.4</v>
      </c>
      <c r="I1375" s="6" t="s">
        <v>229</v>
      </c>
      <c r="J1375" s="6" t="s">
        <v>229</v>
      </c>
      <c r="K1375" s="6">
        <v>0</v>
      </c>
      <c r="L1375" s="6">
        <v>0</v>
      </c>
      <c r="M1375" s="6">
        <v>0.5</v>
      </c>
      <c r="N1375">
        <v>15.7</v>
      </c>
      <c r="O1375">
        <v>669.8</v>
      </c>
      <c r="P1375">
        <v>22.1</v>
      </c>
      <c r="Q1375">
        <v>22.2</v>
      </c>
      <c r="R1375" s="60">
        <v>0.94861111111111096</v>
      </c>
      <c r="T1375" s="128"/>
      <c r="U1375" s="128"/>
      <c r="V1375" s="123" t="str">
        <f t="shared" si="83"/>
        <v/>
      </c>
      <c r="W1375" s="128"/>
      <c r="X1375" s="124"/>
      <c r="Z1375" s="6"/>
      <c r="AA1375"/>
      <c r="AB1375" s="545"/>
      <c r="AR1375" s="6"/>
      <c r="AS1375" s="6"/>
      <c r="AT1375" s="58"/>
      <c r="AV1375" s="6"/>
      <c r="AW1375" s="66"/>
      <c r="BK1375" s="672"/>
      <c r="BL1375" s="60"/>
      <c r="CB1375" s="60"/>
    </row>
    <row r="1376" spans="2:80" x14ac:dyDescent="0.25">
      <c r="B1376" s="6">
        <v>23.5</v>
      </c>
      <c r="C1376" s="6">
        <v>80</v>
      </c>
      <c r="D1376" s="6">
        <v>20.7</v>
      </c>
      <c r="E1376" s="6">
        <v>22.8</v>
      </c>
      <c r="F1376" s="6">
        <v>1.4</v>
      </c>
      <c r="G1376" s="6">
        <v>1.8</v>
      </c>
      <c r="H1376" s="6">
        <v>1010.5</v>
      </c>
      <c r="I1376" s="6" t="s">
        <v>229</v>
      </c>
      <c r="J1376" s="6" t="s">
        <v>229</v>
      </c>
      <c r="K1376" s="6">
        <v>0</v>
      </c>
      <c r="L1376" s="6">
        <v>0</v>
      </c>
      <c r="M1376" s="6">
        <v>0.5</v>
      </c>
      <c r="N1376">
        <v>15.7</v>
      </c>
      <c r="O1376">
        <v>669.8</v>
      </c>
      <c r="P1376">
        <v>22.1</v>
      </c>
      <c r="Q1376">
        <v>22.1</v>
      </c>
      <c r="R1376" s="60">
        <v>0.94930555555555596</v>
      </c>
      <c r="T1376" s="128"/>
      <c r="U1376" s="128"/>
      <c r="V1376" s="123" t="str">
        <f t="shared" si="83"/>
        <v/>
      </c>
      <c r="W1376" s="128"/>
      <c r="X1376" s="124"/>
      <c r="Z1376" s="6"/>
      <c r="AA1376"/>
      <c r="AB1376" s="545"/>
      <c r="AR1376" s="6"/>
      <c r="AS1376" s="6"/>
      <c r="AT1376" s="58"/>
      <c r="AV1376" s="6"/>
      <c r="AW1376" s="66"/>
      <c r="BK1376" s="672"/>
      <c r="BL1376" s="60"/>
      <c r="CB1376" s="60"/>
    </row>
    <row r="1377" spans="2:80" x14ac:dyDescent="0.25">
      <c r="B1377" s="6">
        <v>23.5</v>
      </c>
      <c r="C1377" s="6">
        <v>80</v>
      </c>
      <c r="D1377" s="6">
        <v>20.7</v>
      </c>
      <c r="E1377" s="6">
        <v>22.8</v>
      </c>
      <c r="F1377" s="6">
        <v>2.9</v>
      </c>
      <c r="G1377" s="6">
        <v>5.4</v>
      </c>
      <c r="H1377" s="6">
        <v>1010.4</v>
      </c>
      <c r="I1377" s="6" t="s">
        <v>229</v>
      </c>
      <c r="J1377" s="6" t="s">
        <v>229</v>
      </c>
      <c r="K1377" s="6">
        <v>0</v>
      </c>
      <c r="L1377" s="6">
        <v>0</v>
      </c>
      <c r="M1377" s="6">
        <v>0.5</v>
      </c>
      <c r="N1377">
        <v>15.7</v>
      </c>
      <c r="O1377">
        <v>669.8</v>
      </c>
      <c r="P1377">
        <v>22</v>
      </c>
      <c r="Q1377">
        <v>22.2</v>
      </c>
      <c r="R1377" s="60">
        <v>0.95</v>
      </c>
      <c r="T1377" s="128"/>
      <c r="U1377" s="128"/>
      <c r="V1377" s="123" t="str">
        <f t="shared" si="83"/>
        <v/>
      </c>
      <c r="W1377" s="128"/>
      <c r="X1377" s="124"/>
      <c r="Z1377" s="6"/>
      <c r="AA1377"/>
      <c r="AB1377" s="545"/>
      <c r="AR1377" s="6"/>
      <c r="AS1377" s="6"/>
      <c r="AT1377" s="58"/>
      <c r="AV1377" s="6"/>
      <c r="AW1377" s="66"/>
      <c r="BK1377" s="672"/>
      <c r="BL1377" s="60"/>
      <c r="CB1377" s="60"/>
    </row>
    <row r="1378" spans="2:80" x14ac:dyDescent="0.25">
      <c r="B1378" s="6">
        <v>23.5</v>
      </c>
      <c r="C1378" s="6">
        <v>81</v>
      </c>
      <c r="D1378" s="6">
        <v>20.7</v>
      </c>
      <c r="E1378" s="6">
        <v>22.8</v>
      </c>
      <c r="F1378" s="6">
        <v>1.8</v>
      </c>
      <c r="G1378" s="6">
        <v>1.8</v>
      </c>
      <c r="H1378" s="6">
        <v>1010.3</v>
      </c>
      <c r="I1378" s="6" t="s">
        <v>229</v>
      </c>
      <c r="J1378" s="6" t="s">
        <v>229</v>
      </c>
      <c r="K1378" s="6">
        <v>0</v>
      </c>
      <c r="L1378" s="6">
        <v>0</v>
      </c>
      <c r="M1378" s="6">
        <v>0.5</v>
      </c>
      <c r="N1378">
        <v>15.7</v>
      </c>
      <c r="O1378">
        <v>669.8</v>
      </c>
      <c r="P1378">
        <v>22</v>
      </c>
      <c r="Q1378">
        <v>22.1</v>
      </c>
      <c r="R1378" s="60">
        <v>0.95069444444444495</v>
      </c>
      <c r="T1378" s="128"/>
      <c r="U1378" s="128"/>
      <c r="V1378" s="123" t="str">
        <f t="shared" si="83"/>
        <v/>
      </c>
      <c r="W1378" s="128"/>
      <c r="X1378" s="124"/>
      <c r="Z1378" s="6"/>
      <c r="AA1378"/>
      <c r="AB1378" s="545"/>
      <c r="AR1378" s="6"/>
      <c r="AS1378" s="6"/>
      <c r="AT1378" s="58"/>
      <c r="AV1378" s="6"/>
      <c r="AW1378" s="66"/>
      <c r="BK1378" s="672"/>
      <c r="BL1378" s="60"/>
      <c r="CB1378" s="60"/>
    </row>
    <row r="1379" spans="2:80" x14ac:dyDescent="0.25">
      <c r="B1379" s="6">
        <v>23.5</v>
      </c>
      <c r="C1379" s="6">
        <v>81</v>
      </c>
      <c r="D1379" s="6">
        <v>20.7</v>
      </c>
      <c r="E1379" s="6">
        <v>22.8</v>
      </c>
      <c r="F1379" s="6">
        <v>2.2000000000000002</v>
      </c>
      <c r="G1379" s="6">
        <v>3.6</v>
      </c>
      <c r="H1379" s="6">
        <v>1010.3</v>
      </c>
      <c r="I1379" s="6" t="s">
        <v>229</v>
      </c>
      <c r="J1379" s="6" t="s">
        <v>229</v>
      </c>
      <c r="K1379" s="6">
        <v>0</v>
      </c>
      <c r="L1379" s="6">
        <v>0</v>
      </c>
      <c r="M1379" s="6">
        <v>0.5</v>
      </c>
      <c r="N1379">
        <v>15.7</v>
      </c>
      <c r="O1379">
        <v>669.8</v>
      </c>
      <c r="P1379">
        <v>22</v>
      </c>
      <c r="Q1379">
        <v>22.1</v>
      </c>
      <c r="R1379" s="60">
        <v>0.95138888888888895</v>
      </c>
      <c r="T1379" s="128"/>
      <c r="U1379" s="128"/>
      <c r="V1379" s="123" t="str">
        <f t="shared" si="83"/>
        <v/>
      </c>
      <c r="W1379" s="128"/>
      <c r="X1379" s="124"/>
      <c r="Z1379" s="6"/>
      <c r="AA1379"/>
      <c r="AB1379" s="545"/>
      <c r="AR1379" s="6"/>
      <c r="AS1379" s="6"/>
      <c r="AT1379" s="58"/>
      <c r="AV1379" s="6"/>
      <c r="AW1379" s="66"/>
      <c r="BK1379" s="672"/>
      <c r="BL1379" s="60"/>
      <c r="CB1379" s="60"/>
    </row>
    <row r="1380" spans="2:80" x14ac:dyDescent="0.25">
      <c r="B1380" s="6">
        <v>23.5</v>
      </c>
      <c r="C1380" s="6">
        <v>81</v>
      </c>
      <c r="D1380" s="6">
        <v>20.7</v>
      </c>
      <c r="E1380" s="6">
        <v>22.8</v>
      </c>
      <c r="F1380" s="6">
        <v>2.2000000000000002</v>
      </c>
      <c r="G1380" s="6">
        <v>3.6</v>
      </c>
      <c r="H1380" s="6">
        <v>1010.1</v>
      </c>
      <c r="I1380" s="6" t="s">
        <v>229</v>
      </c>
      <c r="J1380" s="6" t="s">
        <v>229</v>
      </c>
      <c r="K1380" s="6">
        <v>0</v>
      </c>
      <c r="L1380" s="6">
        <v>0</v>
      </c>
      <c r="M1380" s="6">
        <v>0.5</v>
      </c>
      <c r="N1380">
        <v>15.7</v>
      </c>
      <c r="O1380">
        <v>669.8</v>
      </c>
      <c r="P1380">
        <v>22</v>
      </c>
      <c r="Q1380">
        <v>22.1</v>
      </c>
      <c r="R1380" s="60">
        <v>0.95208333333333295</v>
      </c>
      <c r="T1380" s="128"/>
      <c r="U1380" s="128"/>
      <c r="V1380" s="123" t="str">
        <f t="shared" si="83"/>
        <v/>
      </c>
      <c r="W1380" s="128"/>
      <c r="X1380" s="124"/>
      <c r="Z1380" s="6"/>
      <c r="AA1380"/>
      <c r="AB1380" s="545"/>
      <c r="AR1380" s="6"/>
      <c r="AS1380" s="6"/>
      <c r="AT1380" s="58"/>
      <c r="AV1380" s="6"/>
      <c r="AW1380" s="66"/>
      <c r="BK1380" s="672"/>
      <c r="BL1380" s="60"/>
      <c r="CB1380" s="60"/>
    </row>
    <row r="1381" spans="2:80" x14ac:dyDescent="0.25">
      <c r="B1381" s="6">
        <v>23.4</v>
      </c>
      <c r="C1381" s="6">
        <v>81</v>
      </c>
      <c r="D1381" s="6">
        <v>20.7</v>
      </c>
      <c r="E1381" s="6">
        <v>22.8</v>
      </c>
      <c r="F1381" s="6">
        <v>1.8</v>
      </c>
      <c r="G1381" s="6">
        <v>1.8</v>
      </c>
      <c r="H1381" s="6">
        <v>1010.2</v>
      </c>
      <c r="I1381" s="6" t="s">
        <v>229</v>
      </c>
      <c r="J1381" s="6" t="s">
        <v>229</v>
      </c>
      <c r="K1381" s="6">
        <v>0</v>
      </c>
      <c r="L1381" s="6">
        <v>0</v>
      </c>
      <c r="M1381" s="6">
        <v>0.5</v>
      </c>
      <c r="N1381">
        <v>15.7</v>
      </c>
      <c r="O1381">
        <v>669.8</v>
      </c>
      <c r="P1381">
        <v>22</v>
      </c>
      <c r="Q1381">
        <v>22.1</v>
      </c>
      <c r="R1381" s="60">
        <v>0.95277777777777795</v>
      </c>
      <c r="T1381" s="128"/>
      <c r="U1381" s="128"/>
      <c r="V1381" s="123" t="str">
        <f t="shared" si="83"/>
        <v/>
      </c>
      <c r="W1381" s="128"/>
      <c r="X1381" s="124"/>
      <c r="Z1381" s="6"/>
      <c r="AA1381"/>
      <c r="AB1381" s="545"/>
      <c r="AR1381" s="6"/>
      <c r="AS1381" s="6"/>
      <c r="AT1381" s="58"/>
      <c r="AV1381" s="6"/>
      <c r="AW1381" s="66"/>
      <c r="BK1381" s="672"/>
      <c r="BL1381" s="60"/>
      <c r="CB1381" s="60"/>
    </row>
    <row r="1382" spans="2:80" x14ac:dyDescent="0.25">
      <c r="B1382" s="6">
        <v>23.4</v>
      </c>
      <c r="C1382" s="6">
        <v>81</v>
      </c>
      <c r="D1382" s="6">
        <v>20.7</v>
      </c>
      <c r="E1382" s="6">
        <v>22.8</v>
      </c>
      <c r="F1382" s="6">
        <v>1.1000000000000001</v>
      </c>
      <c r="G1382" s="6">
        <v>1.8</v>
      </c>
      <c r="H1382" s="6">
        <v>1010.2</v>
      </c>
      <c r="I1382" s="6" t="s">
        <v>229</v>
      </c>
      <c r="J1382" s="6" t="s">
        <v>229</v>
      </c>
      <c r="K1382" s="6">
        <v>0</v>
      </c>
      <c r="L1382" s="6">
        <v>0</v>
      </c>
      <c r="M1382" s="6">
        <v>0.5</v>
      </c>
      <c r="N1382">
        <v>15.7</v>
      </c>
      <c r="O1382">
        <v>669.8</v>
      </c>
      <c r="P1382">
        <v>22</v>
      </c>
      <c r="Q1382">
        <v>22.1</v>
      </c>
      <c r="R1382" s="60">
        <v>0.95347222222222205</v>
      </c>
      <c r="T1382" s="128"/>
      <c r="U1382" s="128"/>
      <c r="V1382" s="123" t="str">
        <f t="shared" si="83"/>
        <v/>
      </c>
      <c r="W1382" s="128"/>
      <c r="X1382" s="124"/>
      <c r="Z1382" s="6"/>
      <c r="AA1382"/>
      <c r="AB1382" s="545"/>
      <c r="AR1382" s="6"/>
      <c r="AS1382" s="6"/>
      <c r="AT1382" s="58"/>
      <c r="AV1382" s="6"/>
      <c r="AW1382" s="66"/>
      <c r="BK1382" s="672"/>
      <c r="BL1382" s="60"/>
      <c r="CB1382" s="60"/>
    </row>
    <row r="1383" spans="2:80" x14ac:dyDescent="0.25">
      <c r="B1383" s="6">
        <v>23.4</v>
      </c>
      <c r="C1383" s="6">
        <v>81</v>
      </c>
      <c r="D1383" s="6">
        <v>20.7</v>
      </c>
      <c r="E1383" s="6">
        <v>22.8</v>
      </c>
      <c r="F1383" s="6">
        <v>0</v>
      </c>
      <c r="G1383" s="6">
        <v>0</v>
      </c>
      <c r="H1383" s="6">
        <v>1010.3</v>
      </c>
      <c r="I1383" s="6" t="s">
        <v>229</v>
      </c>
      <c r="J1383" s="6" t="s">
        <v>229</v>
      </c>
      <c r="K1383" s="6">
        <v>0</v>
      </c>
      <c r="L1383" s="6">
        <v>0</v>
      </c>
      <c r="M1383" s="6">
        <v>0.5</v>
      </c>
      <c r="N1383">
        <v>15.7</v>
      </c>
      <c r="O1383">
        <v>669.8</v>
      </c>
      <c r="P1383">
        <v>21.9</v>
      </c>
      <c r="Q1383">
        <v>22</v>
      </c>
      <c r="R1383" s="60">
        <v>0.95416666666666705</v>
      </c>
      <c r="T1383" s="128"/>
      <c r="U1383" s="128"/>
      <c r="V1383" s="123" t="str">
        <f t="shared" si="83"/>
        <v/>
      </c>
      <c r="W1383" s="128"/>
      <c r="X1383" s="124"/>
      <c r="Z1383" s="6"/>
      <c r="AA1383"/>
      <c r="AB1383" s="545"/>
      <c r="AR1383" s="6"/>
      <c r="AS1383" s="6"/>
      <c r="AT1383" s="58"/>
      <c r="AV1383" s="6"/>
      <c r="AW1383" s="66"/>
      <c r="BK1383" s="672"/>
      <c r="BL1383" s="60"/>
      <c r="CB1383" s="60"/>
    </row>
    <row r="1384" spans="2:80" x14ac:dyDescent="0.25">
      <c r="B1384" s="6">
        <v>23.4</v>
      </c>
      <c r="C1384" s="6">
        <v>81</v>
      </c>
      <c r="D1384" s="6">
        <v>20.7</v>
      </c>
      <c r="E1384" s="6">
        <v>22.8</v>
      </c>
      <c r="F1384" s="6">
        <v>0</v>
      </c>
      <c r="G1384" s="6">
        <v>0</v>
      </c>
      <c r="H1384" s="6">
        <v>1010.2</v>
      </c>
      <c r="I1384" s="6" t="s">
        <v>229</v>
      </c>
      <c r="J1384" s="6" t="s">
        <v>229</v>
      </c>
      <c r="K1384" s="6">
        <v>0</v>
      </c>
      <c r="L1384" s="6">
        <v>0</v>
      </c>
      <c r="M1384" s="6">
        <v>0.5</v>
      </c>
      <c r="N1384">
        <v>15.7</v>
      </c>
      <c r="O1384">
        <v>669.8</v>
      </c>
      <c r="P1384">
        <v>21.9</v>
      </c>
      <c r="Q1384">
        <v>22</v>
      </c>
      <c r="R1384" s="60">
        <v>0.95486111111111105</v>
      </c>
      <c r="T1384" s="128"/>
      <c r="U1384" s="128"/>
      <c r="V1384" s="123" t="str">
        <f t="shared" si="83"/>
        <v/>
      </c>
      <c r="W1384" s="128"/>
      <c r="X1384" s="124"/>
      <c r="Z1384" s="6"/>
      <c r="AA1384"/>
      <c r="AB1384" s="545"/>
      <c r="AR1384" s="6"/>
      <c r="AS1384" s="6"/>
      <c r="AT1384" s="58"/>
      <c r="AV1384" s="6"/>
      <c r="AW1384" s="66"/>
      <c r="BK1384" s="672"/>
      <c r="BL1384" s="60"/>
      <c r="CB1384" s="60"/>
    </row>
    <row r="1385" spans="2:80" x14ac:dyDescent="0.25">
      <c r="B1385" s="6">
        <v>23.4</v>
      </c>
      <c r="C1385" s="6">
        <v>81</v>
      </c>
      <c r="D1385" s="6">
        <v>20.7</v>
      </c>
      <c r="E1385" s="6">
        <v>22.8</v>
      </c>
      <c r="F1385" s="6">
        <v>0</v>
      </c>
      <c r="G1385" s="6">
        <v>0</v>
      </c>
      <c r="H1385" s="6">
        <v>1010.3</v>
      </c>
      <c r="I1385" s="6" t="s">
        <v>229</v>
      </c>
      <c r="J1385" s="6" t="s">
        <v>229</v>
      </c>
      <c r="K1385" s="6">
        <v>0</v>
      </c>
      <c r="L1385" s="6">
        <v>0</v>
      </c>
      <c r="M1385" s="6">
        <v>0.5</v>
      </c>
      <c r="N1385">
        <v>15.7</v>
      </c>
      <c r="O1385">
        <v>669.8</v>
      </c>
      <c r="P1385">
        <v>21.9</v>
      </c>
      <c r="Q1385">
        <v>22</v>
      </c>
      <c r="R1385" s="60">
        <v>0.95555555555555605</v>
      </c>
      <c r="T1385" s="128"/>
      <c r="U1385" s="128"/>
      <c r="V1385" s="123" t="str">
        <f t="shared" si="83"/>
        <v/>
      </c>
      <c r="W1385" s="128"/>
      <c r="X1385" s="124"/>
      <c r="Z1385" s="6"/>
      <c r="AA1385"/>
      <c r="AB1385" s="545"/>
      <c r="AR1385" s="6"/>
      <c r="AS1385" s="6"/>
      <c r="AT1385" s="58"/>
      <c r="AV1385" s="6"/>
      <c r="AW1385" s="66"/>
      <c r="BK1385" s="672"/>
      <c r="BL1385" s="60"/>
      <c r="CB1385" s="60"/>
    </row>
    <row r="1386" spans="2:80" x14ac:dyDescent="0.25">
      <c r="B1386" s="6">
        <v>23.4</v>
      </c>
      <c r="C1386" s="6">
        <v>81</v>
      </c>
      <c r="D1386" s="6">
        <v>20.6</v>
      </c>
      <c r="E1386" s="6">
        <v>22.7</v>
      </c>
      <c r="F1386" s="6">
        <v>0.4</v>
      </c>
      <c r="G1386" s="6">
        <v>1.8</v>
      </c>
      <c r="H1386" s="6">
        <v>1010.3</v>
      </c>
      <c r="I1386" s="6" t="s">
        <v>229</v>
      </c>
      <c r="J1386" s="6" t="s">
        <v>229</v>
      </c>
      <c r="K1386" s="6">
        <v>0</v>
      </c>
      <c r="L1386" s="6">
        <v>0</v>
      </c>
      <c r="M1386" s="6">
        <v>0.5</v>
      </c>
      <c r="N1386">
        <v>15.7</v>
      </c>
      <c r="O1386">
        <v>669.8</v>
      </c>
      <c r="P1386">
        <v>21.9</v>
      </c>
      <c r="Q1386">
        <v>22</v>
      </c>
      <c r="R1386" s="60">
        <v>0.95625000000000004</v>
      </c>
      <c r="T1386" s="128"/>
      <c r="U1386" s="128"/>
      <c r="V1386" s="123" t="str">
        <f t="shared" si="83"/>
        <v/>
      </c>
      <c r="W1386" s="128"/>
      <c r="X1386" s="124"/>
      <c r="Z1386" s="6"/>
      <c r="AA1386"/>
      <c r="AB1386" s="545"/>
      <c r="AR1386" s="6"/>
      <c r="AS1386" s="6"/>
      <c r="AT1386" s="58"/>
      <c r="AV1386" s="6"/>
      <c r="AW1386" s="66"/>
      <c r="BK1386" s="672"/>
      <c r="BL1386" s="60"/>
      <c r="CB1386" s="60"/>
    </row>
    <row r="1387" spans="2:80" x14ac:dyDescent="0.25">
      <c r="B1387" s="6">
        <v>23.4</v>
      </c>
      <c r="C1387" s="6">
        <v>81</v>
      </c>
      <c r="D1387" s="6">
        <v>20.8</v>
      </c>
      <c r="E1387" s="6">
        <v>22.7</v>
      </c>
      <c r="F1387" s="6">
        <v>0.4</v>
      </c>
      <c r="G1387" s="6">
        <v>1.8</v>
      </c>
      <c r="H1387" s="6">
        <v>1010.5</v>
      </c>
      <c r="I1387" s="6" t="s">
        <v>229</v>
      </c>
      <c r="J1387" s="6" t="s">
        <v>229</v>
      </c>
      <c r="K1387" s="6">
        <v>0</v>
      </c>
      <c r="L1387" s="6">
        <v>0</v>
      </c>
      <c r="M1387" s="6">
        <v>0.5</v>
      </c>
      <c r="N1387">
        <v>15.7</v>
      </c>
      <c r="O1387">
        <v>669.8</v>
      </c>
      <c r="P1387">
        <v>21.9</v>
      </c>
      <c r="Q1387">
        <v>22</v>
      </c>
      <c r="R1387" s="60">
        <v>0.95694444444444404</v>
      </c>
      <c r="T1387" s="128"/>
      <c r="U1387" s="128"/>
      <c r="V1387" s="123" t="str">
        <f t="shared" si="83"/>
        <v/>
      </c>
      <c r="W1387" s="128"/>
      <c r="X1387" s="124"/>
      <c r="Z1387" s="6"/>
      <c r="AA1387"/>
      <c r="AB1387" s="545"/>
      <c r="AR1387" s="6"/>
      <c r="AS1387" s="6"/>
      <c r="AT1387" s="58"/>
      <c r="AV1387" s="6"/>
      <c r="AW1387" s="66"/>
      <c r="BK1387" s="672"/>
      <c r="BL1387" s="60"/>
      <c r="CB1387" s="60"/>
    </row>
    <row r="1388" spans="2:80" x14ac:dyDescent="0.25">
      <c r="B1388" s="6">
        <v>23.4</v>
      </c>
      <c r="C1388" s="6">
        <v>81</v>
      </c>
      <c r="D1388" s="6">
        <v>20.8</v>
      </c>
      <c r="E1388" s="6">
        <v>22.7</v>
      </c>
      <c r="F1388" s="6">
        <v>0</v>
      </c>
      <c r="G1388" s="6">
        <v>0</v>
      </c>
      <c r="H1388" s="6">
        <v>1010.4</v>
      </c>
      <c r="I1388" s="6" t="s">
        <v>229</v>
      </c>
      <c r="J1388" s="6" t="s">
        <v>229</v>
      </c>
      <c r="K1388" s="6">
        <v>0</v>
      </c>
      <c r="L1388" s="6">
        <v>0</v>
      </c>
      <c r="M1388" s="6">
        <v>0.5</v>
      </c>
      <c r="N1388">
        <v>15.7</v>
      </c>
      <c r="O1388">
        <v>669.8</v>
      </c>
      <c r="P1388">
        <v>21.9</v>
      </c>
      <c r="Q1388">
        <v>22</v>
      </c>
      <c r="R1388" s="60">
        <v>0.95763888888888904</v>
      </c>
      <c r="T1388" s="128"/>
      <c r="U1388" s="128"/>
      <c r="V1388" s="123" t="str">
        <f t="shared" si="83"/>
        <v/>
      </c>
      <c r="W1388" s="128"/>
      <c r="X1388" s="124"/>
      <c r="Z1388" s="6"/>
      <c r="AA1388"/>
      <c r="AB1388" s="545"/>
      <c r="AR1388" s="6"/>
      <c r="AS1388" s="6"/>
      <c r="AT1388" s="58"/>
      <c r="AV1388" s="6"/>
      <c r="AW1388" s="66"/>
      <c r="BK1388" s="672"/>
      <c r="BL1388" s="60"/>
      <c r="CB1388" s="60"/>
    </row>
    <row r="1389" spans="2:80" x14ac:dyDescent="0.25">
      <c r="B1389" s="6">
        <v>23.4</v>
      </c>
      <c r="C1389" s="6">
        <v>81</v>
      </c>
      <c r="D1389" s="6">
        <v>20.8</v>
      </c>
      <c r="E1389" s="6">
        <v>22.7</v>
      </c>
      <c r="F1389" s="6">
        <v>0</v>
      </c>
      <c r="G1389" s="6">
        <v>0</v>
      </c>
      <c r="H1389" s="6">
        <v>1010.4</v>
      </c>
      <c r="I1389" s="6" t="s">
        <v>229</v>
      </c>
      <c r="J1389" s="6" t="s">
        <v>229</v>
      </c>
      <c r="K1389" s="6">
        <v>0</v>
      </c>
      <c r="L1389" s="6">
        <v>0</v>
      </c>
      <c r="M1389" s="6">
        <v>0.5</v>
      </c>
      <c r="N1389">
        <v>15.7</v>
      </c>
      <c r="O1389">
        <v>669.8</v>
      </c>
      <c r="P1389">
        <v>21.9</v>
      </c>
      <c r="Q1389">
        <v>22</v>
      </c>
      <c r="R1389" s="60">
        <v>0.95833333333333304</v>
      </c>
      <c r="T1389" s="128"/>
      <c r="U1389" s="128"/>
      <c r="V1389" s="123" t="str">
        <f t="shared" si="83"/>
        <v/>
      </c>
      <c r="W1389" s="128"/>
      <c r="X1389" s="124"/>
      <c r="Z1389" s="6"/>
      <c r="AA1389"/>
      <c r="AB1389" s="545"/>
      <c r="AR1389" s="6"/>
      <c r="AS1389" s="6"/>
      <c r="AT1389" s="58"/>
      <c r="AV1389" s="6"/>
      <c r="AW1389" s="66"/>
      <c r="BK1389" s="672"/>
      <c r="BL1389" s="60"/>
      <c r="CB1389" s="60"/>
    </row>
    <row r="1390" spans="2:80" x14ac:dyDescent="0.25">
      <c r="B1390" s="6">
        <v>23.4</v>
      </c>
      <c r="C1390" s="6">
        <v>81</v>
      </c>
      <c r="D1390" s="6">
        <v>20.8</v>
      </c>
      <c r="E1390" s="6">
        <v>22.7</v>
      </c>
      <c r="F1390" s="6">
        <v>2.2000000000000002</v>
      </c>
      <c r="G1390" s="6">
        <v>3.6</v>
      </c>
      <c r="H1390" s="6">
        <v>1010.6</v>
      </c>
      <c r="I1390" s="6" t="s">
        <v>229</v>
      </c>
      <c r="J1390" s="6" t="s">
        <v>229</v>
      </c>
      <c r="K1390" s="6">
        <v>0</v>
      </c>
      <c r="L1390" s="6">
        <v>0</v>
      </c>
      <c r="M1390" s="6">
        <v>0.5</v>
      </c>
      <c r="N1390">
        <v>15.7</v>
      </c>
      <c r="O1390">
        <v>669.8</v>
      </c>
      <c r="P1390">
        <v>21.9</v>
      </c>
      <c r="Q1390">
        <v>22</v>
      </c>
      <c r="R1390" s="60">
        <v>0.95902777777777803</v>
      </c>
      <c r="T1390" s="128"/>
      <c r="U1390" s="128"/>
      <c r="V1390" s="123" t="str">
        <f t="shared" si="83"/>
        <v/>
      </c>
      <c r="W1390" s="128"/>
      <c r="X1390" s="124"/>
      <c r="Z1390" s="6"/>
      <c r="AA1390"/>
      <c r="AB1390" s="545"/>
      <c r="AR1390" s="6"/>
      <c r="AS1390" s="6"/>
      <c r="AT1390" s="58"/>
      <c r="AV1390" s="6"/>
      <c r="AW1390" s="66"/>
      <c r="BK1390" s="672"/>
      <c r="BL1390" s="60"/>
      <c r="CB1390" s="60"/>
    </row>
    <row r="1391" spans="2:80" x14ac:dyDescent="0.25">
      <c r="B1391" s="6">
        <v>23.4</v>
      </c>
      <c r="C1391" s="6">
        <v>81</v>
      </c>
      <c r="D1391" s="6">
        <v>20.8</v>
      </c>
      <c r="E1391" s="6">
        <v>22.7</v>
      </c>
      <c r="F1391" s="6">
        <v>0</v>
      </c>
      <c r="G1391" s="6">
        <v>0</v>
      </c>
      <c r="H1391" s="6">
        <v>1010.5</v>
      </c>
      <c r="I1391" s="6" t="s">
        <v>229</v>
      </c>
      <c r="J1391" s="6" t="s">
        <v>229</v>
      </c>
      <c r="K1391" s="6">
        <v>0</v>
      </c>
      <c r="L1391" s="6">
        <v>0</v>
      </c>
      <c r="M1391" s="6">
        <v>0.5</v>
      </c>
      <c r="N1391">
        <v>15.7</v>
      </c>
      <c r="O1391">
        <v>669.8</v>
      </c>
      <c r="P1391">
        <v>21.8</v>
      </c>
      <c r="Q1391">
        <v>21.9</v>
      </c>
      <c r="R1391" s="60">
        <v>0.95972222222222203</v>
      </c>
      <c r="T1391" s="128"/>
      <c r="U1391" s="128"/>
      <c r="V1391" s="123" t="str">
        <f t="shared" si="83"/>
        <v/>
      </c>
      <c r="W1391" s="128"/>
      <c r="X1391" s="124"/>
      <c r="Z1391" s="6"/>
      <c r="AA1391"/>
      <c r="AB1391" s="545"/>
      <c r="AR1391" s="6"/>
      <c r="AS1391" s="6"/>
      <c r="AT1391" s="58"/>
      <c r="AV1391" s="6"/>
      <c r="AW1391" s="66"/>
      <c r="BK1391" s="672"/>
      <c r="BL1391" s="60"/>
      <c r="CB1391" s="60"/>
    </row>
    <row r="1392" spans="2:80" x14ac:dyDescent="0.25">
      <c r="B1392" s="6">
        <v>23.4</v>
      </c>
      <c r="C1392" s="6">
        <v>81</v>
      </c>
      <c r="D1392" s="6">
        <v>20.8</v>
      </c>
      <c r="E1392" s="6">
        <v>22.7</v>
      </c>
      <c r="F1392" s="6">
        <v>0</v>
      </c>
      <c r="G1392" s="6">
        <v>0</v>
      </c>
      <c r="H1392" s="6">
        <v>1010.5</v>
      </c>
      <c r="I1392" s="6" t="s">
        <v>229</v>
      </c>
      <c r="J1392" s="6" t="s">
        <v>229</v>
      </c>
      <c r="K1392" s="6">
        <v>0</v>
      </c>
      <c r="L1392" s="6">
        <v>0</v>
      </c>
      <c r="M1392" s="6">
        <v>0.5</v>
      </c>
      <c r="N1392">
        <v>15.7</v>
      </c>
      <c r="O1392">
        <v>669.8</v>
      </c>
      <c r="P1392">
        <v>21.8</v>
      </c>
      <c r="Q1392">
        <v>21.9</v>
      </c>
      <c r="R1392" s="60">
        <v>0.96041666666666703</v>
      </c>
      <c r="T1392" s="128"/>
      <c r="U1392" s="128"/>
      <c r="V1392" s="123" t="str">
        <f t="shared" si="83"/>
        <v/>
      </c>
      <c r="W1392" s="128"/>
      <c r="X1392" s="124"/>
      <c r="Z1392" s="6"/>
      <c r="AA1392"/>
      <c r="AB1392" s="545"/>
      <c r="AR1392" s="6"/>
      <c r="AS1392" s="6"/>
      <c r="AT1392" s="58"/>
      <c r="AV1392" s="6"/>
      <c r="AW1392" s="66"/>
      <c r="BK1392" s="672"/>
      <c r="BL1392" s="60"/>
      <c r="CB1392" s="60"/>
    </row>
    <row r="1393" spans="2:80" x14ac:dyDescent="0.25">
      <c r="B1393" s="6">
        <v>23.3</v>
      </c>
      <c r="C1393" s="6">
        <v>81</v>
      </c>
      <c r="D1393" s="6">
        <v>20.8</v>
      </c>
      <c r="E1393" s="6">
        <v>22.7</v>
      </c>
      <c r="F1393" s="6">
        <v>0.4</v>
      </c>
      <c r="G1393" s="6">
        <v>1.8</v>
      </c>
      <c r="H1393" s="6">
        <v>1010.6</v>
      </c>
      <c r="I1393" s="6" t="s">
        <v>229</v>
      </c>
      <c r="J1393" s="6" t="s">
        <v>229</v>
      </c>
      <c r="K1393" s="6">
        <v>0</v>
      </c>
      <c r="L1393" s="6">
        <v>0</v>
      </c>
      <c r="M1393" s="6">
        <v>0.5</v>
      </c>
      <c r="N1393">
        <v>15.7</v>
      </c>
      <c r="O1393">
        <v>669.8</v>
      </c>
      <c r="P1393">
        <v>21.8</v>
      </c>
      <c r="Q1393">
        <v>21.9</v>
      </c>
      <c r="R1393" s="60">
        <v>0.96111111111111103</v>
      </c>
      <c r="T1393" s="128"/>
      <c r="U1393" s="128"/>
      <c r="V1393" s="123" t="str">
        <f t="shared" si="83"/>
        <v/>
      </c>
      <c r="W1393" s="128"/>
      <c r="X1393" s="124"/>
      <c r="Z1393" s="6"/>
      <c r="AA1393"/>
      <c r="AB1393" s="545"/>
      <c r="AR1393" s="6"/>
      <c r="AS1393" s="6"/>
      <c r="AT1393" s="58"/>
      <c r="AV1393" s="6"/>
      <c r="AW1393" s="66"/>
      <c r="BK1393" s="672"/>
      <c r="BL1393" s="60"/>
      <c r="CB1393" s="60"/>
    </row>
    <row r="1394" spans="2:80" x14ac:dyDescent="0.25">
      <c r="B1394" s="6">
        <v>23.3</v>
      </c>
      <c r="C1394" s="6">
        <v>81</v>
      </c>
      <c r="D1394" s="6">
        <v>20.8</v>
      </c>
      <c r="E1394" s="6">
        <v>22.7</v>
      </c>
      <c r="F1394" s="6">
        <v>1.4</v>
      </c>
      <c r="G1394" s="6">
        <v>1.8</v>
      </c>
      <c r="H1394" s="6">
        <v>1010.6</v>
      </c>
      <c r="I1394" s="6" t="s">
        <v>229</v>
      </c>
      <c r="J1394" s="6" t="s">
        <v>229</v>
      </c>
      <c r="K1394" s="6">
        <v>0</v>
      </c>
      <c r="L1394" s="6">
        <v>0</v>
      </c>
      <c r="M1394" s="6">
        <v>0.5</v>
      </c>
      <c r="N1394">
        <v>15.7</v>
      </c>
      <c r="O1394">
        <v>669.8</v>
      </c>
      <c r="P1394">
        <v>21.8</v>
      </c>
      <c r="Q1394">
        <v>21.9</v>
      </c>
      <c r="R1394" s="60">
        <v>0.96180555555555602</v>
      </c>
      <c r="T1394" s="128"/>
      <c r="U1394" s="128"/>
      <c r="V1394" s="123" t="str">
        <f t="shared" si="83"/>
        <v/>
      </c>
      <c r="W1394" s="128"/>
      <c r="X1394" s="124"/>
      <c r="Z1394" s="6"/>
      <c r="AA1394"/>
      <c r="AB1394" s="545"/>
      <c r="AR1394" s="6"/>
      <c r="AS1394" s="6"/>
      <c r="AT1394" s="58"/>
      <c r="AV1394" s="6"/>
      <c r="AW1394" s="66"/>
      <c r="BK1394" s="672"/>
      <c r="BL1394" s="60"/>
      <c r="CB1394" s="60"/>
    </row>
    <row r="1395" spans="2:80" x14ac:dyDescent="0.25">
      <c r="B1395" s="6">
        <v>23.3</v>
      </c>
      <c r="C1395" s="6">
        <v>81</v>
      </c>
      <c r="D1395" s="6">
        <v>20.8</v>
      </c>
      <c r="E1395" s="6">
        <v>22.7</v>
      </c>
      <c r="F1395" s="6">
        <v>0.7</v>
      </c>
      <c r="G1395" s="6">
        <v>1.8</v>
      </c>
      <c r="H1395" s="6">
        <v>1010.6</v>
      </c>
      <c r="I1395" s="6" t="s">
        <v>229</v>
      </c>
      <c r="J1395" s="6" t="s">
        <v>229</v>
      </c>
      <c r="K1395" s="6">
        <v>0</v>
      </c>
      <c r="L1395" s="6">
        <v>0</v>
      </c>
      <c r="M1395" s="6">
        <v>0.5</v>
      </c>
      <c r="N1395">
        <v>15.7</v>
      </c>
      <c r="O1395">
        <v>669.8</v>
      </c>
      <c r="P1395">
        <v>21.8</v>
      </c>
      <c r="Q1395">
        <v>21.9</v>
      </c>
      <c r="R1395" s="60">
        <v>0.96250000000000002</v>
      </c>
      <c r="T1395" s="128"/>
      <c r="U1395" s="128"/>
      <c r="V1395" s="123" t="str">
        <f t="shared" si="83"/>
        <v/>
      </c>
      <c r="W1395" s="128"/>
      <c r="X1395" s="124"/>
      <c r="Z1395" s="6"/>
      <c r="AA1395"/>
      <c r="AB1395" s="545"/>
      <c r="AR1395" s="6"/>
      <c r="AS1395" s="6"/>
      <c r="AT1395" s="58"/>
      <c r="AV1395" s="6"/>
      <c r="AW1395" s="66"/>
      <c r="BK1395" s="672"/>
      <c r="BL1395" s="60"/>
      <c r="CB1395" s="60"/>
    </row>
    <row r="1396" spans="2:80" x14ac:dyDescent="0.25">
      <c r="B1396" s="6">
        <v>23.3</v>
      </c>
      <c r="C1396" s="6">
        <v>81</v>
      </c>
      <c r="D1396" s="6">
        <v>20.8</v>
      </c>
      <c r="E1396" s="6">
        <v>22.7</v>
      </c>
      <c r="F1396" s="6">
        <v>0</v>
      </c>
      <c r="G1396" s="6">
        <v>0</v>
      </c>
      <c r="H1396" s="6">
        <v>1010.6</v>
      </c>
      <c r="I1396" s="6" t="s">
        <v>229</v>
      </c>
      <c r="J1396" s="6" t="s">
        <v>229</v>
      </c>
      <c r="K1396" s="6">
        <v>0</v>
      </c>
      <c r="L1396" s="6">
        <v>0</v>
      </c>
      <c r="M1396" s="6">
        <v>0.5</v>
      </c>
      <c r="N1396">
        <v>15.7</v>
      </c>
      <c r="O1396">
        <v>669.8</v>
      </c>
      <c r="P1396">
        <v>21.8</v>
      </c>
      <c r="Q1396">
        <v>21.9</v>
      </c>
      <c r="R1396" s="60">
        <v>0.96319444444444402</v>
      </c>
      <c r="T1396" s="128"/>
      <c r="U1396" s="128"/>
      <c r="V1396" s="123" t="str">
        <f t="shared" si="83"/>
        <v/>
      </c>
      <c r="W1396" s="128"/>
      <c r="X1396" s="124"/>
      <c r="Z1396" s="6"/>
      <c r="AA1396"/>
      <c r="AB1396" s="545"/>
      <c r="AR1396" s="6"/>
      <c r="AS1396" s="6"/>
      <c r="AT1396" s="58"/>
      <c r="AV1396" s="6"/>
      <c r="AW1396" s="66"/>
      <c r="BK1396" s="672"/>
      <c r="BL1396" s="60"/>
      <c r="CB1396" s="60"/>
    </row>
    <row r="1397" spans="2:80" x14ac:dyDescent="0.25">
      <c r="B1397" s="6">
        <v>23.3</v>
      </c>
      <c r="C1397" s="6">
        <v>81</v>
      </c>
      <c r="D1397" s="6">
        <v>20.8</v>
      </c>
      <c r="E1397" s="6">
        <v>22.7</v>
      </c>
      <c r="F1397" s="6">
        <v>0.4</v>
      </c>
      <c r="G1397" s="6">
        <v>1.8</v>
      </c>
      <c r="H1397" s="6">
        <v>1010.4</v>
      </c>
      <c r="I1397" s="6" t="s">
        <v>229</v>
      </c>
      <c r="J1397" s="6" t="s">
        <v>229</v>
      </c>
      <c r="K1397" s="6">
        <v>0</v>
      </c>
      <c r="L1397" s="6">
        <v>0</v>
      </c>
      <c r="M1397" s="6">
        <v>0.5</v>
      </c>
      <c r="N1397">
        <v>15.7</v>
      </c>
      <c r="O1397">
        <v>669.8</v>
      </c>
      <c r="P1397">
        <v>21.8</v>
      </c>
      <c r="Q1397">
        <v>21.9</v>
      </c>
      <c r="R1397" s="60">
        <v>0.96388888888888902</v>
      </c>
      <c r="T1397" s="128"/>
      <c r="U1397" s="128"/>
      <c r="V1397" s="123" t="str">
        <f t="shared" si="83"/>
        <v/>
      </c>
      <c r="W1397" s="128"/>
      <c r="X1397" s="124"/>
      <c r="Z1397" s="6"/>
      <c r="AA1397"/>
      <c r="AB1397" s="545"/>
      <c r="AR1397" s="6"/>
      <c r="AS1397" s="6"/>
      <c r="AT1397" s="58"/>
      <c r="AV1397" s="6"/>
      <c r="AW1397" s="66"/>
      <c r="BK1397" s="672"/>
      <c r="BL1397" s="60"/>
      <c r="CB1397" s="60"/>
    </row>
    <row r="1398" spans="2:80" x14ac:dyDescent="0.25">
      <c r="B1398" s="6">
        <v>23.3</v>
      </c>
      <c r="C1398" s="6">
        <v>81</v>
      </c>
      <c r="D1398" s="6">
        <v>20.8</v>
      </c>
      <c r="E1398" s="6">
        <v>22.7</v>
      </c>
      <c r="F1398" s="6">
        <v>2.2000000000000002</v>
      </c>
      <c r="G1398" s="6">
        <v>3.6</v>
      </c>
      <c r="H1398" s="6">
        <v>1010.7</v>
      </c>
      <c r="I1398" s="6" t="s">
        <v>229</v>
      </c>
      <c r="J1398" s="6" t="s">
        <v>229</v>
      </c>
      <c r="K1398" s="6">
        <v>0</v>
      </c>
      <c r="L1398" s="6">
        <v>0</v>
      </c>
      <c r="M1398" s="6">
        <v>0.5</v>
      </c>
      <c r="N1398">
        <v>15.7</v>
      </c>
      <c r="O1398">
        <v>669.8</v>
      </c>
      <c r="P1398">
        <v>21.7</v>
      </c>
      <c r="Q1398">
        <v>21.9</v>
      </c>
      <c r="R1398" s="60">
        <v>0.96458333333333302</v>
      </c>
      <c r="T1398" s="128"/>
      <c r="U1398" s="128"/>
      <c r="V1398" s="123" t="str">
        <f t="shared" si="83"/>
        <v/>
      </c>
      <c r="W1398" s="128"/>
      <c r="X1398" s="124"/>
      <c r="Z1398" s="6"/>
      <c r="AA1398"/>
      <c r="AB1398" s="545"/>
      <c r="AR1398" s="6"/>
      <c r="AS1398" s="6"/>
      <c r="AT1398" s="58"/>
      <c r="AV1398" s="6"/>
      <c r="AW1398" s="66"/>
      <c r="BK1398" s="672"/>
      <c r="BL1398" s="60"/>
      <c r="CB1398" s="60"/>
    </row>
    <row r="1399" spans="2:80" x14ac:dyDescent="0.25">
      <c r="B1399" s="6">
        <v>23.3</v>
      </c>
      <c r="C1399" s="6">
        <v>81</v>
      </c>
      <c r="D1399" s="6">
        <v>20.8</v>
      </c>
      <c r="E1399" s="6">
        <v>22.7</v>
      </c>
      <c r="F1399" s="6">
        <v>0</v>
      </c>
      <c r="G1399" s="6">
        <v>0</v>
      </c>
      <c r="H1399" s="6">
        <v>1010.6</v>
      </c>
      <c r="I1399" s="6" t="s">
        <v>229</v>
      </c>
      <c r="J1399" s="6" t="s">
        <v>229</v>
      </c>
      <c r="K1399" s="6">
        <v>0</v>
      </c>
      <c r="L1399" s="6">
        <v>0</v>
      </c>
      <c r="M1399" s="6">
        <v>0.5</v>
      </c>
      <c r="N1399">
        <v>15.7</v>
      </c>
      <c r="O1399">
        <v>669.8</v>
      </c>
      <c r="P1399">
        <v>21.7</v>
      </c>
      <c r="Q1399">
        <v>21.9</v>
      </c>
      <c r="R1399" s="60">
        <v>0.96527777777777801</v>
      </c>
      <c r="T1399" s="128"/>
      <c r="U1399" s="128"/>
      <c r="V1399" s="123" t="str">
        <f t="shared" si="83"/>
        <v/>
      </c>
      <c r="W1399" s="128"/>
      <c r="X1399" s="124"/>
      <c r="Z1399" s="6"/>
      <c r="AA1399"/>
      <c r="AB1399" s="545"/>
      <c r="AR1399" s="6"/>
      <c r="AS1399" s="6"/>
      <c r="AT1399" s="58"/>
      <c r="AV1399" s="6"/>
      <c r="AW1399" s="66"/>
      <c r="BK1399" s="672"/>
      <c r="BL1399" s="60"/>
      <c r="CB1399" s="60"/>
    </row>
    <row r="1400" spans="2:80" x14ac:dyDescent="0.25">
      <c r="B1400" s="6">
        <v>23.3</v>
      </c>
      <c r="C1400" s="6">
        <v>81</v>
      </c>
      <c r="D1400" s="6">
        <v>20.8</v>
      </c>
      <c r="E1400" s="6">
        <v>22.7</v>
      </c>
      <c r="F1400" s="6">
        <v>0.4</v>
      </c>
      <c r="G1400" s="6">
        <v>1.8</v>
      </c>
      <c r="H1400" s="6">
        <v>1010.5</v>
      </c>
      <c r="I1400" s="6" t="s">
        <v>229</v>
      </c>
      <c r="J1400" s="6" t="s">
        <v>229</v>
      </c>
      <c r="K1400" s="6">
        <v>0</v>
      </c>
      <c r="L1400" s="6">
        <v>0</v>
      </c>
      <c r="M1400" s="6">
        <v>0.5</v>
      </c>
      <c r="N1400">
        <v>15.7</v>
      </c>
      <c r="O1400">
        <v>669.8</v>
      </c>
      <c r="P1400">
        <v>21.7</v>
      </c>
      <c r="Q1400">
        <v>21.9</v>
      </c>
      <c r="R1400" s="60">
        <v>0.96597222222222201</v>
      </c>
      <c r="T1400" s="128"/>
      <c r="U1400" s="128"/>
      <c r="V1400" s="123" t="str">
        <f t="shared" si="83"/>
        <v/>
      </c>
      <c r="W1400" s="128"/>
      <c r="X1400" s="124"/>
      <c r="Z1400" s="6"/>
      <c r="AA1400"/>
      <c r="AB1400" s="545"/>
      <c r="AR1400" s="6"/>
      <c r="AS1400" s="6"/>
      <c r="AT1400" s="58"/>
      <c r="AV1400" s="6"/>
      <c r="AW1400" s="66"/>
      <c r="BK1400" s="672"/>
      <c r="BL1400" s="60"/>
      <c r="CB1400" s="60"/>
    </row>
    <row r="1401" spans="2:80" x14ac:dyDescent="0.25">
      <c r="B1401" s="6">
        <v>23.3</v>
      </c>
      <c r="C1401" s="6">
        <v>81</v>
      </c>
      <c r="D1401" s="6">
        <v>20.8</v>
      </c>
      <c r="E1401" s="6">
        <v>22.7</v>
      </c>
      <c r="F1401" s="6">
        <v>1.4</v>
      </c>
      <c r="G1401" s="6">
        <v>3.6</v>
      </c>
      <c r="H1401" s="6">
        <v>1010.5</v>
      </c>
      <c r="I1401" s="6" t="s">
        <v>229</v>
      </c>
      <c r="J1401" s="6" t="s">
        <v>229</v>
      </c>
      <c r="K1401" s="6">
        <v>0</v>
      </c>
      <c r="L1401" s="6">
        <v>0</v>
      </c>
      <c r="M1401" s="6">
        <v>0.5</v>
      </c>
      <c r="N1401">
        <v>15.7</v>
      </c>
      <c r="O1401">
        <v>669.8</v>
      </c>
      <c r="P1401">
        <v>21.7</v>
      </c>
      <c r="Q1401">
        <v>21.9</v>
      </c>
      <c r="R1401" s="60">
        <v>0.96666666666666701</v>
      </c>
      <c r="T1401" s="128"/>
      <c r="U1401" s="128"/>
      <c r="V1401" s="123" t="str">
        <f t="shared" si="83"/>
        <v/>
      </c>
      <c r="W1401" s="128"/>
      <c r="X1401" s="124"/>
      <c r="Z1401" s="6"/>
      <c r="AA1401"/>
      <c r="AB1401" s="545"/>
      <c r="AR1401" s="6"/>
      <c r="AS1401" s="6"/>
      <c r="AT1401" s="58"/>
      <c r="AV1401" s="6"/>
      <c r="AW1401" s="66"/>
      <c r="BK1401" s="672"/>
      <c r="BL1401" s="60"/>
      <c r="CB1401" s="60"/>
    </row>
    <row r="1402" spans="2:80" x14ac:dyDescent="0.25">
      <c r="B1402" s="6">
        <v>23.3</v>
      </c>
      <c r="C1402" s="6">
        <v>81</v>
      </c>
      <c r="D1402" s="6">
        <v>20.8</v>
      </c>
      <c r="E1402" s="6">
        <v>22.7</v>
      </c>
      <c r="F1402" s="6">
        <v>0</v>
      </c>
      <c r="G1402" s="6">
        <v>0</v>
      </c>
      <c r="H1402" s="6">
        <v>1010.4</v>
      </c>
      <c r="I1402" s="6" t="s">
        <v>229</v>
      </c>
      <c r="J1402" s="6" t="s">
        <v>229</v>
      </c>
      <c r="K1402" s="6">
        <v>0</v>
      </c>
      <c r="L1402" s="6">
        <v>0</v>
      </c>
      <c r="M1402" s="6">
        <v>0.5</v>
      </c>
      <c r="N1402">
        <v>15.7</v>
      </c>
      <c r="O1402">
        <v>669.8</v>
      </c>
      <c r="P1402">
        <v>21.7</v>
      </c>
      <c r="Q1402">
        <v>21.8</v>
      </c>
      <c r="R1402" s="60">
        <v>0.96736111111111101</v>
      </c>
      <c r="T1402" s="128"/>
      <c r="U1402" s="128"/>
      <c r="V1402" s="123" t="str">
        <f t="shared" si="83"/>
        <v/>
      </c>
      <c r="W1402" s="128"/>
      <c r="X1402" s="124"/>
      <c r="Z1402" s="6"/>
      <c r="AA1402"/>
      <c r="AB1402" s="545"/>
      <c r="AR1402" s="6"/>
      <c r="AS1402" s="6"/>
      <c r="AT1402" s="58"/>
      <c r="AV1402" s="6"/>
      <c r="AW1402" s="66"/>
      <c r="BK1402" s="672"/>
      <c r="BL1402" s="60"/>
      <c r="CB1402" s="60"/>
    </row>
    <row r="1403" spans="2:80" x14ac:dyDescent="0.25">
      <c r="B1403" s="6">
        <v>23.3</v>
      </c>
      <c r="C1403" s="6">
        <v>81</v>
      </c>
      <c r="D1403" s="6">
        <v>20.8</v>
      </c>
      <c r="E1403" s="6">
        <v>22.7</v>
      </c>
      <c r="F1403" s="6">
        <v>0.4</v>
      </c>
      <c r="G1403" s="6">
        <v>1.8</v>
      </c>
      <c r="H1403" s="6">
        <v>1010.3</v>
      </c>
      <c r="I1403" s="6" t="s">
        <v>229</v>
      </c>
      <c r="J1403" s="6" t="s">
        <v>229</v>
      </c>
      <c r="K1403" s="6">
        <v>0</v>
      </c>
      <c r="L1403" s="6">
        <v>0</v>
      </c>
      <c r="M1403" s="6">
        <v>0.5</v>
      </c>
      <c r="N1403">
        <v>15.7</v>
      </c>
      <c r="O1403">
        <v>669.8</v>
      </c>
      <c r="P1403">
        <v>21.7</v>
      </c>
      <c r="Q1403">
        <v>21.8</v>
      </c>
      <c r="R1403" s="60">
        <v>0.968055555555556</v>
      </c>
      <c r="T1403" s="128"/>
      <c r="U1403" s="128"/>
      <c r="V1403" s="123" t="str">
        <f t="shared" si="83"/>
        <v/>
      </c>
      <c r="W1403" s="128"/>
      <c r="X1403" s="124"/>
      <c r="Z1403" s="6"/>
      <c r="AA1403"/>
      <c r="AB1403" s="545"/>
      <c r="AR1403" s="6"/>
      <c r="AS1403" s="6"/>
      <c r="AT1403" s="58"/>
      <c r="AV1403" s="6"/>
      <c r="AW1403" s="66"/>
      <c r="BK1403" s="672"/>
      <c r="BL1403" s="60"/>
      <c r="CB1403" s="60"/>
    </row>
    <row r="1404" spans="2:80" x14ac:dyDescent="0.25">
      <c r="B1404" s="6">
        <v>23.3</v>
      </c>
      <c r="C1404" s="6">
        <v>81</v>
      </c>
      <c r="D1404" s="6">
        <v>20.8</v>
      </c>
      <c r="E1404" s="6">
        <v>22.7</v>
      </c>
      <c r="F1404" s="6">
        <v>0</v>
      </c>
      <c r="G1404" s="6">
        <v>0</v>
      </c>
      <c r="H1404" s="6">
        <v>1010.4</v>
      </c>
      <c r="I1404" s="6" t="s">
        <v>229</v>
      </c>
      <c r="J1404" s="6" t="s">
        <v>229</v>
      </c>
      <c r="K1404" s="6">
        <v>0</v>
      </c>
      <c r="L1404" s="6">
        <v>0</v>
      </c>
      <c r="M1404" s="6">
        <v>0.5</v>
      </c>
      <c r="N1404">
        <v>15.7</v>
      </c>
      <c r="O1404">
        <v>669.8</v>
      </c>
      <c r="P1404">
        <v>21.7</v>
      </c>
      <c r="Q1404">
        <v>21.8</v>
      </c>
      <c r="R1404" s="60">
        <v>0.96875</v>
      </c>
      <c r="T1404" s="128"/>
      <c r="U1404" s="128"/>
      <c r="V1404" s="123" t="str">
        <f t="shared" si="83"/>
        <v/>
      </c>
      <c r="W1404" s="128"/>
      <c r="X1404" s="124"/>
      <c r="Z1404" s="6"/>
      <c r="AA1404"/>
      <c r="AB1404" s="545"/>
      <c r="AR1404" s="6"/>
      <c r="AS1404" s="6"/>
      <c r="AT1404" s="58"/>
      <c r="AV1404" s="6"/>
      <c r="AW1404" s="66"/>
      <c r="BK1404" s="672"/>
      <c r="BL1404" s="60"/>
      <c r="CB1404" s="60"/>
    </row>
    <row r="1405" spans="2:80" x14ac:dyDescent="0.25">
      <c r="B1405" s="6">
        <v>23.3</v>
      </c>
      <c r="C1405" s="6">
        <v>81</v>
      </c>
      <c r="D1405" s="6">
        <v>20.8</v>
      </c>
      <c r="E1405" s="6">
        <v>22.7</v>
      </c>
      <c r="F1405" s="6">
        <v>2.9</v>
      </c>
      <c r="G1405" s="6">
        <v>3.6</v>
      </c>
      <c r="H1405" s="6">
        <v>1010.3</v>
      </c>
      <c r="I1405" s="6" t="s">
        <v>229</v>
      </c>
      <c r="J1405" s="6" t="s">
        <v>229</v>
      </c>
      <c r="K1405" s="6">
        <v>0</v>
      </c>
      <c r="L1405" s="6">
        <v>0</v>
      </c>
      <c r="M1405" s="6">
        <v>0.5</v>
      </c>
      <c r="N1405">
        <v>15.7</v>
      </c>
      <c r="O1405">
        <v>669.8</v>
      </c>
      <c r="P1405">
        <v>21.7</v>
      </c>
      <c r="Q1405">
        <v>21.8</v>
      </c>
      <c r="R1405" s="60">
        <v>0.969444444444444</v>
      </c>
      <c r="T1405" s="128"/>
      <c r="U1405" s="128"/>
      <c r="V1405" s="123" t="str">
        <f t="shared" si="83"/>
        <v/>
      </c>
      <c r="W1405" s="128"/>
      <c r="X1405" s="124"/>
      <c r="Z1405" s="6"/>
      <c r="AA1405"/>
      <c r="AB1405" s="545"/>
      <c r="AR1405" s="6"/>
      <c r="AS1405" s="6"/>
      <c r="AT1405" s="58"/>
      <c r="AV1405" s="6"/>
      <c r="AW1405" s="66"/>
      <c r="BK1405" s="672"/>
      <c r="BL1405" s="60"/>
      <c r="CB1405" s="60"/>
    </row>
    <row r="1406" spans="2:80" x14ac:dyDescent="0.25">
      <c r="B1406" s="6">
        <v>23.3</v>
      </c>
      <c r="C1406" s="6">
        <v>81</v>
      </c>
      <c r="D1406" s="6">
        <v>20.8</v>
      </c>
      <c r="E1406" s="6">
        <v>22.7</v>
      </c>
      <c r="F1406" s="6">
        <v>0.7</v>
      </c>
      <c r="G1406" s="6">
        <v>1.8</v>
      </c>
      <c r="H1406" s="6">
        <v>1010.1</v>
      </c>
      <c r="I1406" s="6" t="s">
        <v>229</v>
      </c>
      <c r="J1406" s="6" t="s">
        <v>229</v>
      </c>
      <c r="K1406" s="6">
        <v>0</v>
      </c>
      <c r="L1406" s="6">
        <v>0</v>
      </c>
      <c r="M1406" s="6">
        <v>0.5</v>
      </c>
      <c r="N1406">
        <v>15.7</v>
      </c>
      <c r="O1406">
        <v>669.8</v>
      </c>
      <c r="P1406">
        <v>21.7</v>
      </c>
      <c r="Q1406">
        <v>21.8</v>
      </c>
      <c r="R1406" s="60">
        <v>0.97013888888888899</v>
      </c>
      <c r="T1406" s="128"/>
      <c r="U1406" s="128"/>
      <c r="V1406" s="123" t="str">
        <f t="shared" si="83"/>
        <v/>
      </c>
      <c r="W1406" s="128"/>
      <c r="X1406" s="124"/>
      <c r="Z1406" s="6"/>
      <c r="AA1406"/>
      <c r="AB1406" s="545"/>
      <c r="AR1406" s="6"/>
      <c r="AS1406" s="6"/>
      <c r="AT1406" s="58"/>
      <c r="AV1406" s="6"/>
      <c r="AW1406" s="66"/>
      <c r="BK1406" s="672"/>
      <c r="BL1406" s="60"/>
      <c r="CB1406" s="60"/>
    </row>
    <row r="1407" spans="2:80" x14ac:dyDescent="0.25">
      <c r="B1407" s="6">
        <v>23.3</v>
      </c>
      <c r="C1407" s="6">
        <v>81</v>
      </c>
      <c r="D1407" s="6">
        <v>20.8</v>
      </c>
      <c r="E1407" s="6">
        <v>22.7</v>
      </c>
      <c r="F1407" s="6">
        <v>1.8</v>
      </c>
      <c r="G1407" s="6">
        <v>3.6</v>
      </c>
      <c r="H1407" s="6">
        <v>1010.3</v>
      </c>
      <c r="I1407" s="6" t="s">
        <v>229</v>
      </c>
      <c r="J1407" s="6" t="s">
        <v>229</v>
      </c>
      <c r="K1407" s="6">
        <v>0</v>
      </c>
      <c r="L1407" s="6">
        <v>0</v>
      </c>
      <c r="M1407" s="6">
        <v>0.5</v>
      </c>
      <c r="N1407">
        <v>15.7</v>
      </c>
      <c r="O1407">
        <v>669.8</v>
      </c>
      <c r="P1407">
        <v>21.7</v>
      </c>
      <c r="Q1407">
        <v>21.8</v>
      </c>
      <c r="R1407" s="60">
        <v>0.97083333333333299</v>
      </c>
      <c r="T1407" s="128"/>
      <c r="U1407" s="128"/>
      <c r="V1407" s="123" t="str">
        <f t="shared" si="83"/>
        <v/>
      </c>
      <c r="W1407" s="128"/>
      <c r="X1407" s="124"/>
      <c r="Z1407" s="6"/>
      <c r="AA1407"/>
      <c r="AB1407" s="545"/>
      <c r="AR1407" s="6"/>
      <c r="AS1407" s="6"/>
      <c r="AT1407" s="58"/>
      <c r="AV1407" s="6"/>
      <c r="AW1407" s="66"/>
      <c r="BK1407" s="672"/>
      <c r="BL1407" s="60"/>
      <c r="CB1407" s="60"/>
    </row>
    <row r="1408" spans="2:80" x14ac:dyDescent="0.25">
      <c r="B1408" s="6">
        <v>23.3</v>
      </c>
      <c r="C1408" s="6">
        <v>81</v>
      </c>
      <c r="D1408" s="6">
        <v>20.8</v>
      </c>
      <c r="E1408" s="6">
        <v>22.7</v>
      </c>
      <c r="F1408" s="6">
        <v>3.6</v>
      </c>
      <c r="G1408" s="6">
        <v>3.6</v>
      </c>
      <c r="H1408" s="6">
        <v>1010.3</v>
      </c>
      <c r="I1408" s="6" t="s">
        <v>229</v>
      </c>
      <c r="J1408" s="6" t="s">
        <v>229</v>
      </c>
      <c r="K1408" s="6">
        <v>0</v>
      </c>
      <c r="L1408" s="6">
        <v>0</v>
      </c>
      <c r="M1408" s="6">
        <v>0.5</v>
      </c>
      <c r="N1408">
        <v>15.7</v>
      </c>
      <c r="O1408">
        <v>669.8</v>
      </c>
      <c r="P1408">
        <v>21.7</v>
      </c>
      <c r="Q1408">
        <v>21.8</v>
      </c>
      <c r="R1408" s="60">
        <v>0.97152777777777799</v>
      </c>
      <c r="T1408" s="128"/>
      <c r="U1408" s="128"/>
      <c r="V1408" s="123" t="str">
        <f t="shared" si="83"/>
        <v/>
      </c>
      <c r="W1408" s="128"/>
      <c r="X1408" s="124"/>
      <c r="Z1408" s="6"/>
      <c r="AA1408"/>
      <c r="AB1408" s="545"/>
      <c r="AR1408" s="6"/>
      <c r="AS1408" s="6"/>
      <c r="AT1408" s="58"/>
      <c r="AV1408" s="6"/>
      <c r="AW1408" s="66"/>
      <c r="BK1408" s="672"/>
      <c r="BL1408" s="60"/>
      <c r="CB1408" s="60"/>
    </row>
    <row r="1409" spans="2:80" x14ac:dyDescent="0.25">
      <c r="B1409" s="6">
        <v>23.3</v>
      </c>
      <c r="C1409" s="6">
        <v>82</v>
      </c>
      <c r="D1409" s="6">
        <v>20.8</v>
      </c>
      <c r="E1409" s="6">
        <v>22.7</v>
      </c>
      <c r="F1409" s="6">
        <v>1.1000000000000001</v>
      </c>
      <c r="G1409" s="6">
        <v>1.8</v>
      </c>
      <c r="H1409" s="6">
        <v>1010.2</v>
      </c>
      <c r="I1409" s="6" t="s">
        <v>229</v>
      </c>
      <c r="J1409" s="6" t="s">
        <v>229</v>
      </c>
      <c r="K1409" s="6">
        <v>0</v>
      </c>
      <c r="L1409" s="6">
        <v>0</v>
      </c>
      <c r="M1409" s="6">
        <v>0.5</v>
      </c>
      <c r="N1409">
        <v>15.7</v>
      </c>
      <c r="O1409">
        <v>669.8</v>
      </c>
      <c r="P1409">
        <v>21.7</v>
      </c>
      <c r="Q1409">
        <v>21.8</v>
      </c>
      <c r="R1409" s="60">
        <v>0.97222222222222199</v>
      </c>
      <c r="T1409" s="128"/>
      <c r="U1409" s="128"/>
      <c r="V1409" s="123" t="str">
        <f t="shared" si="83"/>
        <v/>
      </c>
      <c r="W1409" s="128"/>
      <c r="X1409" s="124"/>
      <c r="Z1409" s="6"/>
      <c r="AA1409"/>
      <c r="AB1409" s="545"/>
      <c r="AR1409" s="6"/>
      <c r="AS1409" s="6"/>
      <c r="AT1409" s="58"/>
      <c r="AV1409" s="6"/>
      <c r="AW1409" s="66"/>
      <c r="BK1409" s="672"/>
      <c r="BL1409" s="60"/>
      <c r="CB1409" s="60"/>
    </row>
    <row r="1410" spans="2:80" x14ac:dyDescent="0.25">
      <c r="B1410" s="6">
        <v>23.2</v>
      </c>
      <c r="C1410" s="6">
        <v>82</v>
      </c>
      <c r="D1410" s="6">
        <v>21</v>
      </c>
      <c r="E1410" s="6">
        <v>22.7</v>
      </c>
      <c r="F1410" s="6">
        <v>1.4</v>
      </c>
      <c r="G1410" s="6">
        <v>1.8</v>
      </c>
      <c r="H1410" s="6">
        <v>1010.3</v>
      </c>
      <c r="I1410" s="6" t="s">
        <v>229</v>
      </c>
      <c r="J1410" s="6" t="s">
        <v>229</v>
      </c>
      <c r="K1410" s="6">
        <v>0</v>
      </c>
      <c r="L1410" s="6">
        <v>0</v>
      </c>
      <c r="M1410" s="6">
        <v>0.5</v>
      </c>
      <c r="N1410">
        <v>15.7</v>
      </c>
      <c r="O1410">
        <v>669.8</v>
      </c>
      <c r="P1410">
        <v>21.6</v>
      </c>
      <c r="Q1410">
        <v>21.8</v>
      </c>
      <c r="R1410" s="60">
        <v>0.97291666666666698</v>
      </c>
      <c r="T1410" s="128"/>
      <c r="U1410" s="128"/>
      <c r="V1410" s="123" t="str">
        <f t="shared" si="83"/>
        <v/>
      </c>
      <c r="W1410" s="128"/>
      <c r="X1410" s="124"/>
      <c r="Z1410" s="6"/>
      <c r="AA1410"/>
      <c r="AB1410" s="545"/>
      <c r="AR1410" s="6"/>
      <c r="AS1410" s="6"/>
      <c r="AT1410" s="58"/>
      <c r="AV1410" s="6"/>
      <c r="AW1410" s="66"/>
      <c r="BK1410" s="672"/>
      <c r="BL1410" s="60"/>
      <c r="CB1410" s="60"/>
    </row>
    <row r="1411" spans="2:80" x14ac:dyDescent="0.25">
      <c r="B1411" s="6">
        <v>23.2</v>
      </c>
      <c r="C1411" s="6">
        <v>82</v>
      </c>
      <c r="D1411" s="6">
        <v>21</v>
      </c>
      <c r="E1411" s="6">
        <v>22.7</v>
      </c>
      <c r="F1411" s="6">
        <v>1.4</v>
      </c>
      <c r="G1411" s="6">
        <v>1.8</v>
      </c>
      <c r="H1411" s="6">
        <v>1010</v>
      </c>
      <c r="I1411" s="6" t="s">
        <v>229</v>
      </c>
      <c r="J1411" s="6" t="s">
        <v>229</v>
      </c>
      <c r="K1411" s="6">
        <v>0</v>
      </c>
      <c r="L1411" s="6">
        <v>0</v>
      </c>
      <c r="M1411" s="6">
        <v>0.5</v>
      </c>
      <c r="N1411">
        <v>15.7</v>
      </c>
      <c r="O1411">
        <v>669.8</v>
      </c>
      <c r="P1411">
        <v>21.6</v>
      </c>
      <c r="Q1411">
        <v>21.8</v>
      </c>
      <c r="R1411" s="60">
        <v>0.97361111111111098</v>
      </c>
      <c r="T1411" s="128"/>
      <c r="U1411" s="128"/>
      <c r="V1411" s="123" t="str">
        <f t="shared" si="83"/>
        <v/>
      </c>
      <c r="W1411" s="128"/>
      <c r="X1411" s="124"/>
      <c r="Z1411" s="6"/>
      <c r="AA1411"/>
      <c r="AB1411" s="545"/>
      <c r="AR1411" s="6"/>
      <c r="AS1411" s="6"/>
      <c r="AT1411" s="58"/>
      <c r="AV1411" s="6"/>
      <c r="AW1411" s="66"/>
      <c r="BK1411" s="672"/>
      <c r="BL1411" s="60"/>
      <c r="CB1411" s="60"/>
    </row>
    <row r="1412" spans="2:80" x14ac:dyDescent="0.25">
      <c r="B1412" s="6">
        <v>23.2</v>
      </c>
      <c r="C1412" s="6">
        <v>82</v>
      </c>
      <c r="D1412" s="6">
        <v>21</v>
      </c>
      <c r="E1412" s="6">
        <v>22.7</v>
      </c>
      <c r="F1412" s="6">
        <v>1.1000000000000001</v>
      </c>
      <c r="G1412" s="6">
        <v>1.8</v>
      </c>
      <c r="H1412" s="6">
        <v>1010</v>
      </c>
      <c r="I1412" s="6" t="s">
        <v>229</v>
      </c>
      <c r="J1412" s="6" t="s">
        <v>229</v>
      </c>
      <c r="K1412" s="6">
        <v>0</v>
      </c>
      <c r="L1412" s="6">
        <v>0</v>
      </c>
      <c r="M1412" s="6">
        <v>0.5</v>
      </c>
      <c r="N1412">
        <v>15.7</v>
      </c>
      <c r="O1412">
        <v>669.8</v>
      </c>
      <c r="P1412">
        <v>21.6</v>
      </c>
      <c r="Q1412">
        <v>21.8</v>
      </c>
      <c r="R1412" s="60">
        <v>0.97430555555555598</v>
      </c>
      <c r="T1412" s="128"/>
      <c r="U1412" s="128"/>
      <c r="V1412" s="123" t="str">
        <f t="shared" si="83"/>
        <v/>
      </c>
      <c r="W1412" s="128"/>
      <c r="X1412" s="124"/>
      <c r="Z1412" s="6"/>
      <c r="AA1412"/>
      <c r="AB1412" s="545"/>
      <c r="AR1412" s="6"/>
      <c r="AS1412" s="6"/>
      <c r="AT1412" s="58"/>
      <c r="AV1412" s="6"/>
      <c r="AW1412" s="66"/>
      <c r="BK1412" s="672"/>
      <c r="BL1412" s="60"/>
      <c r="CB1412" s="60"/>
    </row>
    <row r="1413" spans="2:80" x14ac:dyDescent="0.25">
      <c r="B1413" s="6">
        <v>23.2</v>
      </c>
      <c r="C1413" s="6">
        <v>82</v>
      </c>
      <c r="D1413" s="6">
        <v>21</v>
      </c>
      <c r="E1413" s="6">
        <v>22.7</v>
      </c>
      <c r="F1413" s="6">
        <v>0.4</v>
      </c>
      <c r="G1413" s="6">
        <v>1.8</v>
      </c>
      <c r="H1413" s="6">
        <v>1010.1</v>
      </c>
      <c r="I1413" s="6" t="s">
        <v>229</v>
      </c>
      <c r="J1413" s="6" t="s">
        <v>229</v>
      </c>
      <c r="K1413" s="6">
        <v>0</v>
      </c>
      <c r="L1413" s="6">
        <v>0</v>
      </c>
      <c r="M1413" s="6">
        <v>0.5</v>
      </c>
      <c r="N1413">
        <v>15.7</v>
      </c>
      <c r="O1413">
        <v>669.8</v>
      </c>
      <c r="P1413">
        <v>21.6</v>
      </c>
      <c r="Q1413">
        <v>21.8</v>
      </c>
      <c r="R1413" s="60">
        <v>0.97499999999999998</v>
      </c>
      <c r="T1413" s="128"/>
      <c r="U1413" s="128"/>
      <c r="V1413" s="123" t="str">
        <f t="shared" si="83"/>
        <v/>
      </c>
      <c r="W1413" s="128"/>
      <c r="X1413" s="124"/>
      <c r="Z1413" s="6"/>
      <c r="AA1413"/>
      <c r="AB1413" s="545"/>
      <c r="AR1413" s="6"/>
      <c r="AS1413" s="6"/>
      <c r="AT1413" s="58"/>
      <c r="AV1413" s="6"/>
      <c r="AW1413" s="66"/>
      <c r="BK1413" s="672"/>
      <c r="BL1413" s="60"/>
      <c r="CB1413" s="60"/>
    </row>
    <row r="1414" spans="2:80" x14ac:dyDescent="0.25">
      <c r="B1414" s="6">
        <v>23.2</v>
      </c>
      <c r="C1414" s="6">
        <v>82</v>
      </c>
      <c r="D1414" s="6">
        <v>21</v>
      </c>
      <c r="E1414" s="6">
        <v>22.7</v>
      </c>
      <c r="F1414" s="6">
        <v>1.8</v>
      </c>
      <c r="G1414" s="6">
        <v>1.8</v>
      </c>
      <c r="H1414" s="6">
        <v>1010.1</v>
      </c>
      <c r="I1414" s="6" t="s">
        <v>229</v>
      </c>
      <c r="J1414" s="6" t="s">
        <v>229</v>
      </c>
      <c r="K1414" s="6">
        <v>0</v>
      </c>
      <c r="L1414" s="6">
        <v>0</v>
      </c>
      <c r="M1414" s="6">
        <v>0.5</v>
      </c>
      <c r="N1414">
        <v>15.7</v>
      </c>
      <c r="O1414">
        <v>669.8</v>
      </c>
      <c r="P1414">
        <v>21.6</v>
      </c>
      <c r="Q1414">
        <v>21.8</v>
      </c>
      <c r="R1414" s="60">
        <v>0.97569444444444497</v>
      </c>
      <c r="T1414" s="128"/>
      <c r="U1414" s="128"/>
      <c r="V1414" s="123" t="str">
        <f t="shared" si="83"/>
        <v/>
      </c>
      <c r="W1414" s="128"/>
      <c r="X1414" s="124"/>
      <c r="Z1414" s="6"/>
      <c r="AA1414"/>
      <c r="AB1414" s="545"/>
      <c r="AR1414" s="6"/>
      <c r="AS1414" s="6"/>
      <c r="AT1414" s="58"/>
      <c r="AV1414" s="6"/>
      <c r="AW1414" s="66"/>
      <c r="BK1414" s="672"/>
      <c r="BL1414" s="60"/>
      <c r="CB1414" s="60"/>
    </row>
    <row r="1415" spans="2:80" x14ac:dyDescent="0.25">
      <c r="B1415" s="6">
        <v>23.2</v>
      </c>
      <c r="C1415" s="6">
        <v>82</v>
      </c>
      <c r="D1415" s="6">
        <v>21</v>
      </c>
      <c r="E1415" s="6">
        <v>22.7</v>
      </c>
      <c r="F1415" s="6">
        <v>3.2</v>
      </c>
      <c r="G1415" s="6">
        <v>5.4</v>
      </c>
      <c r="H1415" s="6">
        <v>1010</v>
      </c>
      <c r="I1415" s="6" t="s">
        <v>229</v>
      </c>
      <c r="J1415" s="6" t="s">
        <v>229</v>
      </c>
      <c r="K1415" s="6">
        <v>0</v>
      </c>
      <c r="L1415" s="6">
        <v>0</v>
      </c>
      <c r="M1415" s="6">
        <v>0.5</v>
      </c>
      <c r="N1415">
        <v>15.7</v>
      </c>
      <c r="O1415">
        <v>669.8</v>
      </c>
      <c r="P1415">
        <v>21.6</v>
      </c>
      <c r="Q1415">
        <v>21.8</v>
      </c>
      <c r="R1415" s="60">
        <v>0.97638888888888897</v>
      </c>
      <c r="T1415" s="128"/>
      <c r="U1415" s="128"/>
      <c r="V1415" s="123" t="str">
        <f t="shared" si="83"/>
        <v/>
      </c>
      <c r="W1415" s="128"/>
      <c r="X1415" s="124"/>
      <c r="Z1415" s="6"/>
      <c r="AA1415"/>
      <c r="AB1415" s="545"/>
      <c r="AR1415" s="6"/>
      <c r="AS1415" s="6"/>
      <c r="AT1415" s="58"/>
      <c r="AV1415" s="6"/>
      <c r="AW1415" s="66"/>
      <c r="BK1415" s="672"/>
      <c r="BL1415" s="60"/>
      <c r="CB1415" s="60"/>
    </row>
    <row r="1416" spans="2:80" x14ac:dyDescent="0.25">
      <c r="B1416" s="6">
        <v>23.2</v>
      </c>
      <c r="C1416" s="6">
        <v>82</v>
      </c>
      <c r="D1416" s="6">
        <v>21</v>
      </c>
      <c r="E1416" s="6">
        <v>22.7</v>
      </c>
      <c r="F1416" s="6">
        <v>1.1000000000000001</v>
      </c>
      <c r="G1416" s="6">
        <v>1.8</v>
      </c>
      <c r="H1416" s="6">
        <v>1010.1</v>
      </c>
      <c r="I1416" s="6" t="s">
        <v>229</v>
      </c>
      <c r="J1416" s="6" t="s">
        <v>229</v>
      </c>
      <c r="K1416" s="6">
        <v>0</v>
      </c>
      <c r="L1416" s="6">
        <v>0</v>
      </c>
      <c r="M1416" s="6">
        <v>0.5</v>
      </c>
      <c r="N1416">
        <v>15.7</v>
      </c>
      <c r="O1416">
        <v>669.8</v>
      </c>
      <c r="P1416">
        <v>21.6</v>
      </c>
      <c r="Q1416">
        <v>21.8</v>
      </c>
      <c r="R1416" s="60">
        <v>0.97708333333333297</v>
      </c>
      <c r="T1416" s="128"/>
      <c r="U1416" s="128"/>
      <c r="V1416" s="123" t="str">
        <f t="shared" si="83"/>
        <v/>
      </c>
      <c r="W1416" s="128"/>
      <c r="X1416" s="124"/>
      <c r="Z1416" s="6"/>
      <c r="AA1416"/>
      <c r="AB1416" s="545"/>
      <c r="AR1416" s="6"/>
      <c r="AS1416" s="6"/>
      <c r="AT1416" s="58"/>
      <c r="AV1416" s="6"/>
      <c r="AW1416" s="66"/>
      <c r="BK1416" s="672"/>
      <c r="BL1416" s="60"/>
      <c r="CB1416" s="60"/>
    </row>
    <row r="1417" spans="2:80" x14ac:dyDescent="0.25">
      <c r="B1417" s="6">
        <v>23.2</v>
      </c>
      <c r="C1417" s="6">
        <v>82</v>
      </c>
      <c r="D1417" s="6">
        <v>21</v>
      </c>
      <c r="E1417" s="6">
        <v>22.7</v>
      </c>
      <c r="F1417" s="6">
        <v>1.4</v>
      </c>
      <c r="G1417" s="6">
        <v>1.8</v>
      </c>
      <c r="H1417" s="6">
        <v>1009.9</v>
      </c>
      <c r="I1417" s="6" t="s">
        <v>229</v>
      </c>
      <c r="J1417" s="6" t="s">
        <v>229</v>
      </c>
      <c r="K1417" s="6">
        <v>0</v>
      </c>
      <c r="L1417" s="6">
        <v>0</v>
      </c>
      <c r="M1417" s="6">
        <v>0.5</v>
      </c>
      <c r="N1417">
        <v>15.7</v>
      </c>
      <c r="O1417">
        <v>669.8</v>
      </c>
      <c r="P1417">
        <v>21.6</v>
      </c>
      <c r="Q1417">
        <v>21.8</v>
      </c>
      <c r="R1417" s="60">
        <v>0.97777777777777797</v>
      </c>
      <c r="T1417" s="128"/>
      <c r="U1417" s="128"/>
      <c r="V1417" s="123" t="str">
        <f t="shared" ref="V1417:V1448" si="84">IF($K1921&gt;0,1,"")</f>
        <v/>
      </c>
      <c r="W1417" s="128"/>
      <c r="X1417" s="124"/>
      <c r="Z1417" s="6"/>
      <c r="AA1417"/>
      <c r="AB1417" s="545"/>
      <c r="AR1417" s="6"/>
      <c r="AS1417" s="6"/>
      <c r="AT1417" s="58"/>
      <c r="AV1417" s="6"/>
      <c r="AW1417" s="66"/>
      <c r="BK1417" s="672"/>
      <c r="BL1417" s="60"/>
      <c r="CB1417" s="60"/>
    </row>
    <row r="1418" spans="2:80" x14ac:dyDescent="0.25">
      <c r="B1418" s="6">
        <v>23.2</v>
      </c>
      <c r="C1418" s="6">
        <v>82</v>
      </c>
      <c r="D1418" s="6">
        <v>21</v>
      </c>
      <c r="E1418" s="6">
        <v>22.7</v>
      </c>
      <c r="F1418" s="6">
        <v>2.9</v>
      </c>
      <c r="G1418" s="6">
        <v>3.6</v>
      </c>
      <c r="H1418" s="6">
        <v>1010.2</v>
      </c>
      <c r="I1418" s="6" t="s">
        <v>229</v>
      </c>
      <c r="J1418" s="6" t="s">
        <v>229</v>
      </c>
      <c r="K1418" s="6">
        <v>0</v>
      </c>
      <c r="L1418" s="6">
        <v>0</v>
      </c>
      <c r="M1418" s="6">
        <v>0.5</v>
      </c>
      <c r="N1418">
        <v>15.7</v>
      </c>
      <c r="O1418">
        <v>669.8</v>
      </c>
      <c r="P1418">
        <v>21.6</v>
      </c>
      <c r="Q1418">
        <v>21.8</v>
      </c>
      <c r="R1418" s="60">
        <v>0.97847222222222197</v>
      </c>
      <c r="T1418" s="128"/>
      <c r="U1418" s="128"/>
      <c r="V1418" s="123" t="str">
        <f t="shared" si="84"/>
        <v/>
      </c>
      <c r="W1418" s="128"/>
      <c r="X1418" s="124"/>
      <c r="Z1418" s="6"/>
      <c r="AA1418"/>
      <c r="AB1418" s="545"/>
      <c r="AR1418" s="6"/>
      <c r="AS1418" s="6"/>
      <c r="AT1418" s="58"/>
      <c r="AV1418" s="6"/>
      <c r="AW1418" s="66"/>
      <c r="BK1418" s="672"/>
      <c r="BL1418" s="60"/>
      <c r="CB1418" s="60"/>
    </row>
    <row r="1419" spans="2:80" x14ac:dyDescent="0.25">
      <c r="B1419" s="6">
        <v>23.2</v>
      </c>
      <c r="C1419" s="6">
        <v>82</v>
      </c>
      <c r="D1419" s="6">
        <v>21</v>
      </c>
      <c r="E1419" s="6">
        <v>22.7</v>
      </c>
      <c r="F1419" s="6">
        <v>1.4</v>
      </c>
      <c r="G1419" s="6">
        <v>1.8</v>
      </c>
      <c r="H1419" s="6">
        <v>1010.4</v>
      </c>
      <c r="I1419" s="6" t="s">
        <v>229</v>
      </c>
      <c r="J1419" s="6" t="s">
        <v>229</v>
      </c>
      <c r="K1419" s="6">
        <v>0</v>
      </c>
      <c r="L1419" s="6">
        <v>0</v>
      </c>
      <c r="M1419" s="6">
        <v>0.5</v>
      </c>
      <c r="N1419">
        <v>15.7</v>
      </c>
      <c r="O1419">
        <v>669.8</v>
      </c>
      <c r="P1419">
        <v>21.6</v>
      </c>
      <c r="Q1419">
        <v>21.8</v>
      </c>
      <c r="R1419" s="60">
        <v>0.97916666666666696</v>
      </c>
      <c r="T1419" s="128"/>
      <c r="U1419" s="128"/>
      <c r="V1419" s="123" t="str">
        <f t="shared" si="84"/>
        <v/>
      </c>
      <c r="W1419" s="128"/>
      <c r="X1419" s="124"/>
      <c r="Z1419" s="6"/>
      <c r="AA1419"/>
      <c r="AB1419" s="545"/>
      <c r="AR1419" s="6"/>
      <c r="AS1419" s="6"/>
      <c r="AT1419" s="58"/>
      <c r="AV1419" s="6"/>
      <c r="AW1419" s="66"/>
      <c r="BK1419" s="672"/>
      <c r="BL1419" s="60"/>
      <c r="CB1419" s="60"/>
    </row>
    <row r="1420" spans="2:80" x14ac:dyDescent="0.25">
      <c r="B1420" s="6">
        <v>23.2</v>
      </c>
      <c r="C1420" s="6">
        <v>82</v>
      </c>
      <c r="D1420" s="6">
        <v>21</v>
      </c>
      <c r="E1420" s="6">
        <v>22.7</v>
      </c>
      <c r="F1420" s="6">
        <v>0.4</v>
      </c>
      <c r="G1420" s="6">
        <v>1.8</v>
      </c>
      <c r="H1420" s="6">
        <v>1010.2</v>
      </c>
      <c r="I1420" s="6" t="s">
        <v>229</v>
      </c>
      <c r="J1420" s="6" t="s">
        <v>229</v>
      </c>
      <c r="K1420" s="6">
        <v>0</v>
      </c>
      <c r="L1420" s="6">
        <v>0</v>
      </c>
      <c r="M1420" s="6">
        <v>0.5</v>
      </c>
      <c r="N1420">
        <v>15.7</v>
      </c>
      <c r="O1420">
        <v>669.8</v>
      </c>
      <c r="P1420">
        <v>21.6</v>
      </c>
      <c r="Q1420">
        <v>21.8</v>
      </c>
      <c r="R1420" s="60">
        <v>0.97986111111111096</v>
      </c>
      <c r="T1420" s="128"/>
      <c r="U1420" s="128"/>
      <c r="V1420" s="123" t="str">
        <f t="shared" si="84"/>
        <v/>
      </c>
      <c r="W1420" s="128"/>
      <c r="X1420" s="124"/>
      <c r="Z1420" s="6"/>
      <c r="AA1420"/>
      <c r="AB1420" s="545"/>
      <c r="AR1420" s="6"/>
      <c r="AS1420" s="6"/>
      <c r="AT1420" s="58"/>
      <c r="AV1420" s="6"/>
      <c r="AW1420" s="66"/>
      <c r="BK1420" s="672"/>
      <c r="BL1420" s="60"/>
      <c r="CB1420" s="60"/>
    </row>
    <row r="1421" spans="2:80" x14ac:dyDescent="0.25">
      <c r="B1421" s="6">
        <v>23.2</v>
      </c>
      <c r="C1421" s="6">
        <v>82</v>
      </c>
      <c r="D1421" s="6">
        <v>21</v>
      </c>
      <c r="E1421" s="6">
        <v>22.7</v>
      </c>
      <c r="F1421" s="6">
        <v>0</v>
      </c>
      <c r="G1421" s="6">
        <v>0</v>
      </c>
      <c r="H1421" s="6">
        <v>1010.3</v>
      </c>
      <c r="I1421" s="6" t="s">
        <v>229</v>
      </c>
      <c r="J1421" s="6" t="s">
        <v>229</v>
      </c>
      <c r="K1421" s="6">
        <v>0</v>
      </c>
      <c r="L1421" s="6">
        <v>0</v>
      </c>
      <c r="M1421" s="6">
        <v>0.5</v>
      </c>
      <c r="N1421">
        <v>15.7</v>
      </c>
      <c r="O1421">
        <v>669.8</v>
      </c>
      <c r="P1421">
        <v>21.6</v>
      </c>
      <c r="Q1421">
        <v>21.8</v>
      </c>
      <c r="R1421" s="60">
        <v>0.98055555555555596</v>
      </c>
      <c r="T1421" s="128"/>
      <c r="U1421" s="128"/>
      <c r="V1421" s="123" t="str">
        <f t="shared" si="84"/>
        <v/>
      </c>
      <c r="W1421" s="128"/>
      <c r="X1421" s="124"/>
      <c r="Z1421" s="6"/>
      <c r="AA1421"/>
      <c r="AB1421" s="545"/>
      <c r="AR1421" s="6"/>
      <c r="AS1421" s="6"/>
      <c r="AT1421" s="58"/>
      <c r="AV1421" s="6"/>
      <c r="AW1421" s="66"/>
      <c r="BK1421" s="672"/>
      <c r="BL1421" s="60"/>
      <c r="CB1421" s="60"/>
    </row>
    <row r="1422" spans="2:80" x14ac:dyDescent="0.25">
      <c r="B1422" s="6">
        <v>23.2</v>
      </c>
      <c r="C1422" s="6">
        <v>82</v>
      </c>
      <c r="D1422" s="6">
        <v>21</v>
      </c>
      <c r="E1422" s="6">
        <v>22.7</v>
      </c>
      <c r="F1422" s="6">
        <v>2.2000000000000002</v>
      </c>
      <c r="G1422" s="6">
        <v>3.6</v>
      </c>
      <c r="H1422" s="6">
        <v>1010.3</v>
      </c>
      <c r="I1422" s="6" t="s">
        <v>229</v>
      </c>
      <c r="J1422" s="6" t="s">
        <v>229</v>
      </c>
      <c r="K1422" s="6">
        <v>0</v>
      </c>
      <c r="L1422" s="6">
        <v>0</v>
      </c>
      <c r="M1422" s="6">
        <v>0.5</v>
      </c>
      <c r="N1422">
        <v>15.7</v>
      </c>
      <c r="O1422">
        <v>669.8</v>
      </c>
      <c r="P1422">
        <v>21.6</v>
      </c>
      <c r="Q1422">
        <v>21.8</v>
      </c>
      <c r="R1422" s="60">
        <v>0.98124999999999996</v>
      </c>
      <c r="T1422" s="128"/>
      <c r="U1422" s="128"/>
      <c r="V1422" s="123" t="str">
        <f t="shared" si="84"/>
        <v/>
      </c>
      <c r="W1422" s="128"/>
      <c r="X1422" s="124"/>
      <c r="Z1422" s="6"/>
      <c r="AA1422"/>
      <c r="AB1422" s="545"/>
      <c r="AR1422" s="6"/>
      <c r="AS1422" s="6"/>
      <c r="AT1422" s="58"/>
      <c r="AV1422" s="6"/>
      <c r="AW1422" s="66"/>
      <c r="BK1422" s="672"/>
      <c r="BL1422" s="60"/>
      <c r="CB1422" s="60"/>
    </row>
    <row r="1423" spans="2:80" x14ac:dyDescent="0.25">
      <c r="B1423" s="6">
        <v>23.2</v>
      </c>
      <c r="C1423" s="6">
        <v>82</v>
      </c>
      <c r="D1423" s="6">
        <v>21</v>
      </c>
      <c r="E1423" s="6">
        <v>22.7</v>
      </c>
      <c r="F1423" s="6">
        <v>2.9</v>
      </c>
      <c r="G1423" s="6">
        <v>3.6</v>
      </c>
      <c r="H1423" s="6">
        <v>1010.3</v>
      </c>
      <c r="I1423" s="6" t="s">
        <v>229</v>
      </c>
      <c r="J1423" s="6" t="s">
        <v>229</v>
      </c>
      <c r="K1423" s="6">
        <v>0</v>
      </c>
      <c r="L1423" s="6">
        <v>0</v>
      </c>
      <c r="M1423" s="6">
        <v>0.5</v>
      </c>
      <c r="N1423">
        <v>15.7</v>
      </c>
      <c r="O1423">
        <v>669.8</v>
      </c>
      <c r="P1423">
        <v>21.6</v>
      </c>
      <c r="Q1423">
        <v>21.8</v>
      </c>
      <c r="R1423" s="60">
        <v>0.98194444444444495</v>
      </c>
      <c r="T1423" s="128"/>
      <c r="U1423" s="128"/>
      <c r="V1423" s="123" t="str">
        <f t="shared" si="84"/>
        <v/>
      </c>
      <c r="W1423" s="128"/>
      <c r="X1423" s="124"/>
      <c r="Z1423" s="6"/>
      <c r="AA1423"/>
      <c r="AB1423" s="545"/>
      <c r="AR1423" s="6"/>
      <c r="AS1423" s="6"/>
      <c r="AT1423" s="58"/>
      <c r="AV1423" s="6"/>
      <c r="AW1423" s="66"/>
      <c r="BK1423" s="672"/>
      <c r="BL1423" s="60"/>
      <c r="CB1423" s="60"/>
    </row>
    <row r="1424" spans="2:80" x14ac:dyDescent="0.25">
      <c r="B1424" s="6">
        <v>23.2</v>
      </c>
      <c r="C1424" s="6">
        <v>82</v>
      </c>
      <c r="D1424" s="6">
        <v>21</v>
      </c>
      <c r="E1424" s="6">
        <v>22.7</v>
      </c>
      <c r="F1424" s="6">
        <v>2.9</v>
      </c>
      <c r="G1424" s="6">
        <v>3.6</v>
      </c>
      <c r="H1424" s="6">
        <v>1010.1</v>
      </c>
      <c r="I1424" s="6" t="s">
        <v>229</v>
      </c>
      <c r="J1424" s="6" t="s">
        <v>229</v>
      </c>
      <c r="K1424" s="6">
        <v>0</v>
      </c>
      <c r="L1424" s="6">
        <v>0</v>
      </c>
      <c r="M1424" s="6">
        <v>0.5</v>
      </c>
      <c r="N1424">
        <v>15.7</v>
      </c>
      <c r="O1424">
        <v>669.8</v>
      </c>
      <c r="P1424">
        <v>21.6</v>
      </c>
      <c r="Q1424">
        <v>21.8</v>
      </c>
      <c r="R1424" s="60">
        <v>0.98263888888888895</v>
      </c>
      <c r="T1424" s="128"/>
      <c r="U1424" s="128"/>
      <c r="V1424" s="123" t="str">
        <f t="shared" si="84"/>
        <v/>
      </c>
      <c r="W1424" s="128"/>
      <c r="X1424" s="124"/>
      <c r="Z1424" s="6"/>
      <c r="AA1424"/>
      <c r="AB1424" s="545"/>
      <c r="AR1424" s="6"/>
      <c r="AS1424" s="6"/>
      <c r="AT1424" s="58"/>
      <c r="AV1424" s="6"/>
      <c r="AW1424" s="66"/>
      <c r="BK1424" s="672"/>
      <c r="BL1424" s="60"/>
      <c r="CB1424" s="60"/>
    </row>
    <row r="1425" spans="2:80" x14ac:dyDescent="0.25">
      <c r="B1425" s="6">
        <v>23.1</v>
      </c>
      <c r="C1425" s="6">
        <v>82</v>
      </c>
      <c r="D1425" s="6">
        <v>21</v>
      </c>
      <c r="E1425" s="6">
        <v>22.7</v>
      </c>
      <c r="F1425" s="6">
        <v>0.4</v>
      </c>
      <c r="G1425" s="6">
        <v>1.8</v>
      </c>
      <c r="H1425" s="6">
        <v>1010.3</v>
      </c>
      <c r="I1425" s="6" t="s">
        <v>229</v>
      </c>
      <c r="J1425" s="6" t="s">
        <v>229</v>
      </c>
      <c r="K1425" s="6">
        <v>0</v>
      </c>
      <c r="L1425" s="6">
        <v>0</v>
      </c>
      <c r="M1425" s="6">
        <v>0.5</v>
      </c>
      <c r="N1425">
        <v>15.7</v>
      </c>
      <c r="O1425">
        <v>669.8</v>
      </c>
      <c r="P1425">
        <v>21.6</v>
      </c>
      <c r="Q1425">
        <v>21.8</v>
      </c>
      <c r="R1425" s="60">
        <v>0.98333333333333295</v>
      </c>
      <c r="T1425" s="128"/>
      <c r="U1425" s="128"/>
      <c r="V1425" s="123" t="str">
        <f t="shared" si="84"/>
        <v/>
      </c>
      <c r="W1425" s="128"/>
      <c r="X1425" s="124"/>
      <c r="Z1425" s="6"/>
      <c r="AA1425"/>
      <c r="AB1425" s="545"/>
      <c r="AR1425" s="6"/>
      <c r="AS1425" s="6"/>
      <c r="AT1425" s="58"/>
      <c r="AV1425" s="6"/>
      <c r="AW1425" s="66"/>
      <c r="BK1425" s="672"/>
      <c r="BL1425" s="60"/>
      <c r="CB1425" s="60"/>
    </row>
    <row r="1426" spans="2:80" x14ac:dyDescent="0.25">
      <c r="B1426" s="6">
        <v>23.1</v>
      </c>
      <c r="C1426" s="6">
        <v>82</v>
      </c>
      <c r="D1426" s="6">
        <v>21</v>
      </c>
      <c r="E1426" s="6">
        <v>22.7</v>
      </c>
      <c r="F1426" s="6">
        <v>0</v>
      </c>
      <c r="G1426" s="6">
        <v>0</v>
      </c>
      <c r="H1426" s="6">
        <v>1010.3</v>
      </c>
      <c r="I1426" s="6" t="s">
        <v>229</v>
      </c>
      <c r="J1426" s="6" t="s">
        <v>229</v>
      </c>
      <c r="K1426" s="6">
        <v>0</v>
      </c>
      <c r="L1426" s="6">
        <v>0</v>
      </c>
      <c r="M1426" s="6">
        <v>0.5</v>
      </c>
      <c r="N1426">
        <v>15.7</v>
      </c>
      <c r="O1426">
        <v>669.8</v>
      </c>
      <c r="P1426">
        <v>21.6</v>
      </c>
      <c r="Q1426">
        <v>21.8</v>
      </c>
      <c r="R1426" s="60">
        <v>0.98402777777777795</v>
      </c>
      <c r="T1426" s="128"/>
      <c r="U1426" s="128"/>
      <c r="V1426" s="123" t="str">
        <f t="shared" si="84"/>
        <v/>
      </c>
      <c r="W1426" s="128"/>
      <c r="X1426" s="124"/>
      <c r="Z1426" s="6"/>
      <c r="AA1426"/>
      <c r="AB1426" s="545"/>
      <c r="AR1426" s="6"/>
      <c r="AS1426" s="6"/>
      <c r="AT1426" s="58"/>
      <c r="AV1426" s="6"/>
      <c r="AW1426" s="66"/>
      <c r="BK1426" s="672"/>
      <c r="BL1426" s="60"/>
      <c r="CB1426" s="60"/>
    </row>
    <row r="1427" spans="2:80" x14ac:dyDescent="0.25">
      <c r="B1427" s="6">
        <v>23.1</v>
      </c>
      <c r="C1427" s="6">
        <v>82</v>
      </c>
      <c r="D1427" s="6">
        <v>21</v>
      </c>
      <c r="E1427" s="6">
        <v>22.7</v>
      </c>
      <c r="F1427" s="6">
        <v>1.4</v>
      </c>
      <c r="G1427" s="6">
        <v>1.8</v>
      </c>
      <c r="H1427" s="6">
        <v>1010.2</v>
      </c>
      <c r="I1427" s="6" t="s">
        <v>229</v>
      </c>
      <c r="J1427" s="6" t="s">
        <v>229</v>
      </c>
      <c r="K1427" s="6">
        <v>0</v>
      </c>
      <c r="L1427" s="6">
        <v>0</v>
      </c>
      <c r="M1427" s="6">
        <v>0.5</v>
      </c>
      <c r="N1427">
        <v>15.7</v>
      </c>
      <c r="O1427">
        <v>669.8</v>
      </c>
      <c r="P1427">
        <v>21.6</v>
      </c>
      <c r="Q1427">
        <v>21.8</v>
      </c>
      <c r="R1427" s="60">
        <v>0.98472222222222205</v>
      </c>
      <c r="T1427" s="128"/>
      <c r="U1427" s="128"/>
      <c r="V1427" s="123" t="str">
        <f t="shared" si="84"/>
        <v/>
      </c>
      <c r="W1427" s="128"/>
      <c r="X1427" s="124"/>
      <c r="Z1427" s="6"/>
      <c r="AA1427"/>
      <c r="AB1427" s="545"/>
      <c r="AR1427" s="6"/>
      <c r="AS1427" s="6"/>
      <c r="AT1427" s="58"/>
      <c r="AV1427" s="6"/>
      <c r="AW1427" s="66"/>
      <c r="BK1427" s="672"/>
      <c r="BL1427" s="60"/>
      <c r="CB1427" s="60"/>
    </row>
    <row r="1428" spans="2:80" x14ac:dyDescent="0.25">
      <c r="B1428" s="6">
        <v>23.1</v>
      </c>
      <c r="C1428" s="6">
        <v>82</v>
      </c>
      <c r="D1428" s="6">
        <v>21</v>
      </c>
      <c r="E1428" s="6">
        <v>22.7</v>
      </c>
      <c r="F1428" s="6">
        <v>2.9</v>
      </c>
      <c r="G1428" s="6">
        <v>3.6</v>
      </c>
      <c r="H1428" s="6">
        <v>1010.2</v>
      </c>
      <c r="I1428" s="6" t="s">
        <v>229</v>
      </c>
      <c r="J1428" s="6" t="s">
        <v>229</v>
      </c>
      <c r="K1428" s="6">
        <v>0</v>
      </c>
      <c r="L1428" s="6">
        <v>0</v>
      </c>
      <c r="M1428" s="6">
        <v>0.5</v>
      </c>
      <c r="N1428">
        <v>15.7</v>
      </c>
      <c r="O1428">
        <v>669.8</v>
      </c>
      <c r="P1428">
        <v>21.6</v>
      </c>
      <c r="Q1428">
        <v>21.8</v>
      </c>
      <c r="R1428" s="60">
        <v>0.98541666666666705</v>
      </c>
      <c r="T1428" s="128"/>
      <c r="U1428" s="128"/>
      <c r="V1428" s="123" t="str">
        <f t="shared" si="84"/>
        <v/>
      </c>
      <c r="W1428" s="128"/>
      <c r="X1428" s="124"/>
      <c r="Z1428" s="6"/>
      <c r="AA1428"/>
      <c r="AB1428" s="545"/>
      <c r="AR1428" s="6"/>
      <c r="AS1428" s="6"/>
      <c r="AT1428" s="58"/>
      <c r="AV1428" s="6"/>
      <c r="AW1428" s="66"/>
      <c r="BK1428" s="672"/>
      <c r="BL1428" s="60"/>
      <c r="CB1428" s="60"/>
    </row>
    <row r="1429" spans="2:80" x14ac:dyDescent="0.25">
      <c r="B1429" s="6">
        <v>23.1</v>
      </c>
      <c r="C1429" s="6">
        <v>82</v>
      </c>
      <c r="D1429" s="6">
        <v>21</v>
      </c>
      <c r="E1429" s="6">
        <v>22.7</v>
      </c>
      <c r="F1429" s="6">
        <v>1.4</v>
      </c>
      <c r="G1429" s="6">
        <v>1.8</v>
      </c>
      <c r="H1429" s="6">
        <v>1010.2</v>
      </c>
      <c r="I1429" s="6" t="s">
        <v>229</v>
      </c>
      <c r="J1429" s="6" t="s">
        <v>229</v>
      </c>
      <c r="K1429" s="6">
        <v>0</v>
      </c>
      <c r="L1429" s="6">
        <v>0</v>
      </c>
      <c r="M1429" s="6">
        <v>0.5</v>
      </c>
      <c r="N1429">
        <v>15.7</v>
      </c>
      <c r="O1429">
        <v>669.8</v>
      </c>
      <c r="P1429">
        <v>21.6</v>
      </c>
      <c r="Q1429">
        <v>21.8</v>
      </c>
      <c r="R1429" s="60">
        <v>0.98611111111111105</v>
      </c>
      <c r="T1429" s="128"/>
      <c r="U1429" s="128"/>
      <c r="V1429" s="123" t="str">
        <f t="shared" si="84"/>
        <v/>
      </c>
      <c r="W1429" s="128"/>
      <c r="X1429" s="124"/>
      <c r="Z1429" s="6"/>
      <c r="AA1429"/>
      <c r="AB1429" s="545"/>
      <c r="AR1429" s="6"/>
      <c r="AS1429" s="6"/>
      <c r="AT1429" s="58"/>
      <c r="AV1429" s="6"/>
      <c r="AW1429" s="66"/>
      <c r="BK1429" s="672"/>
      <c r="BL1429" s="60"/>
      <c r="CB1429" s="60"/>
    </row>
    <row r="1430" spans="2:80" x14ac:dyDescent="0.25">
      <c r="B1430" s="6">
        <v>23.1</v>
      </c>
      <c r="C1430" s="6">
        <v>82</v>
      </c>
      <c r="D1430" s="6">
        <v>21</v>
      </c>
      <c r="E1430" s="6">
        <v>22.7</v>
      </c>
      <c r="F1430" s="6">
        <v>1.4</v>
      </c>
      <c r="G1430" s="6">
        <v>1.8</v>
      </c>
      <c r="H1430" s="6">
        <v>1010.1</v>
      </c>
      <c r="I1430" s="6" t="s">
        <v>229</v>
      </c>
      <c r="J1430" s="6" t="s">
        <v>229</v>
      </c>
      <c r="K1430" s="6">
        <v>0</v>
      </c>
      <c r="L1430" s="6">
        <v>0</v>
      </c>
      <c r="M1430" s="6">
        <v>0.5</v>
      </c>
      <c r="N1430">
        <v>15.7</v>
      </c>
      <c r="O1430">
        <v>669.8</v>
      </c>
      <c r="P1430">
        <v>21.6</v>
      </c>
      <c r="Q1430">
        <v>21.8</v>
      </c>
      <c r="R1430" s="60">
        <v>0.98680555555555605</v>
      </c>
      <c r="T1430" s="128"/>
      <c r="U1430" s="128"/>
      <c r="V1430" s="123" t="str">
        <f t="shared" si="84"/>
        <v/>
      </c>
      <c r="W1430" s="128"/>
      <c r="X1430" s="124"/>
      <c r="Z1430" s="6"/>
      <c r="AA1430"/>
      <c r="AB1430" s="545"/>
      <c r="AR1430" s="6"/>
      <c r="AS1430" s="6"/>
      <c r="AT1430" s="58"/>
      <c r="AV1430" s="6"/>
      <c r="AW1430" s="66"/>
      <c r="BK1430" s="672"/>
      <c r="BL1430" s="60"/>
      <c r="CB1430" s="60"/>
    </row>
    <row r="1431" spans="2:80" x14ac:dyDescent="0.25">
      <c r="B1431" s="6">
        <v>23.1</v>
      </c>
      <c r="C1431" s="6">
        <v>82</v>
      </c>
      <c r="D1431" s="6">
        <v>21</v>
      </c>
      <c r="E1431" s="6">
        <v>22.7</v>
      </c>
      <c r="F1431" s="6">
        <v>0.7</v>
      </c>
      <c r="G1431" s="6">
        <v>1.8</v>
      </c>
      <c r="H1431" s="6">
        <v>1010.2</v>
      </c>
      <c r="I1431" s="6" t="s">
        <v>229</v>
      </c>
      <c r="J1431" s="6" t="s">
        <v>229</v>
      </c>
      <c r="K1431" s="6">
        <v>0</v>
      </c>
      <c r="L1431" s="6">
        <v>0</v>
      </c>
      <c r="M1431" s="6">
        <v>0.5</v>
      </c>
      <c r="N1431">
        <v>15.7</v>
      </c>
      <c r="O1431">
        <v>669.8</v>
      </c>
      <c r="P1431">
        <v>21.6</v>
      </c>
      <c r="Q1431">
        <v>21.8</v>
      </c>
      <c r="R1431" s="60">
        <v>0.98750000000000004</v>
      </c>
      <c r="T1431" s="128"/>
      <c r="U1431" s="128"/>
      <c r="V1431" s="123" t="str">
        <f t="shared" si="84"/>
        <v/>
      </c>
      <c r="W1431" s="128"/>
      <c r="X1431" s="124"/>
      <c r="Z1431" s="6"/>
      <c r="AA1431"/>
      <c r="AB1431" s="545"/>
      <c r="AR1431" s="6"/>
      <c r="AS1431" s="6"/>
      <c r="AT1431" s="58"/>
      <c r="AV1431" s="6"/>
      <c r="AW1431" s="66"/>
      <c r="BK1431" s="672"/>
      <c r="BL1431" s="60"/>
      <c r="CB1431" s="60"/>
    </row>
    <row r="1432" spans="2:80" x14ac:dyDescent="0.25">
      <c r="B1432" s="6">
        <v>23.1</v>
      </c>
      <c r="C1432" s="6">
        <v>82</v>
      </c>
      <c r="D1432" s="6">
        <v>21</v>
      </c>
      <c r="E1432" s="6">
        <v>22.7</v>
      </c>
      <c r="F1432" s="6">
        <v>1.4</v>
      </c>
      <c r="G1432" s="6">
        <v>1.8</v>
      </c>
      <c r="H1432" s="6">
        <v>1010.1</v>
      </c>
      <c r="I1432" s="6" t="s">
        <v>229</v>
      </c>
      <c r="J1432" s="6" t="s">
        <v>229</v>
      </c>
      <c r="K1432" s="6">
        <v>0</v>
      </c>
      <c r="L1432" s="6">
        <v>0</v>
      </c>
      <c r="M1432" s="6">
        <v>0.5</v>
      </c>
      <c r="N1432">
        <v>15.7</v>
      </c>
      <c r="O1432">
        <v>669.8</v>
      </c>
      <c r="P1432">
        <v>21.6</v>
      </c>
      <c r="Q1432">
        <v>21.8</v>
      </c>
      <c r="R1432" s="60">
        <v>0.98819444444444404</v>
      </c>
      <c r="T1432" s="128"/>
      <c r="U1432" s="128"/>
      <c r="V1432" s="123" t="str">
        <f t="shared" si="84"/>
        <v/>
      </c>
      <c r="W1432" s="128"/>
      <c r="X1432" s="124"/>
      <c r="Z1432" s="6"/>
      <c r="AA1432"/>
      <c r="AB1432" s="545"/>
      <c r="AR1432" s="6"/>
      <c r="AS1432" s="6"/>
      <c r="AT1432" s="58"/>
      <c r="AV1432" s="6"/>
      <c r="AW1432" s="66"/>
      <c r="BK1432" s="672"/>
      <c r="BL1432" s="60"/>
      <c r="CB1432" s="60"/>
    </row>
    <row r="1433" spans="2:80" x14ac:dyDescent="0.25">
      <c r="B1433" s="6">
        <v>23.1</v>
      </c>
      <c r="C1433" s="6">
        <v>82</v>
      </c>
      <c r="D1433" s="6">
        <v>21</v>
      </c>
      <c r="E1433" s="6">
        <v>22.7</v>
      </c>
      <c r="F1433" s="6">
        <v>0.4</v>
      </c>
      <c r="G1433" s="6">
        <v>1.8</v>
      </c>
      <c r="H1433" s="6">
        <v>1010.1</v>
      </c>
      <c r="I1433" s="6" t="s">
        <v>229</v>
      </c>
      <c r="J1433" s="6" t="s">
        <v>229</v>
      </c>
      <c r="K1433" s="6">
        <v>0</v>
      </c>
      <c r="L1433" s="6">
        <v>0</v>
      </c>
      <c r="M1433" s="6">
        <v>0.5</v>
      </c>
      <c r="N1433">
        <v>15.7</v>
      </c>
      <c r="O1433">
        <v>669.8</v>
      </c>
      <c r="P1433">
        <v>21.6</v>
      </c>
      <c r="Q1433">
        <v>21.8</v>
      </c>
      <c r="R1433" s="60">
        <v>0.98888888888888904</v>
      </c>
      <c r="T1433" s="128"/>
      <c r="U1433" s="128"/>
      <c r="V1433" s="123" t="str">
        <f t="shared" si="84"/>
        <v/>
      </c>
      <c r="W1433" s="128"/>
      <c r="X1433" s="124"/>
      <c r="Z1433" s="6"/>
      <c r="AA1433"/>
      <c r="AB1433" s="545"/>
      <c r="AR1433" s="6"/>
      <c r="AS1433" s="6"/>
      <c r="AT1433" s="58"/>
      <c r="AV1433" s="6"/>
      <c r="AW1433" s="66"/>
      <c r="BK1433" s="672"/>
      <c r="BL1433" s="60"/>
      <c r="CB1433" s="60"/>
    </row>
    <row r="1434" spans="2:80" x14ac:dyDescent="0.25">
      <c r="B1434" s="6">
        <v>23.1</v>
      </c>
      <c r="C1434" s="6">
        <v>82</v>
      </c>
      <c r="D1434" s="6">
        <v>21</v>
      </c>
      <c r="E1434" s="6">
        <v>22.7</v>
      </c>
      <c r="F1434" s="6">
        <v>0</v>
      </c>
      <c r="G1434" s="6">
        <v>0</v>
      </c>
      <c r="H1434" s="6">
        <v>1010.2</v>
      </c>
      <c r="I1434" s="6" t="s">
        <v>229</v>
      </c>
      <c r="J1434" s="6" t="s">
        <v>229</v>
      </c>
      <c r="K1434" s="6">
        <v>0</v>
      </c>
      <c r="L1434" s="6">
        <v>0</v>
      </c>
      <c r="M1434" s="6">
        <v>0.5</v>
      </c>
      <c r="N1434">
        <v>15.7</v>
      </c>
      <c r="O1434">
        <v>669.8</v>
      </c>
      <c r="P1434">
        <v>21.6</v>
      </c>
      <c r="Q1434">
        <v>21.8</v>
      </c>
      <c r="R1434" s="60">
        <v>0.98958333333333304</v>
      </c>
      <c r="T1434" s="128"/>
      <c r="U1434" s="128"/>
      <c r="V1434" s="123" t="str">
        <f t="shared" si="84"/>
        <v/>
      </c>
      <c r="W1434" s="128"/>
      <c r="X1434" s="124"/>
      <c r="Z1434" s="6"/>
      <c r="AA1434"/>
      <c r="AB1434" s="545"/>
      <c r="AR1434" s="6"/>
      <c r="AS1434" s="6"/>
      <c r="AT1434" s="58"/>
      <c r="AV1434" s="6"/>
      <c r="AW1434" s="66"/>
      <c r="BK1434" s="672"/>
      <c r="BL1434" s="60"/>
      <c r="CB1434" s="60"/>
    </row>
    <row r="1435" spans="2:80" x14ac:dyDescent="0.25">
      <c r="B1435" s="6">
        <v>23.1</v>
      </c>
      <c r="C1435" s="6">
        <v>82</v>
      </c>
      <c r="D1435" s="6">
        <v>21</v>
      </c>
      <c r="E1435" s="6">
        <v>22.7</v>
      </c>
      <c r="F1435" s="6">
        <v>0</v>
      </c>
      <c r="G1435" s="6">
        <v>0</v>
      </c>
      <c r="H1435" s="6">
        <v>1010.3</v>
      </c>
      <c r="I1435" s="6" t="s">
        <v>229</v>
      </c>
      <c r="J1435" s="6" t="s">
        <v>229</v>
      </c>
      <c r="K1435" s="6">
        <v>0</v>
      </c>
      <c r="L1435" s="6">
        <v>0</v>
      </c>
      <c r="M1435" s="6">
        <v>0.5</v>
      </c>
      <c r="N1435">
        <v>15.7</v>
      </c>
      <c r="O1435">
        <v>669.8</v>
      </c>
      <c r="P1435">
        <v>21.6</v>
      </c>
      <c r="Q1435">
        <v>21.8</v>
      </c>
      <c r="R1435" s="60">
        <v>0.99027777777777803</v>
      </c>
      <c r="T1435" s="128"/>
      <c r="U1435" s="128"/>
      <c r="V1435" s="123" t="str">
        <f t="shared" si="84"/>
        <v/>
      </c>
      <c r="W1435" s="128"/>
      <c r="X1435" s="124"/>
      <c r="Z1435" s="6"/>
      <c r="AA1435"/>
      <c r="AB1435" s="545"/>
      <c r="AR1435" s="6"/>
      <c r="AS1435" s="6"/>
      <c r="AT1435" s="58"/>
      <c r="AV1435" s="6"/>
      <c r="AW1435" s="66"/>
      <c r="BK1435" s="672"/>
      <c r="BL1435" s="60"/>
      <c r="CB1435" s="60"/>
    </row>
    <row r="1436" spans="2:80" x14ac:dyDescent="0.25">
      <c r="B1436" s="6">
        <v>23.1</v>
      </c>
      <c r="C1436" s="6">
        <v>82</v>
      </c>
      <c r="D1436" s="6">
        <v>21</v>
      </c>
      <c r="E1436" s="6">
        <v>22.7</v>
      </c>
      <c r="F1436" s="6">
        <v>0.4</v>
      </c>
      <c r="G1436" s="6">
        <v>1.8</v>
      </c>
      <c r="H1436" s="6">
        <v>1010.2</v>
      </c>
      <c r="I1436" s="6" t="s">
        <v>229</v>
      </c>
      <c r="J1436" s="6" t="s">
        <v>229</v>
      </c>
      <c r="K1436" s="6">
        <v>0</v>
      </c>
      <c r="L1436" s="6">
        <v>0</v>
      </c>
      <c r="M1436" s="6">
        <v>0.5</v>
      </c>
      <c r="N1436">
        <v>15.7</v>
      </c>
      <c r="O1436">
        <v>669.8</v>
      </c>
      <c r="P1436">
        <v>21.6</v>
      </c>
      <c r="Q1436">
        <v>21.8</v>
      </c>
      <c r="R1436" s="60">
        <v>0.99097222222222203</v>
      </c>
      <c r="T1436" s="128"/>
      <c r="U1436" s="128"/>
      <c r="V1436" s="123" t="str">
        <f t="shared" si="84"/>
        <v/>
      </c>
      <c r="W1436" s="128"/>
      <c r="X1436" s="124"/>
      <c r="Z1436" s="6"/>
      <c r="AA1436"/>
      <c r="AB1436" s="545"/>
      <c r="AR1436" s="6"/>
      <c r="AS1436" s="6"/>
      <c r="AT1436" s="58"/>
      <c r="AV1436" s="6"/>
      <c r="AW1436" s="66"/>
      <c r="BK1436" s="672"/>
      <c r="BL1436" s="60"/>
      <c r="CB1436" s="60"/>
    </row>
    <row r="1437" spans="2:80" x14ac:dyDescent="0.25">
      <c r="B1437" s="6">
        <v>23.1</v>
      </c>
      <c r="C1437" s="6">
        <v>82</v>
      </c>
      <c r="D1437" s="6">
        <v>21</v>
      </c>
      <c r="E1437" s="6">
        <v>22.7</v>
      </c>
      <c r="F1437" s="6">
        <v>2.2000000000000002</v>
      </c>
      <c r="G1437" s="6">
        <v>3.6</v>
      </c>
      <c r="H1437" s="6">
        <v>1010.5</v>
      </c>
      <c r="I1437" s="6" t="s">
        <v>229</v>
      </c>
      <c r="J1437" s="6" t="s">
        <v>229</v>
      </c>
      <c r="K1437" s="6">
        <v>0</v>
      </c>
      <c r="L1437" s="6">
        <v>0</v>
      </c>
      <c r="M1437" s="6">
        <v>0.5</v>
      </c>
      <c r="N1437">
        <v>15.7</v>
      </c>
      <c r="O1437">
        <v>669.8</v>
      </c>
      <c r="P1437">
        <v>21.6</v>
      </c>
      <c r="Q1437">
        <v>21.8</v>
      </c>
      <c r="R1437" s="60">
        <v>0.99166666666666703</v>
      </c>
      <c r="T1437" s="128"/>
      <c r="U1437" s="128"/>
      <c r="V1437" s="123" t="str">
        <f t="shared" si="84"/>
        <v/>
      </c>
      <c r="W1437" s="128"/>
      <c r="X1437" s="124"/>
      <c r="Z1437" s="6"/>
      <c r="AA1437"/>
      <c r="AB1437" s="545"/>
      <c r="AR1437" s="6"/>
      <c r="AS1437" s="6"/>
      <c r="AT1437" s="58"/>
      <c r="AV1437" s="6"/>
      <c r="AW1437" s="66"/>
      <c r="BK1437" s="672"/>
      <c r="BL1437" s="60"/>
      <c r="CB1437" s="60"/>
    </row>
    <row r="1438" spans="2:80" x14ac:dyDescent="0.25">
      <c r="B1438" s="6">
        <v>23.1</v>
      </c>
      <c r="C1438" s="6">
        <v>82</v>
      </c>
      <c r="D1438" s="6">
        <v>21</v>
      </c>
      <c r="E1438" s="6">
        <v>22.7</v>
      </c>
      <c r="F1438" s="6">
        <v>1.1000000000000001</v>
      </c>
      <c r="G1438" s="6">
        <v>1.8</v>
      </c>
      <c r="H1438" s="6">
        <v>1010.3</v>
      </c>
      <c r="I1438" s="6" t="s">
        <v>229</v>
      </c>
      <c r="J1438" s="6" t="s">
        <v>229</v>
      </c>
      <c r="K1438" s="6">
        <v>0</v>
      </c>
      <c r="L1438" s="6">
        <v>0</v>
      </c>
      <c r="M1438" s="6">
        <v>0.5</v>
      </c>
      <c r="N1438">
        <v>15.7</v>
      </c>
      <c r="O1438">
        <v>669.8</v>
      </c>
      <c r="P1438">
        <v>21.6</v>
      </c>
      <c r="Q1438">
        <v>21.8</v>
      </c>
      <c r="R1438" s="60">
        <v>0.99236111111111103</v>
      </c>
      <c r="T1438" s="128"/>
      <c r="U1438" s="128"/>
      <c r="V1438" s="123" t="str">
        <f t="shared" si="84"/>
        <v/>
      </c>
      <c r="W1438" s="128"/>
      <c r="X1438" s="124"/>
      <c r="Z1438" s="6"/>
      <c r="AA1438"/>
      <c r="AB1438" s="545"/>
      <c r="AK1438" s="6"/>
      <c r="AR1438" s="6"/>
      <c r="AS1438" s="6"/>
      <c r="AT1438" s="58"/>
      <c r="AV1438" s="6"/>
      <c r="AW1438" s="66"/>
      <c r="BK1438" s="672"/>
      <c r="BL1438" s="60"/>
      <c r="CB1438" s="60"/>
    </row>
    <row r="1439" spans="2:80" x14ac:dyDescent="0.25">
      <c r="B1439" s="6">
        <v>23.1</v>
      </c>
      <c r="C1439" s="6">
        <v>82</v>
      </c>
      <c r="D1439" s="6">
        <v>21</v>
      </c>
      <c r="E1439" s="6">
        <v>22.7</v>
      </c>
      <c r="F1439" s="6">
        <v>3.6</v>
      </c>
      <c r="G1439" s="6">
        <v>5.4</v>
      </c>
      <c r="H1439" s="6">
        <v>1010</v>
      </c>
      <c r="I1439" s="6" t="s">
        <v>229</v>
      </c>
      <c r="J1439" s="6" t="s">
        <v>229</v>
      </c>
      <c r="K1439" s="6">
        <v>0</v>
      </c>
      <c r="L1439" s="6">
        <v>0</v>
      </c>
      <c r="M1439" s="6">
        <v>0.5</v>
      </c>
      <c r="N1439">
        <v>15.7</v>
      </c>
      <c r="O1439">
        <v>669.8</v>
      </c>
      <c r="P1439">
        <v>21.6</v>
      </c>
      <c r="Q1439">
        <v>21.8</v>
      </c>
      <c r="R1439" s="60">
        <v>0.99305555555555602</v>
      </c>
      <c r="T1439" s="128"/>
      <c r="U1439" s="128"/>
      <c r="V1439" s="123" t="str">
        <f t="shared" si="84"/>
        <v/>
      </c>
      <c r="W1439" s="128"/>
      <c r="X1439" s="124"/>
      <c r="Z1439" s="6"/>
      <c r="AA1439"/>
      <c r="AB1439" s="545"/>
      <c r="AK1439" s="54"/>
      <c r="AR1439" s="6"/>
      <c r="AS1439" s="6"/>
      <c r="AT1439" s="58"/>
      <c r="AV1439" s="6"/>
      <c r="AW1439" s="66"/>
      <c r="BK1439" s="672"/>
      <c r="BL1439" s="60"/>
      <c r="CB1439" s="60"/>
    </row>
    <row r="1440" spans="2:80" x14ac:dyDescent="0.25">
      <c r="B1440" s="6">
        <v>23.1</v>
      </c>
      <c r="C1440" s="6">
        <v>82</v>
      </c>
      <c r="D1440" s="6">
        <v>21</v>
      </c>
      <c r="E1440" s="6">
        <v>22.7</v>
      </c>
      <c r="F1440" s="6">
        <v>1.1000000000000001</v>
      </c>
      <c r="G1440" s="6">
        <v>1.8</v>
      </c>
      <c r="H1440" s="6">
        <v>1010.3</v>
      </c>
      <c r="I1440" s="6" t="s">
        <v>229</v>
      </c>
      <c r="J1440" s="6" t="s">
        <v>229</v>
      </c>
      <c r="K1440" s="6">
        <v>0</v>
      </c>
      <c r="L1440" s="6">
        <v>0</v>
      </c>
      <c r="M1440" s="6">
        <v>0.5</v>
      </c>
      <c r="N1440">
        <v>15.7</v>
      </c>
      <c r="O1440">
        <v>669.8</v>
      </c>
      <c r="P1440">
        <v>21.6</v>
      </c>
      <c r="Q1440">
        <v>21.8</v>
      </c>
      <c r="R1440" s="60">
        <v>0.99375000000000002</v>
      </c>
      <c r="T1440" s="128"/>
      <c r="U1440" s="128"/>
      <c r="V1440" s="123" t="str">
        <f t="shared" si="84"/>
        <v/>
      </c>
      <c r="W1440" s="128"/>
      <c r="X1440" s="124"/>
      <c r="Z1440" s="6"/>
      <c r="AA1440"/>
      <c r="AB1440" s="545"/>
      <c r="AK1440" s="54"/>
      <c r="AR1440" s="6"/>
      <c r="AS1440" s="6"/>
      <c r="AT1440" s="58"/>
      <c r="AV1440" s="6"/>
      <c r="AW1440" s="66"/>
      <c r="BK1440" s="672"/>
      <c r="BL1440" s="60"/>
      <c r="CB1440" s="60"/>
    </row>
    <row r="1441" spans="2:80" x14ac:dyDescent="0.25">
      <c r="B1441" s="6">
        <v>23.1</v>
      </c>
      <c r="C1441" s="6">
        <v>82</v>
      </c>
      <c r="D1441" s="6">
        <v>21</v>
      </c>
      <c r="E1441" s="6">
        <v>22.7</v>
      </c>
      <c r="F1441" s="6">
        <v>1.4</v>
      </c>
      <c r="G1441" s="6">
        <v>5.4</v>
      </c>
      <c r="H1441" s="6">
        <v>1010.4</v>
      </c>
      <c r="I1441" s="6" t="s">
        <v>229</v>
      </c>
      <c r="J1441" s="6" t="s">
        <v>229</v>
      </c>
      <c r="K1441" s="6">
        <v>0</v>
      </c>
      <c r="L1441" s="6">
        <v>0</v>
      </c>
      <c r="M1441" s="6">
        <v>0.5</v>
      </c>
      <c r="N1441">
        <v>15.7</v>
      </c>
      <c r="O1441">
        <v>669.8</v>
      </c>
      <c r="P1441">
        <v>21.6</v>
      </c>
      <c r="Q1441">
        <v>21.8</v>
      </c>
      <c r="R1441" s="60">
        <v>0.99444444444444402</v>
      </c>
      <c r="T1441" s="128"/>
      <c r="U1441" s="128"/>
      <c r="V1441" s="123" t="str">
        <f t="shared" si="84"/>
        <v/>
      </c>
      <c r="W1441" s="128"/>
      <c r="X1441" s="124"/>
      <c r="Z1441" s="6"/>
      <c r="AA1441"/>
      <c r="AB1441" s="545"/>
      <c r="AM1441" s="54"/>
      <c r="AR1441" s="6"/>
      <c r="AS1441" s="6"/>
      <c r="AT1441" s="58"/>
      <c r="AV1441" s="6"/>
      <c r="AW1441" s="66"/>
      <c r="BK1441" s="672"/>
      <c r="BL1441" s="60"/>
      <c r="CB1441" s="60"/>
    </row>
    <row r="1442" spans="2:80" x14ac:dyDescent="0.25">
      <c r="B1442" s="6">
        <v>23.1</v>
      </c>
      <c r="C1442" s="6">
        <v>83</v>
      </c>
      <c r="D1442" s="6">
        <v>21</v>
      </c>
      <c r="E1442" s="6">
        <v>22.7</v>
      </c>
      <c r="F1442" s="6">
        <v>1.4</v>
      </c>
      <c r="G1442" s="6">
        <v>1.8</v>
      </c>
      <c r="H1442" s="6">
        <v>1010.2</v>
      </c>
      <c r="I1442" s="6" t="s">
        <v>229</v>
      </c>
      <c r="J1442" s="6" t="s">
        <v>229</v>
      </c>
      <c r="K1442" s="6">
        <v>0</v>
      </c>
      <c r="L1442" s="6">
        <v>0</v>
      </c>
      <c r="M1442" s="6">
        <v>0.5</v>
      </c>
      <c r="N1442">
        <v>15.7</v>
      </c>
      <c r="O1442">
        <v>669.8</v>
      </c>
      <c r="P1442">
        <v>21.7</v>
      </c>
      <c r="Q1442">
        <v>21.8</v>
      </c>
      <c r="R1442" s="60">
        <v>0.99513888888888902</v>
      </c>
      <c r="T1442" s="128"/>
      <c r="U1442" s="128"/>
      <c r="V1442" s="123" t="str">
        <f t="shared" si="84"/>
        <v/>
      </c>
      <c r="W1442" s="128"/>
      <c r="X1442" s="124"/>
      <c r="Z1442" s="6"/>
      <c r="AA1442"/>
      <c r="AB1442" s="545"/>
      <c r="AK1442" s="54"/>
      <c r="AR1442" s="6"/>
      <c r="AS1442" s="6"/>
      <c r="AT1442" s="58"/>
      <c r="AV1442" s="6"/>
      <c r="AW1442" s="66"/>
      <c r="BK1442" s="672"/>
      <c r="BL1442" s="60"/>
      <c r="CB1442" s="60"/>
    </row>
    <row r="1443" spans="2:80" x14ac:dyDescent="0.25">
      <c r="B1443" s="6">
        <v>23.1</v>
      </c>
      <c r="C1443" s="6">
        <v>83</v>
      </c>
      <c r="D1443" s="6">
        <v>21</v>
      </c>
      <c r="E1443" s="6">
        <v>22.7</v>
      </c>
      <c r="F1443" s="6">
        <v>4</v>
      </c>
      <c r="G1443" s="6">
        <v>5.4</v>
      </c>
      <c r="H1443" s="6">
        <v>1009.9</v>
      </c>
      <c r="I1443" s="6" t="s">
        <v>229</v>
      </c>
      <c r="J1443" s="6" t="s">
        <v>229</v>
      </c>
      <c r="K1443" s="6">
        <v>0</v>
      </c>
      <c r="L1443" s="6">
        <v>0</v>
      </c>
      <c r="M1443" s="6">
        <v>0.5</v>
      </c>
      <c r="N1443">
        <v>15.7</v>
      </c>
      <c r="O1443">
        <v>669.8</v>
      </c>
      <c r="P1443">
        <v>21.7</v>
      </c>
      <c r="Q1443">
        <v>21.8</v>
      </c>
      <c r="R1443" s="60">
        <v>0.99583333333333302</v>
      </c>
      <c r="T1443" s="128"/>
      <c r="U1443" s="128"/>
      <c r="V1443" s="123" t="str">
        <f t="shared" si="84"/>
        <v/>
      </c>
      <c r="W1443" s="128"/>
      <c r="X1443" s="124"/>
      <c r="Z1443" s="6"/>
      <c r="AA1443"/>
      <c r="AB1443" s="545"/>
      <c r="AK1443" s="54"/>
      <c r="AR1443" s="6"/>
      <c r="AS1443" s="6"/>
      <c r="AT1443" s="58"/>
      <c r="AV1443" s="6"/>
      <c r="AW1443" s="66"/>
      <c r="BK1443" s="672"/>
      <c r="BL1443" s="60"/>
      <c r="CB1443" s="60"/>
    </row>
    <row r="1444" spans="2:80" x14ac:dyDescent="0.25">
      <c r="B1444" s="6">
        <v>23.1</v>
      </c>
      <c r="C1444" s="6">
        <v>83</v>
      </c>
      <c r="D1444" s="6">
        <v>21</v>
      </c>
      <c r="E1444" s="6">
        <v>22.7</v>
      </c>
      <c r="F1444" s="6">
        <v>3.2</v>
      </c>
      <c r="G1444" s="6">
        <v>5.4</v>
      </c>
      <c r="H1444" s="6">
        <v>1010</v>
      </c>
      <c r="I1444" s="6" t="s">
        <v>229</v>
      </c>
      <c r="J1444" s="6" t="s">
        <v>229</v>
      </c>
      <c r="K1444" s="6">
        <v>0</v>
      </c>
      <c r="L1444" s="6">
        <v>0</v>
      </c>
      <c r="M1444" s="6">
        <v>0.5</v>
      </c>
      <c r="N1444">
        <v>15.7</v>
      </c>
      <c r="O1444">
        <v>669.8</v>
      </c>
      <c r="P1444">
        <v>21.7</v>
      </c>
      <c r="Q1444">
        <v>21.8</v>
      </c>
      <c r="R1444" s="60">
        <v>0.99652777777777801</v>
      </c>
      <c r="T1444" s="128"/>
      <c r="U1444" s="128"/>
      <c r="V1444" s="123" t="str">
        <f t="shared" si="84"/>
        <v/>
      </c>
      <c r="W1444" s="128"/>
      <c r="X1444" s="124"/>
      <c r="Z1444" s="6"/>
      <c r="AA1444"/>
      <c r="AB1444" s="545"/>
      <c r="AR1444" s="6"/>
      <c r="AS1444" s="6"/>
      <c r="AT1444" s="58"/>
      <c r="AV1444" s="6"/>
      <c r="AW1444" s="66"/>
      <c r="BK1444" s="672"/>
      <c r="BL1444" s="60"/>
      <c r="CB1444" s="60"/>
    </row>
    <row r="1445" spans="2:80" x14ac:dyDescent="0.25">
      <c r="B1445" s="6">
        <v>23.1</v>
      </c>
      <c r="C1445" s="6">
        <v>82</v>
      </c>
      <c r="D1445" s="6">
        <v>21</v>
      </c>
      <c r="E1445" s="6">
        <v>22.7</v>
      </c>
      <c r="F1445" s="6">
        <v>1.4</v>
      </c>
      <c r="G1445" s="6">
        <v>5.4</v>
      </c>
      <c r="H1445" s="6">
        <v>1010.4</v>
      </c>
      <c r="I1445" s="6" t="s">
        <v>229</v>
      </c>
      <c r="J1445" s="6" t="s">
        <v>229</v>
      </c>
      <c r="K1445" s="6">
        <v>0</v>
      </c>
      <c r="L1445" s="6">
        <v>0</v>
      </c>
      <c r="M1445" s="6">
        <v>0.5</v>
      </c>
      <c r="N1445">
        <v>15.7</v>
      </c>
      <c r="O1445">
        <v>669.8</v>
      </c>
      <c r="P1445">
        <v>21.6</v>
      </c>
      <c r="Q1445">
        <v>21.8</v>
      </c>
      <c r="R1445" s="60">
        <v>0.99722222222222201</v>
      </c>
      <c r="T1445" s="128"/>
      <c r="U1445" s="128"/>
      <c r="V1445" s="123" t="str">
        <f t="shared" si="84"/>
        <v/>
      </c>
      <c r="W1445" s="128"/>
      <c r="X1445" s="124"/>
      <c r="Z1445" s="6"/>
      <c r="AA1445"/>
      <c r="AB1445" s="545"/>
      <c r="AR1445" s="6"/>
      <c r="AS1445" s="6"/>
      <c r="AT1445" s="58"/>
      <c r="AV1445" s="6"/>
      <c r="AW1445" s="66"/>
      <c r="BK1445" s="672"/>
      <c r="BL1445" s="60"/>
      <c r="CB1445" s="60"/>
    </row>
    <row r="1446" spans="2:80" x14ac:dyDescent="0.25">
      <c r="B1446" s="6">
        <v>23.1</v>
      </c>
      <c r="C1446" s="6">
        <v>83</v>
      </c>
      <c r="D1446" s="6">
        <v>21</v>
      </c>
      <c r="E1446" s="6">
        <v>22.7</v>
      </c>
      <c r="F1446" s="6">
        <v>1.4</v>
      </c>
      <c r="G1446" s="6">
        <v>1.8</v>
      </c>
      <c r="H1446" s="6">
        <v>1010.2</v>
      </c>
      <c r="I1446" s="6" t="s">
        <v>229</v>
      </c>
      <c r="J1446" s="6" t="s">
        <v>229</v>
      </c>
      <c r="K1446" s="6">
        <v>0</v>
      </c>
      <c r="L1446" s="6">
        <v>0</v>
      </c>
      <c r="M1446" s="6">
        <v>0.5</v>
      </c>
      <c r="N1446">
        <v>15.7</v>
      </c>
      <c r="O1446">
        <v>669.8</v>
      </c>
      <c r="P1446">
        <v>21.7</v>
      </c>
      <c r="Q1446">
        <v>21.8</v>
      </c>
      <c r="R1446" s="60">
        <v>0.99791666666666701</v>
      </c>
      <c r="T1446" s="128"/>
      <c r="U1446" s="128"/>
      <c r="V1446" s="123" t="str">
        <f t="shared" si="84"/>
        <v/>
      </c>
      <c r="W1446" s="128"/>
      <c r="X1446" s="124"/>
      <c r="Z1446" s="6"/>
      <c r="AA1446"/>
      <c r="AB1446" s="545"/>
      <c r="AR1446" s="6"/>
      <c r="AS1446" s="6"/>
      <c r="AT1446" s="58"/>
      <c r="AV1446" s="6"/>
      <c r="AW1446" s="66"/>
      <c r="BK1446" s="672"/>
      <c r="BL1446" s="60"/>
      <c r="CB1446" s="60"/>
    </row>
    <row r="1447" spans="2:80" x14ac:dyDescent="0.25">
      <c r="B1447" s="6">
        <v>23.1</v>
      </c>
      <c r="C1447" s="6">
        <v>83</v>
      </c>
      <c r="D1447" s="6">
        <v>21</v>
      </c>
      <c r="E1447" s="6">
        <v>22.7</v>
      </c>
      <c r="F1447" s="6">
        <v>4</v>
      </c>
      <c r="G1447" s="6">
        <v>5.4</v>
      </c>
      <c r="H1447" s="6">
        <v>1009.9</v>
      </c>
      <c r="I1447" s="6" t="s">
        <v>229</v>
      </c>
      <c r="J1447" s="6" t="s">
        <v>229</v>
      </c>
      <c r="K1447" s="6">
        <v>0</v>
      </c>
      <c r="L1447" s="6">
        <v>0</v>
      </c>
      <c r="M1447" s="6">
        <v>0.5</v>
      </c>
      <c r="N1447">
        <v>15.7</v>
      </c>
      <c r="O1447">
        <v>669.8</v>
      </c>
      <c r="P1447">
        <v>21.7</v>
      </c>
      <c r="Q1447">
        <v>21.8</v>
      </c>
      <c r="R1447" s="60">
        <v>0.99861111111111101</v>
      </c>
      <c r="T1447" s="128"/>
      <c r="U1447" s="128"/>
      <c r="V1447" s="123" t="str">
        <f t="shared" si="84"/>
        <v/>
      </c>
      <c r="W1447" s="128"/>
      <c r="X1447" s="124"/>
      <c r="Z1447" s="6"/>
      <c r="AA1447"/>
      <c r="AB1447" s="545"/>
      <c r="AR1447" s="6"/>
      <c r="AS1447" s="6"/>
      <c r="AT1447" s="58"/>
      <c r="AV1447" s="6"/>
      <c r="AW1447" s="66"/>
      <c r="BK1447" s="672"/>
      <c r="BL1447" s="60"/>
      <c r="CB1447" s="60"/>
    </row>
    <row r="1448" spans="2:80" x14ac:dyDescent="0.25">
      <c r="B1448" s="6">
        <v>23.1</v>
      </c>
      <c r="C1448" s="6">
        <v>83</v>
      </c>
      <c r="D1448" s="6">
        <v>21</v>
      </c>
      <c r="E1448" s="6">
        <v>22.7</v>
      </c>
      <c r="F1448" s="6">
        <v>3.2</v>
      </c>
      <c r="G1448" s="6">
        <v>5.4</v>
      </c>
      <c r="H1448" s="6">
        <v>1010</v>
      </c>
      <c r="I1448" s="6" t="s">
        <v>229</v>
      </c>
      <c r="J1448" s="6" t="s">
        <v>229</v>
      </c>
      <c r="K1448" s="6">
        <v>0</v>
      </c>
      <c r="L1448" s="6">
        <v>0</v>
      </c>
      <c r="M1448" s="6">
        <v>0.5</v>
      </c>
      <c r="N1448">
        <v>15.7</v>
      </c>
      <c r="O1448">
        <v>669.8</v>
      </c>
      <c r="P1448">
        <v>21.7</v>
      </c>
      <c r="Q1448">
        <v>21.8</v>
      </c>
      <c r="R1448" s="60">
        <v>0.999305555555556</v>
      </c>
      <c r="T1448" s="126"/>
      <c r="U1448" s="128"/>
      <c r="V1448" s="123" t="str">
        <f t="shared" si="84"/>
        <v/>
      </c>
      <c r="W1448" s="126"/>
      <c r="X1448" s="655"/>
      <c r="Z1448" s="6"/>
      <c r="AA1448"/>
      <c r="AB1448" s="545"/>
      <c r="AR1448" s="6"/>
      <c r="AS1448" s="6"/>
      <c r="AT1448" s="58"/>
      <c r="AV1448" s="6"/>
      <c r="AW1448" s="66"/>
      <c r="BK1448" s="672"/>
      <c r="BL1448" s="60"/>
      <c r="CB1448" s="60"/>
    </row>
    <row r="1449" spans="2:80" x14ac:dyDescent="0.25"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/>
      <c r="O1449"/>
      <c r="P1449"/>
      <c r="Q1449"/>
      <c r="R1449" s="60"/>
      <c r="U1449" s="503"/>
      <c r="Z1449" s="6"/>
      <c r="AA1449"/>
      <c r="AS1449" s="6"/>
      <c r="BK1449" s="672"/>
    </row>
    <row r="1450" spans="2:80" x14ac:dyDescent="0.25"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/>
      <c r="O1450"/>
      <c r="P1450"/>
      <c r="Q1450"/>
      <c r="R1450" s="60"/>
      <c r="V1450" s="456">
        <f>SUM(V9:V1448)</f>
        <v>0</v>
      </c>
      <c r="W1450">
        <f>SUM(W9:W1448)</f>
        <v>259</v>
      </c>
      <c r="BK1450" s="672"/>
    </row>
    <row r="1451" spans="2:80" x14ac:dyDescent="0.25"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/>
      <c r="O1451"/>
      <c r="P1451"/>
      <c r="Q1451"/>
      <c r="R1451" s="60"/>
      <c r="BK1451" s="672"/>
    </row>
    <row r="1452" spans="2:80" x14ac:dyDescent="0.25"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/>
      <c r="O1452"/>
      <c r="P1452"/>
      <c r="Q1452"/>
      <c r="R1452" s="60"/>
      <c r="BK1452" s="672"/>
    </row>
    <row r="1453" spans="2:80" x14ac:dyDescent="0.25"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/>
      <c r="O1453"/>
      <c r="P1453"/>
      <c r="Q1453"/>
      <c r="R1453" s="60"/>
      <c r="BK1453" s="672"/>
    </row>
    <row r="1454" spans="2:80" x14ac:dyDescent="0.25"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/>
      <c r="O1454"/>
      <c r="P1454"/>
      <c r="Q1454"/>
      <c r="R1454" s="60"/>
      <c r="BK1454" s="672"/>
    </row>
    <row r="1455" spans="2:80" x14ac:dyDescent="0.25"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/>
      <c r="O1455"/>
      <c r="P1455"/>
      <c r="Q1455"/>
      <c r="R1455" s="60"/>
      <c r="BK1455" s="672"/>
    </row>
    <row r="1456" spans="2:80" x14ac:dyDescent="0.25"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/>
      <c r="O1456"/>
      <c r="P1456"/>
      <c r="Q1456"/>
      <c r="R1456" s="60"/>
      <c r="BK1456" s="672"/>
    </row>
    <row r="1457" spans="2:63" x14ac:dyDescent="0.25"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/>
      <c r="O1457"/>
      <c r="P1457"/>
      <c r="Q1457"/>
      <c r="R1457" s="60"/>
      <c r="BK1457" s="672"/>
    </row>
    <row r="1458" spans="2:63" x14ac:dyDescent="0.25"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/>
      <c r="O1458"/>
      <c r="P1458"/>
      <c r="Q1458"/>
      <c r="R1458" s="60"/>
      <c r="BK1458" s="672"/>
    </row>
    <row r="1459" spans="2:63" x14ac:dyDescent="0.25"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/>
      <c r="O1459"/>
      <c r="P1459"/>
      <c r="Q1459"/>
      <c r="R1459" s="60"/>
      <c r="BK1459" s="672"/>
    </row>
    <row r="1460" spans="2:63" x14ac:dyDescent="0.25"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/>
      <c r="O1460"/>
      <c r="P1460"/>
      <c r="Q1460"/>
      <c r="R1460" s="60"/>
      <c r="BK1460" s="672"/>
    </row>
    <row r="1461" spans="2:63" x14ac:dyDescent="0.25"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/>
      <c r="O1461"/>
      <c r="P1461"/>
      <c r="Q1461"/>
      <c r="R1461" s="60"/>
      <c r="BK1461" s="672"/>
    </row>
    <row r="1462" spans="2:63" x14ac:dyDescent="0.25"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/>
      <c r="O1462"/>
      <c r="P1462"/>
      <c r="Q1462"/>
      <c r="R1462" s="60"/>
      <c r="BK1462" s="672"/>
    </row>
    <row r="1463" spans="2:63" x14ac:dyDescent="0.25"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/>
      <c r="O1463"/>
      <c r="P1463"/>
      <c r="Q1463"/>
      <c r="R1463" s="60"/>
      <c r="BK1463" s="672"/>
    </row>
    <row r="1464" spans="2:63" x14ac:dyDescent="0.25"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/>
      <c r="O1464"/>
      <c r="P1464"/>
      <c r="Q1464"/>
      <c r="R1464" s="60"/>
      <c r="BK1464" s="672"/>
    </row>
    <row r="1465" spans="2:63" x14ac:dyDescent="0.25"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/>
      <c r="O1465"/>
      <c r="P1465"/>
      <c r="Q1465"/>
      <c r="R1465" s="60"/>
      <c r="BK1465" s="672"/>
    </row>
    <row r="1466" spans="2:63" x14ac:dyDescent="0.25"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/>
      <c r="O1466"/>
      <c r="P1466"/>
      <c r="Q1466"/>
      <c r="R1466" s="60"/>
      <c r="BK1466" s="672"/>
    </row>
    <row r="1467" spans="2:63" x14ac:dyDescent="0.25"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/>
      <c r="O1467"/>
      <c r="P1467"/>
      <c r="Q1467"/>
      <c r="R1467" s="60"/>
      <c r="BK1467" s="672"/>
    </row>
    <row r="1468" spans="2:63" x14ac:dyDescent="0.25"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/>
      <c r="O1468"/>
      <c r="P1468"/>
      <c r="Q1468"/>
      <c r="R1468" s="60"/>
      <c r="BK1468" s="672"/>
    </row>
    <row r="1469" spans="2:63" x14ac:dyDescent="0.25"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/>
      <c r="O1469"/>
      <c r="P1469"/>
      <c r="Q1469"/>
      <c r="R1469" s="60"/>
      <c r="BK1469" s="672"/>
    </row>
    <row r="1470" spans="2:63" x14ac:dyDescent="0.25"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/>
      <c r="O1470"/>
      <c r="P1470"/>
      <c r="Q1470"/>
      <c r="R1470" s="60"/>
      <c r="BK1470" s="672"/>
    </row>
    <row r="1471" spans="2:63" x14ac:dyDescent="0.25"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/>
      <c r="O1471"/>
      <c r="P1471"/>
      <c r="Q1471"/>
      <c r="R1471" s="60"/>
      <c r="BK1471" s="672"/>
    </row>
    <row r="1472" spans="2:63" x14ac:dyDescent="0.25"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/>
      <c r="O1472"/>
      <c r="P1472"/>
      <c r="Q1472"/>
      <c r="R1472" s="60"/>
      <c r="BK1472" s="672"/>
    </row>
    <row r="1473" spans="2:18" x14ac:dyDescent="0.25"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/>
      <c r="O1473"/>
      <c r="P1473"/>
      <c r="Q1473"/>
      <c r="R1473" s="60"/>
    </row>
    <row r="1474" spans="2:18" x14ac:dyDescent="0.25"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/>
      <c r="O1474"/>
      <c r="P1474"/>
      <c r="Q1474"/>
      <c r="R1474" s="60"/>
    </row>
    <row r="1475" spans="2:18" x14ac:dyDescent="0.25"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/>
      <c r="O1475"/>
      <c r="P1475"/>
      <c r="Q1475"/>
      <c r="R1475" s="60"/>
    </row>
    <row r="1476" spans="2:18" x14ac:dyDescent="0.25"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/>
      <c r="O1476"/>
      <c r="P1476"/>
      <c r="Q1476"/>
      <c r="R1476" s="60"/>
    </row>
    <row r="1477" spans="2:18" x14ac:dyDescent="0.25"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/>
      <c r="O1477"/>
      <c r="P1477"/>
      <c r="Q1477"/>
      <c r="R1477" s="60"/>
    </row>
    <row r="1478" spans="2:18" x14ac:dyDescent="0.25"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/>
      <c r="O1478"/>
      <c r="P1478"/>
      <c r="Q1478"/>
      <c r="R1478" s="60"/>
    </row>
    <row r="1479" spans="2:18" x14ac:dyDescent="0.25"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/>
      <c r="O1479"/>
      <c r="P1479"/>
      <c r="Q1479"/>
      <c r="R1479" s="60"/>
    </row>
    <row r="1480" spans="2:18" x14ac:dyDescent="0.25"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/>
      <c r="O1480"/>
      <c r="P1480"/>
      <c r="Q1480"/>
      <c r="R1480" s="60"/>
    </row>
    <row r="1481" spans="2:18" x14ac:dyDescent="0.25"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/>
      <c r="O1481"/>
      <c r="P1481"/>
      <c r="Q1481"/>
      <c r="R1481" s="60"/>
    </row>
    <row r="1482" spans="2:18" x14ac:dyDescent="0.25"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/>
      <c r="O1482"/>
      <c r="P1482"/>
      <c r="Q1482"/>
      <c r="R1482" s="60"/>
    </row>
    <row r="1483" spans="2:18" x14ac:dyDescent="0.25"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/>
      <c r="O1483"/>
      <c r="P1483"/>
      <c r="Q1483"/>
      <c r="R1483" s="60"/>
    </row>
    <row r="1484" spans="2:18" x14ac:dyDescent="0.25"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/>
      <c r="O1484"/>
      <c r="P1484"/>
      <c r="Q1484"/>
      <c r="R1484" s="60"/>
    </row>
    <row r="1485" spans="2:18" x14ac:dyDescent="0.25"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/>
      <c r="O1485"/>
      <c r="P1485"/>
      <c r="Q1485"/>
      <c r="R1485" s="60"/>
    </row>
    <row r="1486" spans="2:18" x14ac:dyDescent="0.25"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/>
      <c r="O1486"/>
      <c r="P1486"/>
      <c r="Q1486"/>
      <c r="R1486" s="60"/>
    </row>
    <row r="1487" spans="2:18" x14ac:dyDescent="0.25"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/>
      <c r="O1487"/>
      <c r="P1487"/>
      <c r="Q1487"/>
      <c r="R1487" s="60"/>
    </row>
    <row r="1488" spans="2:18" x14ac:dyDescent="0.25"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/>
      <c r="O1488"/>
      <c r="P1488"/>
      <c r="Q1488"/>
      <c r="R1488" s="60"/>
    </row>
    <row r="1489" spans="2:18" x14ac:dyDescent="0.25"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/>
      <c r="O1489"/>
      <c r="P1489"/>
      <c r="Q1489"/>
      <c r="R1489" s="60"/>
    </row>
    <row r="1490" spans="2:18" x14ac:dyDescent="0.25"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/>
      <c r="O1490"/>
      <c r="P1490"/>
      <c r="Q1490"/>
      <c r="R1490" s="60"/>
    </row>
    <row r="1491" spans="2:18" x14ac:dyDescent="0.25"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/>
      <c r="O1491"/>
      <c r="P1491"/>
      <c r="Q1491"/>
      <c r="R1491" s="60"/>
    </row>
    <row r="1492" spans="2:18" x14ac:dyDescent="0.25"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/>
      <c r="O1492"/>
      <c r="P1492"/>
      <c r="Q1492"/>
      <c r="R1492" s="60"/>
    </row>
    <row r="1493" spans="2:18" x14ac:dyDescent="0.25"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/>
      <c r="O1493"/>
      <c r="P1493"/>
      <c r="Q1493"/>
      <c r="R1493" s="60"/>
    </row>
    <row r="1494" spans="2:18" x14ac:dyDescent="0.25"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/>
      <c r="O1494"/>
      <c r="P1494"/>
      <c r="Q1494"/>
      <c r="R1494" s="60"/>
    </row>
    <row r="1495" spans="2:18" x14ac:dyDescent="0.25"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/>
      <c r="O1495"/>
      <c r="P1495"/>
      <c r="Q1495"/>
      <c r="R1495" s="60"/>
    </row>
    <row r="1496" spans="2:18" x14ac:dyDescent="0.25"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/>
      <c r="O1496"/>
      <c r="P1496"/>
      <c r="Q1496"/>
      <c r="R1496" s="60"/>
    </row>
    <row r="1497" spans="2:18" x14ac:dyDescent="0.25"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/>
      <c r="O1497"/>
      <c r="P1497"/>
      <c r="Q1497"/>
      <c r="R1497" s="60"/>
    </row>
    <row r="1498" spans="2:18" x14ac:dyDescent="0.25"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/>
      <c r="O1498"/>
      <c r="P1498"/>
      <c r="Q1498"/>
      <c r="R1498" s="60"/>
    </row>
    <row r="1499" spans="2:18" x14ac:dyDescent="0.25"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/>
      <c r="O1499"/>
      <c r="P1499"/>
      <c r="Q1499"/>
      <c r="R1499" s="60"/>
    </row>
    <row r="1500" spans="2:18" x14ac:dyDescent="0.25"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/>
      <c r="O1500"/>
      <c r="P1500"/>
      <c r="Q1500"/>
      <c r="R1500" s="60"/>
    </row>
    <row r="1501" spans="2:18" x14ac:dyDescent="0.25"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/>
      <c r="O1501"/>
      <c r="P1501"/>
      <c r="Q1501"/>
      <c r="R1501" s="60"/>
    </row>
    <row r="1502" spans="2:18" x14ac:dyDescent="0.25"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/>
      <c r="O1502"/>
      <c r="P1502"/>
      <c r="Q1502"/>
      <c r="R1502" s="60"/>
    </row>
    <row r="1503" spans="2:18" x14ac:dyDescent="0.25"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/>
      <c r="O1503"/>
      <c r="P1503"/>
      <c r="Q1503"/>
      <c r="R1503" s="60"/>
    </row>
    <row r="1504" spans="2:18" x14ac:dyDescent="0.25"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/>
      <c r="O1504"/>
      <c r="P1504"/>
      <c r="Q1504"/>
      <c r="R1504" s="60"/>
    </row>
    <row r="1505" spans="2:18" x14ac:dyDescent="0.25"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/>
      <c r="O1505"/>
      <c r="P1505"/>
      <c r="Q1505"/>
      <c r="R1505" s="60"/>
    </row>
    <row r="1506" spans="2:18" x14ac:dyDescent="0.25"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/>
      <c r="O1506"/>
      <c r="P1506"/>
      <c r="Q1506"/>
      <c r="R1506" s="60"/>
    </row>
    <row r="1507" spans="2:18" x14ac:dyDescent="0.25"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/>
      <c r="O1507"/>
      <c r="P1507"/>
      <c r="Q1507"/>
      <c r="R1507" s="60"/>
    </row>
    <row r="1508" spans="2:18" x14ac:dyDescent="0.25"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/>
      <c r="O1508"/>
      <c r="P1508"/>
      <c r="Q1508"/>
      <c r="R1508" s="60"/>
    </row>
    <row r="1509" spans="2:18" x14ac:dyDescent="0.25"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/>
      <c r="O1509"/>
      <c r="P1509"/>
      <c r="Q1509"/>
      <c r="R1509" s="60"/>
    </row>
    <row r="1510" spans="2:18" x14ac:dyDescent="0.25"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/>
      <c r="O1510"/>
      <c r="P1510"/>
      <c r="Q1510"/>
      <c r="R1510" s="60"/>
    </row>
    <row r="1511" spans="2:18" x14ac:dyDescent="0.25"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/>
      <c r="O1511"/>
      <c r="P1511"/>
      <c r="Q1511"/>
      <c r="R1511" s="60"/>
    </row>
    <row r="1512" spans="2:18" x14ac:dyDescent="0.25"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/>
      <c r="O1512"/>
      <c r="P1512"/>
      <c r="Q1512"/>
      <c r="R1512" s="60"/>
    </row>
    <row r="1513" spans="2:18" x14ac:dyDescent="0.25"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/>
      <c r="O1513"/>
      <c r="P1513"/>
      <c r="Q1513"/>
      <c r="R1513" s="60"/>
    </row>
    <row r="1514" spans="2:18" x14ac:dyDescent="0.25"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/>
      <c r="O1514"/>
      <c r="P1514"/>
      <c r="Q1514"/>
      <c r="R1514" s="60"/>
    </row>
    <row r="1515" spans="2:18" x14ac:dyDescent="0.25"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/>
      <c r="O1515"/>
      <c r="P1515"/>
      <c r="Q1515"/>
      <c r="R1515" s="60"/>
    </row>
    <row r="1516" spans="2:18" x14ac:dyDescent="0.25"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/>
      <c r="O1516"/>
      <c r="P1516"/>
      <c r="Q1516"/>
      <c r="R1516" s="60"/>
    </row>
    <row r="1517" spans="2:18" x14ac:dyDescent="0.25"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/>
      <c r="O1517"/>
      <c r="P1517"/>
      <c r="Q1517"/>
      <c r="R1517" s="60"/>
    </row>
    <row r="1518" spans="2:18" x14ac:dyDescent="0.25"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/>
      <c r="O1518"/>
      <c r="P1518"/>
      <c r="Q1518"/>
      <c r="R1518" s="60"/>
    </row>
    <row r="1519" spans="2:18" x14ac:dyDescent="0.25"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/>
      <c r="O1519"/>
      <c r="P1519"/>
      <c r="Q1519"/>
      <c r="R1519" s="60"/>
    </row>
    <row r="1520" spans="2:18" x14ac:dyDescent="0.25"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/>
      <c r="O1520"/>
      <c r="P1520"/>
      <c r="Q1520"/>
      <c r="R1520" s="60"/>
    </row>
    <row r="1521" spans="2:18" x14ac:dyDescent="0.25"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/>
      <c r="O1521"/>
      <c r="P1521"/>
      <c r="Q1521"/>
      <c r="R1521" s="60"/>
    </row>
    <row r="1522" spans="2:18" x14ac:dyDescent="0.25"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/>
      <c r="O1522"/>
      <c r="P1522"/>
      <c r="Q1522"/>
      <c r="R1522" s="60"/>
    </row>
    <row r="1523" spans="2:18" x14ac:dyDescent="0.25"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/>
      <c r="O1523"/>
      <c r="P1523"/>
      <c r="Q1523"/>
      <c r="R1523" s="60"/>
    </row>
    <row r="1524" spans="2:18" x14ac:dyDescent="0.25"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/>
      <c r="O1524"/>
      <c r="P1524"/>
      <c r="Q1524"/>
      <c r="R1524" s="60"/>
    </row>
    <row r="1525" spans="2:18" x14ac:dyDescent="0.25"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/>
      <c r="O1525"/>
      <c r="P1525"/>
      <c r="Q1525"/>
      <c r="R1525" s="60"/>
    </row>
    <row r="1526" spans="2:18" x14ac:dyDescent="0.25"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/>
      <c r="O1526"/>
      <c r="P1526"/>
      <c r="Q1526"/>
      <c r="R1526" s="60"/>
    </row>
    <row r="1527" spans="2:18" x14ac:dyDescent="0.25"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/>
      <c r="O1527"/>
      <c r="P1527"/>
      <c r="Q1527"/>
      <c r="R1527" s="60"/>
    </row>
    <row r="1528" spans="2:18" x14ac:dyDescent="0.25"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/>
      <c r="O1528"/>
      <c r="P1528"/>
      <c r="Q1528"/>
      <c r="R1528" s="60"/>
    </row>
    <row r="1529" spans="2:18" x14ac:dyDescent="0.25"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/>
      <c r="O1529"/>
      <c r="P1529"/>
      <c r="Q1529"/>
      <c r="R1529" s="60"/>
    </row>
    <row r="1530" spans="2:18" x14ac:dyDescent="0.25"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/>
      <c r="O1530"/>
      <c r="P1530"/>
      <c r="Q1530"/>
      <c r="R1530" s="60"/>
    </row>
    <row r="1531" spans="2:18" x14ac:dyDescent="0.25"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/>
      <c r="O1531"/>
      <c r="P1531"/>
      <c r="Q1531"/>
      <c r="R1531" s="60"/>
    </row>
    <row r="1532" spans="2:18" x14ac:dyDescent="0.25"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/>
      <c r="O1532"/>
      <c r="P1532"/>
      <c r="Q1532"/>
      <c r="R1532" s="60"/>
    </row>
    <row r="1533" spans="2:18" x14ac:dyDescent="0.25"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/>
      <c r="O1533"/>
      <c r="P1533"/>
      <c r="Q1533"/>
      <c r="R1533" s="60"/>
    </row>
    <row r="1534" spans="2:18" x14ac:dyDescent="0.25"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/>
      <c r="O1534"/>
      <c r="P1534"/>
      <c r="Q1534"/>
      <c r="R1534" s="60"/>
    </row>
    <row r="1535" spans="2:18" x14ac:dyDescent="0.25"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/>
      <c r="O1535"/>
      <c r="P1535"/>
      <c r="Q1535"/>
      <c r="R1535" s="60"/>
    </row>
    <row r="1536" spans="2:18" x14ac:dyDescent="0.25"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/>
      <c r="O1536"/>
      <c r="P1536"/>
      <c r="Q1536"/>
      <c r="R1536" s="60"/>
    </row>
    <row r="1537" spans="2:18" x14ac:dyDescent="0.25"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/>
      <c r="O1537"/>
      <c r="P1537"/>
      <c r="Q1537"/>
      <c r="R1537" s="60"/>
    </row>
    <row r="1538" spans="2:18" x14ac:dyDescent="0.25"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/>
      <c r="O1538"/>
      <c r="P1538"/>
      <c r="Q1538"/>
      <c r="R1538" s="60"/>
    </row>
    <row r="1539" spans="2:18" x14ac:dyDescent="0.25"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/>
      <c r="O1539"/>
      <c r="P1539"/>
      <c r="Q1539"/>
      <c r="R1539" s="60"/>
    </row>
    <row r="1540" spans="2:18" x14ac:dyDescent="0.25"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/>
      <c r="O1540"/>
      <c r="P1540"/>
      <c r="Q1540"/>
      <c r="R1540" s="60"/>
    </row>
    <row r="1541" spans="2:18" x14ac:dyDescent="0.25"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/>
      <c r="O1541"/>
      <c r="P1541"/>
      <c r="Q1541"/>
      <c r="R1541" s="60"/>
    </row>
    <row r="1542" spans="2:18" x14ac:dyDescent="0.25"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/>
      <c r="O1542"/>
      <c r="P1542"/>
      <c r="Q1542"/>
      <c r="R1542" s="60"/>
    </row>
    <row r="1543" spans="2:18" x14ac:dyDescent="0.25"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/>
      <c r="O1543"/>
      <c r="P1543"/>
      <c r="Q1543"/>
      <c r="R1543" s="60"/>
    </row>
    <row r="1544" spans="2:18" x14ac:dyDescent="0.25"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/>
      <c r="O1544"/>
      <c r="P1544"/>
      <c r="Q1544"/>
      <c r="R1544" s="60"/>
    </row>
    <row r="1545" spans="2:18" x14ac:dyDescent="0.25"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/>
      <c r="O1545"/>
      <c r="P1545"/>
      <c r="Q1545"/>
      <c r="R1545" s="60"/>
    </row>
    <row r="1546" spans="2:18" x14ac:dyDescent="0.25"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/>
      <c r="O1546"/>
      <c r="P1546"/>
      <c r="Q1546"/>
      <c r="R1546" s="60"/>
    </row>
    <row r="1547" spans="2:18" x14ac:dyDescent="0.25"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/>
      <c r="O1547"/>
      <c r="P1547"/>
      <c r="Q1547"/>
      <c r="R1547" s="60"/>
    </row>
    <row r="1548" spans="2:18" x14ac:dyDescent="0.25"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/>
      <c r="O1548"/>
      <c r="P1548"/>
      <c r="Q1548"/>
      <c r="R1548" s="60"/>
    </row>
    <row r="1549" spans="2:18" x14ac:dyDescent="0.25"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/>
      <c r="O1549"/>
      <c r="P1549"/>
      <c r="Q1549"/>
      <c r="R1549" s="60"/>
    </row>
    <row r="1550" spans="2:18" x14ac:dyDescent="0.25"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/>
      <c r="O1550"/>
      <c r="P1550"/>
      <c r="Q1550"/>
      <c r="R1550" s="60"/>
    </row>
    <row r="1551" spans="2:18" x14ac:dyDescent="0.25"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/>
      <c r="O1551"/>
      <c r="P1551"/>
      <c r="Q1551"/>
      <c r="R1551" s="60"/>
    </row>
    <row r="1552" spans="2:18" x14ac:dyDescent="0.25"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/>
      <c r="O1552"/>
      <c r="P1552"/>
      <c r="Q1552"/>
      <c r="R1552" s="60"/>
    </row>
    <row r="1553" spans="2:18" x14ac:dyDescent="0.25"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/>
      <c r="O1553"/>
      <c r="P1553"/>
      <c r="Q1553"/>
      <c r="R1553" s="60"/>
    </row>
    <row r="1554" spans="2:18" x14ac:dyDescent="0.25"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/>
      <c r="O1554"/>
      <c r="P1554"/>
      <c r="Q1554"/>
      <c r="R1554" s="60"/>
    </row>
    <row r="1555" spans="2:18" x14ac:dyDescent="0.25"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/>
      <c r="O1555"/>
      <c r="P1555"/>
      <c r="Q1555"/>
      <c r="R1555" s="60"/>
    </row>
    <row r="1556" spans="2:18" x14ac:dyDescent="0.25"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/>
      <c r="O1556"/>
      <c r="P1556"/>
      <c r="Q1556"/>
      <c r="R1556" s="60"/>
    </row>
    <row r="1557" spans="2:18" x14ac:dyDescent="0.25"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/>
      <c r="O1557"/>
      <c r="P1557"/>
      <c r="Q1557"/>
      <c r="R1557" s="60"/>
    </row>
    <row r="1558" spans="2:18" x14ac:dyDescent="0.25"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/>
      <c r="O1558"/>
      <c r="P1558"/>
      <c r="Q1558"/>
      <c r="R1558" s="60"/>
    </row>
    <row r="1559" spans="2:18" x14ac:dyDescent="0.25"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/>
      <c r="O1559"/>
      <c r="P1559"/>
      <c r="Q1559"/>
      <c r="R1559" s="60"/>
    </row>
    <row r="1560" spans="2:18" x14ac:dyDescent="0.25"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/>
      <c r="O1560"/>
      <c r="P1560"/>
      <c r="Q1560"/>
      <c r="R1560" s="60"/>
    </row>
    <row r="1561" spans="2:18" x14ac:dyDescent="0.25"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/>
      <c r="O1561"/>
      <c r="P1561"/>
      <c r="Q1561"/>
      <c r="R1561" s="60"/>
    </row>
    <row r="1562" spans="2:18" x14ac:dyDescent="0.25"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/>
      <c r="O1562"/>
      <c r="P1562"/>
      <c r="Q1562"/>
      <c r="R1562" s="60"/>
    </row>
    <row r="1563" spans="2:18" x14ac:dyDescent="0.25"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/>
      <c r="O1563"/>
      <c r="P1563"/>
      <c r="Q1563"/>
      <c r="R1563" s="60"/>
    </row>
    <row r="1564" spans="2:18" x14ac:dyDescent="0.25"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/>
      <c r="O1564"/>
      <c r="P1564"/>
      <c r="Q1564"/>
      <c r="R1564" s="60"/>
    </row>
    <row r="1565" spans="2:18" x14ac:dyDescent="0.25"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/>
      <c r="O1565"/>
      <c r="P1565"/>
      <c r="Q1565"/>
      <c r="R1565" s="60"/>
    </row>
    <row r="1566" spans="2:18" x14ac:dyDescent="0.25"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/>
      <c r="O1566"/>
      <c r="P1566"/>
      <c r="Q1566"/>
      <c r="R1566" s="60"/>
    </row>
    <row r="1567" spans="2:18" x14ac:dyDescent="0.25"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/>
      <c r="O1567"/>
      <c r="P1567"/>
      <c r="Q1567"/>
      <c r="R1567" s="60"/>
    </row>
    <row r="1568" spans="2:18" x14ac:dyDescent="0.25"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/>
      <c r="O1568"/>
      <c r="P1568"/>
      <c r="Q1568"/>
      <c r="R1568" s="60"/>
    </row>
    <row r="1569" spans="2:18" x14ac:dyDescent="0.25"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/>
      <c r="O1569"/>
      <c r="P1569"/>
      <c r="Q1569"/>
      <c r="R1569" s="60"/>
    </row>
    <row r="1570" spans="2:18" x14ac:dyDescent="0.25"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/>
      <c r="O1570"/>
      <c r="P1570"/>
      <c r="Q1570"/>
      <c r="R1570" s="60"/>
    </row>
    <row r="1571" spans="2:18" x14ac:dyDescent="0.25"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/>
      <c r="O1571"/>
      <c r="P1571"/>
      <c r="Q1571"/>
      <c r="R1571" s="60"/>
    </row>
    <row r="1572" spans="2:18" x14ac:dyDescent="0.25"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/>
      <c r="O1572"/>
      <c r="P1572"/>
      <c r="Q1572"/>
      <c r="R1572" s="60"/>
    </row>
    <row r="1573" spans="2:18" x14ac:dyDescent="0.25"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/>
      <c r="O1573"/>
      <c r="P1573"/>
      <c r="Q1573"/>
      <c r="R1573" s="60"/>
    </row>
    <row r="1574" spans="2:18" x14ac:dyDescent="0.25"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/>
      <c r="O1574"/>
      <c r="P1574"/>
      <c r="Q1574"/>
      <c r="R1574" s="60"/>
    </row>
    <row r="1575" spans="2:18" x14ac:dyDescent="0.25"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/>
      <c r="O1575"/>
      <c r="P1575"/>
      <c r="Q1575"/>
      <c r="R1575" s="60"/>
    </row>
    <row r="1576" spans="2:18" x14ac:dyDescent="0.25"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/>
      <c r="O1576"/>
      <c r="P1576"/>
      <c r="Q1576"/>
      <c r="R1576" s="60"/>
    </row>
    <row r="1577" spans="2:18" x14ac:dyDescent="0.25"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/>
      <c r="O1577"/>
      <c r="P1577"/>
      <c r="Q1577"/>
      <c r="R1577" s="60"/>
    </row>
    <row r="1578" spans="2:18" x14ac:dyDescent="0.25"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/>
      <c r="O1578"/>
      <c r="P1578"/>
      <c r="Q1578"/>
      <c r="R1578" s="60"/>
    </row>
    <row r="1579" spans="2:18" x14ac:dyDescent="0.25"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/>
      <c r="O1579"/>
      <c r="P1579"/>
      <c r="Q1579"/>
      <c r="R1579" s="60"/>
    </row>
    <row r="1580" spans="2:18" x14ac:dyDescent="0.25"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/>
      <c r="O1580"/>
      <c r="P1580"/>
      <c r="Q1580"/>
      <c r="R1580" s="60"/>
    </row>
    <row r="1581" spans="2:18" x14ac:dyDescent="0.25"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/>
      <c r="O1581"/>
      <c r="P1581"/>
      <c r="Q1581"/>
      <c r="R1581" s="60"/>
    </row>
    <row r="1582" spans="2:18" x14ac:dyDescent="0.25"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/>
      <c r="O1582"/>
      <c r="P1582"/>
      <c r="Q1582"/>
      <c r="R1582" s="60"/>
    </row>
    <row r="1583" spans="2:18" x14ac:dyDescent="0.25"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/>
      <c r="O1583"/>
      <c r="P1583"/>
      <c r="Q1583"/>
      <c r="R1583" s="60"/>
    </row>
    <row r="1584" spans="2:18" x14ac:dyDescent="0.25"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/>
      <c r="O1584"/>
      <c r="P1584"/>
      <c r="Q1584"/>
      <c r="R1584" s="60"/>
    </row>
    <row r="1585" spans="2:18" x14ac:dyDescent="0.25"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/>
      <c r="O1585"/>
      <c r="P1585"/>
      <c r="Q1585"/>
      <c r="R1585" s="60"/>
    </row>
    <row r="1586" spans="2:18" x14ac:dyDescent="0.25"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/>
      <c r="O1586"/>
      <c r="P1586"/>
      <c r="Q1586"/>
      <c r="R1586" s="60"/>
    </row>
    <row r="1587" spans="2:18" x14ac:dyDescent="0.25"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/>
      <c r="O1587"/>
      <c r="P1587"/>
      <c r="Q1587"/>
      <c r="R1587" s="60"/>
    </row>
    <row r="1588" spans="2:18" x14ac:dyDescent="0.25"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/>
      <c r="O1588"/>
      <c r="P1588"/>
      <c r="Q1588"/>
      <c r="R1588" s="60"/>
    </row>
    <row r="1589" spans="2:18" x14ac:dyDescent="0.25"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/>
      <c r="O1589"/>
      <c r="P1589"/>
      <c r="Q1589"/>
      <c r="R1589" s="60"/>
    </row>
    <row r="1590" spans="2:18" x14ac:dyDescent="0.25"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/>
      <c r="O1590"/>
      <c r="P1590"/>
      <c r="Q1590"/>
      <c r="R1590" s="60"/>
    </row>
    <row r="1591" spans="2:18" x14ac:dyDescent="0.25"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/>
      <c r="O1591"/>
      <c r="P1591"/>
      <c r="Q1591"/>
      <c r="R1591" s="60"/>
    </row>
    <row r="1592" spans="2:18" x14ac:dyDescent="0.25"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/>
      <c r="O1592"/>
      <c r="P1592"/>
      <c r="Q1592"/>
      <c r="R1592" s="60"/>
    </row>
    <row r="1593" spans="2:18" x14ac:dyDescent="0.25"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/>
      <c r="O1593"/>
      <c r="P1593"/>
      <c r="Q1593"/>
      <c r="R1593" s="60"/>
    </row>
    <row r="1594" spans="2:18" x14ac:dyDescent="0.25"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/>
      <c r="O1594"/>
      <c r="P1594"/>
      <c r="Q1594"/>
      <c r="R1594" s="60"/>
    </row>
    <row r="1595" spans="2:18" x14ac:dyDescent="0.25"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/>
      <c r="O1595"/>
      <c r="P1595"/>
      <c r="Q1595"/>
      <c r="R1595" s="60"/>
    </row>
    <row r="1596" spans="2:18" x14ac:dyDescent="0.25"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/>
      <c r="O1596"/>
      <c r="P1596"/>
      <c r="Q1596"/>
      <c r="R1596" s="60"/>
    </row>
    <row r="1597" spans="2:18" x14ac:dyDescent="0.25"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/>
      <c r="O1597"/>
      <c r="P1597"/>
      <c r="Q1597"/>
      <c r="R1597" s="60"/>
    </row>
    <row r="1598" spans="2:18" x14ac:dyDescent="0.25"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/>
      <c r="O1598"/>
      <c r="P1598"/>
      <c r="Q1598"/>
      <c r="R1598" s="60"/>
    </row>
    <row r="1599" spans="2:18" x14ac:dyDescent="0.25"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/>
      <c r="O1599"/>
      <c r="P1599"/>
      <c r="Q1599"/>
      <c r="R1599" s="60"/>
    </row>
    <row r="1600" spans="2:18" x14ac:dyDescent="0.25"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/>
      <c r="O1600"/>
      <c r="P1600"/>
      <c r="Q1600"/>
      <c r="R1600" s="60"/>
    </row>
    <row r="1601" spans="2:18" x14ac:dyDescent="0.25"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/>
      <c r="O1601"/>
      <c r="P1601"/>
      <c r="Q1601"/>
      <c r="R1601" s="60"/>
    </row>
    <row r="1602" spans="2:18" x14ac:dyDescent="0.25"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/>
      <c r="O1602"/>
      <c r="P1602"/>
      <c r="Q1602"/>
      <c r="R1602" s="60"/>
    </row>
    <row r="1603" spans="2:18" x14ac:dyDescent="0.25"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/>
      <c r="O1603"/>
      <c r="P1603"/>
      <c r="Q1603"/>
      <c r="R1603" s="60"/>
    </row>
    <row r="1604" spans="2:18" x14ac:dyDescent="0.25"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/>
      <c r="O1604"/>
      <c r="P1604"/>
      <c r="Q1604"/>
      <c r="R1604" s="60"/>
    </row>
    <row r="1605" spans="2:18" x14ac:dyDescent="0.25"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/>
      <c r="O1605"/>
      <c r="P1605"/>
      <c r="Q1605"/>
      <c r="R1605" s="60"/>
    </row>
    <row r="1606" spans="2:18" x14ac:dyDescent="0.25"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/>
      <c r="O1606"/>
      <c r="P1606"/>
      <c r="Q1606"/>
      <c r="R1606" s="60"/>
    </row>
    <row r="1607" spans="2:18" x14ac:dyDescent="0.25"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/>
      <c r="O1607"/>
      <c r="P1607"/>
      <c r="Q1607"/>
      <c r="R1607" s="60"/>
    </row>
    <row r="1608" spans="2:18" x14ac:dyDescent="0.25"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/>
      <c r="O1608"/>
      <c r="P1608"/>
      <c r="Q1608"/>
      <c r="R1608" s="60"/>
    </row>
    <row r="1609" spans="2:18" x14ac:dyDescent="0.25"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/>
      <c r="O1609"/>
      <c r="P1609"/>
      <c r="Q1609"/>
      <c r="R1609" s="60"/>
    </row>
    <row r="1610" spans="2:18" x14ac:dyDescent="0.25"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/>
      <c r="O1610"/>
      <c r="P1610"/>
      <c r="Q1610"/>
      <c r="R1610" s="60"/>
    </row>
    <row r="1611" spans="2:18" x14ac:dyDescent="0.25"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/>
      <c r="O1611"/>
      <c r="P1611"/>
      <c r="Q1611"/>
      <c r="R1611" s="60"/>
    </row>
    <row r="1612" spans="2:18" x14ac:dyDescent="0.25"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/>
      <c r="O1612"/>
      <c r="P1612"/>
      <c r="Q1612"/>
      <c r="R1612" s="60"/>
    </row>
    <row r="1613" spans="2:18" x14ac:dyDescent="0.25"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/>
      <c r="O1613"/>
      <c r="P1613"/>
      <c r="Q1613"/>
      <c r="R1613" s="60"/>
    </row>
    <row r="1614" spans="2:18" x14ac:dyDescent="0.25"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/>
      <c r="O1614"/>
      <c r="P1614"/>
      <c r="Q1614"/>
      <c r="R1614" s="60"/>
    </row>
    <row r="1615" spans="2:18" x14ac:dyDescent="0.25"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/>
      <c r="O1615"/>
      <c r="P1615"/>
      <c r="Q1615"/>
      <c r="R1615" s="60"/>
    </row>
    <row r="1616" spans="2:18" x14ac:dyDescent="0.25"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/>
      <c r="O1616"/>
      <c r="P1616"/>
      <c r="Q1616"/>
      <c r="R1616" s="60"/>
    </row>
    <row r="1617" spans="2:18" x14ac:dyDescent="0.25"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/>
      <c r="O1617"/>
      <c r="P1617"/>
      <c r="Q1617"/>
      <c r="R1617" s="60"/>
    </row>
    <row r="1618" spans="2:18" x14ac:dyDescent="0.25"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/>
      <c r="O1618"/>
      <c r="P1618"/>
      <c r="Q1618"/>
      <c r="R1618" s="60"/>
    </row>
    <row r="1619" spans="2:18" x14ac:dyDescent="0.25"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/>
      <c r="O1619"/>
      <c r="P1619"/>
      <c r="Q1619"/>
      <c r="R1619" s="60"/>
    </row>
    <row r="1620" spans="2:18" x14ac:dyDescent="0.25"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/>
      <c r="O1620"/>
      <c r="P1620"/>
      <c r="Q1620"/>
      <c r="R1620" s="60"/>
    </row>
    <row r="1621" spans="2:18" x14ac:dyDescent="0.25"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/>
      <c r="O1621"/>
      <c r="P1621"/>
      <c r="Q1621"/>
      <c r="R1621" s="60"/>
    </row>
    <row r="1622" spans="2:18" x14ac:dyDescent="0.25"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/>
      <c r="O1622"/>
      <c r="P1622"/>
      <c r="Q1622"/>
      <c r="R1622" s="60"/>
    </row>
    <row r="1623" spans="2:18" x14ac:dyDescent="0.25"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/>
      <c r="O1623"/>
      <c r="P1623"/>
      <c r="Q1623"/>
      <c r="R1623" s="60"/>
    </row>
    <row r="1624" spans="2:18" x14ac:dyDescent="0.25"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/>
      <c r="O1624"/>
      <c r="P1624"/>
      <c r="Q1624"/>
      <c r="R1624" s="60"/>
    </row>
    <row r="1625" spans="2:18" x14ac:dyDescent="0.25"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/>
      <c r="O1625"/>
      <c r="P1625"/>
      <c r="Q1625"/>
      <c r="R1625" s="60"/>
    </row>
    <row r="1626" spans="2:18" x14ac:dyDescent="0.25"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/>
      <c r="O1626"/>
      <c r="P1626"/>
      <c r="Q1626"/>
      <c r="R1626" s="60"/>
    </row>
    <row r="1627" spans="2:18" x14ac:dyDescent="0.25"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/>
      <c r="O1627"/>
      <c r="P1627"/>
      <c r="Q1627"/>
      <c r="R1627" s="60"/>
    </row>
    <row r="1628" spans="2:18" x14ac:dyDescent="0.25"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/>
      <c r="O1628"/>
      <c r="P1628"/>
      <c r="Q1628"/>
      <c r="R1628" s="60"/>
    </row>
    <row r="1629" spans="2:18" x14ac:dyDescent="0.25"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/>
      <c r="O1629"/>
      <c r="P1629"/>
      <c r="Q1629"/>
      <c r="R1629" s="60"/>
    </row>
    <row r="1630" spans="2:18" x14ac:dyDescent="0.25"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/>
      <c r="O1630"/>
      <c r="P1630"/>
      <c r="Q1630"/>
      <c r="R1630" s="60"/>
    </row>
    <row r="1631" spans="2:18" x14ac:dyDescent="0.25"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/>
      <c r="O1631"/>
      <c r="P1631"/>
      <c r="Q1631"/>
      <c r="R1631" s="60"/>
    </row>
    <row r="1632" spans="2:18" x14ac:dyDescent="0.25"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/>
      <c r="O1632"/>
      <c r="P1632"/>
      <c r="Q1632"/>
      <c r="R1632" s="60"/>
    </row>
    <row r="1633" spans="2:18" x14ac:dyDescent="0.25"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/>
      <c r="O1633"/>
      <c r="P1633"/>
      <c r="Q1633"/>
      <c r="R1633" s="60"/>
    </row>
    <row r="1634" spans="2:18" x14ac:dyDescent="0.25"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/>
      <c r="O1634"/>
      <c r="P1634"/>
      <c r="Q1634"/>
      <c r="R1634" s="60"/>
    </row>
    <row r="1635" spans="2:18" x14ac:dyDescent="0.25"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/>
      <c r="O1635"/>
      <c r="P1635"/>
      <c r="Q1635"/>
      <c r="R1635" s="60"/>
    </row>
    <row r="1636" spans="2:18" x14ac:dyDescent="0.25"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/>
      <c r="O1636"/>
      <c r="P1636"/>
      <c r="Q1636"/>
      <c r="R1636" s="60"/>
    </row>
    <row r="1637" spans="2:18" x14ac:dyDescent="0.25"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/>
      <c r="O1637"/>
      <c r="P1637"/>
      <c r="Q1637"/>
      <c r="R1637" s="60"/>
    </row>
    <row r="1638" spans="2:18" x14ac:dyDescent="0.25"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/>
      <c r="O1638"/>
      <c r="P1638"/>
      <c r="Q1638"/>
      <c r="R1638" s="60"/>
    </row>
    <row r="1639" spans="2:18" x14ac:dyDescent="0.25"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/>
      <c r="O1639"/>
      <c r="P1639"/>
      <c r="Q1639"/>
      <c r="R1639" s="60"/>
    </row>
    <row r="1640" spans="2:18" x14ac:dyDescent="0.25"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/>
      <c r="O1640"/>
      <c r="P1640"/>
      <c r="Q1640"/>
      <c r="R1640" s="60"/>
    </row>
    <row r="1641" spans="2:18" x14ac:dyDescent="0.25"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/>
      <c r="O1641"/>
      <c r="P1641"/>
      <c r="Q1641"/>
      <c r="R1641" s="60"/>
    </row>
    <row r="1642" spans="2:18" x14ac:dyDescent="0.25"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/>
      <c r="O1642"/>
      <c r="P1642"/>
      <c r="Q1642"/>
      <c r="R1642" s="60"/>
    </row>
    <row r="1643" spans="2:18" x14ac:dyDescent="0.25"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/>
      <c r="O1643"/>
      <c r="P1643"/>
      <c r="Q1643"/>
      <c r="R1643" s="60"/>
    </row>
    <row r="1644" spans="2:18" x14ac:dyDescent="0.25"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/>
      <c r="O1644"/>
      <c r="P1644"/>
      <c r="Q1644"/>
      <c r="R1644" s="60"/>
    </row>
    <row r="1645" spans="2:18" x14ac:dyDescent="0.25"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/>
      <c r="O1645"/>
      <c r="P1645"/>
      <c r="Q1645"/>
      <c r="R1645" s="60"/>
    </row>
    <row r="1646" spans="2:18" x14ac:dyDescent="0.25"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/>
      <c r="O1646"/>
      <c r="P1646"/>
      <c r="Q1646"/>
      <c r="R1646" s="60"/>
    </row>
    <row r="1647" spans="2:18" x14ac:dyDescent="0.25"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/>
      <c r="O1647"/>
      <c r="P1647"/>
      <c r="Q1647"/>
      <c r="R1647" s="60"/>
    </row>
    <row r="1648" spans="2:18" x14ac:dyDescent="0.25"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/>
      <c r="O1648"/>
      <c r="P1648"/>
      <c r="Q1648"/>
      <c r="R1648" s="60"/>
    </row>
    <row r="1649" spans="2:18" x14ac:dyDescent="0.25"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/>
      <c r="O1649"/>
      <c r="P1649"/>
      <c r="Q1649"/>
      <c r="R1649" s="60"/>
    </row>
    <row r="1650" spans="2:18" x14ac:dyDescent="0.25"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/>
      <c r="O1650"/>
      <c r="P1650"/>
      <c r="Q1650"/>
      <c r="R1650" s="60"/>
    </row>
    <row r="1651" spans="2:18" x14ac:dyDescent="0.25"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/>
      <c r="O1651"/>
      <c r="P1651"/>
      <c r="Q1651"/>
      <c r="R1651" s="60"/>
    </row>
    <row r="1652" spans="2:18" x14ac:dyDescent="0.25"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/>
      <c r="O1652"/>
      <c r="P1652"/>
      <c r="Q1652"/>
      <c r="R1652" s="60"/>
    </row>
    <row r="1653" spans="2:18" x14ac:dyDescent="0.25"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/>
      <c r="O1653"/>
      <c r="P1653"/>
      <c r="Q1653"/>
      <c r="R1653" s="60"/>
    </row>
    <row r="1654" spans="2:18" x14ac:dyDescent="0.25"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/>
      <c r="O1654"/>
      <c r="P1654"/>
      <c r="Q1654"/>
      <c r="R1654" s="60"/>
    </row>
    <row r="1655" spans="2:18" x14ac:dyDescent="0.25"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/>
      <c r="O1655"/>
      <c r="P1655"/>
      <c r="Q1655"/>
      <c r="R1655" s="60"/>
    </row>
    <row r="1656" spans="2:18" x14ac:dyDescent="0.25"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/>
      <c r="O1656"/>
      <c r="P1656"/>
      <c r="Q1656"/>
      <c r="R1656" s="60"/>
    </row>
    <row r="1657" spans="2:18" x14ac:dyDescent="0.25"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/>
      <c r="O1657"/>
      <c r="P1657"/>
      <c r="Q1657"/>
      <c r="R1657" s="60"/>
    </row>
    <row r="1658" spans="2:18" x14ac:dyDescent="0.25"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/>
      <c r="O1658"/>
      <c r="P1658"/>
      <c r="Q1658"/>
      <c r="R1658" s="60"/>
    </row>
    <row r="1659" spans="2:18" x14ac:dyDescent="0.25"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/>
      <c r="O1659"/>
      <c r="P1659"/>
      <c r="Q1659"/>
      <c r="R1659" s="60"/>
    </row>
    <row r="1660" spans="2:18" x14ac:dyDescent="0.25"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/>
      <c r="O1660"/>
      <c r="P1660"/>
      <c r="Q1660"/>
      <c r="R1660" s="60"/>
    </row>
    <row r="1661" spans="2:18" x14ac:dyDescent="0.25"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/>
      <c r="O1661"/>
      <c r="P1661"/>
      <c r="Q1661"/>
      <c r="R1661" s="60"/>
    </row>
    <row r="1662" spans="2:18" x14ac:dyDescent="0.25"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/>
      <c r="O1662"/>
      <c r="P1662"/>
      <c r="Q1662"/>
      <c r="R1662" s="60"/>
    </row>
    <row r="1663" spans="2:18" x14ac:dyDescent="0.25"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/>
      <c r="O1663"/>
      <c r="P1663"/>
      <c r="Q1663"/>
      <c r="R1663" s="60"/>
    </row>
    <row r="1664" spans="2:18" x14ac:dyDescent="0.25"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/>
      <c r="O1664"/>
      <c r="P1664"/>
      <c r="Q1664"/>
      <c r="R1664" s="60"/>
    </row>
    <row r="1665" spans="2:18" x14ac:dyDescent="0.25"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/>
      <c r="O1665"/>
      <c r="P1665"/>
      <c r="Q1665"/>
      <c r="R1665" s="60"/>
    </row>
    <row r="1666" spans="2:18" x14ac:dyDescent="0.25"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/>
      <c r="O1666"/>
      <c r="P1666"/>
      <c r="Q1666"/>
      <c r="R1666" s="60"/>
    </row>
    <row r="1667" spans="2:18" x14ac:dyDescent="0.25"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/>
      <c r="O1667"/>
      <c r="P1667"/>
      <c r="Q1667"/>
      <c r="R1667" s="60"/>
    </row>
    <row r="1668" spans="2:18" x14ac:dyDescent="0.25"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/>
      <c r="O1668"/>
      <c r="P1668"/>
      <c r="Q1668"/>
      <c r="R1668" s="60"/>
    </row>
    <row r="1669" spans="2:18" x14ac:dyDescent="0.25"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/>
      <c r="O1669"/>
      <c r="P1669"/>
      <c r="Q1669"/>
      <c r="R1669" s="60"/>
    </row>
    <row r="1670" spans="2:18" x14ac:dyDescent="0.25"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/>
      <c r="O1670"/>
      <c r="P1670"/>
      <c r="Q1670"/>
      <c r="R1670" s="60"/>
    </row>
    <row r="1671" spans="2:18" x14ac:dyDescent="0.25"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/>
      <c r="O1671"/>
      <c r="P1671"/>
      <c r="Q1671"/>
      <c r="R1671" s="60"/>
    </row>
    <row r="1672" spans="2:18" x14ac:dyDescent="0.25"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/>
      <c r="O1672"/>
      <c r="P1672"/>
      <c r="Q1672"/>
      <c r="R1672" s="60"/>
    </row>
    <row r="1673" spans="2:18" x14ac:dyDescent="0.25"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/>
      <c r="O1673"/>
      <c r="P1673"/>
      <c r="Q1673"/>
      <c r="R1673" s="60"/>
    </row>
    <row r="1674" spans="2:18" x14ac:dyDescent="0.25"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/>
      <c r="O1674"/>
      <c r="P1674"/>
      <c r="Q1674"/>
      <c r="R1674" s="60"/>
    </row>
    <row r="1675" spans="2:18" x14ac:dyDescent="0.25"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/>
      <c r="O1675"/>
      <c r="P1675"/>
      <c r="Q1675"/>
      <c r="R1675" s="60"/>
    </row>
    <row r="1676" spans="2:18" x14ac:dyDescent="0.25"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/>
      <c r="O1676"/>
      <c r="P1676"/>
      <c r="Q1676"/>
      <c r="R1676" s="60"/>
    </row>
    <row r="1677" spans="2:18" x14ac:dyDescent="0.25"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/>
      <c r="O1677"/>
      <c r="P1677"/>
      <c r="Q1677"/>
      <c r="R1677" s="60"/>
    </row>
    <row r="1678" spans="2:18" x14ac:dyDescent="0.25"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/>
      <c r="O1678"/>
      <c r="P1678"/>
      <c r="Q1678"/>
      <c r="R1678" s="60"/>
    </row>
    <row r="1679" spans="2:18" x14ac:dyDescent="0.25"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/>
      <c r="O1679"/>
      <c r="P1679"/>
      <c r="Q1679"/>
      <c r="R1679" s="60"/>
    </row>
    <row r="1680" spans="2:18" x14ac:dyDescent="0.25"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/>
      <c r="O1680"/>
      <c r="P1680"/>
      <c r="Q1680"/>
      <c r="R1680" s="60"/>
    </row>
    <row r="1681" spans="2:18" x14ac:dyDescent="0.25"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/>
      <c r="O1681"/>
      <c r="P1681"/>
      <c r="Q1681"/>
      <c r="R1681" s="60"/>
    </row>
    <row r="1682" spans="2:18" x14ac:dyDescent="0.25"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/>
      <c r="O1682"/>
      <c r="P1682"/>
      <c r="Q1682"/>
      <c r="R1682" s="60"/>
    </row>
    <row r="1683" spans="2:18" x14ac:dyDescent="0.25"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/>
      <c r="O1683"/>
      <c r="P1683"/>
      <c r="Q1683"/>
      <c r="R1683" s="60"/>
    </row>
    <row r="1684" spans="2:18" x14ac:dyDescent="0.25"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/>
      <c r="O1684"/>
      <c r="P1684"/>
      <c r="Q1684"/>
      <c r="R1684" s="60"/>
    </row>
    <row r="1685" spans="2:18" x14ac:dyDescent="0.25"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/>
      <c r="O1685"/>
      <c r="P1685"/>
      <c r="Q1685"/>
      <c r="R1685" s="60"/>
    </row>
    <row r="1686" spans="2:18" x14ac:dyDescent="0.25"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/>
      <c r="O1686"/>
      <c r="P1686"/>
      <c r="Q1686"/>
      <c r="R1686" s="60"/>
    </row>
    <row r="1687" spans="2:18" x14ac:dyDescent="0.25"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/>
      <c r="O1687"/>
      <c r="P1687"/>
      <c r="Q1687"/>
      <c r="R1687" s="60"/>
    </row>
    <row r="1688" spans="2:18" x14ac:dyDescent="0.25"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/>
      <c r="O1688"/>
      <c r="P1688"/>
      <c r="Q1688"/>
      <c r="R1688" s="60"/>
    </row>
    <row r="1689" spans="2:18" x14ac:dyDescent="0.25"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/>
      <c r="O1689"/>
      <c r="P1689"/>
      <c r="Q1689"/>
      <c r="R1689" s="60"/>
    </row>
    <row r="1690" spans="2:18" x14ac:dyDescent="0.25"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/>
      <c r="O1690"/>
      <c r="P1690"/>
      <c r="Q1690"/>
      <c r="R1690" s="60"/>
    </row>
    <row r="1691" spans="2:18" x14ac:dyDescent="0.25"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/>
      <c r="O1691"/>
      <c r="P1691"/>
      <c r="Q1691"/>
      <c r="R1691" s="60"/>
    </row>
    <row r="1692" spans="2:18" x14ac:dyDescent="0.25"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/>
      <c r="O1692"/>
      <c r="P1692"/>
      <c r="Q1692"/>
      <c r="R1692" s="60"/>
    </row>
    <row r="1693" spans="2:18" x14ac:dyDescent="0.25"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/>
      <c r="O1693"/>
      <c r="P1693"/>
      <c r="Q1693"/>
      <c r="R1693" s="60"/>
    </row>
    <row r="1694" spans="2:18" x14ac:dyDescent="0.25"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/>
      <c r="O1694"/>
      <c r="P1694"/>
      <c r="Q1694"/>
      <c r="R1694" s="60"/>
    </row>
    <row r="1695" spans="2:18" x14ac:dyDescent="0.25"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/>
      <c r="O1695"/>
      <c r="P1695"/>
      <c r="Q1695"/>
      <c r="R1695" s="60"/>
    </row>
    <row r="1696" spans="2:18" x14ac:dyDescent="0.25"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/>
      <c r="O1696"/>
      <c r="P1696"/>
      <c r="Q1696"/>
      <c r="R1696" s="60"/>
    </row>
    <row r="1697" spans="2:18" x14ac:dyDescent="0.25"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/>
      <c r="O1697"/>
      <c r="P1697"/>
      <c r="Q1697"/>
      <c r="R1697" s="60"/>
    </row>
    <row r="1698" spans="2:18" x14ac:dyDescent="0.25"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/>
      <c r="O1698"/>
      <c r="P1698"/>
      <c r="Q1698"/>
      <c r="R1698" s="60"/>
    </row>
    <row r="1699" spans="2:18" x14ac:dyDescent="0.25"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/>
      <c r="O1699"/>
      <c r="P1699"/>
      <c r="Q1699"/>
      <c r="R1699" s="60"/>
    </row>
    <row r="1700" spans="2:18" x14ac:dyDescent="0.25"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/>
      <c r="O1700"/>
      <c r="P1700"/>
      <c r="Q1700"/>
      <c r="R1700" s="60"/>
    </row>
    <row r="1701" spans="2:18" x14ac:dyDescent="0.25"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/>
      <c r="O1701"/>
      <c r="P1701"/>
      <c r="Q1701"/>
      <c r="R1701" s="60"/>
    </row>
    <row r="1702" spans="2:18" x14ac:dyDescent="0.25"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/>
      <c r="O1702"/>
      <c r="P1702"/>
      <c r="Q1702"/>
      <c r="R1702" s="60"/>
    </row>
    <row r="1703" spans="2:18" x14ac:dyDescent="0.25"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/>
      <c r="O1703"/>
      <c r="P1703"/>
      <c r="Q1703"/>
      <c r="R1703" s="60"/>
    </row>
    <row r="1704" spans="2:18" x14ac:dyDescent="0.25"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/>
      <c r="O1704"/>
      <c r="P1704"/>
      <c r="Q1704"/>
      <c r="R1704" s="60"/>
    </row>
    <row r="1705" spans="2:18" x14ac:dyDescent="0.25"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/>
      <c r="O1705"/>
      <c r="P1705"/>
      <c r="Q1705"/>
      <c r="R1705" s="60"/>
    </row>
    <row r="1706" spans="2:18" x14ac:dyDescent="0.25"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/>
      <c r="O1706"/>
      <c r="P1706"/>
      <c r="Q1706"/>
      <c r="R1706" s="60"/>
    </row>
    <row r="1707" spans="2:18" x14ac:dyDescent="0.25"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/>
      <c r="O1707"/>
      <c r="P1707"/>
      <c r="Q1707"/>
      <c r="R1707" s="60"/>
    </row>
    <row r="1708" spans="2:18" x14ac:dyDescent="0.25"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/>
      <c r="O1708"/>
      <c r="P1708"/>
      <c r="Q1708"/>
      <c r="R1708" s="60"/>
    </row>
    <row r="1709" spans="2:18" x14ac:dyDescent="0.25"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/>
      <c r="O1709"/>
      <c r="P1709"/>
      <c r="Q1709"/>
      <c r="R1709" s="60"/>
    </row>
    <row r="1710" spans="2:18" x14ac:dyDescent="0.25"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/>
      <c r="O1710"/>
      <c r="P1710"/>
      <c r="Q1710"/>
      <c r="R1710" s="60"/>
    </row>
    <row r="1711" spans="2:18" x14ac:dyDescent="0.25"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/>
      <c r="O1711"/>
      <c r="P1711"/>
      <c r="Q1711"/>
      <c r="R1711" s="60"/>
    </row>
    <row r="1712" spans="2:18" x14ac:dyDescent="0.25"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/>
      <c r="O1712"/>
      <c r="P1712"/>
      <c r="Q1712"/>
      <c r="R1712" s="60"/>
    </row>
    <row r="1713" spans="2:18" x14ac:dyDescent="0.25"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/>
      <c r="O1713"/>
      <c r="P1713"/>
      <c r="Q1713"/>
      <c r="R1713" s="60"/>
    </row>
    <row r="1714" spans="2:18" x14ac:dyDescent="0.25"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/>
      <c r="O1714"/>
      <c r="P1714"/>
      <c r="Q1714"/>
      <c r="R1714" s="60"/>
    </row>
    <row r="1715" spans="2:18" x14ac:dyDescent="0.25"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/>
      <c r="O1715"/>
      <c r="P1715"/>
      <c r="Q1715"/>
      <c r="R1715" s="60"/>
    </row>
    <row r="1716" spans="2:18" x14ac:dyDescent="0.25"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/>
      <c r="O1716"/>
      <c r="P1716"/>
      <c r="Q1716"/>
      <c r="R1716" s="60"/>
    </row>
    <row r="1717" spans="2:18" x14ac:dyDescent="0.25"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/>
      <c r="O1717"/>
      <c r="P1717"/>
      <c r="Q1717"/>
      <c r="R1717" s="60"/>
    </row>
    <row r="1718" spans="2:18" x14ac:dyDescent="0.25"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/>
      <c r="O1718"/>
      <c r="P1718"/>
      <c r="Q1718"/>
      <c r="R1718" s="60"/>
    </row>
    <row r="1719" spans="2:18" x14ac:dyDescent="0.25"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/>
      <c r="O1719"/>
      <c r="P1719"/>
      <c r="Q1719"/>
      <c r="R1719" s="60"/>
    </row>
    <row r="1720" spans="2:18" x14ac:dyDescent="0.25"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/>
      <c r="O1720"/>
      <c r="P1720"/>
      <c r="Q1720"/>
      <c r="R1720" s="60"/>
    </row>
    <row r="1721" spans="2:18" x14ac:dyDescent="0.25"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/>
      <c r="O1721"/>
      <c r="P1721"/>
      <c r="Q1721"/>
      <c r="R1721" s="60"/>
    </row>
    <row r="1722" spans="2:18" x14ac:dyDescent="0.25"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/>
      <c r="O1722"/>
      <c r="P1722"/>
      <c r="Q1722"/>
      <c r="R1722" s="60"/>
    </row>
    <row r="1723" spans="2:18" x14ac:dyDescent="0.25"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/>
      <c r="O1723"/>
      <c r="P1723"/>
      <c r="Q1723"/>
      <c r="R1723" s="60"/>
    </row>
    <row r="1724" spans="2:18" x14ac:dyDescent="0.25"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/>
      <c r="O1724"/>
      <c r="P1724"/>
      <c r="Q1724"/>
      <c r="R1724" s="60"/>
    </row>
    <row r="1725" spans="2:18" x14ac:dyDescent="0.25"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/>
      <c r="O1725"/>
      <c r="P1725"/>
      <c r="Q1725"/>
      <c r="R1725" s="60"/>
    </row>
    <row r="1726" spans="2:18" x14ac:dyDescent="0.25"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/>
      <c r="O1726"/>
      <c r="P1726"/>
      <c r="Q1726"/>
      <c r="R1726" s="60"/>
    </row>
    <row r="1727" spans="2:18" x14ac:dyDescent="0.25"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/>
      <c r="O1727"/>
      <c r="P1727"/>
      <c r="Q1727"/>
      <c r="R1727" s="60"/>
    </row>
    <row r="1728" spans="2:18" x14ac:dyDescent="0.25"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/>
      <c r="O1728"/>
      <c r="P1728"/>
      <c r="Q1728"/>
      <c r="R1728" s="60"/>
    </row>
    <row r="1729" spans="2:18" x14ac:dyDescent="0.25"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/>
      <c r="O1729"/>
      <c r="P1729"/>
      <c r="Q1729"/>
      <c r="R1729" s="60"/>
    </row>
    <row r="1730" spans="2:18" x14ac:dyDescent="0.25"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/>
      <c r="O1730"/>
      <c r="P1730"/>
      <c r="Q1730"/>
      <c r="R1730" s="60"/>
    </row>
    <row r="1731" spans="2:18" x14ac:dyDescent="0.25"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/>
      <c r="O1731"/>
      <c r="P1731"/>
      <c r="Q1731"/>
      <c r="R1731" s="60"/>
    </row>
    <row r="1732" spans="2:18" x14ac:dyDescent="0.25"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/>
      <c r="O1732"/>
      <c r="P1732"/>
      <c r="Q1732"/>
      <c r="R1732" s="60"/>
    </row>
    <row r="1733" spans="2:18" x14ac:dyDescent="0.25"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/>
      <c r="O1733"/>
      <c r="P1733"/>
      <c r="Q1733"/>
      <c r="R1733" s="60"/>
    </row>
    <row r="1734" spans="2:18" x14ac:dyDescent="0.25"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/>
      <c r="O1734"/>
      <c r="P1734"/>
      <c r="Q1734"/>
      <c r="R1734" s="60"/>
    </row>
    <row r="1735" spans="2:18" x14ac:dyDescent="0.25"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/>
      <c r="O1735"/>
      <c r="P1735"/>
      <c r="Q1735"/>
      <c r="R1735" s="60"/>
    </row>
    <row r="1736" spans="2:18" x14ac:dyDescent="0.25"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/>
      <c r="O1736"/>
      <c r="P1736"/>
      <c r="Q1736"/>
      <c r="R1736" s="60"/>
    </row>
    <row r="1737" spans="2:18" x14ac:dyDescent="0.25"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/>
      <c r="O1737"/>
      <c r="P1737"/>
      <c r="Q1737"/>
      <c r="R1737" s="60"/>
    </row>
    <row r="1738" spans="2:18" x14ac:dyDescent="0.25"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/>
      <c r="O1738"/>
      <c r="P1738"/>
      <c r="Q1738"/>
      <c r="R1738" s="60"/>
    </row>
    <row r="1739" spans="2:18" x14ac:dyDescent="0.25"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/>
      <c r="O1739"/>
      <c r="P1739"/>
      <c r="Q1739"/>
      <c r="R1739" s="60"/>
    </row>
    <row r="1740" spans="2:18" x14ac:dyDescent="0.25"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/>
      <c r="O1740"/>
      <c r="P1740"/>
      <c r="Q1740"/>
      <c r="R1740" s="60"/>
    </row>
    <row r="1741" spans="2:18" x14ac:dyDescent="0.25"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/>
      <c r="O1741"/>
      <c r="P1741"/>
      <c r="Q1741"/>
      <c r="R1741" s="60"/>
    </row>
    <row r="1742" spans="2:18" x14ac:dyDescent="0.25"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/>
      <c r="O1742"/>
      <c r="P1742"/>
      <c r="Q1742"/>
      <c r="R1742" s="60"/>
    </row>
    <row r="1743" spans="2:18" x14ac:dyDescent="0.25"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/>
      <c r="O1743"/>
      <c r="P1743"/>
      <c r="Q1743"/>
      <c r="R1743" s="60"/>
    </row>
    <row r="1744" spans="2:18" x14ac:dyDescent="0.25"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/>
      <c r="O1744"/>
      <c r="P1744"/>
      <c r="Q1744"/>
      <c r="R1744" s="60"/>
    </row>
    <row r="1745" spans="2:18" x14ac:dyDescent="0.25"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/>
      <c r="O1745"/>
      <c r="P1745"/>
      <c r="Q1745"/>
      <c r="R1745" s="60"/>
    </row>
    <row r="1746" spans="2:18" x14ac:dyDescent="0.25"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/>
      <c r="O1746"/>
      <c r="P1746"/>
      <c r="Q1746"/>
      <c r="R1746" s="60"/>
    </row>
    <row r="1747" spans="2:18" x14ac:dyDescent="0.25"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/>
      <c r="O1747"/>
      <c r="P1747"/>
      <c r="Q1747"/>
      <c r="R1747" s="60"/>
    </row>
    <row r="1748" spans="2:18" x14ac:dyDescent="0.25"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/>
      <c r="O1748"/>
      <c r="P1748"/>
      <c r="Q1748"/>
      <c r="R1748" s="60"/>
    </row>
    <row r="1749" spans="2:18" x14ac:dyDescent="0.25"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/>
      <c r="O1749"/>
      <c r="P1749"/>
      <c r="Q1749"/>
      <c r="R1749" s="60"/>
    </row>
    <row r="1750" spans="2:18" x14ac:dyDescent="0.25"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/>
      <c r="O1750"/>
      <c r="P1750"/>
      <c r="Q1750"/>
      <c r="R1750" s="60"/>
    </row>
    <row r="1751" spans="2:18" x14ac:dyDescent="0.25"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/>
      <c r="O1751"/>
      <c r="P1751"/>
      <c r="Q1751"/>
      <c r="R1751" s="60"/>
    </row>
    <row r="1752" spans="2:18" x14ac:dyDescent="0.25"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/>
      <c r="O1752"/>
      <c r="P1752"/>
      <c r="Q1752"/>
      <c r="R1752" s="60"/>
    </row>
    <row r="1753" spans="2:18" x14ac:dyDescent="0.25"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/>
      <c r="O1753"/>
      <c r="P1753"/>
      <c r="Q1753"/>
      <c r="R1753" s="60"/>
    </row>
    <row r="1754" spans="2:18" x14ac:dyDescent="0.25"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/>
      <c r="O1754"/>
      <c r="P1754"/>
      <c r="Q1754"/>
      <c r="R1754" s="60"/>
    </row>
    <row r="1755" spans="2:18" x14ac:dyDescent="0.25"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/>
      <c r="O1755"/>
      <c r="P1755"/>
      <c r="Q1755"/>
      <c r="R1755" s="60"/>
    </row>
    <row r="1756" spans="2:18" x14ac:dyDescent="0.25"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/>
      <c r="O1756"/>
      <c r="P1756"/>
      <c r="Q1756"/>
      <c r="R1756" s="60"/>
    </row>
    <row r="1757" spans="2:18" x14ac:dyDescent="0.25"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/>
      <c r="O1757"/>
      <c r="P1757"/>
      <c r="Q1757"/>
      <c r="R1757" s="60"/>
    </row>
    <row r="1758" spans="2:18" x14ac:dyDescent="0.25"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/>
      <c r="O1758"/>
      <c r="P1758"/>
      <c r="Q1758"/>
      <c r="R1758" s="60"/>
    </row>
    <row r="1759" spans="2:18" x14ac:dyDescent="0.25"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/>
      <c r="O1759"/>
      <c r="P1759"/>
      <c r="Q1759"/>
      <c r="R1759" s="60"/>
    </row>
    <row r="1760" spans="2:18" x14ac:dyDescent="0.25"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/>
      <c r="O1760"/>
      <c r="P1760"/>
      <c r="Q1760"/>
      <c r="R1760" s="60"/>
    </row>
    <row r="1761" spans="2:18" x14ac:dyDescent="0.25"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/>
      <c r="O1761"/>
      <c r="P1761"/>
      <c r="Q1761"/>
      <c r="R1761" s="60"/>
    </row>
    <row r="1762" spans="2:18" x14ac:dyDescent="0.25"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/>
      <c r="O1762"/>
      <c r="P1762"/>
      <c r="Q1762"/>
      <c r="R1762" s="60"/>
    </row>
    <row r="1763" spans="2:18" x14ac:dyDescent="0.25"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/>
      <c r="O1763"/>
      <c r="P1763"/>
      <c r="Q1763"/>
      <c r="R1763" s="60"/>
    </row>
    <row r="1764" spans="2:18" x14ac:dyDescent="0.25"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/>
      <c r="O1764"/>
      <c r="P1764"/>
      <c r="Q1764"/>
      <c r="R1764" s="60"/>
    </row>
    <row r="1765" spans="2:18" x14ac:dyDescent="0.25"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/>
      <c r="O1765"/>
      <c r="P1765"/>
      <c r="Q1765"/>
      <c r="R1765" s="60"/>
    </row>
    <row r="1766" spans="2:18" x14ac:dyDescent="0.25"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/>
      <c r="O1766"/>
      <c r="P1766"/>
      <c r="Q1766"/>
      <c r="R1766" s="60"/>
    </row>
    <row r="1767" spans="2:18" x14ac:dyDescent="0.25"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/>
      <c r="O1767"/>
      <c r="P1767"/>
      <c r="Q1767"/>
      <c r="R1767" s="60"/>
    </row>
    <row r="1768" spans="2:18" x14ac:dyDescent="0.25"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/>
      <c r="O1768"/>
      <c r="P1768"/>
      <c r="Q1768"/>
      <c r="R1768" s="60"/>
    </row>
    <row r="1769" spans="2:18" x14ac:dyDescent="0.25"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/>
      <c r="O1769"/>
      <c r="P1769"/>
      <c r="Q1769"/>
      <c r="R1769" s="60"/>
    </row>
    <row r="1770" spans="2:18" x14ac:dyDescent="0.25"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/>
      <c r="O1770"/>
      <c r="P1770"/>
      <c r="Q1770"/>
      <c r="R1770" s="60"/>
    </row>
    <row r="1771" spans="2:18" x14ac:dyDescent="0.25"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/>
      <c r="O1771"/>
      <c r="P1771"/>
      <c r="Q1771"/>
      <c r="R1771" s="60"/>
    </row>
    <row r="1772" spans="2:18" x14ac:dyDescent="0.25"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/>
      <c r="O1772"/>
      <c r="P1772"/>
      <c r="Q1772"/>
      <c r="R1772" s="60"/>
    </row>
    <row r="1773" spans="2:18" x14ac:dyDescent="0.25"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/>
      <c r="O1773"/>
      <c r="P1773"/>
      <c r="Q1773"/>
      <c r="R1773" s="60"/>
    </row>
    <row r="1774" spans="2:18" x14ac:dyDescent="0.25"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/>
      <c r="O1774"/>
      <c r="P1774"/>
      <c r="Q1774"/>
      <c r="R1774" s="60"/>
    </row>
    <row r="1775" spans="2:18" x14ac:dyDescent="0.25"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/>
      <c r="O1775"/>
      <c r="P1775"/>
      <c r="Q1775"/>
      <c r="R1775" s="60"/>
    </row>
    <row r="1776" spans="2:18" x14ac:dyDescent="0.25"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/>
      <c r="O1776"/>
      <c r="P1776"/>
      <c r="Q1776"/>
      <c r="R1776" s="60"/>
    </row>
    <row r="1777" spans="2:18" x14ac:dyDescent="0.25"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/>
      <c r="O1777"/>
      <c r="P1777"/>
      <c r="Q1777"/>
      <c r="R1777" s="60"/>
    </row>
    <row r="1778" spans="2:18" x14ac:dyDescent="0.25"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/>
      <c r="O1778"/>
      <c r="P1778"/>
      <c r="Q1778"/>
      <c r="R1778" s="60"/>
    </row>
    <row r="1779" spans="2:18" x14ac:dyDescent="0.25"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/>
      <c r="O1779"/>
      <c r="P1779"/>
      <c r="Q1779"/>
      <c r="R1779" s="60"/>
    </row>
    <row r="1780" spans="2:18" x14ac:dyDescent="0.25"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/>
      <c r="O1780"/>
      <c r="P1780"/>
      <c r="Q1780"/>
      <c r="R1780" s="60"/>
    </row>
    <row r="1781" spans="2:18" x14ac:dyDescent="0.25"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/>
      <c r="O1781"/>
      <c r="P1781"/>
      <c r="Q1781"/>
      <c r="R1781" s="60"/>
    </row>
    <row r="1782" spans="2:18" x14ac:dyDescent="0.25"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/>
      <c r="O1782"/>
      <c r="P1782"/>
      <c r="Q1782"/>
      <c r="R1782" s="60"/>
    </row>
    <row r="1783" spans="2:18" x14ac:dyDescent="0.25"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/>
      <c r="O1783"/>
      <c r="P1783"/>
      <c r="Q1783"/>
      <c r="R1783" s="60"/>
    </row>
    <row r="1784" spans="2:18" x14ac:dyDescent="0.25"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/>
      <c r="O1784"/>
      <c r="P1784"/>
      <c r="Q1784"/>
      <c r="R1784" s="60"/>
    </row>
    <row r="1785" spans="2:18" x14ac:dyDescent="0.25"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/>
      <c r="O1785"/>
      <c r="P1785"/>
      <c r="Q1785"/>
      <c r="R1785" s="60"/>
    </row>
    <row r="1786" spans="2:18" x14ac:dyDescent="0.25"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/>
      <c r="O1786"/>
      <c r="P1786"/>
      <c r="Q1786"/>
      <c r="R1786" s="60"/>
    </row>
    <row r="1787" spans="2:18" x14ac:dyDescent="0.25"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/>
      <c r="O1787"/>
      <c r="P1787"/>
      <c r="Q1787"/>
      <c r="R1787" s="60"/>
    </row>
    <row r="1788" spans="2:18" x14ac:dyDescent="0.25"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/>
      <c r="O1788"/>
      <c r="P1788"/>
      <c r="Q1788"/>
      <c r="R1788" s="60"/>
    </row>
    <row r="1789" spans="2:18" x14ac:dyDescent="0.25"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/>
      <c r="O1789"/>
      <c r="P1789"/>
      <c r="Q1789"/>
      <c r="R1789" s="60"/>
    </row>
    <row r="1790" spans="2:18" x14ac:dyDescent="0.25"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/>
      <c r="O1790"/>
      <c r="P1790"/>
      <c r="Q1790"/>
      <c r="R1790" s="60"/>
    </row>
    <row r="1791" spans="2:18" x14ac:dyDescent="0.25"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/>
      <c r="O1791"/>
      <c r="P1791"/>
      <c r="Q1791"/>
      <c r="R1791" s="60"/>
    </row>
    <row r="1792" spans="2:18" x14ac:dyDescent="0.25"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/>
      <c r="O1792"/>
      <c r="P1792"/>
      <c r="Q1792"/>
      <c r="R1792" s="60"/>
    </row>
    <row r="1793" spans="2:18" x14ac:dyDescent="0.25"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/>
      <c r="O1793"/>
      <c r="P1793"/>
      <c r="Q1793"/>
      <c r="R1793" s="60"/>
    </row>
    <row r="1794" spans="2:18" x14ac:dyDescent="0.25"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/>
      <c r="O1794"/>
      <c r="P1794"/>
      <c r="Q1794"/>
      <c r="R1794" s="60"/>
    </row>
    <row r="1795" spans="2:18" x14ac:dyDescent="0.25"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/>
      <c r="O1795"/>
      <c r="P1795"/>
      <c r="Q1795"/>
      <c r="R1795" s="60"/>
    </row>
    <row r="1796" spans="2:18" x14ac:dyDescent="0.25"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/>
      <c r="O1796"/>
      <c r="P1796"/>
      <c r="Q1796"/>
      <c r="R1796" s="60"/>
    </row>
    <row r="1797" spans="2:18" x14ac:dyDescent="0.25"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/>
      <c r="O1797"/>
      <c r="P1797"/>
      <c r="Q1797"/>
      <c r="R1797" s="60"/>
    </row>
    <row r="1798" spans="2:18" x14ac:dyDescent="0.25"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/>
      <c r="O1798"/>
      <c r="P1798"/>
      <c r="Q1798"/>
      <c r="R1798" s="60"/>
    </row>
    <row r="1799" spans="2:18" x14ac:dyDescent="0.25"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/>
      <c r="O1799"/>
      <c r="P1799"/>
      <c r="Q1799"/>
      <c r="R1799" s="60"/>
    </row>
    <row r="1800" spans="2:18" x14ac:dyDescent="0.25"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/>
      <c r="O1800"/>
      <c r="P1800"/>
      <c r="Q1800"/>
      <c r="R1800" s="60"/>
    </row>
    <row r="1801" spans="2:18" x14ac:dyDescent="0.25"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/>
      <c r="O1801"/>
      <c r="P1801"/>
      <c r="Q1801"/>
      <c r="R1801" s="60"/>
    </row>
    <row r="1802" spans="2:18" x14ac:dyDescent="0.25"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/>
      <c r="O1802"/>
      <c r="P1802"/>
      <c r="Q1802"/>
      <c r="R1802" s="60"/>
    </row>
    <row r="1803" spans="2:18" x14ac:dyDescent="0.25"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/>
      <c r="O1803"/>
      <c r="P1803"/>
      <c r="Q1803"/>
      <c r="R1803" s="60"/>
    </row>
    <row r="1804" spans="2:18" x14ac:dyDescent="0.25"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/>
      <c r="O1804"/>
      <c r="P1804"/>
      <c r="Q1804"/>
      <c r="R1804" s="60"/>
    </row>
    <row r="1805" spans="2:18" x14ac:dyDescent="0.25"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/>
      <c r="O1805"/>
      <c r="P1805"/>
      <c r="Q1805"/>
      <c r="R1805" s="60"/>
    </row>
    <row r="1806" spans="2:18" x14ac:dyDescent="0.25"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/>
      <c r="O1806"/>
      <c r="P1806"/>
      <c r="Q1806"/>
      <c r="R1806" s="60"/>
    </row>
    <row r="1807" spans="2:18" x14ac:dyDescent="0.25"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/>
      <c r="O1807"/>
      <c r="P1807"/>
      <c r="Q1807"/>
      <c r="R1807" s="60"/>
    </row>
    <row r="1808" spans="2:18" x14ac:dyDescent="0.25"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/>
      <c r="O1808"/>
      <c r="P1808"/>
      <c r="Q1808"/>
      <c r="R1808" s="60"/>
    </row>
    <row r="1809" spans="2:18" x14ac:dyDescent="0.25"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/>
      <c r="O1809"/>
      <c r="P1809"/>
      <c r="Q1809"/>
      <c r="R1809" s="60"/>
    </row>
    <row r="1810" spans="2:18" x14ac:dyDescent="0.25"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/>
      <c r="O1810"/>
      <c r="P1810"/>
      <c r="Q1810"/>
      <c r="R1810" s="60"/>
    </row>
    <row r="1811" spans="2:18" x14ac:dyDescent="0.25"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/>
      <c r="O1811"/>
      <c r="P1811"/>
      <c r="Q1811"/>
      <c r="R1811" s="60"/>
    </row>
    <row r="1812" spans="2:18" x14ac:dyDescent="0.25"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/>
      <c r="O1812"/>
      <c r="P1812"/>
      <c r="Q1812"/>
      <c r="R1812" s="60"/>
    </row>
    <row r="1813" spans="2:18" x14ac:dyDescent="0.25"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/>
      <c r="O1813"/>
      <c r="P1813"/>
      <c r="Q1813"/>
      <c r="R1813" s="60"/>
    </row>
    <row r="1814" spans="2:18" x14ac:dyDescent="0.25"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/>
      <c r="O1814"/>
      <c r="P1814"/>
      <c r="Q1814"/>
      <c r="R1814" s="60"/>
    </row>
    <row r="1815" spans="2:18" x14ac:dyDescent="0.25"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/>
      <c r="O1815"/>
      <c r="P1815"/>
      <c r="Q1815"/>
      <c r="R1815" s="60"/>
    </row>
    <row r="1816" spans="2:18" x14ac:dyDescent="0.25"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/>
      <c r="O1816"/>
      <c r="P1816"/>
      <c r="Q1816"/>
      <c r="R1816" s="60"/>
    </row>
    <row r="1817" spans="2:18" x14ac:dyDescent="0.25"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/>
      <c r="O1817"/>
      <c r="P1817"/>
      <c r="Q1817"/>
      <c r="R1817" s="60"/>
    </row>
    <row r="1818" spans="2:18" x14ac:dyDescent="0.25"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/>
      <c r="O1818"/>
      <c r="P1818"/>
      <c r="Q1818"/>
      <c r="R1818" s="60"/>
    </row>
    <row r="1819" spans="2:18" x14ac:dyDescent="0.25"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/>
      <c r="O1819"/>
      <c r="P1819"/>
      <c r="Q1819"/>
      <c r="R1819" s="60"/>
    </row>
    <row r="1820" spans="2:18" x14ac:dyDescent="0.25"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/>
      <c r="O1820"/>
      <c r="P1820"/>
      <c r="Q1820"/>
      <c r="R1820" s="60"/>
    </row>
    <row r="1821" spans="2:18" x14ac:dyDescent="0.25"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/>
      <c r="O1821"/>
      <c r="P1821"/>
      <c r="Q1821"/>
      <c r="R1821" s="60"/>
    </row>
    <row r="1822" spans="2:18" x14ac:dyDescent="0.25"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/>
      <c r="O1822"/>
      <c r="P1822"/>
      <c r="Q1822"/>
      <c r="R1822" s="60"/>
    </row>
    <row r="1823" spans="2:18" x14ac:dyDescent="0.25"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/>
      <c r="O1823"/>
      <c r="P1823"/>
      <c r="Q1823"/>
      <c r="R1823" s="60"/>
    </row>
    <row r="1824" spans="2:18" x14ac:dyDescent="0.25"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/>
      <c r="O1824"/>
      <c r="P1824"/>
      <c r="Q1824"/>
      <c r="R1824" s="60"/>
    </row>
    <row r="1825" spans="2:18" x14ac:dyDescent="0.25"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/>
      <c r="O1825"/>
      <c r="P1825"/>
      <c r="Q1825"/>
      <c r="R1825" s="60"/>
    </row>
    <row r="1826" spans="2:18" x14ac:dyDescent="0.25"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/>
      <c r="O1826"/>
      <c r="P1826"/>
      <c r="Q1826"/>
      <c r="R1826" s="60"/>
    </row>
    <row r="1827" spans="2:18" x14ac:dyDescent="0.25"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/>
      <c r="O1827"/>
      <c r="P1827"/>
      <c r="Q1827"/>
      <c r="R1827" s="60"/>
    </row>
    <row r="1828" spans="2:18" x14ac:dyDescent="0.25"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/>
      <c r="O1828"/>
      <c r="P1828"/>
      <c r="Q1828"/>
      <c r="R1828" s="60"/>
    </row>
    <row r="1829" spans="2:18" x14ac:dyDescent="0.25"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/>
      <c r="O1829"/>
      <c r="P1829"/>
      <c r="Q1829"/>
      <c r="R1829" s="60"/>
    </row>
    <row r="1830" spans="2:18" x14ac:dyDescent="0.25"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/>
      <c r="O1830"/>
      <c r="P1830"/>
      <c r="Q1830"/>
      <c r="R1830" s="60"/>
    </row>
    <row r="1831" spans="2:18" x14ac:dyDescent="0.25"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/>
      <c r="O1831"/>
      <c r="P1831"/>
      <c r="Q1831"/>
      <c r="R1831" s="60"/>
    </row>
    <row r="1832" spans="2:18" x14ac:dyDescent="0.25"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/>
      <c r="O1832"/>
      <c r="P1832"/>
      <c r="Q1832"/>
      <c r="R1832" s="60"/>
    </row>
    <row r="1833" spans="2:18" x14ac:dyDescent="0.25"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/>
      <c r="O1833"/>
      <c r="P1833"/>
      <c r="Q1833"/>
      <c r="R1833" s="60"/>
    </row>
    <row r="1834" spans="2:18" x14ac:dyDescent="0.25"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/>
      <c r="O1834"/>
      <c r="P1834"/>
      <c r="Q1834"/>
      <c r="R1834" s="60"/>
    </row>
    <row r="1835" spans="2:18" x14ac:dyDescent="0.25"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/>
      <c r="O1835"/>
      <c r="P1835"/>
      <c r="Q1835"/>
      <c r="R1835" s="60"/>
    </row>
    <row r="1836" spans="2:18" x14ac:dyDescent="0.25"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/>
      <c r="O1836"/>
      <c r="P1836"/>
      <c r="Q1836"/>
      <c r="R1836" s="60"/>
    </row>
    <row r="1837" spans="2:18" x14ac:dyDescent="0.25"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/>
      <c r="O1837"/>
      <c r="P1837"/>
      <c r="Q1837"/>
      <c r="R1837" s="60"/>
    </row>
    <row r="1838" spans="2:18" x14ac:dyDescent="0.25"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/>
      <c r="O1838"/>
      <c r="P1838"/>
      <c r="Q1838"/>
      <c r="R1838" s="60"/>
    </row>
    <row r="1839" spans="2:18" x14ac:dyDescent="0.25"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/>
      <c r="O1839"/>
      <c r="P1839"/>
      <c r="Q1839"/>
      <c r="R1839" s="60"/>
    </row>
    <row r="1840" spans="2:18" x14ac:dyDescent="0.25"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/>
      <c r="O1840"/>
      <c r="P1840"/>
      <c r="Q1840"/>
      <c r="R1840" s="60"/>
    </row>
    <row r="1841" spans="2:18" x14ac:dyDescent="0.25"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/>
      <c r="O1841"/>
      <c r="P1841"/>
      <c r="Q1841"/>
      <c r="R1841" s="60"/>
    </row>
    <row r="1842" spans="2:18" x14ac:dyDescent="0.25"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/>
      <c r="O1842"/>
      <c r="P1842"/>
      <c r="Q1842"/>
      <c r="R1842" s="60"/>
    </row>
    <row r="1843" spans="2:18" x14ac:dyDescent="0.25"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/>
      <c r="O1843"/>
      <c r="P1843"/>
      <c r="Q1843"/>
      <c r="R1843" s="60"/>
    </row>
    <row r="1844" spans="2:18" x14ac:dyDescent="0.25"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/>
      <c r="O1844"/>
      <c r="P1844"/>
      <c r="Q1844"/>
      <c r="R1844" s="60"/>
    </row>
    <row r="1845" spans="2:18" x14ac:dyDescent="0.25"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/>
      <c r="O1845"/>
      <c r="P1845"/>
      <c r="Q1845"/>
      <c r="R1845" s="60"/>
    </row>
    <row r="1846" spans="2:18" x14ac:dyDescent="0.25"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/>
      <c r="O1846"/>
      <c r="P1846"/>
      <c r="Q1846"/>
      <c r="R1846" s="60"/>
    </row>
    <row r="1847" spans="2:18" x14ac:dyDescent="0.25"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/>
      <c r="O1847"/>
      <c r="P1847"/>
      <c r="Q1847"/>
      <c r="R1847" s="60"/>
    </row>
    <row r="1848" spans="2:18" x14ac:dyDescent="0.25"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/>
      <c r="O1848"/>
      <c r="P1848"/>
      <c r="Q1848"/>
      <c r="R1848" s="60"/>
    </row>
    <row r="1849" spans="2:18" x14ac:dyDescent="0.25"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/>
      <c r="O1849"/>
      <c r="P1849"/>
      <c r="Q1849"/>
      <c r="R1849" s="60"/>
    </row>
    <row r="1850" spans="2:18" x14ac:dyDescent="0.25"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/>
      <c r="O1850"/>
      <c r="P1850"/>
      <c r="Q1850"/>
      <c r="R1850" s="60"/>
    </row>
    <row r="1851" spans="2:18" x14ac:dyDescent="0.25"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/>
      <c r="O1851"/>
      <c r="P1851"/>
      <c r="Q1851"/>
      <c r="R1851" s="60"/>
    </row>
    <row r="1852" spans="2:18" x14ac:dyDescent="0.25"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/>
      <c r="O1852"/>
      <c r="P1852"/>
      <c r="Q1852"/>
      <c r="R1852" s="60"/>
    </row>
    <row r="1853" spans="2:18" x14ac:dyDescent="0.25"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/>
      <c r="O1853"/>
      <c r="P1853"/>
      <c r="Q1853"/>
      <c r="R1853" s="60"/>
    </row>
    <row r="1854" spans="2:18" x14ac:dyDescent="0.25"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/>
      <c r="O1854"/>
      <c r="P1854"/>
      <c r="Q1854"/>
      <c r="R1854" s="60"/>
    </row>
    <row r="1855" spans="2:18" x14ac:dyDescent="0.25"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/>
      <c r="O1855"/>
      <c r="P1855"/>
      <c r="Q1855"/>
      <c r="R1855" s="60"/>
    </row>
    <row r="1856" spans="2:18" x14ac:dyDescent="0.25"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/>
      <c r="O1856"/>
      <c r="P1856"/>
      <c r="Q1856"/>
      <c r="R1856" s="60"/>
    </row>
    <row r="1857" spans="2:18" x14ac:dyDescent="0.25"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/>
      <c r="O1857"/>
      <c r="P1857"/>
      <c r="Q1857"/>
      <c r="R1857" s="60"/>
    </row>
    <row r="1858" spans="2:18" x14ac:dyDescent="0.25"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/>
      <c r="O1858"/>
      <c r="P1858"/>
      <c r="Q1858"/>
      <c r="R1858" s="60"/>
    </row>
    <row r="1859" spans="2:18" x14ac:dyDescent="0.25"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/>
      <c r="O1859"/>
      <c r="P1859"/>
      <c r="Q1859"/>
      <c r="R1859" s="60"/>
    </row>
    <row r="1860" spans="2:18" x14ac:dyDescent="0.25"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/>
      <c r="O1860"/>
      <c r="P1860"/>
      <c r="Q1860"/>
      <c r="R1860" s="60"/>
    </row>
    <row r="1861" spans="2:18" x14ac:dyDescent="0.25"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/>
      <c r="O1861"/>
      <c r="P1861"/>
      <c r="Q1861"/>
      <c r="R1861" s="60"/>
    </row>
    <row r="1862" spans="2:18" x14ac:dyDescent="0.25"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/>
      <c r="O1862"/>
      <c r="P1862"/>
      <c r="Q1862"/>
      <c r="R1862" s="60"/>
    </row>
    <row r="1863" spans="2:18" x14ac:dyDescent="0.25"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/>
      <c r="O1863"/>
      <c r="P1863"/>
      <c r="Q1863"/>
      <c r="R1863" s="60"/>
    </row>
    <row r="1864" spans="2:18" x14ac:dyDescent="0.25"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/>
      <c r="O1864"/>
      <c r="P1864"/>
      <c r="Q1864"/>
      <c r="R1864" s="60"/>
    </row>
    <row r="1865" spans="2:18" x14ac:dyDescent="0.25"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/>
      <c r="O1865"/>
      <c r="P1865"/>
      <c r="Q1865"/>
      <c r="R1865" s="60"/>
    </row>
    <row r="1866" spans="2:18" x14ac:dyDescent="0.25"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/>
      <c r="O1866"/>
      <c r="P1866"/>
      <c r="Q1866"/>
      <c r="R1866" s="60"/>
    </row>
    <row r="1867" spans="2:18" x14ac:dyDescent="0.25"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/>
      <c r="O1867"/>
      <c r="P1867"/>
      <c r="Q1867"/>
      <c r="R1867" s="60"/>
    </row>
    <row r="1868" spans="2:18" x14ac:dyDescent="0.25"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/>
      <c r="O1868"/>
      <c r="P1868"/>
      <c r="Q1868"/>
      <c r="R1868" s="60"/>
    </row>
    <row r="1869" spans="2:18" x14ac:dyDescent="0.25"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/>
      <c r="O1869"/>
      <c r="P1869"/>
      <c r="Q1869"/>
      <c r="R1869" s="60"/>
    </row>
    <row r="1870" spans="2:18" x14ac:dyDescent="0.25"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/>
      <c r="O1870"/>
      <c r="P1870"/>
      <c r="Q1870"/>
      <c r="R1870" s="60"/>
    </row>
    <row r="1871" spans="2:18" x14ac:dyDescent="0.25"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/>
      <c r="O1871"/>
      <c r="P1871"/>
      <c r="Q1871"/>
      <c r="R1871" s="60"/>
    </row>
    <row r="1872" spans="2:18" x14ac:dyDescent="0.25"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/>
      <c r="O1872"/>
      <c r="P1872"/>
      <c r="Q1872"/>
      <c r="R1872" s="60"/>
    </row>
    <row r="1873" spans="2:18" x14ac:dyDescent="0.25"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/>
      <c r="O1873"/>
      <c r="P1873"/>
      <c r="Q1873"/>
      <c r="R1873" s="60"/>
    </row>
    <row r="1874" spans="2:18" x14ac:dyDescent="0.25"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/>
      <c r="O1874"/>
      <c r="P1874"/>
      <c r="Q1874"/>
      <c r="R1874" s="60"/>
    </row>
    <row r="1875" spans="2:18" x14ac:dyDescent="0.25"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/>
      <c r="O1875"/>
      <c r="P1875"/>
      <c r="Q1875"/>
      <c r="R1875" s="60"/>
    </row>
    <row r="1876" spans="2:18" x14ac:dyDescent="0.25"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/>
      <c r="O1876"/>
      <c r="P1876"/>
      <c r="Q1876"/>
      <c r="R1876" s="60"/>
    </row>
    <row r="1877" spans="2:18" x14ac:dyDescent="0.25"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/>
      <c r="O1877"/>
      <c r="P1877"/>
      <c r="Q1877"/>
      <c r="R1877" s="60"/>
    </row>
    <row r="1878" spans="2:18" x14ac:dyDescent="0.25"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/>
      <c r="O1878"/>
      <c r="P1878"/>
      <c r="Q1878"/>
      <c r="R1878" s="60"/>
    </row>
    <row r="1879" spans="2:18" x14ac:dyDescent="0.25"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/>
      <c r="O1879"/>
      <c r="P1879"/>
      <c r="Q1879"/>
      <c r="R1879" s="60"/>
    </row>
    <row r="1880" spans="2:18" x14ac:dyDescent="0.25"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/>
      <c r="O1880"/>
      <c r="P1880"/>
      <c r="Q1880"/>
      <c r="R1880" s="60"/>
    </row>
    <row r="1881" spans="2:18" x14ac:dyDescent="0.25"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/>
      <c r="O1881"/>
      <c r="P1881"/>
      <c r="Q1881"/>
      <c r="R1881" s="60"/>
    </row>
    <row r="1882" spans="2:18" x14ac:dyDescent="0.25"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/>
      <c r="O1882"/>
      <c r="P1882"/>
      <c r="Q1882"/>
      <c r="R1882" s="60"/>
    </row>
    <row r="1883" spans="2:18" x14ac:dyDescent="0.25"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/>
      <c r="O1883"/>
      <c r="P1883"/>
      <c r="Q1883"/>
      <c r="R1883" s="60"/>
    </row>
    <row r="1884" spans="2:18" x14ac:dyDescent="0.25"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/>
      <c r="O1884"/>
      <c r="P1884"/>
      <c r="Q1884"/>
      <c r="R1884" s="60"/>
    </row>
    <row r="1885" spans="2:18" x14ac:dyDescent="0.25"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/>
      <c r="O1885"/>
      <c r="P1885"/>
      <c r="Q1885"/>
      <c r="R1885" s="60"/>
    </row>
    <row r="1886" spans="2:18" x14ac:dyDescent="0.25"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/>
      <c r="O1886"/>
      <c r="P1886"/>
      <c r="Q1886"/>
      <c r="R1886" s="60"/>
    </row>
    <row r="1887" spans="2:18" x14ac:dyDescent="0.25"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/>
      <c r="O1887"/>
      <c r="P1887"/>
      <c r="Q1887"/>
      <c r="R1887" s="60"/>
    </row>
    <row r="1888" spans="2:18" x14ac:dyDescent="0.25"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/>
      <c r="O1888"/>
      <c r="P1888"/>
      <c r="Q1888"/>
      <c r="R1888" s="60"/>
    </row>
    <row r="1889" spans="2:18" x14ac:dyDescent="0.25"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/>
      <c r="O1889"/>
      <c r="P1889"/>
      <c r="Q1889"/>
      <c r="R1889" s="60"/>
    </row>
    <row r="1890" spans="2:18" x14ac:dyDescent="0.25"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/>
      <c r="O1890"/>
      <c r="P1890"/>
      <c r="Q1890"/>
      <c r="R1890" s="60"/>
    </row>
    <row r="1891" spans="2:18" x14ac:dyDescent="0.25"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/>
      <c r="O1891"/>
      <c r="P1891"/>
      <c r="Q1891"/>
      <c r="R1891" s="60"/>
    </row>
    <row r="1892" spans="2:18" x14ac:dyDescent="0.25"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/>
      <c r="O1892"/>
      <c r="P1892"/>
      <c r="Q1892"/>
      <c r="R1892" s="60"/>
    </row>
    <row r="1893" spans="2:18" x14ac:dyDescent="0.25"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/>
      <c r="O1893"/>
      <c r="P1893"/>
      <c r="Q1893"/>
      <c r="R1893" s="60"/>
    </row>
    <row r="1894" spans="2:18" x14ac:dyDescent="0.25"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/>
      <c r="O1894"/>
      <c r="P1894"/>
      <c r="Q1894"/>
      <c r="R1894" s="60"/>
    </row>
    <row r="1895" spans="2:18" x14ac:dyDescent="0.25"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/>
      <c r="O1895"/>
      <c r="P1895"/>
      <c r="Q1895"/>
      <c r="R1895" s="60"/>
    </row>
    <row r="1896" spans="2:18" x14ac:dyDescent="0.25"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/>
      <c r="O1896"/>
      <c r="P1896"/>
      <c r="Q1896"/>
      <c r="R1896" s="60"/>
    </row>
    <row r="1897" spans="2:18" x14ac:dyDescent="0.25"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/>
      <c r="O1897"/>
      <c r="P1897"/>
      <c r="Q1897"/>
      <c r="R1897" s="60"/>
    </row>
    <row r="1898" spans="2:18" x14ac:dyDescent="0.25"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/>
      <c r="O1898"/>
      <c r="P1898"/>
      <c r="Q1898"/>
      <c r="R1898" s="60"/>
    </row>
    <row r="1899" spans="2:18" x14ac:dyDescent="0.25"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/>
      <c r="O1899"/>
      <c r="P1899"/>
      <c r="Q1899"/>
      <c r="R1899" s="60"/>
    </row>
    <row r="1900" spans="2:18" x14ac:dyDescent="0.25"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/>
      <c r="O1900"/>
      <c r="P1900"/>
      <c r="Q1900"/>
      <c r="R1900" s="60"/>
    </row>
    <row r="1901" spans="2:18" x14ac:dyDescent="0.25"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/>
      <c r="O1901"/>
      <c r="P1901"/>
      <c r="Q1901"/>
      <c r="R1901" s="60"/>
    </row>
    <row r="1902" spans="2:18" x14ac:dyDescent="0.25"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/>
      <c r="O1902"/>
      <c r="P1902"/>
      <c r="Q1902"/>
      <c r="R1902" s="60"/>
    </row>
    <row r="1903" spans="2:18" x14ac:dyDescent="0.25"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/>
      <c r="O1903"/>
      <c r="P1903"/>
      <c r="Q1903"/>
      <c r="R1903" s="60"/>
    </row>
    <row r="1904" spans="2:18" x14ac:dyDescent="0.25"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/>
      <c r="O1904"/>
      <c r="P1904"/>
      <c r="Q1904"/>
      <c r="R1904" s="60"/>
    </row>
    <row r="1905" spans="2:18" x14ac:dyDescent="0.25"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/>
      <c r="O1905"/>
      <c r="P1905"/>
      <c r="Q1905"/>
      <c r="R1905" s="60"/>
    </row>
    <row r="1906" spans="2:18" x14ac:dyDescent="0.25"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/>
      <c r="O1906"/>
      <c r="P1906"/>
      <c r="Q1906"/>
      <c r="R1906" s="60"/>
    </row>
    <row r="1907" spans="2:18" x14ac:dyDescent="0.25"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/>
      <c r="O1907"/>
      <c r="P1907"/>
      <c r="Q1907"/>
      <c r="R1907" s="60"/>
    </row>
    <row r="1908" spans="2:18" x14ac:dyDescent="0.25"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/>
      <c r="O1908"/>
      <c r="P1908"/>
      <c r="Q1908"/>
      <c r="R1908" s="60"/>
    </row>
    <row r="1909" spans="2:18" x14ac:dyDescent="0.25"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/>
      <c r="O1909"/>
      <c r="P1909"/>
      <c r="Q1909"/>
      <c r="R1909" s="60"/>
    </row>
    <row r="1910" spans="2:18" x14ac:dyDescent="0.25"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/>
      <c r="O1910"/>
      <c r="P1910"/>
      <c r="Q1910"/>
      <c r="R1910" s="60"/>
    </row>
    <row r="1911" spans="2:18" x14ac:dyDescent="0.25"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/>
      <c r="O1911"/>
      <c r="P1911"/>
      <c r="Q1911"/>
      <c r="R1911" s="60"/>
    </row>
    <row r="1912" spans="2:18" x14ac:dyDescent="0.25"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/>
      <c r="O1912"/>
      <c r="P1912"/>
      <c r="Q1912"/>
      <c r="R1912" s="60"/>
    </row>
    <row r="1913" spans="2:18" x14ac:dyDescent="0.25"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/>
      <c r="O1913"/>
      <c r="P1913"/>
      <c r="Q1913"/>
      <c r="R1913" s="60"/>
    </row>
    <row r="1914" spans="2:18" x14ac:dyDescent="0.25"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/>
      <c r="O1914"/>
      <c r="P1914"/>
      <c r="Q1914"/>
      <c r="R1914" s="60"/>
    </row>
    <row r="1915" spans="2:18" x14ac:dyDescent="0.25"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/>
      <c r="O1915"/>
      <c r="P1915"/>
      <c r="Q1915"/>
      <c r="R1915" s="60"/>
    </row>
    <row r="1916" spans="2:18" x14ac:dyDescent="0.25"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/>
      <c r="O1916"/>
      <c r="P1916"/>
      <c r="Q1916"/>
      <c r="R1916" s="60"/>
    </row>
    <row r="1917" spans="2:18" x14ac:dyDescent="0.25"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/>
      <c r="O1917"/>
      <c r="P1917"/>
      <c r="Q1917"/>
      <c r="R1917" s="60"/>
    </row>
    <row r="1918" spans="2:18" x14ac:dyDescent="0.25"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/>
      <c r="O1918"/>
      <c r="P1918"/>
      <c r="Q1918"/>
      <c r="R1918" s="60"/>
    </row>
    <row r="1919" spans="2:18" x14ac:dyDescent="0.25"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/>
      <c r="O1919"/>
      <c r="P1919"/>
      <c r="Q1919"/>
      <c r="R1919" s="60"/>
    </row>
    <row r="1920" spans="2:18" x14ac:dyDescent="0.25"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/>
      <c r="O1920"/>
      <c r="P1920"/>
      <c r="Q1920"/>
      <c r="R1920" s="60"/>
    </row>
    <row r="1921" spans="2:18" x14ac:dyDescent="0.25"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/>
      <c r="O1921"/>
      <c r="P1921"/>
      <c r="Q1921"/>
      <c r="R1921" s="60"/>
    </row>
    <row r="1922" spans="2:18" x14ac:dyDescent="0.25"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/>
      <c r="O1922"/>
      <c r="P1922"/>
      <c r="Q1922"/>
      <c r="R1922" s="60"/>
    </row>
    <row r="1923" spans="2:18" x14ac:dyDescent="0.25"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/>
      <c r="O1923"/>
      <c r="P1923"/>
      <c r="Q1923"/>
      <c r="R1923" s="60"/>
    </row>
    <row r="1924" spans="2:18" x14ac:dyDescent="0.25"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/>
      <c r="O1924"/>
      <c r="P1924"/>
      <c r="Q1924"/>
      <c r="R1924" s="60"/>
    </row>
    <row r="1925" spans="2:18" x14ac:dyDescent="0.25"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/>
      <c r="O1925"/>
      <c r="P1925"/>
      <c r="Q1925"/>
      <c r="R1925" s="60"/>
    </row>
    <row r="1926" spans="2:18" x14ac:dyDescent="0.25"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/>
      <c r="O1926"/>
      <c r="P1926"/>
      <c r="Q1926"/>
      <c r="R1926" s="60"/>
    </row>
    <row r="1927" spans="2:18" x14ac:dyDescent="0.25"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/>
      <c r="O1927"/>
      <c r="P1927"/>
      <c r="Q1927"/>
      <c r="R1927" s="60"/>
    </row>
    <row r="1928" spans="2:18" x14ac:dyDescent="0.25"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/>
      <c r="O1928"/>
      <c r="P1928"/>
      <c r="Q1928"/>
      <c r="R1928" s="60"/>
    </row>
    <row r="1929" spans="2:18" x14ac:dyDescent="0.25"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/>
      <c r="O1929"/>
      <c r="P1929"/>
      <c r="Q1929"/>
      <c r="R1929" s="60"/>
    </row>
    <row r="1930" spans="2:18" x14ac:dyDescent="0.25"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/>
      <c r="O1930"/>
      <c r="P1930"/>
      <c r="Q1930"/>
      <c r="R1930" s="60"/>
    </row>
    <row r="1931" spans="2:18" x14ac:dyDescent="0.25"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/>
      <c r="O1931"/>
      <c r="P1931"/>
      <c r="Q1931"/>
      <c r="R1931" s="60"/>
    </row>
    <row r="1932" spans="2:18" x14ac:dyDescent="0.25"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/>
      <c r="O1932"/>
      <c r="P1932"/>
      <c r="Q1932"/>
      <c r="R1932" s="60"/>
    </row>
    <row r="1933" spans="2:18" x14ac:dyDescent="0.25"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/>
      <c r="O1933"/>
      <c r="P1933"/>
      <c r="Q1933"/>
      <c r="R1933" s="60"/>
    </row>
    <row r="1934" spans="2:18" x14ac:dyDescent="0.25"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/>
      <c r="O1934"/>
      <c r="P1934"/>
      <c r="Q1934"/>
      <c r="R1934" s="60"/>
    </row>
    <row r="1935" spans="2:18" x14ac:dyDescent="0.25"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/>
      <c r="O1935"/>
      <c r="P1935"/>
      <c r="Q1935"/>
      <c r="R1935" s="60"/>
    </row>
    <row r="1936" spans="2:18" x14ac:dyDescent="0.25"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/>
      <c r="O1936"/>
      <c r="P1936"/>
      <c r="Q1936"/>
      <c r="R1936" s="60"/>
    </row>
    <row r="1937" spans="2:18" x14ac:dyDescent="0.25"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/>
      <c r="O1937"/>
      <c r="P1937"/>
      <c r="Q1937"/>
      <c r="R1937" s="60"/>
    </row>
    <row r="1938" spans="2:18" x14ac:dyDescent="0.25"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/>
      <c r="O1938"/>
      <c r="P1938"/>
      <c r="Q1938"/>
      <c r="R1938" s="60"/>
    </row>
    <row r="1939" spans="2:18" x14ac:dyDescent="0.25"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/>
      <c r="O1939"/>
      <c r="P1939"/>
      <c r="Q1939"/>
      <c r="R1939" s="60"/>
    </row>
    <row r="1940" spans="2:18" x14ac:dyDescent="0.25"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/>
      <c r="O1940"/>
      <c r="P1940"/>
      <c r="Q1940"/>
      <c r="R1940" s="60"/>
    </row>
    <row r="1941" spans="2:18" x14ac:dyDescent="0.25"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/>
      <c r="O1941"/>
      <c r="P1941"/>
      <c r="Q1941"/>
      <c r="R1941" s="60"/>
    </row>
    <row r="1942" spans="2:18" x14ac:dyDescent="0.25"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/>
      <c r="O1942"/>
      <c r="P1942"/>
      <c r="Q1942"/>
      <c r="R1942" s="60"/>
    </row>
    <row r="1943" spans="2:18" x14ac:dyDescent="0.25"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/>
      <c r="O1943"/>
      <c r="P1943"/>
      <c r="Q1943"/>
      <c r="R1943" s="60"/>
    </row>
    <row r="1944" spans="2:18" x14ac:dyDescent="0.25"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/>
      <c r="O1944"/>
      <c r="P1944"/>
      <c r="Q1944"/>
      <c r="R1944" s="60"/>
    </row>
    <row r="1945" spans="2:18" x14ac:dyDescent="0.25"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/>
      <c r="O1945"/>
      <c r="P1945"/>
      <c r="Q1945"/>
      <c r="R1945" s="60"/>
    </row>
    <row r="1946" spans="2:18" x14ac:dyDescent="0.25"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/>
      <c r="O1946"/>
      <c r="P1946"/>
      <c r="Q1946"/>
      <c r="R1946" s="60"/>
    </row>
    <row r="1947" spans="2:18" x14ac:dyDescent="0.25"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/>
      <c r="O1947"/>
      <c r="P1947"/>
      <c r="Q1947"/>
      <c r="R1947" s="60"/>
    </row>
    <row r="1948" spans="2:18" x14ac:dyDescent="0.25"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/>
      <c r="O1948"/>
      <c r="P1948"/>
      <c r="Q1948"/>
      <c r="R1948" s="60"/>
    </row>
    <row r="1949" spans="2:18" x14ac:dyDescent="0.25"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/>
      <c r="O1949"/>
      <c r="P1949"/>
      <c r="Q1949"/>
      <c r="R1949" s="60"/>
    </row>
    <row r="1950" spans="2:18" x14ac:dyDescent="0.25"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/>
      <c r="O1950"/>
      <c r="P1950"/>
      <c r="Q1950"/>
      <c r="R1950" s="60"/>
    </row>
    <row r="1951" spans="2:18" x14ac:dyDescent="0.25"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/>
      <c r="O1951"/>
      <c r="P1951"/>
      <c r="Q1951"/>
      <c r="R1951" s="60"/>
    </row>
    <row r="1952" spans="2:18" x14ac:dyDescent="0.25"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/>
      <c r="O1952"/>
      <c r="P1952"/>
      <c r="Q1952"/>
      <c r="R1952" s="60"/>
    </row>
    <row r="1953" spans="2:18" x14ac:dyDescent="0.25"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/>
      <c r="O1953"/>
      <c r="P1953"/>
      <c r="Q1953"/>
      <c r="R1953" s="60"/>
    </row>
    <row r="1954" spans="2:18" x14ac:dyDescent="0.25"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/>
      <c r="O1954"/>
      <c r="P1954"/>
      <c r="Q1954"/>
      <c r="R1954" s="60"/>
    </row>
    <row r="1955" spans="2:18" x14ac:dyDescent="0.25"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/>
      <c r="O1955"/>
      <c r="P1955"/>
      <c r="Q1955"/>
      <c r="R1955" s="60"/>
    </row>
    <row r="1956" spans="2:18" x14ac:dyDescent="0.25"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/>
      <c r="O1956"/>
      <c r="P1956"/>
      <c r="Q1956"/>
      <c r="R1956" s="60"/>
    </row>
    <row r="1957" spans="2:18" x14ac:dyDescent="0.25"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/>
      <c r="O1957"/>
      <c r="P1957"/>
      <c r="Q1957"/>
      <c r="R1957" s="60"/>
    </row>
    <row r="1958" spans="2:18" x14ac:dyDescent="0.25"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/>
      <c r="O1958"/>
      <c r="P1958"/>
      <c r="Q1958"/>
      <c r="R1958" s="60"/>
    </row>
    <row r="1959" spans="2:18" x14ac:dyDescent="0.25"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/>
      <c r="O1959"/>
      <c r="P1959"/>
      <c r="Q1959"/>
      <c r="R1959" s="60"/>
    </row>
    <row r="1960" spans="2:18" x14ac:dyDescent="0.25"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/>
      <c r="O1960"/>
      <c r="P1960"/>
      <c r="Q1960"/>
      <c r="R1960" s="60"/>
    </row>
    <row r="1961" spans="2:18" x14ac:dyDescent="0.25"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/>
      <c r="O1961"/>
      <c r="P1961"/>
      <c r="Q1961"/>
      <c r="R1961" s="60"/>
    </row>
    <row r="1962" spans="2:18" x14ac:dyDescent="0.25"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/>
      <c r="O1962"/>
      <c r="P1962"/>
      <c r="Q1962"/>
      <c r="R1962" s="60"/>
    </row>
    <row r="1963" spans="2:18" x14ac:dyDescent="0.25"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/>
      <c r="O1963"/>
      <c r="P1963"/>
      <c r="Q1963"/>
      <c r="R1963" s="60"/>
    </row>
    <row r="1964" spans="2:18" x14ac:dyDescent="0.25"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/>
      <c r="O1964"/>
      <c r="P1964"/>
      <c r="Q1964"/>
      <c r="R1964" s="60"/>
    </row>
    <row r="1965" spans="2:18" x14ac:dyDescent="0.25"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/>
      <c r="O1965"/>
      <c r="P1965"/>
      <c r="Q1965"/>
      <c r="R1965" s="60"/>
    </row>
    <row r="1966" spans="2:18" x14ac:dyDescent="0.25"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/>
      <c r="O1966"/>
      <c r="P1966"/>
      <c r="Q1966"/>
      <c r="R1966" s="60"/>
    </row>
    <row r="1967" spans="2:18" x14ac:dyDescent="0.25"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/>
      <c r="O1967"/>
      <c r="P1967"/>
      <c r="Q1967"/>
      <c r="R1967" s="60"/>
    </row>
    <row r="1968" spans="2:18" x14ac:dyDescent="0.25"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/>
      <c r="O1968"/>
      <c r="P1968"/>
      <c r="Q1968"/>
      <c r="R1968" s="60"/>
    </row>
    <row r="1969" spans="2:18" x14ac:dyDescent="0.25"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/>
      <c r="O1969"/>
      <c r="P1969"/>
      <c r="Q1969"/>
      <c r="R1969" s="60"/>
    </row>
    <row r="1970" spans="2:18" x14ac:dyDescent="0.25"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/>
      <c r="O1970"/>
      <c r="P1970"/>
      <c r="Q1970"/>
      <c r="R1970" s="60"/>
    </row>
    <row r="1971" spans="2:18" x14ac:dyDescent="0.25"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/>
      <c r="O1971"/>
      <c r="P1971"/>
      <c r="Q1971"/>
      <c r="R1971" s="60"/>
    </row>
    <row r="1972" spans="2:18" x14ac:dyDescent="0.25"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/>
      <c r="O1972"/>
      <c r="P1972"/>
      <c r="Q1972"/>
      <c r="R1972" s="60"/>
    </row>
    <row r="1973" spans="2:18" x14ac:dyDescent="0.25"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/>
      <c r="O1973"/>
      <c r="P1973"/>
      <c r="Q1973"/>
      <c r="R1973" s="60"/>
    </row>
    <row r="1974" spans="2:18" x14ac:dyDescent="0.25"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/>
      <c r="O1974"/>
      <c r="P1974"/>
      <c r="Q1974"/>
      <c r="R1974" s="60"/>
    </row>
    <row r="1975" spans="2:18" x14ac:dyDescent="0.25"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/>
      <c r="O1975"/>
      <c r="P1975"/>
      <c r="Q1975"/>
      <c r="R1975" s="60"/>
    </row>
    <row r="1976" spans="2:18" x14ac:dyDescent="0.25"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/>
      <c r="O1976"/>
      <c r="P1976"/>
      <c r="Q1976"/>
      <c r="R1976" s="60"/>
    </row>
    <row r="1977" spans="2:18" x14ac:dyDescent="0.25"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/>
      <c r="O1977"/>
      <c r="P1977"/>
      <c r="Q1977"/>
      <c r="R1977" s="60"/>
    </row>
    <row r="1978" spans="2:18" x14ac:dyDescent="0.25"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/>
      <c r="O1978"/>
      <c r="P1978"/>
      <c r="Q1978"/>
      <c r="R1978" s="60"/>
    </row>
    <row r="1979" spans="2:18" x14ac:dyDescent="0.25"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/>
      <c r="O1979"/>
      <c r="P1979"/>
      <c r="Q1979"/>
      <c r="R1979" s="60"/>
    </row>
    <row r="1980" spans="2:18" x14ac:dyDescent="0.25"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/>
      <c r="O1980"/>
      <c r="P1980"/>
      <c r="Q1980"/>
      <c r="R1980" s="60"/>
    </row>
    <row r="1981" spans="2:18" x14ac:dyDescent="0.25"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/>
      <c r="O1981"/>
      <c r="P1981"/>
      <c r="Q1981"/>
      <c r="R1981" s="60"/>
    </row>
    <row r="1982" spans="2:18" x14ac:dyDescent="0.25"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/>
      <c r="O1982"/>
      <c r="P1982"/>
      <c r="Q1982"/>
      <c r="R1982" s="60"/>
    </row>
    <row r="1983" spans="2:18" x14ac:dyDescent="0.25"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/>
      <c r="O1983"/>
      <c r="P1983"/>
      <c r="Q1983"/>
      <c r="R1983" s="60"/>
    </row>
    <row r="1984" spans="2:18" x14ac:dyDescent="0.25"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/>
      <c r="O1984"/>
      <c r="P1984"/>
      <c r="Q1984"/>
      <c r="R1984" s="60"/>
    </row>
    <row r="1985" spans="2:18" x14ac:dyDescent="0.25"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/>
      <c r="O1985"/>
      <c r="P1985"/>
      <c r="Q1985"/>
      <c r="R1985" s="60"/>
    </row>
    <row r="1986" spans="2:18" x14ac:dyDescent="0.25"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/>
      <c r="O1986"/>
      <c r="P1986"/>
      <c r="Q1986"/>
      <c r="R1986" s="60"/>
    </row>
    <row r="1987" spans="2:18" x14ac:dyDescent="0.25"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/>
      <c r="O1987"/>
      <c r="P1987"/>
      <c r="Q1987"/>
      <c r="R1987" s="60"/>
    </row>
    <row r="1988" spans="2:18" x14ac:dyDescent="0.25"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/>
      <c r="O1988"/>
      <c r="P1988"/>
      <c r="Q1988"/>
      <c r="R1988" s="60"/>
    </row>
    <row r="1989" spans="2:18" x14ac:dyDescent="0.25"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/>
      <c r="O1989"/>
      <c r="P1989"/>
      <c r="Q1989"/>
      <c r="R1989" s="60"/>
    </row>
    <row r="1990" spans="2:18" x14ac:dyDescent="0.25"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/>
      <c r="O1990"/>
      <c r="P1990"/>
      <c r="Q1990"/>
      <c r="R1990" s="60"/>
    </row>
    <row r="1991" spans="2:18" x14ac:dyDescent="0.25"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/>
      <c r="O1991"/>
      <c r="P1991"/>
      <c r="Q1991"/>
      <c r="R1991" s="60"/>
    </row>
    <row r="1992" spans="2:18" x14ac:dyDescent="0.25"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/>
      <c r="O1992"/>
      <c r="P1992"/>
      <c r="Q1992"/>
      <c r="R1992" s="60"/>
    </row>
    <row r="1993" spans="2:18" x14ac:dyDescent="0.25"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/>
      <c r="O1993"/>
      <c r="P1993"/>
      <c r="Q1993"/>
      <c r="R1993" s="60"/>
    </row>
    <row r="1994" spans="2:18" x14ac:dyDescent="0.25"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/>
      <c r="O1994"/>
      <c r="P1994"/>
      <c r="Q1994"/>
      <c r="R1994" s="60"/>
    </row>
    <row r="1995" spans="2:18" x14ac:dyDescent="0.25"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/>
      <c r="O1995"/>
      <c r="P1995"/>
      <c r="Q1995"/>
      <c r="R1995" s="60"/>
    </row>
    <row r="1996" spans="2:18" x14ac:dyDescent="0.25"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/>
      <c r="O1996"/>
      <c r="P1996"/>
      <c r="Q1996"/>
      <c r="R1996" s="60"/>
    </row>
    <row r="1997" spans="2:18" x14ac:dyDescent="0.25"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/>
      <c r="O1997"/>
      <c r="P1997"/>
      <c r="Q1997"/>
      <c r="R1997" s="60"/>
    </row>
    <row r="1998" spans="2:18" x14ac:dyDescent="0.25"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/>
      <c r="O1998"/>
      <c r="P1998"/>
      <c r="Q1998"/>
      <c r="R1998" s="60"/>
    </row>
    <row r="1999" spans="2:18" x14ac:dyDescent="0.25"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/>
      <c r="O1999"/>
      <c r="P1999"/>
      <c r="Q1999"/>
      <c r="R1999" s="60"/>
    </row>
    <row r="2000" spans="2:18" x14ac:dyDescent="0.25"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/>
      <c r="O2000"/>
      <c r="P2000"/>
      <c r="Q2000"/>
      <c r="R2000" s="60"/>
    </row>
    <row r="2001" spans="2:18" x14ac:dyDescent="0.25"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/>
      <c r="O2001"/>
      <c r="P2001"/>
      <c r="Q2001"/>
      <c r="R2001" s="60"/>
    </row>
    <row r="2002" spans="2:18" x14ac:dyDescent="0.25"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/>
      <c r="O2002"/>
      <c r="P2002"/>
      <c r="Q2002"/>
      <c r="R2002" s="60"/>
    </row>
    <row r="2003" spans="2:18" x14ac:dyDescent="0.25"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/>
      <c r="O2003"/>
      <c r="P2003"/>
      <c r="Q2003"/>
      <c r="R2003" s="60"/>
    </row>
    <row r="2004" spans="2:18" x14ac:dyDescent="0.25"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/>
      <c r="O2004"/>
      <c r="P2004"/>
      <c r="Q2004"/>
      <c r="R2004" s="60"/>
    </row>
    <row r="2005" spans="2:18" x14ac:dyDescent="0.25"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/>
      <c r="O2005"/>
      <c r="P2005"/>
      <c r="Q2005"/>
      <c r="R2005" s="60"/>
    </row>
    <row r="2006" spans="2:18" x14ac:dyDescent="0.25"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/>
      <c r="O2006"/>
      <c r="P2006"/>
      <c r="Q2006"/>
      <c r="R2006" s="60"/>
    </row>
    <row r="2007" spans="2:18" x14ac:dyDescent="0.25"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/>
      <c r="O2007"/>
      <c r="P2007"/>
      <c r="Q2007"/>
      <c r="R2007" s="60"/>
    </row>
    <row r="2008" spans="2:18" x14ac:dyDescent="0.25"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/>
      <c r="O2008"/>
      <c r="P2008"/>
      <c r="Q2008"/>
      <c r="R2008" s="60"/>
    </row>
    <row r="2009" spans="2:18" x14ac:dyDescent="0.25"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/>
      <c r="O2009"/>
      <c r="P2009"/>
      <c r="Q2009"/>
      <c r="R2009" s="60"/>
    </row>
    <row r="2010" spans="2:18" x14ac:dyDescent="0.25"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/>
      <c r="O2010"/>
      <c r="P2010"/>
      <c r="Q2010"/>
      <c r="R2010" s="60"/>
    </row>
    <row r="2011" spans="2:18" x14ac:dyDescent="0.25"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/>
      <c r="O2011"/>
      <c r="P2011"/>
      <c r="Q2011"/>
      <c r="R2011" s="60"/>
    </row>
    <row r="2012" spans="2:18" x14ac:dyDescent="0.25"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/>
      <c r="O2012"/>
      <c r="P2012"/>
      <c r="Q2012"/>
      <c r="R2012" s="60"/>
    </row>
    <row r="2013" spans="2:18" x14ac:dyDescent="0.25"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/>
      <c r="O2013"/>
      <c r="P2013"/>
      <c r="Q2013"/>
      <c r="R2013" s="60"/>
    </row>
    <row r="2014" spans="2:18" x14ac:dyDescent="0.25"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/>
      <c r="O2014"/>
      <c r="P2014"/>
      <c r="Q2014"/>
      <c r="R2014" s="60"/>
    </row>
    <row r="2015" spans="2:18" x14ac:dyDescent="0.25"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/>
      <c r="O2015"/>
      <c r="P2015"/>
      <c r="Q2015"/>
      <c r="R2015" s="60"/>
    </row>
    <row r="2016" spans="2:18" x14ac:dyDescent="0.25"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/>
      <c r="O2016"/>
      <c r="P2016"/>
      <c r="Q2016"/>
      <c r="R2016" s="60"/>
    </row>
    <row r="2017" spans="2:18" x14ac:dyDescent="0.25"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/>
      <c r="O2017"/>
      <c r="P2017"/>
      <c r="Q2017"/>
      <c r="R2017" s="60"/>
    </row>
    <row r="2018" spans="2:18" x14ac:dyDescent="0.25"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/>
      <c r="O2018"/>
      <c r="P2018"/>
      <c r="Q2018"/>
      <c r="R2018" s="60"/>
    </row>
    <row r="2019" spans="2:18" x14ac:dyDescent="0.25"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/>
      <c r="O2019"/>
      <c r="P2019"/>
      <c r="Q2019"/>
      <c r="R2019" s="60"/>
    </row>
    <row r="2020" spans="2:18" x14ac:dyDescent="0.25"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/>
      <c r="O2020"/>
      <c r="P2020"/>
      <c r="Q2020"/>
      <c r="R2020" s="60"/>
    </row>
    <row r="2021" spans="2:18" x14ac:dyDescent="0.25"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/>
      <c r="O2021"/>
      <c r="P2021"/>
      <c r="Q2021"/>
      <c r="R2021" s="60"/>
    </row>
    <row r="2022" spans="2:18" x14ac:dyDescent="0.25"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/>
      <c r="O2022"/>
      <c r="P2022"/>
      <c r="Q2022"/>
      <c r="R2022" s="60"/>
    </row>
    <row r="2023" spans="2:18" x14ac:dyDescent="0.25"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/>
      <c r="O2023"/>
      <c r="P2023"/>
      <c r="Q2023"/>
      <c r="R2023" s="60"/>
    </row>
    <row r="2024" spans="2:18" x14ac:dyDescent="0.25"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/>
      <c r="O2024"/>
      <c r="P2024"/>
      <c r="Q2024"/>
      <c r="R2024" s="60"/>
    </row>
    <row r="2025" spans="2:18" x14ac:dyDescent="0.25"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/>
      <c r="O2025"/>
      <c r="P2025"/>
      <c r="Q2025"/>
      <c r="R2025" s="60"/>
    </row>
    <row r="2026" spans="2:18" x14ac:dyDescent="0.25"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/>
      <c r="O2026"/>
      <c r="P2026"/>
      <c r="Q2026"/>
      <c r="R2026" s="60"/>
    </row>
    <row r="2027" spans="2:18" x14ac:dyDescent="0.25"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/>
      <c r="O2027"/>
      <c r="P2027"/>
      <c r="Q2027"/>
      <c r="R2027" s="60"/>
    </row>
    <row r="2028" spans="2:18" x14ac:dyDescent="0.25"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/>
      <c r="O2028"/>
      <c r="P2028"/>
      <c r="Q2028"/>
      <c r="R2028" s="60"/>
    </row>
    <row r="2029" spans="2:18" x14ac:dyDescent="0.25"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/>
      <c r="O2029"/>
      <c r="P2029"/>
      <c r="Q2029"/>
      <c r="R2029" s="60"/>
    </row>
    <row r="2030" spans="2:18" x14ac:dyDescent="0.25"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/>
      <c r="O2030"/>
      <c r="P2030"/>
      <c r="Q2030"/>
      <c r="R2030" s="60"/>
    </row>
    <row r="2031" spans="2:18" x14ac:dyDescent="0.25"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/>
      <c r="O2031"/>
      <c r="P2031"/>
      <c r="Q2031"/>
      <c r="R2031" s="60"/>
    </row>
    <row r="2032" spans="2:18" x14ac:dyDescent="0.25"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/>
      <c r="O2032"/>
      <c r="P2032"/>
      <c r="Q2032"/>
      <c r="R2032" s="60"/>
    </row>
    <row r="2033" spans="2:18" x14ac:dyDescent="0.25"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/>
      <c r="O2033"/>
      <c r="P2033"/>
      <c r="Q2033"/>
      <c r="R2033" s="60"/>
    </row>
    <row r="2034" spans="2:18" x14ac:dyDescent="0.25"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/>
      <c r="O2034"/>
      <c r="P2034"/>
      <c r="Q2034"/>
      <c r="R2034" s="60"/>
    </row>
    <row r="2035" spans="2:18" x14ac:dyDescent="0.25"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/>
      <c r="O2035"/>
      <c r="P2035"/>
      <c r="Q2035"/>
      <c r="R2035" s="60"/>
    </row>
    <row r="2036" spans="2:18" x14ac:dyDescent="0.25"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/>
      <c r="O2036"/>
      <c r="P2036"/>
      <c r="Q2036"/>
      <c r="R2036" s="60"/>
    </row>
    <row r="2037" spans="2:18" x14ac:dyDescent="0.25"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/>
      <c r="O2037"/>
      <c r="P2037"/>
      <c r="Q2037"/>
      <c r="R2037" s="60"/>
    </row>
    <row r="2038" spans="2:18" x14ac:dyDescent="0.25"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/>
      <c r="O2038"/>
      <c r="P2038"/>
      <c r="Q2038"/>
      <c r="R2038" s="60"/>
    </row>
    <row r="2039" spans="2:18" x14ac:dyDescent="0.25"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/>
      <c r="O2039"/>
      <c r="P2039"/>
      <c r="Q2039"/>
      <c r="R2039" s="60"/>
    </row>
    <row r="2040" spans="2:18" x14ac:dyDescent="0.25"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/>
      <c r="O2040"/>
      <c r="P2040"/>
      <c r="Q2040"/>
      <c r="R2040" s="60"/>
    </row>
    <row r="2041" spans="2:18" x14ac:dyDescent="0.25"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/>
      <c r="O2041"/>
      <c r="P2041"/>
      <c r="Q2041"/>
      <c r="R2041" s="60"/>
    </row>
    <row r="2042" spans="2:18" x14ac:dyDescent="0.25"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/>
      <c r="O2042"/>
      <c r="P2042"/>
      <c r="Q2042"/>
      <c r="R2042" s="60"/>
    </row>
    <row r="2043" spans="2:18" x14ac:dyDescent="0.25"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/>
      <c r="O2043"/>
      <c r="P2043"/>
      <c r="Q2043"/>
      <c r="R2043" s="60"/>
    </row>
    <row r="2044" spans="2:18" x14ac:dyDescent="0.25"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/>
      <c r="O2044"/>
      <c r="P2044"/>
      <c r="Q2044"/>
      <c r="R2044" s="60"/>
    </row>
    <row r="2045" spans="2:18" x14ac:dyDescent="0.25"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/>
      <c r="O2045"/>
      <c r="P2045"/>
      <c r="Q2045"/>
      <c r="R2045" s="60"/>
    </row>
    <row r="2046" spans="2:18" x14ac:dyDescent="0.25"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/>
      <c r="O2046"/>
      <c r="P2046"/>
      <c r="Q2046"/>
      <c r="R2046" s="60"/>
    </row>
    <row r="2047" spans="2:18" x14ac:dyDescent="0.25"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/>
      <c r="O2047"/>
      <c r="P2047"/>
      <c r="Q2047"/>
      <c r="R2047" s="60"/>
    </row>
    <row r="2048" spans="2:18" x14ac:dyDescent="0.25"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/>
      <c r="O2048"/>
      <c r="P2048"/>
      <c r="Q2048"/>
      <c r="R2048" s="60"/>
    </row>
    <row r="2049" spans="2:18" x14ac:dyDescent="0.25"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/>
      <c r="O2049"/>
      <c r="P2049"/>
      <c r="Q2049"/>
      <c r="R2049" s="60"/>
    </row>
    <row r="2050" spans="2:18" x14ac:dyDescent="0.25"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/>
      <c r="O2050"/>
      <c r="P2050"/>
      <c r="Q2050"/>
      <c r="R2050" s="60"/>
    </row>
    <row r="2051" spans="2:18" x14ac:dyDescent="0.25"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/>
      <c r="O2051"/>
      <c r="P2051"/>
      <c r="Q2051"/>
      <c r="R2051" s="60"/>
    </row>
    <row r="2052" spans="2:18" x14ac:dyDescent="0.25"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/>
      <c r="O2052"/>
      <c r="P2052"/>
      <c r="Q2052"/>
      <c r="R2052" s="60"/>
    </row>
    <row r="2053" spans="2:18" x14ac:dyDescent="0.25"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/>
      <c r="O2053"/>
      <c r="P2053"/>
      <c r="Q2053"/>
      <c r="R2053" s="60"/>
    </row>
    <row r="2054" spans="2:18" x14ac:dyDescent="0.25"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/>
      <c r="O2054"/>
      <c r="P2054"/>
      <c r="Q2054"/>
      <c r="R2054" s="60"/>
    </row>
    <row r="2055" spans="2:18" x14ac:dyDescent="0.25"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/>
      <c r="O2055"/>
      <c r="P2055"/>
      <c r="Q2055"/>
      <c r="R2055" s="60"/>
    </row>
    <row r="2056" spans="2:18" x14ac:dyDescent="0.25"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/>
      <c r="O2056"/>
      <c r="P2056"/>
      <c r="Q2056"/>
      <c r="R2056" s="60"/>
    </row>
    <row r="2057" spans="2:18" x14ac:dyDescent="0.25"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/>
      <c r="O2057"/>
      <c r="P2057"/>
      <c r="Q2057"/>
      <c r="R2057" s="60"/>
    </row>
    <row r="2058" spans="2:18" x14ac:dyDescent="0.25"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/>
      <c r="O2058"/>
      <c r="P2058"/>
      <c r="Q2058"/>
      <c r="R2058" s="60"/>
    </row>
    <row r="2059" spans="2:18" x14ac:dyDescent="0.25"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/>
      <c r="O2059"/>
      <c r="P2059"/>
      <c r="Q2059"/>
      <c r="R2059" s="60"/>
    </row>
    <row r="2060" spans="2:18" x14ac:dyDescent="0.25"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/>
      <c r="O2060"/>
      <c r="P2060"/>
      <c r="Q2060"/>
      <c r="R2060" s="60"/>
    </row>
    <row r="2061" spans="2:18" x14ac:dyDescent="0.25"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/>
      <c r="O2061"/>
      <c r="P2061"/>
      <c r="Q2061"/>
      <c r="R2061" s="60"/>
    </row>
    <row r="2062" spans="2:18" x14ac:dyDescent="0.25"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/>
      <c r="O2062"/>
      <c r="P2062"/>
      <c r="Q2062"/>
      <c r="R2062" s="60"/>
    </row>
    <row r="2063" spans="2:18" x14ac:dyDescent="0.25"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/>
      <c r="O2063"/>
      <c r="P2063"/>
      <c r="Q2063"/>
      <c r="R2063" s="60"/>
    </row>
    <row r="2064" spans="2:18" x14ac:dyDescent="0.25"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/>
      <c r="O2064"/>
      <c r="P2064"/>
      <c r="Q2064"/>
      <c r="R2064" s="60"/>
    </row>
    <row r="2065" spans="2:18" x14ac:dyDescent="0.25"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/>
      <c r="O2065"/>
      <c r="P2065"/>
      <c r="Q2065"/>
      <c r="R2065" s="60"/>
    </row>
    <row r="2066" spans="2:18" x14ac:dyDescent="0.25"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/>
      <c r="O2066"/>
      <c r="P2066"/>
      <c r="Q2066"/>
      <c r="R2066" s="60"/>
    </row>
    <row r="2067" spans="2:18" x14ac:dyDescent="0.25"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/>
      <c r="O2067"/>
      <c r="P2067"/>
      <c r="Q2067"/>
      <c r="R2067" s="60"/>
    </row>
    <row r="2068" spans="2:18" x14ac:dyDescent="0.25"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/>
      <c r="O2068"/>
      <c r="P2068"/>
      <c r="Q2068"/>
      <c r="R2068" s="60"/>
    </row>
    <row r="2069" spans="2:18" x14ac:dyDescent="0.25"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/>
      <c r="O2069"/>
      <c r="P2069"/>
      <c r="Q2069"/>
      <c r="R2069" s="60"/>
    </row>
    <row r="2070" spans="2:18" x14ac:dyDescent="0.25"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/>
      <c r="O2070"/>
      <c r="P2070"/>
      <c r="Q2070"/>
      <c r="R2070" s="60"/>
    </row>
    <row r="2071" spans="2:18" x14ac:dyDescent="0.25"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/>
      <c r="O2071"/>
      <c r="P2071"/>
      <c r="Q2071"/>
      <c r="R2071" s="60"/>
    </row>
    <row r="2072" spans="2:18" x14ac:dyDescent="0.25"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/>
      <c r="O2072"/>
      <c r="P2072"/>
      <c r="Q2072"/>
      <c r="R2072" s="60"/>
    </row>
    <row r="2073" spans="2:18" x14ac:dyDescent="0.25"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/>
      <c r="O2073"/>
      <c r="P2073"/>
      <c r="Q2073"/>
      <c r="R2073" s="60"/>
    </row>
    <row r="2074" spans="2:18" x14ac:dyDescent="0.25"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/>
      <c r="O2074"/>
      <c r="P2074"/>
      <c r="Q2074"/>
      <c r="R2074" s="60"/>
    </row>
    <row r="2075" spans="2:18" x14ac:dyDescent="0.25"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/>
      <c r="O2075"/>
      <c r="P2075"/>
      <c r="Q2075"/>
      <c r="R2075" s="60"/>
    </row>
    <row r="2076" spans="2:18" x14ac:dyDescent="0.25"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/>
      <c r="O2076"/>
      <c r="P2076"/>
      <c r="Q2076"/>
      <c r="R2076" s="60"/>
    </row>
    <row r="2077" spans="2:18" x14ac:dyDescent="0.25"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/>
      <c r="O2077"/>
      <c r="P2077"/>
      <c r="Q2077"/>
      <c r="R2077" s="60"/>
    </row>
    <row r="2078" spans="2:18" x14ac:dyDescent="0.25"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/>
      <c r="O2078"/>
      <c r="P2078"/>
      <c r="Q2078"/>
      <c r="R2078" s="60"/>
    </row>
    <row r="2079" spans="2:18" x14ac:dyDescent="0.25"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/>
      <c r="O2079"/>
      <c r="P2079"/>
      <c r="Q2079"/>
      <c r="R2079" s="60"/>
    </row>
    <row r="2080" spans="2:18" x14ac:dyDescent="0.25"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/>
      <c r="O2080"/>
      <c r="P2080"/>
      <c r="Q2080"/>
      <c r="R2080" s="60"/>
    </row>
    <row r="2081" spans="2:18" x14ac:dyDescent="0.25"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/>
      <c r="O2081"/>
      <c r="P2081"/>
      <c r="Q2081"/>
      <c r="R2081" s="60"/>
    </row>
    <row r="2082" spans="2:18" x14ac:dyDescent="0.25"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/>
      <c r="O2082"/>
      <c r="P2082"/>
      <c r="Q2082"/>
      <c r="R2082" s="60"/>
    </row>
    <row r="2083" spans="2:18" x14ac:dyDescent="0.25"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/>
      <c r="O2083"/>
      <c r="P2083"/>
      <c r="Q2083"/>
      <c r="R2083" s="60"/>
    </row>
    <row r="2084" spans="2:18" x14ac:dyDescent="0.25"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/>
      <c r="O2084"/>
      <c r="P2084"/>
      <c r="Q2084"/>
      <c r="R2084" s="60"/>
    </row>
    <row r="2085" spans="2:18" x14ac:dyDescent="0.25"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/>
      <c r="O2085"/>
      <c r="P2085"/>
      <c r="Q2085"/>
      <c r="R2085" s="60"/>
    </row>
    <row r="2086" spans="2:18" x14ac:dyDescent="0.25"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/>
      <c r="O2086"/>
      <c r="P2086"/>
      <c r="Q2086"/>
      <c r="R2086" s="60"/>
    </row>
    <row r="2087" spans="2:18" x14ac:dyDescent="0.25"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/>
      <c r="O2087"/>
      <c r="P2087"/>
      <c r="Q2087"/>
      <c r="R2087" s="60"/>
    </row>
    <row r="2088" spans="2:18" x14ac:dyDescent="0.25"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/>
      <c r="O2088"/>
      <c r="P2088"/>
      <c r="Q2088"/>
      <c r="R2088" s="60"/>
    </row>
    <row r="2089" spans="2:18" x14ac:dyDescent="0.25"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/>
      <c r="O2089"/>
      <c r="P2089"/>
      <c r="Q2089"/>
      <c r="R2089" s="60"/>
    </row>
    <row r="2090" spans="2:18" x14ac:dyDescent="0.25"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/>
      <c r="O2090"/>
      <c r="P2090"/>
      <c r="Q2090"/>
      <c r="R2090" s="60"/>
    </row>
    <row r="2091" spans="2:18" x14ac:dyDescent="0.25"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/>
      <c r="O2091"/>
      <c r="P2091"/>
      <c r="Q2091"/>
      <c r="R2091" s="60"/>
    </row>
    <row r="2092" spans="2:18" x14ac:dyDescent="0.25"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/>
      <c r="O2092"/>
      <c r="P2092"/>
      <c r="Q2092"/>
      <c r="R2092" s="60"/>
    </row>
    <row r="2093" spans="2:18" x14ac:dyDescent="0.25"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/>
      <c r="O2093"/>
      <c r="P2093"/>
      <c r="Q2093"/>
      <c r="R2093" s="60"/>
    </row>
    <row r="2094" spans="2:18" x14ac:dyDescent="0.25"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/>
      <c r="O2094"/>
      <c r="P2094"/>
      <c r="Q2094"/>
      <c r="R2094" s="60"/>
    </row>
    <row r="2095" spans="2:18" x14ac:dyDescent="0.25"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/>
      <c r="O2095"/>
      <c r="P2095"/>
      <c r="Q2095"/>
      <c r="R2095" s="60"/>
    </row>
    <row r="2096" spans="2:18" x14ac:dyDescent="0.25"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/>
      <c r="O2096"/>
      <c r="P2096"/>
      <c r="Q2096"/>
      <c r="R2096" s="60"/>
    </row>
    <row r="2097" spans="2:18" x14ac:dyDescent="0.25"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/>
      <c r="O2097"/>
      <c r="P2097"/>
      <c r="Q2097"/>
      <c r="R2097" s="60"/>
    </row>
    <row r="2098" spans="2:18" x14ac:dyDescent="0.25"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/>
      <c r="O2098"/>
      <c r="P2098"/>
      <c r="Q2098"/>
      <c r="R2098" s="60"/>
    </row>
    <row r="2099" spans="2:18" x14ac:dyDescent="0.25"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/>
      <c r="O2099"/>
      <c r="P2099"/>
      <c r="Q2099"/>
      <c r="R2099" s="60"/>
    </row>
    <row r="2100" spans="2:18" x14ac:dyDescent="0.25"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/>
      <c r="O2100"/>
      <c r="P2100"/>
      <c r="Q2100"/>
      <c r="R2100" s="60"/>
    </row>
    <row r="2101" spans="2:18" x14ac:dyDescent="0.25"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/>
      <c r="O2101"/>
      <c r="P2101"/>
      <c r="Q2101"/>
      <c r="R2101" s="60"/>
    </row>
    <row r="2102" spans="2:18" x14ac:dyDescent="0.25"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/>
      <c r="O2102"/>
      <c r="P2102"/>
      <c r="Q2102"/>
      <c r="R2102" s="60"/>
    </row>
    <row r="2103" spans="2:18" x14ac:dyDescent="0.25"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/>
      <c r="O2103"/>
      <c r="P2103"/>
      <c r="Q2103"/>
      <c r="R2103" s="60"/>
    </row>
    <row r="2104" spans="2:18" x14ac:dyDescent="0.25"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/>
      <c r="O2104"/>
      <c r="P2104"/>
      <c r="Q2104"/>
      <c r="R2104" s="60"/>
    </row>
    <row r="2105" spans="2:18" x14ac:dyDescent="0.25"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/>
      <c r="O2105"/>
      <c r="P2105"/>
      <c r="Q2105"/>
      <c r="R2105" s="60"/>
    </row>
    <row r="2106" spans="2:18" x14ac:dyDescent="0.25"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/>
      <c r="O2106"/>
      <c r="P2106"/>
      <c r="Q2106"/>
      <c r="R2106" s="60"/>
    </row>
    <row r="2107" spans="2:18" x14ac:dyDescent="0.25"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/>
      <c r="O2107"/>
      <c r="P2107"/>
      <c r="Q2107"/>
      <c r="R2107" s="60"/>
    </row>
    <row r="2108" spans="2:18" x14ac:dyDescent="0.25"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/>
      <c r="O2108"/>
      <c r="P2108"/>
      <c r="Q2108"/>
      <c r="R2108" s="60"/>
    </row>
    <row r="2109" spans="2:18" x14ac:dyDescent="0.25"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/>
      <c r="O2109"/>
      <c r="P2109"/>
      <c r="Q2109"/>
      <c r="R2109" s="60"/>
    </row>
    <row r="2110" spans="2:18" x14ac:dyDescent="0.25"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/>
      <c r="O2110"/>
      <c r="P2110"/>
      <c r="Q2110"/>
      <c r="R2110" s="60"/>
    </row>
    <row r="2111" spans="2:18" x14ac:dyDescent="0.25"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/>
      <c r="O2111"/>
      <c r="P2111"/>
      <c r="Q2111"/>
      <c r="R2111" s="60"/>
    </row>
    <row r="2112" spans="2:18" x14ac:dyDescent="0.25"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/>
      <c r="O2112"/>
      <c r="P2112"/>
      <c r="Q2112"/>
      <c r="R2112" s="60"/>
    </row>
    <row r="2113" spans="2:18" x14ac:dyDescent="0.25"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/>
      <c r="O2113"/>
      <c r="P2113"/>
      <c r="Q2113"/>
      <c r="R2113" s="60"/>
    </row>
    <row r="2114" spans="2:18" x14ac:dyDescent="0.25"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/>
      <c r="O2114"/>
      <c r="P2114"/>
      <c r="Q2114"/>
      <c r="R2114" s="60"/>
    </row>
    <row r="2115" spans="2:18" x14ac:dyDescent="0.25"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/>
      <c r="O2115"/>
      <c r="P2115"/>
      <c r="Q2115"/>
      <c r="R2115" s="60"/>
    </row>
    <row r="2116" spans="2:18" x14ac:dyDescent="0.25"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/>
      <c r="O2116"/>
      <c r="P2116"/>
      <c r="Q2116"/>
      <c r="R2116" s="60"/>
    </row>
    <row r="2117" spans="2:18" x14ac:dyDescent="0.25"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/>
      <c r="O2117"/>
      <c r="P2117"/>
      <c r="Q2117"/>
      <c r="R2117" s="60"/>
    </row>
    <row r="2118" spans="2:18" x14ac:dyDescent="0.25"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/>
      <c r="O2118"/>
      <c r="P2118"/>
      <c r="Q2118"/>
      <c r="R2118" s="60"/>
    </row>
    <row r="2119" spans="2:18" x14ac:dyDescent="0.25"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/>
      <c r="O2119"/>
      <c r="P2119"/>
      <c r="Q2119"/>
      <c r="R2119" s="60"/>
    </row>
    <row r="2120" spans="2:18" x14ac:dyDescent="0.25"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/>
      <c r="O2120"/>
      <c r="P2120"/>
      <c r="Q2120"/>
      <c r="R2120" s="60"/>
    </row>
    <row r="2121" spans="2:18" x14ac:dyDescent="0.25"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/>
      <c r="O2121"/>
      <c r="P2121"/>
      <c r="Q2121"/>
      <c r="R2121" s="60"/>
    </row>
    <row r="2122" spans="2:18" x14ac:dyDescent="0.25"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/>
      <c r="O2122"/>
      <c r="P2122"/>
      <c r="Q2122"/>
      <c r="R2122" s="60"/>
    </row>
    <row r="2123" spans="2:18" x14ac:dyDescent="0.25"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/>
      <c r="O2123"/>
      <c r="P2123"/>
      <c r="Q2123"/>
      <c r="R2123" s="60"/>
    </row>
    <row r="2124" spans="2:18" x14ac:dyDescent="0.25"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/>
      <c r="O2124"/>
      <c r="P2124"/>
      <c r="Q2124"/>
      <c r="R2124" s="60"/>
    </row>
    <row r="2125" spans="2:18" x14ac:dyDescent="0.25"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/>
      <c r="O2125"/>
      <c r="P2125"/>
      <c r="Q2125"/>
      <c r="R2125" s="60"/>
    </row>
    <row r="2126" spans="2:18" x14ac:dyDescent="0.25"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/>
      <c r="O2126"/>
      <c r="P2126"/>
      <c r="Q2126"/>
      <c r="R2126" s="60"/>
    </row>
    <row r="2127" spans="2:18" x14ac:dyDescent="0.25"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/>
      <c r="O2127"/>
      <c r="P2127"/>
      <c r="Q2127"/>
      <c r="R2127" s="60"/>
    </row>
    <row r="2128" spans="2:18" x14ac:dyDescent="0.25"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/>
      <c r="O2128"/>
      <c r="P2128"/>
      <c r="Q2128"/>
      <c r="R2128" s="60"/>
    </row>
    <row r="2129" spans="2:18" x14ac:dyDescent="0.25"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/>
      <c r="O2129"/>
      <c r="P2129"/>
      <c r="Q2129"/>
      <c r="R2129" s="60"/>
    </row>
    <row r="2130" spans="2:18" x14ac:dyDescent="0.25"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/>
      <c r="O2130"/>
      <c r="P2130"/>
      <c r="Q2130"/>
      <c r="R2130" s="60"/>
    </row>
    <row r="2131" spans="2:18" x14ac:dyDescent="0.25"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/>
      <c r="O2131"/>
      <c r="P2131"/>
      <c r="Q2131"/>
      <c r="R2131" s="60"/>
    </row>
    <row r="2132" spans="2:18" x14ac:dyDescent="0.25"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/>
      <c r="O2132"/>
      <c r="P2132"/>
      <c r="Q2132"/>
      <c r="R2132" s="60"/>
    </row>
    <row r="2133" spans="2:18" x14ac:dyDescent="0.25"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/>
      <c r="O2133"/>
      <c r="P2133"/>
      <c r="Q2133"/>
      <c r="R2133" s="60"/>
    </row>
    <row r="2134" spans="2:18" x14ac:dyDescent="0.25"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/>
      <c r="O2134"/>
      <c r="P2134"/>
      <c r="Q2134"/>
      <c r="R2134" s="60"/>
    </row>
    <row r="2135" spans="2:18" x14ac:dyDescent="0.25"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/>
      <c r="O2135"/>
      <c r="P2135"/>
      <c r="Q2135"/>
      <c r="R2135" s="60"/>
    </row>
    <row r="2136" spans="2:18" x14ac:dyDescent="0.25"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/>
      <c r="O2136"/>
      <c r="P2136"/>
      <c r="Q2136"/>
      <c r="R2136" s="60"/>
    </row>
    <row r="2137" spans="2:18" x14ac:dyDescent="0.25"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/>
      <c r="O2137"/>
      <c r="P2137"/>
      <c r="Q2137"/>
      <c r="R2137" s="60"/>
    </row>
    <row r="2138" spans="2:18" x14ac:dyDescent="0.25"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/>
      <c r="O2138"/>
      <c r="P2138"/>
      <c r="Q2138"/>
      <c r="R2138" s="60"/>
    </row>
    <row r="2139" spans="2:18" x14ac:dyDescent="0.25"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/>
      <c r="O2139"/>
      <c r="P2139"/>
      <c r="Q2139"/>
      <c r="R2139" s="60"/>
    </row>
    <row r="2140" spans="2:18" x14ac:dyDescent="0.25"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/>
      <c r="O2140"/>
      <c r="P2140"/>
      <c r="Q2140"/>
      <c r="R2140" s="60"/>
    </row>
    <row r="2141" spans="2:18" x14ac:dyDescent="0.25"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/>
      <c r="O2141"/>
      <c r="P2141"/>
      <c r="Q2141"/>
      <c r="R2141" s="60"/>
    </row>
    <row r="2142" spans="2:18" x14ac:dyDescent="0.25"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/>
      <c r="O2142"/>
      <c r="P2142"/>
      <c r="Q2142"/>
      <c r="R2142" s="60"/>
    </row>
    <row r="2143" spans="2:18" x14ac:dyDescent="0.25"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/>
      <c r="O2143"/>
      <c r="P2143"/>
      <c r="Q2143"/>
      <c r="R2143" s="60"/>
    </row>
    <row r="2144" spans="2:18" x14ac:dyDescent="0.25"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/>
      <c r="O2144"/>
      <c r="P2144"/>
      <c r="Q2144"/>
      <c r="R2144" s="60"/>
    </row>
    <row r="2145" spans="2:18" x14ac:dyDescent="0.25"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/>
      <c r="O2145"/>
      <c r="P2145"/>
      <c r="Q2145"/>
      <c r="R2145" s="60"/>
    </row>
    <row r="2146" spans="2:18" x14ac:dyDescent="0.25"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/>
      <c r="O2146"/>
      <c r="P2146"/>
      <c r="Q2146"/>
      <c r="R2146" s="60"/>
    </row>
    <row r="2147" spans="2:18" x14ac:dyDescent="0.25"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/>
      <c r="O2147"/>
      <c r="P2147"/>
      <c r="Q2147"/>
      <c r="R2147" s="60"/>
    </row>
    <row r="2148" spans="2:18" x14ac:dyDescent="0.25"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/>
      <c r="O2148"/>
      <c r="P2148"/>
      <c r="Q2148"/>
      <c r="R2148" s="60"/>
    </row>
    <row r="2149" spans="2:18" x14ac:dyDescent="0.25"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/>
      <c r="O2149"/>
      <c r="P2149"/>
      <c r="Q2149"/>
      <c r="R2149" s="60"/>
    </row>
    <row r="2150" spans="2:18" x14ac:dyDescent="0.25"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/>
      <c r="O2150"/>
      <c r="P2150"/>
      <c r="Q2150"/>
      <c r="R2150" s="60"/>
    </row>
    <row r="2151" spans="2:18" x14ac:dyDescent="0.25"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/>
      <c r="O2151"/>
      <c r="P2151"/>
      <c r="Q2151"/>
      <c r="R2151" s="60"/>
    </row>
    <row r="2152" spans="2:18" x14ac:dyDescent="0.25"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/>
      <c r="O2152"/>
      <c r="P2152"/>
      <c r="Q2152"/>
      <c r="R2152" s="60"/>
    </row>
    <row r="2153" spans="2:18" x14ac:dyDescent="0.25"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/>
      <c r="O2153"/>
      <c r="P2153"/>
      <c r="Q2153"/>
      <c r="R2153" s="60"/>
    </row>
    <row r="2154" spans="2:18" x14ac:dyDescent="0.25"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/>
      <c r="O2154"/>
      <c r="P2154"/>
      <c r="Q2154"/>
      <c r="R2154" s="60"/>
    </row>
    <row r="2155" spans="2:18" x14ac:dyDescent="0.25"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/>
      <c r="O2155"/>
      <c r="P2155"/>
      <c r="Q2155"/>
      <c r="R2155" s="60"/>
    </row>
    <row r="2156" spans="2:18" x14ac:dyDescent="0.25"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/>
      <c r="O2156"/>
      <c r="P2156"/>
      <c r="Q2156"/>
      <c r="R2156" s="60"/>
    </row>
    <row r="2157" spans="2:18" x14ac:dyDescent="0.25"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/>
      <c r="O2157"/>
      <c r="P2157"/>
      <c r="Q2157"/>
      <c r="R2157" s="60"/>
    </row>
    <row r="2158" spans="2:18" x14ac:dyDescent="0.25"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/>
      <c r="O2158"/>
      <c r="P2158"/>
      <c r="Q2158"/>
      <c r="R2158" s="60"/>
    </row>
    <row r="2159" spans="2:18" x14ac:dyDescent="0.25"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/>
      <c r="O2159"/>
      <c r="P2159"/>
      <c r="Q2159"/>
      <c r="R2159" s="60"/>
    </row>
    <row r="2160" spans="2:18" x14ac:dyDescent="0.25"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/>
      <c r="O2160"/>
      <c r="P2160"/>
      <c r="Q2160"/>
      <c r="R2160" s="60"/>
    </row>
    <row r="2161" spans="2:18" x14ac:dyDescent="0.25"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/>
      <c r="O2161"/>
      <c r="P2161"/>
      <c r="Q2161"/>
      <c r="R2161" s="60"/>
    </row>
    <row r="2162" spans="2:18" x14ac:dyDescent="0.25"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/>
      <c r="O2162"/>
      <c r="P2162"/>
      <c r="Q2162"/>
      <c r="R2162" s="60"/>
    </row>
    <row r="2163" spans="2:18" x14ac:dyDescent="0.25"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/>
      <c r="O2163"/>
      <c r="P2163"/>
      <c r="Q2163"/>
      <c r="R2163" s="60"/>
    </row>
    <row r="2164" spans="2:18" x14ac:dyDescent="0.25"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/>
      <c r="O2164"/>
      <c r="P2164"/>
      <c r="Q2164"/>
      <c r="R2164" s="60"/>
    </row>
    <row r="2165" spans="2:18" x14ac:dyDescent="0.25"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/>
      <c r="O2165"/>
      <c r="P2165"/>
      <c r="Q2165"/>
      <c r="R2165" s="60"/>
    </row>
    <row r="2166" spans="2:18" x14ac:dyDescent="0.25"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/>
      <c r="O2166"/>
      <c r="P2166"/>
      <c r="Q2166"/>
      <c r="R2166" s="60"/>
    </row>
    <row r="2167" spans="2:18" x14ac:dyDescent="0.25"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/>
      <c r="O2167"/>
      <c r="P2167"/>
      <c r="Q2167"/>
      <c r="R2167" s="60"/>
    </row>
    <row r="2168" spans="2:18" x14ac:dyDescent="0.25"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/>
      <c r="O2168"/>
      <c r="P2168"/>
      <c r="Q2168"/>
      <c r="R2168" s="60"/>
    </row>
    <row r="2169" spans="2:18" x14ac:dyDescent="0.25"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/>
      <c r="O2169"/>
      <c r="P2169"/>
      <c r="Q2169"/>
      <c r="R2169" s="60"/>
    </row>
    <row r="2170" spans="2:18" x14ac:dyDescent="0.25"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/>
      <c r="O2170"/>
      <c r="P2170"/>
      <c r="Q2170"/>
      <c r="R2170" s="60"/>
    </row>
    <row r="2171" spans="2:18" x14ac:dyDescent="0.25"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/>
      <c r="O2171"/>
      <c r="P2171"/>
      <c r="Q2171"/>
      <c r="R2171" s="60"/>
    </row>
    <row r="2172" spans="2:18" x14ac:dyDescent="0.25"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/>
      <c r="O2172"/>
      <c r="P2172"/>
      <c r="Q2172"/>
      <c r="R2172" s="60"/>
    </row>
    <row r="2173" spans="2:18" x14ac:dyDescent="0.25"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/>
      <c r="O2173"/>
      <c r="P2173"/>
      <c r="Q2173"/>
      <c r="R2173" s="60"/>
    </row>
    <row r="2174" spans="2:18" x14ac:dyDescent="0.25"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/>
      <c r="O2174"/>
      <c r="P2174"/>
      <c r="Q2174"/>
      <c r="R2174" s="60"/>
    </row>
    <row r="2175" spans="2:18" x14ac:dyDescent="0.25"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/>
      <c r="O2175"/>
      <c r="P2175"/>
      <c r="Q2175"/>
      <c r="R2175" s="60"/>
    </row>
    <row r="2176" spans="2:18" x14ac:dyDescent="0.25"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/>
      <c r="O2176"/>
      <c r="P2176"/>
      <c r="Q2176"/>
      <c r="R2176" s="60"/>
    </row>
    <row r="2177" spans="2:18" x14ac:dyDescent="0.25"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/>
      <c r="O2177"/>
      <c r="P2177"/>
      <c r="Q2177"/>
      <c r="R2177" s="60"/>
    </row>
    <row r="2178" spans="2:18" x14ac:dyDescent="0.25"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/>
      <c r="O2178"/>
      <c r="P2178"/>
      <c r="Q2178"/>
      <c r="R2178" s="60"/>
    </row>
    <row r="2179" spans="2:18" x14ac:dyDescent="0.25"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/>
      <c r="O2179"/>
      <c r="P2179"/>
      <c r="Q2179"/>
      <c r="R2179" s="60"/>
    </row>
    <row r="2180" spans="2:18" x14ac:dyDescent="0.25"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/>
      <c r="O2180"/>
      <c r="P2180"/>
      <c r="Q2180"/>
      <c r="R2180" s="60"/>
    </row>
    <row r="2181" spans="2:18" x14ac:dyDescent="0.25"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/>
      <c r="O2181"/>
      <c r="P2181"/>
      <c r="Q2181"/>
      <c r="R2181" s="60"/>
    </row>
    <row r="2182" spans="2:18" x14ac:dyDescent="0.25"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/>
      <c r="O2182"/>
      <c r="P2182"/>
      <c r="Q2182"/>
      <c r="R2182" s="60"/>
    </row>
    <row r="2183" spans="2:18" x14ac:dyDescent="0.25"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/>
      <c r="O2183"/>
      <c r="P2183"/>
      <c r="Q2183"/>
      <c r="R2183" s="60"/>
    </row>
    <row r="2184" spans="2:18" x14ac:dyDescent="0.25"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/>
      <c r="O2184"/>
      <c r="P2184"/>
      <c r="Q2184"/>
      <c r="R2184" s="60"/>
    </row>
    <row r="2185" spans="2:18" x14ac:dyDescent="0.25"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/>
      <c r="O2185"/>
      <c r="P2185"/>
      <c r="Q2185"/>
      <c r="R2185" s="60"/>
    </row>
    <row r="2186" spans="2:18" x14ac:dyDescent="0.25"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/>
      <c r="O2186"/>
      <c r="P2186"/>
      <c r="Q2186"/>
      <c r="R2186" s="60"/>
    </row>
    <row r="2187" spans="2:18" x14ac:dyDescent="0.25"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/>
      <c r="O2187"/>
      <c r="P2187"/>
      <c r="Q2187"/>
      <c r="R2187" s="60"/>
    </row>
    <row r="2188" spans="2:18" x14ac:dyDescent="0.25"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/>
      <c r="O2188"/>
      <c r="P2188"/>
      <c r="Q2188"/>
      <c r="R2188" s="60"/>
    </row>
    <row r="2189" spans="2:18" x14ac:dyDescent="0.25"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/>
      <c r="O2189"/>
      <c r="P2189"/>
      <c r="Q2189"/>
      <c r="R2189" s="60"/>
    </row>
    <row r="2190" spans="2:18" x14ac:dyDescent="0.25"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/>
      <c r="O2190"/>
      <c r="P2190"/>
      <c r="Q2190"/>
      <c r="R2190" s="60"/>
    </row>
    <row r="2191" spans="2:18" x14ac:dyDescent="0.25"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/>
      <c r="O2191"/>
      <c r="P2191"/>
      <c r="Q2191"/>
      <c r="R2191" s="60"/>
    </row>
    <row r="2192" spans="2:18" x14ac:dyDescent="0.25"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/>
      <c r="O2192"/>
      <c r="P2192"/>
      <c r="Q2192"/>
      <c r="R2192" s="60"/>
    </row>
    <row r="2193" spans="2:18" x14ac:dyDescent="0.25"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/>
      <c r="O2193"/>
      <c r="P2193"/>
      <c r="Q2193"/>
      <c r="R2193" s="60"/>
    </row>
    <row r="2194" spans="2:18" x14ac:dyDescent="0.25"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/>
      <c r="O2194"/>
      <c r="P2194"/>
      <c r="Q2194"/>
      <c r="R2194" s="60"/>
    </row>
    <row r="2195" spans="2:18" x14ac:dyDescent="0.25"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/>
      <c r="O2195"/>
      <c r="P2195"/>
      <c r="Q2195"/>
      <c r="R2195" s="60"/>
    </row>
    <row r="2196" spans="2:18" x14ac:dyDescent="0.25"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/>
      <c r="O2196"/>
      <c r="P2196"/>
      <c r="Q2196"/>
      <c r="R2196" s="60"/>
    </row>
    <row r="2197" spans="2:18" x14ac:dyDescent="0.25"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/>
      <c r="O2197"/>
      <c r="P2197"/>
      <c r="Q2197"/>
      <c r="R2197" s="60"/>
    </row>
    <row r="2198" spans="2:18" x14ac:dyDescent="0.25"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/>
      <c r="O2198"/>
      <c r="P2198"/>
      <c r="Q2198"/>
      <c r="R2198" s="60"/>
    </row>
    <row r="2199" spans="2:18" x14ac:dyDescent="0.25"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/>
      <c r="O2199"/>
      <c r="P2199"/>
      <c r="Q2199"/>
      <c r="R2199" s="60"/>
    </row>
    <row r="2200" spans="2:18" x14ac:dyDescent="0.25"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/>
      <c r="O2200"/>
      <c r="P2200"/>
      <c r="Q2200"/>
      <c r="R2200" s="60"/>
    </row>
    <row r="2201" spans="2:18" x14ac:dyDescent="0.25"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/>
      <c r="O2201"/>
      <c r="P2201"/>
      <c r="Q2201"/>
      <c r="R2201" s="60"/>
    </row>
    <row r="2202" spans="2:18" x14ac:dyDescent="0.25"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/>
      <c r="O2202"/>
      <c r="P2202"/>
      <c r="Q2202"/>
      <c r="R2202" s="60"/>
    </row>
    <row r="2203" spans="2:18" x14ac:dyDescent="0.25"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/>
      <c r="O2203"/>
      <c r="P2203"/>
      <c r="Q2203"/>
      <c r="R2203" s="60"/>
    </row>
    <row r="2204" spans="2:18" x14ac:dyDescent="0.25"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/>
      <c r="O2204"/>
      <c r="P2204"/>
      <c r="Q2204"/>
      <c r="R2204" s="60"/>
    </row>
    <row r="2205" spans="2:18" x14ac:dyDescent="0.25"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/>
      <c r="O2205"/>
      <c r="P2205"/>
      <c r="Q2205"/>
      <c r="R2205" s="60"/>
    </row>
    <row r="2206" spans="2:18" x14ac:dyDescent="0.25"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/>
      <c r="O2206"/>
      <c r="P2206"/>
      <c r="Q2206"/>
      <c r="R2206" s="60"/>
    </row>
    <row r="2207" spans="2:18" x14ac:dyDescent="0.25"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/>
      <c r="O2207"/>
      <c r="P2207"/>
      <c r="Q2207"/>
      <c r="R2207" s="60"/>
    </row>
    <row r="2208" spans="2:18" x14ac:dyDescent="0.25"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/>
      <c r="O2208"/>
      <c r="P2208"/>
      <c r="Q2208"/>
      <c r="R2208" s="60"/>
    </row>
    <row r="2209" spans="2:18" x14ac:dyDescent="0.25"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/>
      <c r="O2209"/>
      <c r="P2209"/>
      <c r="Q2209"/>
      <c r="R2209" s="60"/>
    </row>
    <row r="2210" spans="2:18" x14ac:dyDescent="0.25"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/>
      <c r="O2210"/>
      <c r="P2210"/>
      <c r="Q2210"/>
      <c r="R2210" s="60"/>
    </row>
    <row r="2211" spans="2:18" x14ac:dyDescent="0.25"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/>
      <c r="O2211"/>
      <c r="P2211"/>
      <c r="Q2211"/>
      <c r="R2211" s="60"/>
    </row>
    <row r="2212" spans="2:18" x14ac:dyDescent="0.25"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/>
      <c r="O2212"/>
      <c r="P2212"/>
      <c r="Q2212"/>
      <c r="R2212" s="60"/>
    </row>
    <row r="2213" spans="2:18" x14ac:dyDescent="0.25"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/>
      <c r="O2213"/>
      <c r="P2213"/>
      <c r="Q2213"/>
      <c r="R2213" s="60"/>
    </row>
    <row r="2214" spans="2:18" x14ac:dyDescent="0.25"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/>
      <c r="O2214"/>
      <c r="P2214"/>
      <c r="Q2214"/>
      <c r="R2214" s="60"/>
    </row>
    <row r="2215" spans="2:18" x14ac:dyDescent="0.25"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/>
      <c r="O2215"/>
      <c r="P2215"/>
      <c r="Q2215"/>
      <c r="R2215" s="60"/>
    </row>
    <row r="2216" spans="2:18" x14ac:dyDescent="0.25"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/>
      <c r="O2216"/>
      <c r="P2216"/>
      <c r="Q2216"/>
      <c r="R2216" s="60"/>
    </row>
    <row r="2217" spans="2:18" x14ac:dyDescent="0.25"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/>
      <c r="O2217"/>
      <c r="P2217"/>
      <c r="Q2217"/>
      <c r="R2217" s="60"/>
    </row>
    <row r="2218" spans="2:18" x14ac:dyDescent="0.25"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/>
      <c r="O2218"/>
      <c r="P2218"/>
      <c r="Q2218"/>
      <c r="R2218" s="60"/>
    </row>
    <row r="2219" spans="2:18" x14ac:dyDescent="0.25"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/>
      <c r="O2219"/>
      <c r="P2219"/>
      <c r="Q2219"/>
      <c r="R2219" s="60"/>
    </row>
    <row r="2220" spans="2:18" x14ac:dyDescent="0.25"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/>
      <c r="O2220"/>
      <c r="P2220"/>
      <c r="Q2220"/>
      <c r="R2220" s="60"/>
    </row>
    <row r="2221" spans="2:18" x14ac:dyDescent="0.25"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/>
      <c r="O2221"/>
      <c r="P2221"/>
      <c r="Q2221"/>
      <c r="R2221" s="60"/>
    </row>
    <row r="2222" spans="2:18" x14ac:dyDescent="0.25"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/>
      <c r="O2222"/>
      <c r="P2222"/>
      <c r="Q2222"/>
      <c r="R2222" s="60"/>
    </row>
    <row r="2223" spans="2:18" x14ac:dyDescent="0.25"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/>
      <c r="O2223"/>
      <c r="P2223"/>
      <c r="Q2223"/>
      <c r="R2223" s="60"/>
    </row>
    <row r="2224" spans="2:18" x14ac:dyDescent="0.25"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/>
      <c r="O2224"/>
      <c r="P2224"/>
      <c r="Q2224"/>
      <c r="R2224" s="60"/>
    </row>
    <row r="2225" spans="2:18" x14ac:dyDescent="0.25"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/>
      <c r="O2225"/>
      <c r="P2225"/>
      <c r="Q2225"/>
      <c r="R2225" s="60"/>
    </row>
    <row r="2226" spans="2:18" x14ac:dyDescent="0.25"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/>
      <c r="O2226"/>
      <c r="P2226"/>
      <c r="Q2226"/>
      <c r="R2226" s="60"/>
    </row>
    <row r="2227" spans="2:18" x14ac:dyDescent="0.25"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/>
      <c r="O2227"/>
      <c r="P2227"/>
      <c r="Q2227"/>
      <c r="R2227" s="60"/>
    </row>
    <row r="2228" spans="2:18" x14ac:dyDescent="0.25"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/>
      <c r="O2228"/>
      <c r="P2228"/>
      <c r="Q2228"/>
      <c r="R2228" s="60"/>
    </row>
    <row r="2229" spans="2:18" x14ac:dyDescent="0.25"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/>
      <c r="O2229"/>
      <c r="P2229"/>
      <c r="Q2229"/>
      <c r="R2229" s="60"/>
    </row>
    <row r="2230" spans="2:18" x14ac:dyDescent="0.25"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/>
      <c r="O2230"/>
      <c r="P2230"/>
      <c r="Q2230"/>
      <c r="R2230" s="60"/>
    </row>
    <row r="2231" spans="2:18" x14ac:dyDescent="0.25"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/>
      <c r="O2231"/>
      <c r="P2231"/>
      <c r="Q2231"/>
      <c r="R2231" s="60"/>
    </row>
    <row r="2232" spans="2:18" x14ac:dyDescent="0.25"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/>
      <c r="O2232"/>
      <c r="P2232"/>
      <c r="Q2232"/>
      <c r="R2232" s="60"/>
    </row>
    <row r="2233" spans="2:18" x14ac:dyDescent="0.25"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/>
      <c r="O2233"/>
      <c r="P2233"/>
      <c r="Q2233"/>
      <c r="R2233" s="60"/>
    </row>
    <row r="2234" spans="2:18" x14ac:dyDescent="0.25"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/>
      <c r="O2234"/>
      <c r="P2234"/>
      <c r="Q2234"/>
      <c r="R2234" s="60"/>
    </row>
    <row r="2235" spans="2:18" x14ac:dyDescent="0.25"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/>
      <c r="O2235"/>
      <c r="P2235"/>
      <c r="Q2235"/>
      <c r="R2235" s="60"/>
    </row>
    <row r="2236" spans="2:18" x14ac:dyDescent="0.25"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/>
      <c r="O2236"/>
      <c r="P2236"/>
      <c r="Q2236"/>
      <c r="R2236" s="60"/>
    </row>
    <row r="2237" spans="2:18" x14ac:dyDescent="0.25"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/>
      <c r="O2237"/>
      <c r="P2237"/>
      <c r="Q2237"/>
      <c r="R2237" s="60"/>
    </row>
    <row r="2238" spans="2:18" x14ac:dyDescent="0.25"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/>
      <c r="O2238"/>
      <c r="P2238"/>
      <c r="Q2238"/>
      <c r="R2238" s="60"/>
    </row>
    <row r="2239" spans="2:18" x14ac:dyDescent="0.25"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/>
      <c r="O2239"/>
      <c r="P2239"/>
      <c r="Q2239"/>
      <c r="R2239" s="60"/>
    </row>
    <row r="2240" spans="2:18" x14ac:dyDescent="0.25"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/>
      <c r="O2240"/>
      <c r="P2240"/>
      <c r="Q2240"/>
      <c r="R2240" s="60"/>
    </row>
    <row r="2241" spans="2:18" x14ac:dyDescent="0.25"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/>
      <c r="O2241"/>
      <c r="P2241"/>
      <c r="Q2241"/>
      <c r="R2241" s="60"/>
    </row>
    <row r="2242" spans="2:18" x14ac:dyDescent="0.25"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/>
      <c r="O2242"/>
      <c r="P2242"/>
      <c r="Q2242"/>
      <c r="R2242" s="60"/>
    </row>
    <row r="2243" spans="2:18" x14ac:dyDescent="0.25"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/>
      <c r="O2243"/>
      <c r="P2243"/>
      <c r="Q2243"/>
      <c r="R2243" s="60"/>
    </row>
    <row r="2244" spans="2:18" x14ac:dyDescent="0.25"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/>
      <c r="O2244"/>
      <c r="P2244"/>
      <c r="Q2244"/>
      <c r="R2244" s="60"/>
    </row>
    <row r="2245" spans="2:18" x14ac:dyDescent="0.25"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/>
      <c r="O2245"/>
      <c r="P2245"/>
      <c r="Q2245"/>
      <c r="R2245" s="60"/>
    </row>
    <row r="2246" spans="2:18" x14ac:dyDescent="0.25"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/>
      <c r="O2246"/>
      <c r="P2246"/>
      <c r="Q2246"/>
      <c r="R2246" s="60"/>
    </row>
    <row r="2247" spans="2:18" x14ac:dyDescent="0.25"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/>
      <c r="O2247"/>
      <c r="P2247"/>
      <c r="Q2247"/>
      <c r="R2247" s="60"/>
    </row>
    <row r="2248" spans="2:18" x14ac:dyDescent="0.25"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/>
      <c r="O2248"/>
      <c r="P2248"/>
      <c r="Q2248"/>
      <c r="R2248" s="60"/>
    </row>
    <row r="2249" spans="2:18" x14ac:dyDescent="0.25"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/>
      <c r="O2249"/>
      <c r="P2249"/>
      <c r="Q2249"/>
      <c r="R2249" s="60"/>
    </row>
    <row r="2250" spans="2:18" x14ac:dyDescent="0.25"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/>
      <c r="O2250"/>
      <c r="P2250"/>
      <c r="Q2250"/>
      <c r="R2250" s="60"/>
    </row>
    <row r="2251" spans="2:18" x14ac:dyDescent="0.25"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/>
      <c r="O2251"/>
      <c r="P2251"/>
      <c r="Q2251"/>
      <c r="R2251" s="60"/>
    </row>
    <row r="2252" spans="2:18" x14ac:dyDescent="0.25"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/>
      <c r="O2252"/>
      <c r="P2252"/>
      <c r="Q2252"/>
      <c r="R2252" s="60"/>
    </row>
    <row r="2253" spans="2:18" x14ac:dyDescent="0.25"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/>
      <c r="O2253"/>
      <c r="P2253"/>
      <c r="Q2253"/>
      <c r="R2253" s="60"/>
    </row>
    <row r="2254" spans="2:18" x14ac:dyDescent="0.25"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/>
      <c r="O2254"/>
      <c r="P2254"/>
      <c r="Q2254"/>
      <c r="R2254" s="60"/>
    </row>
    <row r="2255" spans="2:18" x14ac:dyDescent="0.25"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/>
      <c r="O2255"/>
      <c r="P2255"/>
      <c r="Q2255"/>
      <c r="R2255" s="60"/>
    </row>
    <row r="2256" spans="2:18" x14ac:dyDescent="0.25"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/>
      <c r="O2256"/>
      <c r="P2256"/>
      <c r="Q2256"/>
      <c r="R2256" s="60"/>
    </row>
    <row r="2257" spans="2:18" x14ac:dyDescent="0.25"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/>
      <c r="O2257"/>
      <c r="P2257"/>
      <c r="Q2257"/>
      <c r="R2257" s="60"/>
    </row>
    <row r="2258" spans="2:18" x14ac:dyDescent="0.25"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/>
      <c r="O2258"/>
      <c r="P2258"/>
      <c r="Q2258"/>
      <c r="R2258" s="60"/>
    </row>
    <row r="2259" spans="2:18" x14ac:dyDescent="0.25"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/>
      <c r="O2259"/>
      <c r="P2259"/>
      <c r="Q2259"/>
      <c r="R2259" s="60"/>
    </row>
    <row r="2260" spans="2:18" x14ac:dyDescent="0.25"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/>
      <c r="O2260"/>
      <c r="P2260"/>
      <c r="Q2260"/>
      <c r="R2260" s="60"/>
    </row>
    <row r="2261" spans="2:18" x14ac:dyDescent="0.25"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/>
      <c r="O2261"/>
      <c r="P2261"/>
      <c r="Q2261"/>
      <c r="R2261" s="60"/>
    </row>
    <row r="2262" spans="2:18" x14ac:dyDescent="0.25"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/>
      <c r="O2262"/>
      <c r="P2262"/>
      <c r="Q2262"/>
      <c r="R2262" s="60"/>
    </row>
    <row r="2263" spans="2:18" x14ac:dyDescent="0.25"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/>
      <c r="O2263"/>
      <c r="P2263"/>
      <c r="Q2263"/>
      <c r="R2263" s="60"/>
    </row>
    <row r="2264" spans="2:18" x14ac:dyDescent="0.25"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/>
      <c r="O2264"/>
      <c r="P2264"/>
      <c r="Q2264"/>
      <c r="R2264" s="60"/>
    </row>
    <row r="2265" spans="2:18" x14ac:dyDescent="0.25"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/>
      <c r="O2265"/>
      <c r="P2265"/>
      <c r="Q2265"/>
      <c r="R2265" s="60"/>
    </row>
    <row r="2266" spans="2:18" x14ac:dyDescent="0.25"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/>
      <c r="O2266"/>
      <c r="P2266"/>
      <c r="Q2266"/>
      <c r="R2266" s="60"/>
    </row>
    <row r="2267" spans="2:18" x14ac:dyDescent="0.25"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/>
      <c r="O2267"/>
      <c r="P2267"/>
      <c r="Q2267"/>
      <c r="R2267" s="60"/>
    </row>
    <row r="2268" spans="2:18" x14ac:dyDescent="0.25"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/>
      <c r="O2268"/>
      <c r="P2268"/>
      <c r="Q2268"/>
      <c r="R2268" s="60"/>
    </row>
    <row r="2269" spans="2:18" x14ac:dyDescent="0.25"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/>
      <c r="O2269"/>
      <c r="P2269"/>
      <c r="Q2269"/>
      <c r="R2269" s="60"/>
    </row>
    <row r="2270" spans="2:18" x14ac:dyDescent="0.25"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/>
      <c r="O2270"/>
      <c r="P2270"/>
      <c r="Q2270"/>
      <c r="R2270" s="60"/>
    </row>
    <row r="2271" spans="2:18" x14ac:dyDescent="0.25"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/>
      <c r="O2271"/>
      <c r="P2271"/>
      <c r="Q2271"/>
      <c r="R2271" s="60"/>
    </row>
    <row r="2272" spans="2:18" x14ac:dyDescent="0.25"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/>
      <c r="O2272"/>
      <c r="P2272"/>
      <c r="Q2272"/>
      <c r="R2272" s="60"/>
    </row>
    <row r="2273" spans="2:18" x14ac:dyDescent="0.25"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/>
      <c r="O2273"/>
      <c r="P2273"/>
      <c r="Q2273"/>
      <c r="R2273" s="60"/>
    </row>
    <row r="2274" spans="2:18" x14ac:dyDescent="0.25"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/>
      <c r="O2274"/>
      <c r="P2274"/>
      <c r="Q2274"/>
      <c r="R2274" s="60"/>
    </row>
    <row r="2275" spans="2:18" x14ac:dyDescent="0.25"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/>
      <c r="O2275"/>
      <c r="P2275"/>
      <c r="Q2275"/>
      <c r="R2275" s="60"/>
    </row>
    <row r="2276" spans="2:18" x14ac:dyDescent="0.25"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/>
      <c r="O2276"/>
      <c r="P2276"/>
      <c r="Q2276"/>
      <c r="R2276" s="60"/>
    </row>
    <row r="2277" spans="2:18" x14ac:dyDescent="0.25"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/>
      <c r="O2277"/>
      <c r="P2277"/>
      <c r="Q2277"/>
      <c r="R2277" s="60"/>
    </row>
    <row r="2278" spans="2:18" x14ac:dyDescent="0.25"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/>
      <c r="O2278"/>
      <c r="P2278"/>
      <c r="Q2278"/>
      <c r="R2278" s="60"/>
    </row>
    <row r="2279" spans="2:18" x14ac:dyDescent="0.25"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/>
      <c r="O2279"/>
      <c r="P2279"/>
      <c r="Q2279"/>
      <c r="R2279" s="60"/>
    </row>
    <row r="2280" spans="2:18" x14ac:dyDescent="0.25"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/>
      <c r="O2280"/>
      <c r="P2280"/>
      <c r="Q2280"/>
      <c r="R2280" s="60"/>
    </row>
    <row r="2281" spans="2:18" x14ac:dyDescent="0.25"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/>
      <c r="O2281"/>
      <c r="P2281"/>
      <c r="Q2281"/>
      <c r="R2281" s="60"/>
    </row>
    <row r="2282" spans="2:18" x14ac:dyDescent="0.25"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/>
      <c r="O2282"/>
      <c r="P2282"/>
      <c r="Q2282"/>
      <c r="R2282" s="60"/>
    </row>
    <row r="2283" spans="2:18" x14ac:dyDescent="0.25"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/>
      <c r="O2283"/>
      <c r="P2283"/>
      <c r="Q2283"/>
      <c r="R2283" s="60"/>
    </row>
    <row r="2284" spans="2:18" x14ac:dyDescent="0.25"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/>
      <c r="O2284"/>
      <c r="P2284"/>
      <c r="Q2284"/>
      <c r="R2284" s="60"/>
    </row>
    <row r="2285" spans="2:18" x14ac:dyDescent="0.25"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/>
      <c r="O2285"/>
      <c r="P2285"/>
      <c r="Q2285"/>
      <c r="R2285" s="60"/>
    </row>
    <row r="2286" spans="2:18" x14ac:dyDescent="0.25"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/>
      <c r="O2286"/>
      <c r="P2286"/>
      <c r="Q2286"/>
      <c r="R2286" s="60"/>
    </row>
    <row r="2287" spans="2:18" x14ac:dyDescent="0.25"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/>
      <c r="O2287"/>
      <c r="P2287"/>
      <c r="Q2287"/>
      <c r="R2287" s="60"/>
    </row>
    <row r="2288" spans="2:18" x14ac:dyDescent="0.25"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/>
      <c r="O2288"/>
      <c r="P2288"/>
      <c r="Q2288"/>
      <c r="R2288" s="60"/>
    </row>
    <row r="2289" spans="2:18" x14ac:dyDescent="0.25"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/>
      <c r="O2289"/>
      <c r="P2289"/>
      <c r="Q2289"/>
      <c r="R2289" s="60"/>
    </row>
    <row r="2290" spans="2:18" x14ac:dyDescent="0.25"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/>
      <c r="O2290"/>
      <c r="P2290"/>
      <c r="Q2290"/>
      <c r="R2290" s="60"/>
    </row>
    <row r="2291" spans="2:18" x14ac:dyDescent="0.25"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/>
      <c r="O2291"/>
      <c r="P2291"/>
      <c r="Q2291"/>
      <c r="R2291" s="60"/>
    </row>
    <row r="2292" spans="2:18" x14ac:dyDescent="0.25"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/>
      <c r="O2292"/>
      <c r="P2292"/>
      <c r="Q2292"/>
      <c r="R2292" s="60"/>
    </row>
    <row r="2293" spans="2:18" x14ac:dyDescent="0.25"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/>
      <c r="O2293"/>
      <c r="P2293"/>
      <c r="Q2293"/>
      <c r="R2293" s="60"/>
    </row>
    <row r="2294" spans="2:18" x14ac:dyDescent="0.25"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/>
      <c r="O2294"/>
      <c r="P2294"/>
      <c r="Q2294"/>
      <c r="R2294" s="60"/>
    </row>
    <row r="2295" spans="2:18" x14ac:dyDescent="0.25"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/>
      <c r="O2295"/>
      <c r="P2295"/>
      <c r="Q2295"/>
      <c r="R2295" s="60"/>
    </row>
    <row r="2296" spans="2:18" x14ac:dyDescent="0.25"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/>
      <c r="O2296"/>
      <c r="P2296"/>
      <c r="Q2296"/>
      <c r="R2296" s="60"/>
    </row>
    <row r="2297" spans="2:18" x14ac:dyDescent="0.25"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/>
      <c r="O2297"/>
      <c r="P2297"/>
      <c r="Q2297"/>
      <c r="R2297" s="60"/>
    </row>
    <row r="2298" spans="2:18" x14ac:dyDescent="0.25"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/>
      <c r="O2298"/>
      <c r="P2298"/>
      <c r="Q2298"/>
      <c r="R2298" s="60"/>
    </row>
    <row r="2299" spans="2:18" x14ac:dyDescent="0.25"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/>
      <c r="O2299"/>
      <c r="P2299"/>
      <c r="Q2299"/>
      <c r="R2299" s="60"/>
    </row>
    <row r="2300" spans="2:18" x14ac:dyDescent="0.25"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/>
      <c r="O2300"/>
      <c r="P2300"/>
      <c r="Q2300"/>
      <c r="R2300" s="60"/>
    </row>
    <row r="2301" spans="2:18" x14ac:dyDescent="0.25"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/>
      <c r="O2301"/>
      <c r="P2301"/>
      <c r="Q2301"/>
      <c r="R2301" s="60"/>
    </row>
    <row r="2302" spans="2:18" x14ac:dyDescent="0.25"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/>
      <c r="O2302"/>
      <c r="P2302"/>
      <c r="Q2302"/>
      <c r="R2302" s="60"/>
    </row>
    <row r="2303" spans="2:18" x14ac:dyDescent="0.25"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/>
      <c r="O2303"/>
      <c r="P2303"/>
      <c r="Q2303"/>
      <c r="R2303" s="60"/>
    </row>
    <row r="2304" spans="2:18" x14ac:dyDescent="0.25"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/>
      <c r="O2304"/>
      <c r="P2304"/>
      <c r="Q2304"/>
      <c r="R2304" s="60"/>
    </row>
    <row r="2305" spans="2:18" x14ac:dyDescent="0.25"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/>
      <c r="O2305"/>
      <c r="P2305"/>
      <c r="Q2305"/>
      <c r="R2305" s="60"/>
    </row>
    <row r="2306" spans="2:18" x14ac:dyDescent="0.25"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/>
      <c r="O2306"/>
      <c r="P2306"/>
      <c r="Q2306"/>
      <c r="R2306" s="60"/>
    </row>
    <row r="2307" spans="2:18" x14ac:dyDescent="0.25"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/>
      <c r="O2307"/>
      <c r="P2307"/>
      <c r="Q2307"/>
      <c r="R2307" s="60"/>
    </row>
    <row r="2308" spans="2:18" x14ac:dyDescent="0.25"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/>
      <c r="O2308"/>
      <c r="P2308"/>
      <c r="Q2308"/>
      <c r="R2308" s="60"/>
    </row>
    <row r="2309" spans="2:18" x14ac:dyDescent="0.25"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/>
      <c r="O2309"/>
      <c r="P2309"/>
      <c r="Q2309"/>
      <c r="R2309" s="60"/>
    </row>
    <row r="2310" spans="2:18" x14ac:dyDescent="0.25"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/>
      <c r="O2310"/>
      <c r="P2310"/>
      <c r="Q2310"/>
      <c r="R2310" s="60"/>
    </row>
    <row r="2311" spans="2:18" x14ac:dyDescent="0.25"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/>
      <c r="O2311"/>
      <c r="P2311"/>
      <c r="Q2311"/>
      <c r="R2311" s="60"/>
    </row>
    <row r="2312" spans="2:18" x14ac:dyDescent="0.25"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/>
      <c r="O2312"/>
      <c r="P2312"/>
      <c r="Q2312"/>
      <c r="R2312" s="60"/>
    </row>
    <row r="2313" spans="2:18" x14ac:dyDescent="0.25"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/>
      <c r="O2313"/>
      <c r="P2313"/>
      <c r="Q2313"/>
      <c r="R2313" s="60"/>
    </row>
    <row r="2314" spans="2:18" x14ac:dyDescent="0.25"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/>
      <c r="O2314"/>
      <c r="P2314"/>
      <c r="Q2314"/>
      <c r="R2314" s="60"/>
    </row>
    <row r="2315" spans="2:18" x14ac:dyDescent="0.25"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/>
      <c r="O2315"/>
      <c r="P2315"/>
      <c r="Q2315"/>
      <c r="R2315" s="60"/>
    </row>
    <row r="2316" spans="2:18" x14ac:dyDescent="0.25"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/>
      <c r="O2316"/>
      <c r="P2316"/>
      <c r="Q2316"/>
      <c r="R2316" s="60"/>
    </row>
    <row r="2317" spans="2:18" x14ac:dyDescent="0.25"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/>
      <c r="O2317"/>
      <c r="P2317"/>
      <c r="Q2317"/>
      <c r="R2317" s="60"/>
    </row>
    <row r="2318" spans="2:18" x14ac:dyDescent="0.25"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/>
      <c r="O2318"/>
      <c r="P2318"/>
      <c r="Q2318"/>
      <c r="R2318" s="60"/>
    </row>
    <row r="2319" spans="2:18" x14ac:dyDescent="0.25"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/>
      <c r="O2319"/>
      <c r="P2319"/>
      <c r="Q2319"/>
      <c r="R2319" s="60"/>
    </row>
    <row r="2320" spans="2:18" x14ac:dyDescent="0.25"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/>
      <c r="O2320"/>
      <c r="P2320"/>
      <c r="Q2320"/>
      <c r="R2320" s="60"/>
    </row>
    <row r="2321" spans="2:18" x14ac:dyDescent="0.25"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/>
      <c r="O2321"/>
      <c r="P2321"/>
      <c r="Q2321"/>
      <c r="R2321" s="60"/>
    </row>
    <row r="2322" spans="2:18" x14ac:dyDescent="0.25"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/>
      <c r="O2322"/>
      <c r="P2322"/>
      <c r="Q2322"/>
      <c r="R2322" s="60"/>
    </row>
    <row r="2323" spans="2:18" x14ac:dyDescent="0.25"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/>
      <c r="O2323"/>
      <c r="P2323"/>
      <c r="Q2323"/>
      <c r="R2323" s="60"/>
    </row>
    <row r="2324" spans="2:18" x14ac:dyDescent="0.25"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/>
      <c r="O2324"/>
      <c r="P2324"/>
      <c r="Q2324"/>
      <c r="R2324" s="60"/>
    </row>
    <row r="2325" spans="2:18" x14ac:dyDescent="0.25"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/>
      <c r="O2325"/>
      <c r="P2325"/>
      <c r="Q2325"/>
      <c r="R2325" s="60"/>
    </row>
    <row r="2326" spans="2:18" x14ac:dyDescent="0.25"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/>
      <c r="O2326"/>
      <c r="P2326"/>
      <c r="Q2326"/>
      <c r="R2326" s="60"/>
    </row>
    <row r="2327" spans="2:18" x14ac:dyDescent="0.25"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/>
      <c r="O2327"/>
      <c r="P2327"/>
      <c r="Q2327"/>
      <c r="R2327" s="60"/>
    </row>
    <row r="2328" spans="2:18" x14ac:dyDescent="0.25"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/>
      <c r="O2328"/>
      <c r="P2328"/>
      <c r="Q2328"/>
      <c r="R2328" s="60"/>
    </row>
    <row r="2329" spans="2:18" x14ac:dyDescent="0.25"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/>
      <c r="O2329"/>
      <c r="P2329"/>
      <c r="Q2329"/>
      <c r="R2329" s="60"/>
    </row>
    <row r="2330" spans="2:18" x14ac:dyDescent="0.25"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/>
      <c r="O2330"/>
      <c r="P2330"/>
      <c r="Q2330"/>
      <c r="R2330" s="60"/>
    </row>
    <row r="2331" spans="2:18" x14ac:dyDescent="0.25"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/>
      <c r="O2331"/>
      <c r="P2331"/>
      <c r="Q2331"/>
      <c r="R2331" s="60"/>
    </row>
    <row r="2332" spans="2:18" x14ac:dyDescent="0.25"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/>
      <c r="O2332"/>
      <c r="P2332"/>
      <c r="Q2332"/>
      <c r="R2332" s="60"/>
    </row>
    <row r="2333" spans="2:18" x14ac:dyDescent="0.25"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/>
      <c r="O2333"/>
      <c r="P2333"/>
      <c r="Q2333"/>
      <c r="R2333" s="60"/>
    </row>
    <row r="2334" spans="2:18" x14ac:dyDescent="0.25"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/>
      <c r="O2334"/>
      <c r="P2334"/>
      <c r="Q2334"/>
      <c r="R2334" s="60"/>
    </row>
    <row r="2335" spans="2:18" x14ac:dyDescent="0.25"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/>
      <c r="O2335"/>
      <c r="P2335"/>
      <c r="Q2335"/>
      <c r="R2335" s="60"/>
    </row>
    <row r="2336" spans="2:18" x14ac:dyDescent="0.25"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/>
      <c r="O2336"/>
      <c r="P2336"/>
      <c r="Q2336"/>
      <c r="R2336" s="60"/>
    </row>
    <row r="2337" spans="2:18" x14ac:dyDescent="0.25"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/>
      <c r="O2337"/>
      <c r="P2337"/>
      <c r="Q2337"/>
      <c r="R2337" s="60"/>
    </row>
    <row r="2338" spans="2:18" x14ac:dyDescent="0.25"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/>
      <c r="O2338"/>
      <c r="P2338"/>
      <c r="Q2338"/>
      <c r="R2338" s="60"/>
    </row>
    <row r="2339" spans="2:18" x14ac:dyDescent="0.25"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/>
      <c r="O2339"/>
      <c r="P2339"/>
      <c r="Q2339"/>
      <c r="R2339" s="60"/>
    </row>
    <row r="2340" spans="2:18" x14ac:dyDescent="0.25"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/>
      <c r="O2340"/>
      <c r="P2340"/>
      <c r="Q2340"/>
      <c r="R2340" s="60"/>
    </row>
    <row r="2341" spans="2:18" x14ac:dyDescent="0.25"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/>
      <c r="O2341"/>
      <c r="P2341"/>
      <c r="Q2341"/>
      <c r="R2341" s="60"/>
    </row>
    <row r="2342" spans="2:18" x14ac:dyDescent="0.25"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/>
      <c r="O2342"/>
      <c r="P2342"/>
      <c r="Q2342"/>
      <c r="R2342" s="60"/>
    </row>
    <row r="2343" spans="2:18" x14ac:dyDescent="0.25"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/>
      <c r="O2343"/>
      <c r="P2343"/>
      <c r="Q2343"/>
      <c r="R2343" s="60"/>
    </row>
    <row r="2344" spans="2:18" x14ac:dyDescent="0.25"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/>
      <c r="O2344"/>
      <c r="P2344"/>
      <c r="Q2344"/>
      <c r="R2344" s="60"/>
    </row>
    <row r="2345" spans="2:18" x14ac:dyDescent="0.25"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/>
      <c r="O2345"/>
      <c r="P2345"/>
      <c r="Q2345"/>
      <c r="R2345" s="60"/>
    </row>
    <row r="2346" spans="2:18" x14ac:dyDescent="0.25"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/>
      <c r="O2346"/>
      <c r="P2346"/>
      <c r="Q2346"/>
      <c r="R2346" s="60"/>
    </row>
    <row r="2347" spans="2:18" x14ac:dyDescent="0.25"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/>
      <c r="O2347"/>
      <c r="P2347"/>
      <c r="Q2347"/>
      <c r="R2347" s="60"/>
    </row>
    <row r="2348" spans="2:18" x14ac:dyDescent="0.25"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/>
      <c r="O2348"/>
      <c r="P2348"/>
      <c r="Q2348"/>
      <c r="R2348" s="60"/>
    </row>
    <row r="2349" spans="2:18" x14ac:dyDescent="0.25"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/>
      <c r="O2349"/>
      <c r="P2349"/>
      <c r="Q2349"/>
      <c r="R2349" s="60"/>
    </row>
    <row r="2350" spans="2:18" x14ac:dyDescent="0.25"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/>
      <c r="O2350"/>
      <c r="P2350"/>
      <c r="Q2350"/>
      <c r="R2350" s="60"/>
    </row>
    <row r="2351" spans="2:18" x14ac:dyDescent="0.25"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/>
      <c r="O2351"/>
      <c r="P2351"/>
      <c r="Q2351"/>
      <c r="R2351" s="60"/>
    </row>
    <row r="2352" spans="2:18" x14ac:dyDescent="0.25"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/>
      <c r="O2352"/>
      <c r="P2352"/>
      <c r="Q2352"/>
      <c r="R2352" s="60"/>
    </row>
    <row r="2353" spans="2:18" x14ac:dyDescent="0.25"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/>
      <c r="O2353"/>
      <c r="P2353"/>
      <c r="Q2353"/>
      <c r="R2353" s="60"/>
    </row>
    <row r="2354" spans="2:18" x14ac:dyDescent="0.25"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/>
      <c r="O2354"/>
      <c r="P2354"/>
      <c r="Q2354"/>
      <c r="R2354" s="60"/>
    </row>
    <row r="2355" spans="2:18" x14ac:dyDescent="0.25"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/>
      <c r="O2355"/>
      <c r="P2355"/>
      <c r="Q2355"/>
      <c r="R2355" s="60"/>
    </row>
    <row r="2356" spans="2:18" x14ac:dyDescent="0.25"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/>
      <c r="O2356"/>
      <c r="P2356"/>
      <c r="Q2356"/>
      <c r="R2356" s="60"/>
    </row>
    <row r="2357" spans="2:18" x14ac:dyDescent="0.25"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/>
      <c r="O2357"/>
      <c r="P2357"/>
      <c r="Q2357"/>
      <c r="R2357" s="60"/>
    </row>
    <row r="2358" spans="2:18" x14ac:dyDescent="0.25"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/>
      <c r="O2358"/>
      <c r="P2358"/>
      <c r="Q2358"/>
      <c r="R2358" s="60"/>
    </row>
    <row r="2359" spans="2:18" x14ac:dyDescent="0.25"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/>
      <c r="O2359"/>
      <c r="P2359"/>
      <c r="Q2359"/>
      <c r="R2359" s="60"/>
    </row>
    <row r="2360" spans="2:18" x14ac:dyDescent="0.25"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/>
      <c r="O2360"/>
      <c r="P2360"/>
      <c r="Q2360"/>
      <c r="R2360" s="60"/>
    </row>
    <row r="2361" spans="2:18" x14ac:dyDescent="0.25"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/>
      <c r="O2361"/>
      <c r="P2361"/>
      <c r="Q2361"/>
      <c r="R2361" s="60"/>
    </row>
    <row r="2362" spans="2:18" x14ac:dyDescent="0.25"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/>
      <c r="O2362"/>
      <c r="P2362"/>
      <c r="Q2362"/>
      <c r="R2362" s="60"/>
    </row>
    <row r="2363" spans="2:18" x14ac:dyDescent="0.25"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/>
      <c r="O2363"/>
      <c r="P2363"/>
      <c r="Q2363"/>
      <c r="R2363" s="60"/>
    </row>
    <row r="2364" spans="2:18" x14ac:dyDescent="0.25"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/>
      <c r="O2364"/>
      <c r="P2364"/>
      <c r="Q2364"/>
      <c r="R2364" s="60"/>
    </row>
    <row r="2365" spans="2:18" x14ac:dyDescent="0.25"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/>
      <c r="O2365"/>
      <c r="P2365"/>
      <c r="Q2365"/>
      <c r="R2365" s="60"/>
    </row>
    <row r="2366" spans="2:18" x14ac:dyDescent="0.25"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/>
      <c r="O2366"/>
      <c r="P2366"/>
      <c r="Q2366"/>
      <c r="R2366" s="60"/>
    </row>
    <row r="2367" spans="2:18" x14ac:dyDescent="0.25"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/>
      <c r="O2367"/>
      <c r="P2367"/>
      <c r="Q2367"/>
      <c r="R2367" s="60"/>
    </row>
    <row r="2368" spans="2:18" x14ac:dyDescent="0.25"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/>
      <c r="O2368"/>
      <c r="P2368"/>
      <c r="Q2368"/>
      <c r="R2368" s="60"/>
    </row>
    <row r="2369" spans="2:18" x14ac:dyDescent="0.25"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/>
      <c r="O2369"/>
      <c r="P2369"/>
      <c r="Q2369"/>
      <c r="R2369" s="60"/>
    </row>
    <row r="2370" spans="2:18" x14ac:dyDescent="0.25"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/>
      <c r="O2370"/>
      <c r="P2370"/>
      <c r="Q2370"/>
      <c r="R2370" s="60"/>
    </row>
    <row r="2371" spans="2:18" x14ac:dyDescent="0.25"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/>
      <c r="O2371"/>
      <c r="P2371"/>
      <c r="Q2371"/>
      <c r="R2371" s="60"/>
    </row>
    <row r="2372" spans="2:18" x14ac:dyDescent="0.25"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/>
      <c r="O2372"/>
      <c r="P2372"/>
      <c r="Q2372"/>
      <c r="R2372" s="60"/>
    </row>
    <row r="2373" spans="2:18" x14ac:dyDescent="0.25"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/>
      <c r="O2373"/>
      <c r="P2373"/>
      <c r="Q2373"/>
      <c r="R2373" s="60"/>
    </row>
    <row r="2374" spans="2:18" x14ac:dyDescent="0.25"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/>
      <c r="O2374"/>
      <c r="P2374"/>
      <c r="Q2374"/>
      <c r="R2374" s="60"/>
    </row>
    <row r="2375" spans="2:18" x14ac:dyDescent="0.25"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/>
      <c r="O2375"/>
      <c r="P2375"/>
      <c r="Q2375"/>
      <c r="R2375" s="60"/>
    </row>
    <row r="2376" spans="2:18" x14ac:dyDescent="0.25"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/>
      <c r="O2376"/>
      <c r="P2376"/>
      <c r="Q2376"/>
      <c r="R2376" s="60"/>
    </row>
    <row r="2377" spans="2:18" x14ac:dyDescent="0.25"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/>
      <c r="O2377"/>
      <c r="P2377"/>
      <c r="Q2377"/>
      <c r="R2377" s="60"/>
    </row>
    <row r="2378" spans="2:18" x14ac:dyDescent="0.25"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/>
      <c r="O2378"/>
      <c r="P2378"/>
      <c r="Q2378"/>
      <c r="R2378" s="60"/>
    </row>
    <row r="2379" spans="2:18" x14ac:dyDescent="0.25"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/>
      <c r="O2379"/>
      <c r="P2379"/>
      <c r="Q2379"/>
      <c r="R2379" s="60"/>
    </row>
    <row r="2380" spans="2:18" x14ac:dyDescent="0.25"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/>
      <c r="O2380"/>
      <c r="P2380"/>
      <c r="Q2380"/>
      <c r="R2380" s="60"/>
    </row>
    <row r="2381" spans="2:18" x14ac:dyDescent="0.25"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/>
      <c r="O2381"/>
      <c r="P2381"/>
      <c r="Q2381"/>
      <c r="R2381" s="60"/>
    </row>
    <row r="2382" spans="2:18" x14ac:dyDescent="0.25"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/>
      <c r="O2382"/>
      <c r="P2382"/>
      <c r="Q2382"/>
      <c r="R2382" s="60"/>
    </row>
    <row r="2383" spans="2:18" x14ac:dyDescent="0.25"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/>
      <c r="O2383"/>
      <c r="P2383"/>
      <c r="Q2383"/>
      <c r="R2383" s="60"/>
    </row>
    <row r="2384" spans="2:18" x14ac:dyDescent="0.25"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/>
      <c r="O2384"/>
      <c r="P2384"/>
      <c r="Q2384"/>
      <c r="R2384" s="60"/>
    </row>
    <row r="2385" spans="2:18" x14ac:dyDescent="0.25"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/>
      <c r="O2385"/>
      <c r="P2385"/>
      <c r="Q2385"/>
      <c r="R2385" s="60"/>
    </row>
    <row r="2386" spans="2:18" x14ac:dyDescent="0.25"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/>
      <c r="O2386"/>
      <c r="P2386"/>
      <c r="Q2386"/>
      <c r="R2386" s="60"/>
    </row>
    <row r="2387" spans="2:18" x14ac:dyDescent="0.25"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/>
      <c r="O2387"/>
      <c r="P2387"/>
      <c r="Q2387"/>
      <c r="R2387" s="60"/>
    </row>
    <row r="2388" spans="2:18" x14ac:dyDescent="0.25"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/>
      <c r="O2388"/>
      <c r="P2388"/>
      <c r="Q2388"/>
      <c r="R2388" s="60"/>
    </row>
    <row r="2389" spans="2:18" x14ac:dyDescent="0.25"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/>
      <c r="O2389"/>
      <c r="P2389"/>
      <c r="Q2389"/>
      <c r="R2389" s="60"/>
    </row>
    <row r="2390" spans="2:18" x14ac:dyDescent="0.25"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/>
      <c r="O2390"/>
      <c r="P2390"/>
      <c r="Q2390"/>
      <c r="R2390" s="60"/>
    </row>
    <row r="2391" spans="2:18" x14ac:dyDescent="0.25"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/>
      <c r="O2391"/>
      <c r="P2391"/>
      <c r="Q2391"/>
      <c r="R2391" s="60"/>
    </row>
    <row r="2392" spans="2:18" x14ac:dyDescent="0.25"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/>
      <c r="O2392"/>
      <c r="P2392"/>
      <c r="Q2392"/>
      <c r="R2392" s="60"/>
    </row>
    <row r="2393" spans="2:18" x14ac:dyDescent="0.25"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/>
      <c r="O2393"/>
      <c r="P2393"/>
      <c r="Q2393"/>
      <c r="R2393" s="60"/>
    </row>
    <row r="2394" spans="2:18" x14ac:dyDescent="0.25"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/>
      <c r="O2394"/>
      <c r="P2394"/>
      <c r="Q2394"/>
      <c r="R2394" s="60"/>
    </row>
    <row r="2395" spans="2:18" x14ac:dyDescent="0.25"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/>
      <c r="O2395"/>
      <c r="P2395"/>
      <c r="Q2395"/>
      <c r="R2395" s="60"/>
    </row>
    <row r="2396" spans="2:18" x14ac:dyDescent="0.25"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/>
      <c r="O2396"/>
      <c r="P2396"/>
      <c r="Q2396"/>
      <c r="R2396" s="60"/>
    </row>
    <row r="2397" spans="2:18" x14ac:dyDescent="0.25"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/>
      <c r="O2397"/>
      <c r="P2397"/>
      <c r="Q2397"/>
      <c r="R2397" s="60"/>
    </row>
    <row r="2398" spans="2:18" x14ac:dyDescent="0.25"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/>
      <c r="O2398"/>
      <c r="P2398"/>
      <c r="Q2398"/>
      <c r="R2398" s="60"/>
    </row>
    <row r="2399" spans="2:18" x14ac:dyDescent="0.25"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/>
      <c r="O2399"/>
      <c r="P2399"/>
      <c r="Q2399"/>
      <c r="R2399" s="60"/>
    </row>
    <row r="2400" spans="2:18" x14ac:dyDescent="0.25"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/>
      <c r="O2400"/>
      <c r="P2400"/>
      <c r="Q2400"/>
      <c r="R2400" s="60"/>
    </row>
    <row r="2401" spans="2:18" x14ac:dyDescent="0.25"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/>
      <c r="O2401"/>
      <c r="P2401"/>
      <c r="Q2401"/>
      <c r="R2401" s="60"/>
    </row>
    <row r="2402" spans="2:18" x14ac:dyDescent="0.25"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/>
      <c r="O2402"/>
      <c r="P2402"/>
      <c r="Q2402"/>
      <c r="R2402" s="60"/>
    </row>
    <row r="2403" spans="2:18" x14ac:dyDescent="0.25"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/>
      <c r="O2403"/>
      <c r="P2403"/>
      <c r="Q2403"/>
      <c r="R2403" s="60"/>
    </row>
    <row r="2404" spans="2:18" x14ac:dyDescent="0.25"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/>
      <c r="O2404"/>
      <c r="P2404"/>
      <c r="Q2404"/>
      <c r="R2404" s="60"/>
    </row>
    <row r="2405" spans="2:18" x14ac:dyDescent="0.25"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/>
      <c r="O2405"/>
      <c r="P2405"/>
      <c r="Q2405"/>
      <c r="R2405" s="60"/>
    </row>
    <row r="2406" spans="2:18" x14ac:dyDescent="0.25"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/>
      <c r="O2406"/>
      <c r="P2406"/>
      <c r="Q2406"/>
      <c r="R2406" s="60"/>
    </row>
    <row r="2407" spans="2:18" x14ac:dyDescent="0.25"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/>
      <c r="O2407"/>
      <c r="P2407"/>
      <c r="Q2407"/>
      <c r="R2407" s="60"/>
    </row>
    <row r="2408" spans="2:18" x14ac:dyDescent="0.25"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/>
      <c r="O2408"/>
      <c r="P2408"/>
      <c r="Q2408"/>
      <c r="R2408" s="60"/>
    </row>
    <row r="2409" spans="2:18" x14ac:dyDescent="0.25"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/>
      <c r="O2409"/>
      <c r="P2409"/>
      <c r="Q2409"/>
      <c r="R2409" s="60"/>
    </row>
    <row r="2410" spans="2:18" x14ac:dyDescent="0.25"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/>
      <c r="O2410"/>
      <c r="P2410"/>
      <c r="Q2410"/>
      <c r="R2410" s="60"/>
    </row>
    <row r="2411" spans="2:18" x14ac:dyDescent="0.25"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/>
      <c r="O2411"/>
      <c r="P2411"/>
      <c r="Q2411"/>
      <c r="R2411" s="60"/>
    </row>
    <row r="2412" spans="2:18" x14ac:dyDescent="0.25"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/>
      <c r="O2412"/>
      <c r="P2412"/>
      <c r="Q2412"/>
      <c r="R2412" s="60"/>
    </row>
    <row r="2413" spans="2:18" x14ac:dyDescent="0.25"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/>
      <c r="O2413"/>
      <c r="P2413"/>
      <c r="Q2413"/>
      <c r="R2413" s="60"/>
    </row>
    <row r="2414" spans="2:18" x14ac:dyDescent="0.25"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/>
      <c r="O2414"/>
      <c r="P2414"/>
      <c r="Q2414"/>
      <c r="R2414" s="60"/>
    </row>
    <row r="2415" spans="2:18" x14ac:dyDescent="0.25"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/>
      <c r="O2415"/>
      <c r="P2415"/>
      <c r="Q2415"/>
      <c r="R2415" s="60"/>
    </row>
    <row r="2416" spans="2:18" x14ac:dyDescent="0.25"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/>
      <c r="O2416"/>
      <c r="P2416"/>
      <c r="Q2416"/>
      <c r="R2416" s="60"/>
    </row>
    <row r="2417" spans="2:18" x14ac:dyDescent="0.25"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/>
      <c r="O2417"/>
      <c r="P2417"/>
      <c r="Q2417"/>
      <c r="R2417" s="60"/>
    </row>
    <row r="2418" spans="2:18" x14ac:dyDescent="0.25"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/>
      <c r="O2418"/>
      <c r="P2418"/>
      <c r="Q2418"/>
      <c r="R2418" s="60"/>
    </row>
    <row r="2419" spans="2:18" x14ac:dyDescent="0.25"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/>
      <c r="O2419"/>
      <c r="P2419"/>
      <c r="Q2419"/>
      <c r="R2419" s="60"/>
    </row>
    <row r="2420" spans="2:18" x14ac:dyDescent="0.25"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/>
      <c r="O2420"/>
      <c r="P2420"/>
      <c r="Q2420"/>
      <c r="R2420" s="60"/>
    </row>
    <row r="2421" spans="2:18" x14ac:dyDescent="0.25"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/>
      <c r="O2421"/>
      <c r="P2421"/>
      <c r="Q2421"/>
      <c r="R2421" s="60"/>
    </row>
    <row r="2422" spans="2:18" x14ac:dyDescent="0.25"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/>
      <c r="O2422"/>
      <c r="P2422"/>
      <c r="Q2422"/>
      <c r="R2422" s="60"/>
    </row>
    <row r="2423" spans="2:18" x14ac:dyDescent="0.25"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/>
      <c r="O2423"/>
      <c r="P2423"/>
      <c r="Q2423"/>
      <c r="R2423" s="60"/>
    </row>
    <row r="2424" spans="2:18" x14ac:dyDescent="0.25"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/>
      <c r="O2424"/>
      <c r="P2424"/>
      <c r="Q2424"/>
      <c r="R2424" s="60"/>
    </row>
    <row r="2425" spans="2:18" x14ac:dyDescent="0.25"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/>
      <c r="O2425"/>
      <c r="P2425"/>
      <c r="Q2425"/>
      <c r="R2425" s="60"/>
    </row>
    <row r="2426" spans="2:18" x14ac:dyDescent="0.25"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/>
      <c r="O2426"/>
      <c r="P2426"/>
      <c r="Q2426"/>
      <c r="R2426" s="60"/>
    </row>
    <row r="2427" spans="2:18" x14ac:dyDescent="0.25"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/>
      <c r="O2427"/>
      <c r="P2427"/>
      <c r="Q2427"/>
      <c r="R2427" s="60"/>
    </row>
    <row r="2428" spans="2:18" x14ac:dyDescent="0.25"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/>
      <c r="O2428"/>
      <c r="P2428"/>
      <c r="Q2428"/>
      <c r="R2428" s="60"/>
    </row>
    <row r="2429" spans="2:18" x14ac:dyDescent="0.25"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/>
      <c r="O2429"/>
      <c r="P2429"/>
      <c r="Q2429"/>
      <c r="R2429" s="60"/>
    </row>
    <row r="2430" spans="2:18" x14ac:dyDescent="0.25"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/>
      <c r="O2430"/>
      <c r="P2430"/>
      <c r="Q2430"/>
      <c r="R2430" s="60"/>
    </row>
    <row r="2431" spans="2:18" x14ac:dyDescent="0.25"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/>
      <c r="O2431"/>
      <c r="P2431"/>
      <c r="Q2431"/>
      <c r="R2431" s="60"/>
    </row>
    <row r="2432" spans="2:18" x14ac:dyDescent="0.25"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/>
      <c r="O2432"/>
      <c r="P2432"/>
      <c r="Q2432"/>
      <c r="R2432" s="60"/>
    </row>
    <row r="2433" spans="2:18" x14ac:dyDescent="0.25"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/>
      <c r="O2433"/>
      <c r="P2433"/>
      <c r="Q2433"/>
      <c r="R2433" s="60"/>
    </row>
    <row r="2434" spans="2:18" x14ac:dyDescent="0.25"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/>
      <c r="O2434"/>
      <c r="P2434"/>
      <c r="Q2434"/>
      <c r="R2434" s="60"/>
    </row>
    <row r="2435" spans="2:18" x14ac:dyDescent="0.25"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/>
      <c r="O2435"/>
      <c r="P2435"/>
      <c r="Q2435"/>
      <c r="R2435" s="60"/>
    </row>
    <row r="2436" spans="2:18" x14ac:dyDescent="0.25"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/>
      <c r="O2436"/>
      <c r="P2436"/>
      <c r="Q2436"/>
      <c r="R2436" s="60"/>
    </row>
    <row r="2437" spans="2:18" x14ac:dyDescent="0.25"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/>
      <c r="O2437"/>
      <c r="P2437"/>
      <c r="Q2437"/>
      <c r="R2437" s="60"/>
    </row>
    <row r="2438" spans="2:18" x14ac:dyDescent="0.25"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/>
      <c r="O2438"/>
      <c r="P2438"/>
      <c r="Q2438"/>
      <c r="R2438" s="60"/>
    </row>
    <row r="2439" spans="2:18" x14ac:dyDescent="0.25"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/>
      <c r="O2439"/>
      <c r="P2439"/>
      <c r="Q2439"/>
      <c r="R2439" s="60"/>
    </row>
    <row r="2440" spans="2:18" x14ac:dyDescent="0.25"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/>
      <c r="O2440"/>
      <c r="P2440"/>
      <c r="Q2440"/>
      <c r="R2440" s="60"/>
    </row>
    <row r="2441" spans="2:18" x14ac:dyDescent="0.25"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/>
      <c r="O2441"/>
      <c r="P2441"/>
      <c r="Q2441"/>
      <c r="R2441" s="60"/>
    </row>
    <row r="2442" spans="2:18" x14ac:dyDescent="0.25"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/>
      <c r="O2442"/>
      <c r="P2442"/>
      <c r="Q2442"/>
      <c r="R2442" s="60"/>
    </row>
    <row r="2443" spans="2:18" x14ac:dyDescent="0.25"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/>
      <c r="O2443"/>
      <c r="P2443"/>
      <c r="Q2443"/>
      <c r="R2443" s="60"/>
    </row>
    <row r="2444" spans="2:18" x14ac:dyDescent="0.25"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/>
      <c r="O2444"/>
      <c r="P2444"/>
      <c r="Q2444"/>
      <c r="R2444" s="60"/>
    </row>
    <row r="2445" spans="2:18" x14ac:dyDescent="0.25"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/>
      <c r="O2445"/>
      <c r="P2445"/>
      <c r="Q2445"/>
      <c r="R2445" s="60"/>
    </row>
    <row r="2446" spans="2:18" x14ac:dyDescent="0.25"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/>
      <c r="O2446"/>
      <c r="P2446"/>
      <c r="Q2446"/>
      <c r="R2446" s="60"/>
    </row>
    <row r="2447" spans="2:18" x14ac:dyDescent="0.25"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/>
      <c r="O2447"/>
      <c r="P2447"/>
      <c r="Q2447"/>
      <c r="R2447" s="60"/>
    </row>
    <row r="2448" spans="2:18" x14ac:dyDescent="0.25"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/>
      <c r="O2448"/>
      <c r="P2448"/>
      <c r="Q2448"/>
      <c r="R2448" s="60"/>
    </row>
    <row r="2449" spans="2:18" x14ac:dyDescent="0.25"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/>
      <c r="O2449"/>
      <c r="P2449"/>
      <c r="Q2449"/>
      <c r="R2449" s="60"/>
    </row>
    <row r="2450" spans="2:18" x14ac:dyDescent="0.25"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/>
      <c r="O2450"/>
      <c r="P2450"/>
      <c r="Q2450"/>
      <c r="R2450" s="60"/>
    </row>
    <row r="2451" spans="2:18" x14ac:dyDescent="0.25"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/>
      <c r="O2451"/>
      <c r="P2451"/>
      <c r="Q2451"/>
      <c r="R2451" s="60"/>
    </row>
    <row r="2452" spans="2:18" x14ac:dyDescent="0.25"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/>
      <c r="O2452"/>
      <c r="P2452"/>
      <c r="Q2452"/>
      <c r="R2452" s="60"/>
    </row>
    <row r="2453" spans="2:18" x14ac:dyDescent="0.25"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/>
      <c r="O2453"/>
      <c r="P2453"/>
      <c r="Q2453"/>
      <c r="R2453" s="60"/>
    </row>
    <row r="2454" spans="2:18" x14ac:dyDescent="0.25"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/>
      <c r="O2454"/>
      <c r="P2454"/>
      <c r="Q2454"/>
      <c r="R2454" s="60"/>
    </row>
    <row r="2455" spans="2:18" x14ac:dyDescent="0.25"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/>
      <c r="O2455"/>
      <c r="P2455"/>
      <c r="Q2455"/>
      <c r="R2455" s="60"/>
    </row>
    <row r="2456" spans="2:18" x14ac:dyDescent="0.25"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/>
      <c r="O2456"/>
      <c r="P2456"/>
      <c r="Q2456"/>
      <c r="R2456" s="60"/>
    </row>
    <row r="2457" spans="2:18" x14ac:dyDescent="0.25"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/>
      <c r="O2457"/>
      <c r="P2457"/>
      <c r="Q2457"/>
      <c r="R2457" s="60"/>
    </row>
    <row r="2458" spans="2:18" x14ac:dyDescent="0.25"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/>
      <c r="O2458"/>
      <c r="P2458"/>
      <c r="Q2458"/>
      <c r="R2458" s="60"/>
    </row>
    <row r="2459" spans="2:18" x14ac:dyDescent="0.25"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/>
      <c r="O2459"/>
      <c r="P2459"/>
      <c r="Q2459"/>
      <c r="R2459" s="60"/>
    </row>
    <row r="2460" spans="2:18" x14ac:dyDescent="0.25"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/>
      <c r="O2460"/>
      <c r="P2460"/>
      <c r="Q2460"/>
      <c r="R2460" s="60"/>
    </row>
    <row r="2461" spans="2:18" x14ac:dyDescent="0.25"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/>
      <c r="O2461"/>
      <c r="P2461"/>
      <c r="Q2461"/>
      <c r="R2461" s="60"/>
    </row>
    <row r="2462" spans="2:18" x14ac:dyDescent="0.25"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/>
      <c r="O2462"/>
      <c r="P2462"/>
      <c r="Q2462"/>
      <c r="R2462" s="60"/>
    </row>
    <row r="2463" spans="2:18" x14ac:dyDescent="0.25"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/>
      <c r="O2463"/>
      <c r="P2463"/>
      <c r="Q2463"/>
      <c r="R2463" s="60"/>
    </row>
    <row r="2464" spans="2:18" x14ac:dyDescent="0.25"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/>
      <c r="O2464"/>
      <c r="P2464"/>
      <c r="Q2464"/>
      <c r="R2464" s="60"/>
    </row>
    <row r="2465" spans="2:18" x14ac:dyDescent="0.25"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/>
      <c r="O2465"/>
      <c r="P2465"/>
      <c r="Q2465"/>
      <c r="R2465" s="60"/>
    </row>
    <row r="2466" spans="2:18" x14ac:dyDescent="0.25"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/>
      <c r="O2466"/>
      <c r="P2466"/>
      <c r="Q2466"/>
      <c r="R2466" s="60"/>
    </row>
    <row r="2467" spans="2:18" x14ac:dyDescent="0.25"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/>
      <c r="O2467"/>
      <c r="P2467"/>
      <c r="Q2467"/>
      <c r="R2467" s="60"/>
    </row>
    <row r="2468" spans="2:18" x14ac:dyDescent="0.25"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/>
      <c r="O2468"/>
      <c r="P2468"/>
      <c r="Q2468"/>
      <c r="R2468" s="60"/>
    </row>
    <row r="2469" spans="2:18" x14ac:dyDescent="0.25"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/>
      <c r="O2469"/>
      <c r="P2469"/>
      <c r="Q2469"/>
      <c r="R2469" s="60"/>
    </row>
    <row r="2470" spans="2:18" x14ac:dyDescent="0.25"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/>
      <c r="O2470"/>
      <c r="P2470"/>
      <c r="Q2470"/>
      <c r="R2470" s="60"/>
    </row>
    <row r="2471" spans="2:18" x14ac:dyDescent="0.25"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/>
      <c r="O2471"/>
      <c r="P2471"/>
      <c r="Q2471"/>
      <c r="R2471" s="60"/>
    </row>
    <row r="2472" spans="2:18" x14ac:dyDescent="0.25"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/>
      <c r="O2472"/>
      <c r="P2472"/>
      <c r="Q2472"/>
      <c r="R2472" s="60"/>
    </row>
    <row r="2473" spans="2:18" x14ac:dyDescent="0.25"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/>
      <c r="O2473"/>
      <c r="P2473"/>
      <c r="Q2473"/>
      <c r="R2473" s="60"/>
    </row>
    <row r="2474" spans="2:18" x14ac:dyDescent="0.25"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/>
      <c r="O2474"/>
      <c r="P2474"/>
      <c r="Q2474"/>
      <c r="R2474" s="60"/>
    </row>
    <row r="2475" spans="2:18" x14ac:dyDescent="0.25"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/>
      <c r="O2475"/>
      <c r="P2475"/>
      <c r="Q2475"/>
      <c r="R2475" s="60"/>
    </row>
    <row r="2476" spans="2:18" x14ac:dyDescent="0.25"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/>
      <c r="O2476"/>
      <c r="P2476"/>
      <c r="Q2476"/>
      <c r="R2476" s="60"/>
    </row>
    <row r="2477" spans="2:18" x14ac:dyDescent="0.25"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/>
      <c r="O2477"/>
      <c r="P2477"/>
      <c r="Q2477"/>
      <c r="R2477" s="60"/>
    </row>
    <row r="2478" spans="2:18" x14ac:dyDescent="0.25"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/>
      <c r="O2478"/>
      <c r="P2478"/>
      <c r="Q2478"/>
      <c r="R2478" s="60"/>
    </row>
    <row r="2479" spans="2:18" x14ac:dyDescent="0.25"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/>
      <c r="O2479"/>
      <c r="P2479"/>
      <c r="Q2479"/>
      <c r="R2479" s="60"/>
    </row>
    <row r="2480" spans="2:18" x14ac:dyDescent="0.25"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/>
      <c r="O2480"/>
      <c r="P2480"/>
      <c r="Q2480"/>
      <c r="R2480" s="60"/>
    </row>
    <row r="2481" spans="2:18" x14ac:dyDescent="0.25"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/>
      <c r="O2481"/>
      <c r="P2481"/>
      <c r="Q2481"/>
      <c r="R2481" s="60"/>
    </row>
    <row r="2482" spans="2:18" x14ac:dyDescent="0.25"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/>
      <c r="O2482"/>
      <c r="P2482"/>
      <c r="Q2482"/>
      <c r="R2482" s="60"/>
    </row>
    <row r="2483" spans="2:18" x14ac:dyDescent="0.25"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/>
      <c r="O2483"/>
      <c r="P2483"/>
      <c r="Q2483"/>
      <c r="R2483" s="60"/>
    </row>
    <row r="2484" spans="2:18" x14ac:dyDescent="0.25"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/>
      <c r="O2484"/>
      <c r="P2484"/>
      <c r="Q2484"/>
      <c r="R2484" s="60"/>
    </row>
    <row r="2485" spans="2:18" x14ac:dyDescent="0.25"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/>
      <c r="O2485"/>
      <c r="P2485"/>
      <c r="Q2485"/>
      <c r="R2485" s="60"/>
    </row>
    <row r="2486" spans="2:18" x14ac:dyDescent="0.25"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/>
      <c r="O2486"/>
      <c r="P2486"/>
      <c r="Q2486"/>
      <c r="R2486" s="60"/>
    </row>
    <row r="2487" spans="2:18" x14ac:dyDescent="0.25"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/>
      <c r="O2487"/>
      <c r="P2487"/>
      <c r="Q2487"/>
      <c r="R2487" s="60"/>
    </row>
    <row r="2488" spans="2:18" x14ac:dyDescent="0.25"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/>
      <c r="O2488"/>
      <c r="P2488"/>
      <c r="Q2488"/>
      <c r="R2488" s="60"/>
    </row>
    <row r="2489" spans="2:18" x14ac:dyDescent="0.25"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/>
      <c r="O2489"/>
      <c r="P2489"/>
      <c r="Q2489"/>
      <c r="R2489" s="60"/>
    </row>
    <row r="2490" spans="2:18" x14ac:dyDescent="0.25"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/>
      <c r="O2490"/>
      <c r="P2490"/>
      <c r="Q2490"/>
      <c r="R2490" s="60"/>
    </row>
    <row r="2491" spans="2:18" x14ac:dyDescent="0.25"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/>
      <c r="O2491"/>
      <c r="P2491"/>
      <c r="Q2491"/>
      <c r="R2491" s="60"/>
    </row>
    <row r="2492" spans="2:18" x14ac:dyDescent="0.25"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/>
      <c r="O2492"/>
      <c r="P2492"/>
      <c r="Q2492"/>
      <c r="R2492" s="60"/>
    </row>
    <row r="2493" spans="2:18" x14ac:dyDescent="0.25"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/>
      <c r="O2493"/>
      <c r="P2493"/>
      <c r="Q2493"/>
      <c r="R2493" s="60"/>
    </row>
    <row r="2494" spans="2:18" x14ac:dyDescent="0.25"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/>
      <c r="O2494"/>
      <c r="P2494"/>
      <c r="Q2494"/>
      <c r="R2494" s="60"/>
    </row>
    <row r="2495" spans="2:18" x14ac:dyDescent="0.25"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/>
      <c r="O2495"/>
      <c r="P2495"/>
      <c r="Q2495"/>
      <c r="R2495" s="60"/>
    </row>
    <row r="2496" spans="2:18" x14ac:dyDescent="0.25"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/>
      <c r="O2496"/>
      <c r="P2496"/>
      <c r="Q2496"/>
      <c r="R2496" s="60"/>
    </row>
    <row r="2497" spans="2:18" x14ac:dyDescent="0.25"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/>
      <c r="O2497"/>
      <c r="P2497"/>
      <c r="Q2497"/>
      <c r="R2497" s="60"/>
    </row>
    <row r="2498" spans="2:18" x14ac:dyDescent="0.25"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/>
      <c r="O2498"/>
      <c r="P2498"/>
      <c r="Q2498"/>
      <c r="R2498" s="60"/>
    </row>
    <row r="2499" spans="2:18" x14ac:dyDescent="0.25"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/>
      <c r="O2499"/>
      <c r="P2499"/>
      <c r="Q2499"/>
      <c r="R2499" s="60"/>
    </row>
    <row r="2500" spans="2:18" x14ac:dyDescent="0.25"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/>
      <c r="O2500"/>
      <c r="P2500"/>
      <c r="Q2500"/>
      <c r="R2500" s="60"/>
    </row>
    <row r="2501" spans="2:18" x14ac:dyDescent="0.25"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/>
      <c r="O2501"/>
      <c r="P2501"/>
      <c r="Q2501"/>
      <c r="R2501" s="60"/>
    </row>
    <row r="2502" spans="2:18" x14ac:dyDescent="0.25"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/>
      <c r="O2502"/>
      <c r="P2502"/>
      <c r="Q2502"/>
      <c r="R2502" s="60"/>
    </row>
    <row r="2503" spans="2:18" x14ac:dyDescent="0.25"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/>
      <c r="O2503"/>
      <c r="P2503"/>
      <c r="Q2503"/>
      <c r="R2503" s="60"/>
    </row>
    <row r="2504" spans="2:18" x14ac:dyDescent="0.25"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/>
      <c r="O2504"/>
      <c r="P2504"/>
      <c r="Q2504"/>
      <c r="R2504" s="60"/>
    </row>
    <row r="2505" spans="2:18" x14ac:dyDescent="0.25"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/>
      <c r="O2505"/>
      <c r="P2505"/>
      <c r="Q2505"/>
      <c r="R2505" s="60"/>
    </row>
    <row r="2506" spans="2:18" x14ac:dyDescent="0.25"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/>
      <c r="O2506"/>
      <c r="P2506"/>
      <c r="Q2506"/>
      <c r="R2506" s="60"/>
    </row>
    <row r="2507" spans="2:18" x14ac:dyDescent="0.25"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/>
      <c r="O2507"/>
      <c r="P2507"/>
      <c r="Q2507"/>
      <c r="R2507" s="60"/>
    </row>
    <row r="2508" spans="2:18" x14ac:dyDescent="0.25"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/>
      <c r="O2508"/>
      <c r="P2508"/>
      <c r="Q2508"/>
      <c r="R2508" s="60"/>
    </row>
    <row r="2509" spans="2:18" x14ac:dyDescent="0.25"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/>
      <c r="O2509"/>
      <c r="P2509"/>
      <c r="Q2509"/>
      <c r="R2509" s="60"/>
    </row>
    <row r="2510" spans="2:18" x14ac:dyDescent="0.25"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/>
      <c r="O2510"/>
      <c r="P2510"/>
      <c r="Q2510"/>
      <c r="R2510" s="60"/>
    </row>
    <row r="2511" spans="2:18" x14ac:dyDescent="0.25"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/>
      <c r="O2511"/>
      <c r="P2511"/>
      <c r="Q2511"/>
      <c r="R2511" s="60"/>
    </row>
    <row r="2512" spans="2:18" x14ac:dyDescent="0.25"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/>
      <c r="O2512"/>
      <c r="P2512"/>
      <c r="Q2512"/>
      <c r="R2512" s="60"/>
    </row>
    <row r="2513" spans="2:18" x14ac:dyDescent="0.25"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/>
      <c r="O2513"/>
      <c r="P2513"/>
      <c r="Q2513"/>
      <c r="R2513" s="60"/>
    </row>
    <row r="2514" spans="2:18" x14ac:dyDescent="0.25"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/>
      <c r="O2514"/>
      <c r="P2514"/>
      <c r="Q2514"/>
      <c r="R2514" s="60"/>
    </row>
    <row r="2515" spans="2:18" x14ac:dyDescent="0.25"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/>
      <c r="O2515"/>
      <c r="P2515"/>
      <c r="Q2515"/>
      <c r="R2515" s="60"/>
    </row>
    <row r="2516" spans="2:18" x14ac:dyDescent="0.25"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/>
      <c r="O2516"/>
      <c r="P2516"/>
      <c r="Q2516"/>
      <c r="R2516" s="60"/>
    </row>
    <row r="2517" spans="2:18" x14ac:dyDescent="0.25"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/>
      <c r="O2517"/>
      <c r="P2517"/>
      <c r="Q2517"/>
      <c r="R2517" s="60"/>
    </row>
    <row r="2518" spans="2:18" x14ac:dyDescent="0.25"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/>
      <c r="O2518"/>
      <c r="P2518"/>
      <c r="Q2518"/>
      <c r="R2518" s="60"/>
    </row>
    <row r="2519" spans="2:18" x14ac:dyDescent="0.25"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/>
      <c r="O2519"/>
      <c r="P2519"/>
      <c r="Q2519"/>
      <c r="R2519" s="60"/>
    </row>
    <row r="2520" spans="2:18" x14ac:dyDescent="0.25"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/>
      <c r="O2520"/>
      <c r="P2520"/>
      <c r="Q2520"/>
      <c r="R2520" s="60"/>
    </row>
    <row r="2521" spans="2:18" x14ac:dyDescent="0.25"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/>
      <c r="O2521"/>
      <c r="P2521"/>
      <c r="Q2521"/>
      <c r="R2521" s="60"/>
    </row>
    <row r="2522" spans="2:18" x14ac:dyDescent="0.25"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/>
      <c r="O2522"/>
      <c r="P2522"/>
      <c r="Q2522"/>
      <c r="R2522" s="60"/>
    </row>
    <row r="2523" spans="2:18" x14ac:dyDescent="0.25"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/>
      <c r="O2523"/>
      <c r="P2523"/>
      <c r="Q2523"/>
      <c r="R2523" s="60"/>
    </row>
    <row r="2524" spans="2:18" x14ac:dyDescent="0.25"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/>
      <c r="O2524"/>
      <c r="P2524"/>
      <c r="Q2524"/>
      <c r="R2524" s="60"/>
    </row>
    <row r="2525" spans="2:18" x14ac:dyDescent="0.25"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/>
      <c r="O2525"/>
      <c r="P2525"/>
      <c r="Q2525"/>
      <c r="R2525" s="60"/>
    </row>
    <row r="2526" spans="2:18" x14ac:dyDescent="0.25"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/>
      <c r="O2526"/>
      <c r="P2526"/>
      <c r="Q2526"/>
      <c r="R2526" s="60"/>
    </row>
    <row r="2527" spans="2:18" x14ac:dyDescent="0.25"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/>
      <c r="O2527"/>
      <c r="P2527"/>
      <c r="Q2527"/>
      <c r="R2527" s="60"/>
    </row>
    <row r="2528" spans="2:18" x14ac:dyDescent="0.25"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/>
      <c r="O2528"/>
      <c r="P2528"/>
      <c r="Q2528"/>
      <c r="R2528" s="60"/>
    </row>
    <row r="2529" spans="2:18" x14ac:dyDescent="0.25"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/>
      <c r="O2529"/>
      <c r="P2529"/>
      <c r="Q2529"/>
      <c r="R2529" s="60"/>
    </row>
    <row r="2530" spans="2:18" x14ac:dyDescent="0.25"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/>
      <c r="O2530"/>
      <c r="P2530"/>
      <c r="Q2530"/>
      <c r="R2530" s="60"/>
    </row>
    <row r="2531" spans="2:18" x14ac:dyDescent="0.25"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/>
      <c r="O2531"/>
      <c r="P2531"/>
      <c r="Q2531"/>
      <c r="R2531" s="60"/>
    </row>
    <row r="2532" spans="2:18" x14ac:dyDescent="0.25"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/>
      <c r="O2532"/>
      <c r="P2532"/>
      <c r="Q2532"/>
      <c r="R2532" s="60"/>
    </row>
    <row r="2533" spans="2:18" x14ac:dyDescent="0.25"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/>
      <c r="O2533"/>
      <c r="P2533"/>
      <c r="Q2533"/>
      <c r="R2533" s="60"/>
    </row>
    <row r="2534" spans="2:18" x14ac:dyDescent="0.25"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/>
      <c r="O2534"/>
      <c r="P2534"/>
      <c r="Q2534"/>
      <c r="R2534" s="60"/>
    </row>
    <row r="2535" spans="2:18" x14ac:dyDescent="0.25"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/>
      <c r="O2535"/>
      <c r="P2535"/>
      <c r="Q2535"/>
      <c r="R2535" s="60"/>
    </row>
    <row r="2536" spans="2:18" x14ac:dyDescent="0.25"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/>
      <c r="O2536"/>
      <c r="P2536"/>
      <c r="Q2536"/>
      <c r="R2536" s="60"/>
    </row>
    <row r="2537" spans="2:18" x14ac:dyDescent="0.25"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/>
      <c r="O2537"/>
      <c r="P2537"/>
      <c r="Q2537"/>
      <c r="R2537" s="60"/>
    </row>
    <row r="2538" spans="2:18" x14ac:dyDescent="0.25"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/>
      <c r="O2538"/>
      <c r="P2538"/>
      <c r="Q2538"/>
      <c r="R2538" s="60"/>
    </row>
    <row r="2539" spans="2:18" x14ac:dyDescent="0.25"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/>
      <c r="O2539"/>
      <c r="P2539"/>
      <c r="Q2539"/>
      <c r="R2539" s="60"/>
    </row>
    <row r="2540" spans="2:18" x14ac:dyDescent="0.25"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/>
      <c r="O2540"/>
      <c r="P2540"/>
      <c r="Q2540"/>
      <c r="R2540" s="60"/>
    </row>
    <row r="2541" spans="2:18" x14ac:dyDescent="0.25"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/>
      <c r="O2541"/>
      <c r="P2541"/>
      <c r="Q2541"/>
      <c r="R2541" s="60"/>
    </row>
    <row r="2542" spans="2:18" x14ac:dyDescent="0.25"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/>
      <c r="O2542"/>
      <c r="P2542"/>
      <c r="Q2542"/>
      <c r="R2542" s="60"/>
    </row>
    <row r="2543" spans="2:18" x14ac:dyDescent="0.25"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/>
      <c r="O2543"/>
      <c r="P2543"/>
      <c r="Q2543"/>
      <c r="R2543" s="60"/>
    </row>
    <row r="2544" spans="2:18" x14ac:dyDescent="0.25"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/>
      <c r="O2544"/>
      <c r="P2544"/>
      <c r="Q2544"/>
      <c r="R2544" s="60"/>
    </row>
    <row r="2545" spans="2:18" x14ac:dyDescent="0.25"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/>
      <c r="O2545"/>
      <c r="P2545"/>
      <c r="Q2545"/>
      <c r="R2545" s="60"/>
    </row>
    <row r="2546" spans="2:18" x14ac:dyDescent="0.25"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/>
      <c r="O2546"/>
      <c r="P2546"/>
      <c r="Q2546"/>
      <c r="R2546" s="60"/>
    </row>
    <row r="2547" spans="2:18" x14ac:dyDescent="0.25"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/>
      <c r="O2547"/>
      <c r="P2547"/>
      <c r="Q2547"/>
      <c r="R2547" s="60"/>
    </row>
    <row r="2548" spans="2:18" x14ac:dyDescent="0.25"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/>
      <c r="O2548"/>
      <c r="P2548"/>
      <c r="Q2548"/>
      <c r="R2548" s="60"/>
    </row>
    <row r="2549" spans="2:18" x14ac:dyDescent="0.25"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/>
      <c r="O2549"/>
      <c r="P2549"/>
      <c r="Q2549"/>
      <c r="R2549" s="60"/>
    </row>
    <row r="2550" spans="2:18" x14ac:dyDescent="0.25"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/>
      <c r="O2550"/>
      <c r="P2550"/>
      <c r="Q2550"/>
      <c r="R2550" s="60"/>
    </row>
    <row r="2551" spans="2:18" x14ac:dyDescent="0.25"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/>
      <c r="O2551"/>
      <c r="P2551"/>
      <c r="Q2551"/>
      <c r="R2551" s="60"/>
    </row>
    <row r="2552" spans="2:18" x14ac:dyDescent="0.25"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/>
      <c r="O2552"/>
      <c r="P2552"/>
      <c r="Q2552"/>
      <c r="R2552" s="60"/>
    </row>
    <row r="2553" spans="2:18" x14ac:dyDescent="0.25"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/>
      <c r="O2553"/>
      <c r="P2553"/>
      <c r="Q2553"/>
      <c r="R2553" s="60"/>
    </row>
    <row r="2554" spans="2:18" x14ac:dyDescent="0.25"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/>
      <c r="O2554"/>
      <c r="P2554"/>
      <c r="Q2554"/>
      <c r="R2554" s="60"/>
    </row>
    <row r="2555" spans="2:18" x14ac:dyDescent="0.25"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/>
      <c r="O2555"/>
      <c r="P2555"/>
      <c r="Q2555"/>
      <c r="R2555" s="60"/>
    </row>
    <row r="2556" spans="2:18" x14ac:dyDescent="0.25"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/>
      <c r="O2556"/>
      <c r="P2556"/>
      <c r="Q2556"/>
      <c r="R2556" s="60"/>
    </row>
    <row r="2557" spans="2:18" x14ac:dyDescent="0.25"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/>
      <c r="O2557"/>
      <c r="P2557"/>
      <c r="Q2557"/>
      <c r="R2557" s="60"/>
    </row>
    <row r="2558" spans="2:18" x14ac:dyDescent="0.25"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/>
      <c r="O2558"/>
      <c r="P2558"/>
      <c r="Q2558"/>
      <c r="R2558" s="60"/>
    </row>
    <row r="2559" spans="2:18" x14ac:dyDescent="0.25"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/>
      <c r="O2559"/>
      <c r="P2559"/>
      <c r="Q2559"/>
      <c r="R2559" s="60"/>
    </row>
    <row r="2560" spans="2:18" x14ac:dyDescent="0.25"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/>
      <c r="O2560"/>
      <c r="P2560"/>
      <c r="Q2560"/>
      <c r="R2560" s="60"/>
    </row>
    <row r="2561" spans="2:18" x14ac:dyDescent="0.25"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/>
      <c r="O2561"/>
      <c r="P2561"/>
      <c r="Q2561"/>
      <c r="R2561" s="60"/>
    </row>
    <row r="2562" spans="2:18" x14ac:dyDescent="0.25"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/>
      <c r="O2562"/>
      <c r="P2562"/>
      <c r="Q2562"/>
      <c r="R2562" s="60"/>
    </row>
    <row r="2563" spans="2:18" x14ac:dyDescent="0.25"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/>
      <c r="O2563"/>
      <c r="P2563"/>
      <c r="Q2563"/>
      <c r="R2563" s="60"/>
    </row>
    <row r="2564" spans="2:18" x14ac:dyDescent="0.25"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/>
      <c r="O2564"/>
      <c r="P2564"/>
      <c r="Q2564"/>
      <c r="R2564" s="60"/>
    </row>
    <row r="2565" spans="2:18" x14ac:dyDescent="0.25"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/>
      <c r="O2565"/>
      <c r="P2565"/>
      <c r="Q2565"/>
      <c r="R2565" s="60"/>
    </row>
    <row r="2566" spans="2:18" x14ac:dyDescent="0.25"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/>
      <c r="O2566"/>
      <c r="P2566"/>
      <c r="Q2566"/>
      <c r="R2566" s="60"/>
    </row>
    <row r="2567" spans="2:18" x14ac:dyDescent="0.25"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/>
      <c r="O2567"/>
      <c r="P2567"/>
      <c r="Q2567"/>
      <c r="R2567" s="60"/>
    </row>
    <row r="2568" spans="2:18" x14ac:dyDescent="0.25"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/>
      <c r="O2568"/>
      <c r="P2568"/>
      <c r="Q2568"/>
      <c r="R2568" s="60"/>
    </row>
    <row r="2569" spans="2:18" x14ac:dyDescent="0.25"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/>
      <c r="O2569"/>
      <c r="P2569"/>
      <c r="Q2569"/>
      <c r="R2569" s="60"/>
    </row>
    <row r="2570" spans="2:18" x14ac:dyDescent="0.25"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/>
      <c r="O2570"/>
      <c r="P2570"/>
      <c r="Q2570"/>
      <c r="R2570" s="60"/>
    </row>
    <row r="2571" spans="2:18" x14ac:dyDescent="0.25"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/>
      <c r="O2571"/>
      <c r="P2571"/>
      <c r="Q2571"/>
      <c r="R2571" s="60"/>
    </row>
    <row r="2572" spans="2:18" x14ac:dyDescent="0.25"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/>
      <c r="O2572"/>
      <c r="P2572"/>
      <c r="Q2572"/>
      <c r="R2572" s="60"/>
    </row>
    <row r="2573" spans="2:18" x14ac:dyDescent="0.25"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/>
      <c r="O2573"/>
      <c r="P2573"/>
      <c r="Q2573"/>
      <c r="R2573" s="60"/>
    </row>
    <row r="2574" spans="2:18" x14ac:dyDescent="0.25"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/>
      <c r="O2574"/>
      <c r="P2574"/>
      <c r="Q2574"/>
      <c r="R2574" s="60"/>
    </row>
    <row r="2575" spans="2:18" x14ac:dyDescent="0.25"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/>
      <c r="O2575"/>
      <c r="P2575"/>
      <c r="Q2575"/>
      <c r="R2575" s="60"/>
    </row>
    <row r="2576" spans="2:18" x14ac:dyDescent="0.25"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/>
      <c r="O2576"/>
      <c r="P2576"/>
      <c r="Q2576"/>
      <c r="R2576" s="60"/>
    </row>
    <row r="2577" spans="2:18" x14ac:dyDescent="0.25"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/>
      <c r="O2577"/>
      <c r="P2577"/>
      <c r="Q2577"/>
      <c r="R2577" s="60"/>
    </row>
    <row r="2578" spans="2:18" x14ac:dyDescent="0.25"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/>
      <c r="O2578"/>
      <c r="P2578"/>
      <c r="Q2578"/>
      <c r="R2578" s="60"/>
    </row>
    <row r="2579" spans="2:18" x14ac:dyDescent="0.25"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/>
      <c r="O2579"/>
      <c r="P2579"/>
      <c r="Q2579"/>
      <c r="R2579" s="60"/>
    </row>
    <row r="2580" spans="2:18" x14ac:dyDescent="0.25"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/>
      <c r="O2580"/>
      <c r="P2580"/>
      <c r="Q2580"/>
      <c r="R2580" s="60"/>
    </row>
    <row r="2581" spans="2:18" x14ac:dyDescent="0.25"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/>
      <c r="O2581"/>
      <c r="P2581"/>
      <c r="Q2581"/>
      <c r="R2581" s="60"/>
    </row>
    <row r="2582" spans="2:18" x14ac:dyDescent="0.25"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/>
      <c r="O2582"/>
      <c r="P2582"/>
      <c r="Q2582"/>
      <c r="R2582" s="60"/>
    </row>
    <row r="2583" spans="2:18" x14ac:dyDescent="0.25"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/>
      <c r="O2583"/>
      <c r="P2583"/>
      <c r="Q2583"/>
      <c r="R2583" s="60"/>
    </row>
    <row r="2584" spans="2:18" x14ac:dyDescent="0.25"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/>
      <c r="O2584"/>
      <c r="P2584"/>
      <c r="Q2584"/>
      <c r="R2584" s="60"/>
    </row>
    <row r="2585" spans="2:18" x14ac:dyDescent="0.25"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/>
      <c r="O2585"/>
      <c r="P2585"/>
      <c r="Q2585"/>
      <c r="R2585" s="60"/>
    </row>
    <row r="2586" spans="2:18" x14ac:dyDescent="0.25"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/>
      <c r="O2586"/>
      <c r="P2586"/>
      <c r="Q2586"/>
      <c r="R2586" s="60"/>
    </row>
    <row r="2587" spans="2:18" x14ac:dyDescent="0.25"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/>
      <c r="O2587"/>
      <c r="P2587"/>
      <c r="Q2587"/>
      <c r="R2587" s="60"/>
    </row>
    <row r="2588" spans="2:18" x14ac:dyDescent="0.25"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/>
      <c r="O2588"/>
      <c r="P2588"/>
      <c r="Q2588"/>
      <c r="R2588" s="60"/>
    </row>
    <row r="2589" spans="2:18" x14ac:dyDescent="0.25"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/>
      <c r="O2589"/>
      <c r="P2589"/>
      <c r="Q2589"/>
      <c r="R2589" s="60"/>
    </row>
    <row r="2590" spans="2:18" x14ac:dyDescent="0.25"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/>
      <c r="O2590"/>
      <c r="P2590"/>
      <c r="Q2590"/>
      <c r="R2590" s="60"/>
    </row>
    <row r="2591" spans="2:18" x14ac:dyDescent="0.25"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/>
      <c r="O2591"/>
      <c r="P2591"/>
      <c r="Q2591"/>
      <c r="R2591" s="60"/>
    </row>
    <row r="2592" spans="2:18" x14ac:dyDescent="0.25"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/>
      <c r="O2592"/>
      <c r="P2592"/>
      <c r="Q2592"/>
      <c r="R2592" s="60"/>
    </row>
    <row r="2593" spans="2:18" x14ac:dyDescent="0.25"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/>
      <c r="O2593"/>
      <c r="P2593"/>
      <c r="Q2593"/>
      <c r="R2593" s="60"/>
    </row>
    <row r="2594" spans="2:18" x14ac:dyDescent="0.25"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/>
      <c r="O2594"/>
      <c r="P2594"/>
      <c r="Q2594"/>
      <c r="R2594" s="60"/>
    </row>
    <row r="2595" spans="2:18" x14ac:dyDescent="0.25"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/>
      <c r="O2595"/>
      <c r="P2595"/>
      <c r="Q2595"/>
      <c r="R2595" s="60"/>
    </row>
    <row r="2596" spans="2:18" x14ac:dyDescent="0.25"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/>
      <c r="O2596"/>
      <c r="P2596"/>
      <c r="Q2596"/>
      <c r="R2596" s="60"/>
    </row>
    <row r="2597" spans="2:18" x14ac:dyDescent="0.25"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/>
      <c r="O2597"/>
      <c r="P2597"/>
      <c r="Q2597"/>
      <c r="R2597" s="60"/>
    </row>
    <row r="2598" spans="2:18" x14ac:dyDescent="0.25"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/>
      <c r="O2598"/>
      <c r="P2598"/>
      <c r="Q2598"/>
      <c r="R2598" s="60"/>
    </row>
    <row r="2599" spans="2:18" x14ac:dyDescent="0.25"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/>
      <c r="O2599"/>
      <c r="P2599"/>
      <c r="Q2599"/>
      <c r="R2599" s="60"/>
    </row>
    <row r="2600" spans="2:18" x14ac:dyDescent="0.25"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/>
      <c r="O2600"/>
      <c r="P2600"/>
      <c r="Q2600"/>
      <c r="R2600" s="60"/>
    </row>
    <row r="2601" spans="2:18" x14ac:dyDescent="0.25"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/>
      <c r="O2601"/>
      <c r="P2601"/>
      <c r="Q2601"/>
      <c r="R2601" s="60"/>
    </row>
    <row r="2602" spans="2:18" x14ac:dyDescent="0.25"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/>
      <c r="O2602"/>
      <c r="P2602"/>
      <c r="Q2602"/>
      <c r="R2602" s="60"/>
    </row>
    <row r="2603" spans="2:18" x14ac:dyDescent="0.25"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/>
      <c r="O2603"/>
      <c r="P2603"/>
      <c r="Q2603"/>
      <c r="R2603" s="60"/>
    </row>
    <row r="2604" spans="2:18" x14ac:dyDescent="0.25"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/>
      <c r="O2604"/>
      <c r="P2604"/>
      <c r="Q2604"/>
      <c r="R2604" s="60"/>
    </row>
    <row r="2605" spans="2:18" x14ac:dyDescent="0.25"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/>
      <c r="O2605"/>
      <c r="P2605"/>
      <c r="Q2605"/>
      <c r="R2605" s="60"/>
    </row>
    <row r="2606" spans="2:18" x14ac:dyDescent="0.25"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/>
      <c r="O2606"/>
      <c r="P2606"/>
      <c r="Q2606"/>
      <c r="R2606" s="60"/>
    </row>
    <row r="2607" spans="2:18" x14ac:dyDescent="0.25"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/>
      <c r="O2607"/>
      <c r="P2607"/>
      <c r="Q2607"/>
      <c r="R2607" s="60"/>
    </row>
    <row r="2608" spans="2:18" x14ac:dyDescent="0.25"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/>
      <c r="O2608"/>
      <c r="P2608"/>
      <c r="Q2608"/>
      <c r="R2608" s="60"/>
    </row>
    <row r="2609" spans="2:18" x14ac:dyDescent="0.25"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/>
      <c r="O2609"/>
      <c r="P2609"/>
      <c r="Q2609"/>
      <c r="R2609" s="60"/>
    </row>
    <row r="2610" spans="2:18" x14ac:dyDescent="0.25"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/>
      <c r="O2610"/>
      <c r="P2610"/>
      <c r="Q2610"/>
      <c r="R2610" s="60"/>
    </row>
    <row r="2611" spans="2:18" x14ac:dyDescent="0.25"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/>
      <c r="O2611"/>
      <c r="P2611"/>
      <c r="Q2611"/>
      <c r="R2611" s="60"/>
    </row>
    <row r="2612" spans="2:18" x14ac:dyDescent="0.25"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/>
      <c r="O2612"/>
      <c r="P2612"/>
      <c r="Q2612"/>
      <c r="R2612" s="60"/>
    </row>
    <row r="2613" spans="2:18" x14ac:dyDescent="0.25"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/>
      <c r="O2613"/>
      <c r="P2613"/>
      <c r="Q2613"/>
      <c r="R2613" s="60"/>
    </row>
    <row r="2614" spans="2:18" x14ac:dyDescent="0.25"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/>
      <c r="O2614"/>
      <c r="P2614"/>
      <c r="Q2614"/>
      <c r="R2614" s="60"/>
    </row>
    <row r="2615" spans="2:18" x14ac:dyDescent="0.25"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/>
      <c r="O2615"/>
      <c r="P2615"/>
      <c r="Q2615"/>
      <c r="R2615" s="60"/>
    </row>
    <row r="2616" spans="2:18" x14ac:dyDescent="0.25"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/>
      <c r="O2616"/>
      <c r="P2616"/>
      <c r="Q2616"/>
      <c r="R2616" s="60"/>
    </row>
    <row r="2617" spans="2:18" x14ac:dyDescent="0.25"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/>
      <c r="O2617"/>
      <c r="P2617"/>
      <c r="Q2617"/>
      <c r="R2617" s="60"/>
    </row>
    <row r="2618" spans="2:18" x14ac:dyDescent="0.25"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/>
      <c r="O2618"/>
      <c r="P2618"/>
      <c r="Q2618"/>
      <c r="R2618" s="60"/>
    </row>
    <row r="2619" spans="2:18" x14ac:dyDescent="0.25"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/>
      <c r="O2619"/>
      <c r="P2619"/>
      <c r="Q2619"/>
      <c r="R2619" s="60"/>
    </row>
    <row r="2620" spans="2:18" x14ac:dyDescent="0.25"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/>
      <c r="O2620"/>
      <c r="P2620"/>
      <c r="Q2620"/>
      <c r="R2620" s="60"/>
    </row>
    <row r="2621" spans="2:18" x14ac:dyDescent="0.25"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/>
      <c r="O2621"/>
      <c r="P2621"/>
      <c r="Q2621"/>
      <c r="R2621" s="60"/>
    </row>
    <row r="2622" spans="2:18" x14ac:dyDescent="0.25"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/>
      <c r="O2622"/>
      <c r="P2622"/>
      <c r="Q2622"/>
      <c r="R2622" s="60"/>
    </row>
    <row r="2623" spans="2:18" x14ac:dyDescent="0.25"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/>
      <c r="O2623"/>
      <c r="P2623"/>
      <c r="Q2623"/>
      <c r="R2623" s="60"/>
    </row>
    <row r="2624" spans="2:18" x14ac:dyDescent="0.25"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/>
      <c r="O2624"/>
      <c r="P2624"/>
      <c r="Q2624"/>
      <c r="R2624" s="60"/>
    </row>
    <row r="2625" spans="2:18" x14ac:dyDescent="0.25"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/>
      <c r="O2625"/>
      <c r="P2625"/>
      <c r="Q2625"/>
      <c r="R2625" s="60"/>
    </row>
    <row r="2626" spans="2:18" x14ac:dyDescent="0.25"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/>
      <c r="O2626"/>
      <c r="P2626"/>
      <c r="Q2626"/>
      <c r="R2626" s="60"/>
    </row>
    <row r="2627" spans="2:18" x14ac:dyDescent="0.25"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/>
      <c r="O2627"/>
      <c r="P2627"/>
      <c r="Q2627"/>
      <c r="R2627" s="60"/>
    </row>
    <row r="2628" spans="2:18" x14ac:dyDescent="0.25"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/>
      <c r="O2628"/>
      <c r="P2628"/>
      <c r="Q2628"/>
      <c r="R2628" s="60"/>
    </row>
    <row r="2629" spans="2:18" x14ac:dyDescent="0.25"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/>
      <c r="O2629"/>
      <c r="P2629"/>
      <c r="Q2629"/>
      <c r="R2629" s="60"/>
    </row>
    <row r="2630" spans="2:18" x14ac:dyDescent="0.25"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/>
      <c r="O2630"/>
      <c r="P2630"/>
      <c r="Q2630"/>
      <c r="R2630" s="60"/>
    </row>
    <row r="2631" spans="2:18" x14ac:dyDescent="0.25"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/>
      <c r="O2631"/>
      <c r="P2631"/>
      <c r="Q2631"/>
      <c r="R2631" s="60"/>
    </row>
    <row r="2632" spans="2:18" x14ac:dyDescent="0.25"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/>
      <c r="O2632"/>
      <c r="P2632"/>
      <c r="Q2632"/>
      <c r="R2632" s="60"/>
    </row>
    <row r="2633" spans="2:18" x14ac:dyDescent="0.25"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/>
      <c r="O2633"/>
      <c r="P2633"/>
      <c r="Q2633"/>
      <c r="R2633" s="60"/>
    </row>
    <row r="2634" spans="2:18" x14ac:dyDescent="0.25"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/>
      <c r="O2634"/>
      <c r="P2634"/>
      <c r="Q2634"/>
      <c r="R2634" s="60"/>
    </row>
    <row r="2635" spans="2:18" x14ac:dyDescent="0.25"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/>
      <c r="O2635"/>
      <c r="P2635"/>
      <c r="Q2635"/>
      <c r="R2635" s="60"/>
    </row>
    <row r="2636" spans="2:18" x14ac:dyDescent="0.25"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/>
      <c r="O2636"/>
      <c r="P2636"/>
      <c r="Q2636"/>
      <c r="R2636" s="60"/>
    </row>
    <row r="2637" spans="2:18" x14ac:dyDescent="0.25"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/>
      <c r="O2637"/>
      <c r="P2637"/>
      <c r="Q2637"/>
      <c r="R2637" s="60"/>
    </row>
    <row r="2638" spans="2:18" x14ac:dyDescent="0.25"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/>
      <c r="O2638"/>
      <c r="P2638"/>
      <c r="Q2638"/>
      <c r="R2638" s="60"/>
    </row>
    <row r="2639" spans="2:18" x14ac:dyDescent="0.25"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/>
      <c r="O2639"/>
      <c r="P2639"/>
      <c r="Q2639"/>
      <c r="R2639" s="60"/>
    </row>
    <row r="2640" spans="2:18" x14ac:dyDescent="0.25"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/>
      <c r="O2640"/>
      <c r="P2640"/>
      <c r="Q2640"/>
      <c r="R2640" s="60"/>
    </row>
    <row r="2641" spans="2:18" x14ac:dyDescent="0.25"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/>
      <c r="O2641"/>
      <c r="P2641"/>
      <c r="Q2641"/>
      <c r="R2641" s="60"/>
    </row>
    <row r="2642" spans="2:18" x14ac:dyDescent="0.25"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/>
      <c r="O2642"/>
      <c r="P2642"/>
      <c r="Q2642"/>
      <c r="R2642" s="60"/>
    </row>
    <row r="2643" spans="2:18" x14ac:dyDescent="0.25"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/>
      <c r="O2643"/>
      <c r="P2643"/>
      <c r="Q2643"/>
      <c r="R2643" s="60"/>
    </row>
    <row r="2644" spans="2:18" x14ac:dyDescent="0.25"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/>
      <c r="O2644"/>
      <c r="P2644"/>
      <c r="Q2644"/>
      <c r="R2644" s="60"/>
    </row>
    <row r="2645" spans="2:18" x14ac:dyDescent="0.25"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/>
      <c r="O2645"/>
      <c r="P2645"/>
      <c r="Q2645"/>
      <c r="R2645" s="60"/>
    </row>
    <row r="2646" spans="2:18" x14ac:dyDescent="0.25"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/>
      <c r="O2646"/>
      <c r="P2646"/>
      <c r="Q2646"/>
      <c r="R2646" s="60"/>
    </row>
    <row r="2647" spans="2:18" x14ac:dyDescent="0.25"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/>
      <c r="O2647"/>
      <c r="P2647"/>
      <c r="Q2647"/>
      <c r="R2647" s="60"/>
    </row>
    <row r="2648" spans="2:18" x14ac:dyDescent="0.25"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/>
      <c r="O2648"/>
      <c r="P2648"/>
      <c r="Q2648"/>
      <c r="R2648" s="60"/>
    </row>
    <row r="2649" spans="2:18" x14ac:dyDescent="0.25"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/>
      <c r="O2649"/>
      <c r="P2649"/>
      <c r="Q2649"/>
      <c r="R2649" s="60"/>
    </row>
    <row r="2650" spans="2:18" x14ac:dyDescent="0.25"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/>
      <c r="O2650"/>
      <c r="P2650"/>
      <c r="Q2650"/>
      <c r="R2650" s="60"/>
    </row>
    <row r="2651" spans="2:18" x14ac:dyDescent="0.25"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/>
      <c r="O2651"/>
      <c r="P2651"/>
      <c r="Q2651"/>
      <c r="R2651" s="60"/>
    </row>
    <row r="2652" spans="2:18" x14ac:dyDescent="0.25"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/>
      <c r="O2652"/>
      <c r="P2652"/>
      <c r="Q2652"/>
      <c r="R2652" s="60"/>
    </row>
    <row r="2653" spans="2:18" x14ac:dyDescent="0.25"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/>
      <c r="O2653"/>
      <c r="P2653"/>
      <c r="Q2653"/>
      <c r="R2653" s="60"/>
    </row>
    <row r="2654" spans="2:18" x14ac:dyDescent="0.25"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/>
      <c r="O2654"/>
      <c r="P2654"/>
      <c r="Q2654"/>
      <c r="R2654" s="60"/>
    </row>
    <row r="2655" spans="2:18" x14ac:dyDescent="0.25"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/>
      <c r="O2655"/>
      <c r="P2655"/>
      <c r="Q2655"/>
      <c r="R2655" s="60"/>
    </row>
    <row r="2656" spans="2:18" x14ac:dyDescent="0.25"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/>
      <c r="O2656"/>
      <c r="P2656"/>
      <c r="Q2656"/>
      <c r="R2656" s="60"/>
    </row>
    <row r="2657" spans="2:18" x14ac:dyDescent="0.25"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/>
      <c r="O2657"/>
      <c r="P2657"/>
      <c r="Q2657"/>
      <c r="R2657" s="60"/>
    </row>
    <row r="2658" spans="2:18" x14ac:dyDescent="0.25"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/>
      <c r="O2658"/>
      <c r="P2658"/>
      <c r="Q2658"/>
      <c r="R2658" s="60"/>
    </row>
    <row r="2659" spans="2:18" x14ac:dyDescent="0.25"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/>
      <c r="O2659"/>
      <c r="P2659"/>
      <c r="Q2659"/>
      <c r="R2659" s="60"/>
    </row>
    <row r="2660" spans="2:18" x14ac:dyDescent="0.25"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/>
      <c r="O2660"/>
      <c r="P2660"/>
      <c r="Q2660"/>
      <c r="R2660" s="60"/>
    </row>
    <row r="2661" spans="2:18" x14ac:dyDescent="0.25"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/>
      <c r="O2661"/>
      <c r="P2661"/>
      <c r="Q2661"/>
      <c r="R2661" s="60"/>
    </row>
    <row r="2662" spans="2:18" x14ac:dyDescent="0.25"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/>
      <c r="O2662"/>
      <c r="P2662"/>
      <c r="Q2662"/>
      <c r="R2662" s="60"/>
    </row>
    <row r="2663" spans="2:18" x14ac:dyDescent="0.25"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/>
      <c r="O2663"/>
      <c r="P2663"/>
      <c r="Q2663"/>
      <c r="R2663" s="60"/>
    </row>
    <row r="2664" spans="2:18" x14ac:dyDescent="0.25"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/>
      <c r="O2664"/>
      <c r="P2664"/>
      <c r="Q2664"/>
      <c r="R2664" s="60"/>
    </row>
    <row r="2665" spans="2:18" x14ac:dyDescent="0.25"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/>
      <c r="O2665"/>
      <c r="P2665"/>
      <c r="Q2665"/>
      <c r="R2665" s="60"/>
    </row>
    <row r="2666" spans="2:18" x14ac:dyDescent="0.25"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/>
      <c r="O2666"/>
      <c r="P2666"/>
      <c r="Q2666"/>
      <c r="R2666" s="60"/>
    </row>
    <row r="2667" spans="2:18" x14ac:dyDescent="0.25"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/>
      <c r="O2667"/>
      <c r="P2667"/>
      <c r="Q2667"/>
      <c r="R2667" s="60"/>
    </row>
    <row r="2668" spans="2:18" x14ac:dyDescent="0.25"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/>
      <c r="O2668"/>
      <c r="P2668"/>
      <c r="Q2668"/>
      <c r="R2668" s="60"/>
    </row>
    <row r="2669" spans="2:18" x14ac:dyDescent="0.25"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/>
      <c r="O2669"/>
      <c r="P2669"/>
      <c r="Q2669"/>
      <c r="R2669" s="60"/>
    </row>
    <row r="2670" spans="2:18" x14ac:dyDescent="0.25"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/>
      <c r="O2670"/>
      <c r="P2670"/>
      <c r="Q2670"/>
      <c r="R2670" s="60"/>
    </row>
    <row r="2671" spans="2:18" x14ac:dyDescent="0.25"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/>
      <c r="O2671"/>
      <c r="P2671"/>
      <c r="Q2671"/>
      <c r="R2671" s="60"/>
    </row>
    <row r="2672" spans="2:18" x14ac:dyDescent="0.25"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/>
      <c r="O2672"/>
      <c r="P2672"/>
      <c r="Q2672"/>
      <c r="R2672" s="60"/>
    </row>
    <row r="2673" spans="2:18" x14ac:dyDescent="0.25"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/>
      <c r="O2673"/>
      <c r="P2673"/>
      <c r="Q2673"/>
      <c r="R2673" s="60"/>
    </row>
    <row r="2674" spans="2:18" x14ac:dyDescent="0.25"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/>
      <c r="O2674"/>
      <c r="P2674"/>
      <c r="Q2674"/>
      <c r="R2674" s="60"/>
    </row>
    <row r="2675" spans="2:18" x14ac:dyDescent="0.25"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/>
      <c r="O2675"/>
      <c r="P2675"/>
      <c r="Q2675"/>
      <c r="R2675" s="60"/>
    </row>
    <row r="2676" spans="2:18" x14ac:dyDescent="0.25"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/>
      <c r="O2676"/>
      <c r="P2676"/>
      <c r="Q2676"/>
      <c r="R2676" s="60"/>
    </row>
    <row r="2677" spans="2:18" x14ac:dyDescent="0.25"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/>
      <c r="O2677"/>
      <c r="P2677"/>
      <c r="Q2677"/>
      <c r="R2677" s="60"/>
    </row>
    <row r="2678" spans="2:18" x14ac:dyDescent="0.25"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/>
      <c r="O2678"/>
      <c r="P2678"/>
      <c r="Q2678"/>
      <c r="R2678" s="60"/>
    </row>
    <row r="2679" spans="2:18" x14ac:dyDescent="0.25"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/>
      <c r="O2679"/>
      <c r="P2679"/>
      <c r="Q2679"/>
      <c r="R2679" s="60"/>
    </row>
    <row r="2680" spans="2:18" x14ac:dyDescent="0.25"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/>
      <c r="O2680"/>
      <c r="P2680"/>
      <c r="Q2680"/>
      <c r="R2680" s="60"/>
    </row>
    <row r="2681" spans="2:18" x14ac:dyDescent="0.25"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/>
      <c r="O2681"/>
      <c r="P2681"/>
      <c r="Q2681"/>
      <c r="R2681" s="60"/>
    </row>
    <row r="2682" spans="2:18" x14ac:dyDescent="0.25"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/>
      <c r="O2682"/>
      <c r="P2682"/>
      <c r="Q2682"/>
      <c r="R2682" s="60"/>
    </row>
    <row r="2683" spans="2:18" x14ac:dyDescent="0.25"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/>
      <c r="O2683"/>
      <c r="P2683"/>
      <c r="Q2683"/>
      <c r="R2683" s="60"/>
    </row>
    <row r="2684" spans="2:18" x14ac:dyDescent="0.25"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/>
      <c r="O2684"/>
      <c r="P2684"/>
      <c r="Q2684"/>
      <c r="R2684" s="60"/>
    </row>
    <row r="2685" spans="2:18" x14ac:dyDescent="0.25"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/>
      <c r="O2685"/>
      <c r="P2685"/>
      <c r="Q2685"/>
      <c r="R2685" s="60"/>
    </row>
    <row r="2686" spans="2:18" x14ac:dyDescent="0.25"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/>
      <c r="O2686"/>
      <c r="P2686"/>
      <c r="Q2686"/>
      <c r="R2686" s="60"/>
    </row>
    <row r="2687" spans="2:18" x14ac:dyDescent="0.25"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/>
      <c r="O2687"/>
      <c r="P2687"/>
      <c r="Q2687"/>
      <c r="R2687" s="60"/>
    </row>
    <row r="2688" spans="2:18" x14ac:dyDescent="0.25"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/>
      <c r="O2688"/>
      <c r="P2688"/>
      <c r="Q2688"/>
      <c r="R2688" s="60"/>
    </row>
    <row r="2689" spans="2:18" x14ac:dyDescent="0.25"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/>
      <c r="O2689"/>
      <c r="P2689"/>
      <c r="Q2689"/>
      <c r="R2689" s="60"/>
    </row>
    <row r="2690" spans="2:18" x14ac:dyDescent="0.25"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/>
      <c r="O2690"/>
      <c r="P2690"/>
      <c r="Q2690"/>
      <c r="R2690" s="60"/>
    </row>
    <row r="2691" spans="2:18" x14ac:dyDescent="0.25"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/>
      <c r="O2691"/>
      <c r="P2691"/>
      <c r="Q2691"/>
      <c r="R2691" s="60"/>
    </row>
    <row r="2692" spans="2:18" x14ac:dyDescent="0.25"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/>
      <c r="O2692"/>
      <c r="P2692"/>
      <c r="Q2692"/>
      <c r="R2692" s="60"/>
    </row>
    <row r="2693" spans="2:18" x14ac:dyDescent="0.25"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/>
      <c r="O2693"/>
      <c r="P2693"/>
      <c r="Q2693"/>
      <c r="R2693" s="60"/>
    </row>
    <row r="2694" spans="2:18" x14ac:dyDescent="0.25"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/>
      <c r="O2694"/>
      <c r="P2694"/>
      <c r="Q2694"/>
      <c r="R2694" s="60"/>
    </row>
    <row r="2695" spans="2:18" x14ac:dyDescent="0.25"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/>
      <c r="O2695"/>
      <c r="P2695"/>
      <c r="Q2695"/>
      <c r="R2695" s="60"/>
    </row>
    <row r="2696" spans="2:18" x14ac:dyDescent="0.25"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/>
      <c r="O2696"/>
      <c r="P2696"/>
      <c r="Q2696"/>
      <c r="R2696" s="60"/>
    </row>
    <row r="2697" spans="2:18" x14ac:dyDescent="0.25"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/>
      <c r="O2697"/>
      <c r="P2697"/>
      <c r="Q2697"/>
      <c r="R2697" s="60"/>
    </row>
    <row r="2698" spans="2:18" x14ac:dyDescent="0.25"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/>
      <c r="O2698"/>
      <c r="P2698"/>
      <c r="Q2698"/>
      <c r="R2698" s="60"/>
    </row>
    <row r="2699" spans="2:18" x14ac:dyDescent="0.25"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/>
      <c r="O2699"/>
      <c r="P2699"/>
      <c r="Q2699"/>
      <c r="R2699" s="60"/>
    </row>
    <row r="2700" spans="2:18" x14ac:dyDescent="0.25"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/>
      <c r="O2700"/>
      <c r="P2700"/>
      <c r="Q2700"/>
      <c r="R2700" s="60"/>
    </row>
    <row r="2701" spans="2:18" x14ac:dyDescent="0.25"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/>
      <c r="O2701"/>
      <c r="P2701"/>
      <c r="Q2701"/>
      <c r="R2701" s="60"/>
    </row>
    <row r="2702" spans="2:18" x14ac:dyDescent="0.25"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/>
      <c r="O2702"/>
      <c r="P2702"/>
      <c r="Q2702"/>
      <c r="R2702" s="60"/>
    </row>
    <row r="2703" spans="2:18" x14ac:dyDescent="0.25"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/>
      <c r="O2703"/>
      <c r="P2703"/>
      <c r="Q2703"/>
      <c r="R2703" s="60"/>
    </row>
    <row r="2704" spans="2:18" x14ac:dyDescent="0.25"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/>
      <c r="O2704"/>
      <c r="P2704"/>
      <c r="Q2704"/>
      <c r="R2704" s="60"/>
    </row>
    <row r="2705" spans="2:18" x14ac:dyDescent="0.25"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/>
      <c r="O2705"/>
      <c r="P2705"/>
      <c r="Q2705"/>
      <c r="R2705" s="60"/>
    </row>
    <row r="2706" spans="2:18" x14ac:dyDescent="0.25"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/>
      <c r="O2706"/>
      <c r="P2706"/>
      <c r="Q2706"/>
      <c r="R2706" s="60"/>
    </row>
    <row r="2707" spans="2:18" x14ac:dyDescent="0.25"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/>
      <c r="O2707"/>
      <c r="P2707"/>
      <c r="Q2707"/>
      <c r="R2707" s="60"/>
    </row>
    <row r="2708" spans="2:18" x14ac:dyDescent="0.25"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/>
      <c r="O2708"/>
      <c r="P2708"/>
      <c r="Q2708"/>
      <c r="R2708" s="60"/>
    </row>
    <row r="2709" spans="2:18" x14ac:dyDescent="0.25"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/>
      <c r="O2709"/>
      <c r="P2709"/>
      <c r="Q2709"/>
      <c r="R2709" s="60"/>
    </row>
    <row r="2710" spans="2:18" x14ac:dyDescent="0.25"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/>
      <c r="O2710"/>
      <c r="P2710"/>
      <c r="Q2710"/>
      <c r="R2710" s="60"/>
    </row>
    <row r="2711" spans="2:18" x14ac:dyDescent="0.25"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/>
      <c r="O2711"/>
      <c r="P2711"/>
      <c r="Q2711"/>
      <c r="R2711" s="60"/>
    </row>
    <row r="2712" spans="2:18" x14ac:dyDescent="0.25"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/>
      <c r="O2712"/>
      <c r="P2712"/>
      <c r="Q2712"/>
      <c r="R2712" s="60"/>
    </row>
    <row r="2713" spans="2:18" x14ac:dyDescent="0.25"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/>
      <c r="O2713"/>
      <c r="P2713"/>
      <c r="Q2713"/>
      <c r="R2713" s="60"/>
    </row>
    <row r="2714" spans="2:18" x14ac:dyDescent="0.25"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/>
      <c r="O2714"/>
      <c r="P2714"/>
      <c r="Q2714"/>
      <c r="R2714" s="60"/>
    </row>
    <row r="2715" spans="2:18" x14ac:dyDescent="0.25"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/>
      <c r="O2715"/>
      <c r="P2715"/>
      <c r="Q2715"/>
      <c r="R2715" s="60"/>
    </row>
    <row r="2716" spans="2:18" x14ac:dyDescent="0.25"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/>
      <c r="O2716"/>
      <c r="P2716"/>
      <c r="Q2716"/>
      <c r="R2716" s="60"/>
    </row>
    <row r="2717" spans="2:18" x14ac:dyDescent="0.25"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/>
      <c r="O2717"/>
      <c r="P2717"/>
      <c r="Q2717"/>
      <c r="R2717" s="60"/>
    </row>
    <row r="2718" spans="2:18" x14ac:dyDescent="0.25"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/>
      <c r="O2718"/>
      <c r="P2718"/>
      <c r="Q2718"/>
      <c r="R2718" s="60"/>
    </row>
    <row r="2719" spans="2:18" x14ac:dyDescent="0.25"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/>
      <c r="O2719"/>
      <c r="P2719"/>
      <c r="Q2719"/>
      <c r="R2719" s="60"/>
    </row>
    <row r="2720" spans="2:18" x14ac:dyDescent="0.25"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/>
      <c r="O2720"/>
      <c r="P2720"/>
      <c r="Q2720"/>
      <c r="R2720" s="60"/>
    </row>
    <row r="2721" spans="2:18" x14ac:dyDescent="0.25"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/>
      <c r="O2721"/>
      <c r="P2721"/>
      <c r="Q2721"/>
      <c r="R2721" s="60"/>
    </row>
    <row r="2722" spans="2:18" x14ac:dyDescent="0.25"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/>
      <c r="O2722"/>
      <c r="P2722"/>
      <c r="Q2722"/>
      <c r="R2722" s="60"/>
    </row>
    <row r="2723" spans="2:18" x14ac:dyDescent="0.25"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/>
      <c r="O2723"/>
      <c r="P2723"/>
      <c r="Q2723"/>
      <c r="R2723" s="60"/>
    </row>
    <row r="2724" spans="2:18" x14ac:dyDescent="0.25"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/>
      <c r="O2724"/>
      <c r="P2724"/>
      <c r="Q2724"/>
      <c r="R2724" s="60"/>
    </row>
    <row r="2725" spans="2:18" x14ac:dyDescent="0.25"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/>
      <c r="O2725"/>
      <c r="P2725"/>
      <c r="Q2725"/>
      <c r="R2725" s="60"/>
    </row>
    <row r="2726" spans="2:18" x14ac:dyDescent="0.25"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/>
      <c r="O2726"/>
      <c r="P2726"/>
      <c r="Q2726"/>
      <c r="R2726" s="60"/>
    </row>
    <row r="2727" spans="2:18" x14ac:dyDescent="0.25"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/>
      <c r="O2727"/>
      <c r="P2727"/>
      <c r="Q2727"/>
      <c r="R2727" s="60"/>
    </row>
    <row r="2728" spans="2:18" x14ac:dyDescent="0.25"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/>
      <c r="O2728"/>
      <c r="P2728"/>
      <c r="Q2728"/>
      <c r="R2728" s="60"/>
    </row>
    <row r="2729" spans="2:18" x14ac:dyDescent="0.25"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/>
      <c r="O2729"/>
      <c r="P2729"/>
      <c r="Q2729"/>
      <c r="R2729" s="60"/>
    </row>
    <row r="2730" spans="2:18" x14ac:dyDescent="0.25"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/>
      <c r="O2730"/>
      <c r="P2730"/>
      <c r="Q2730"/>
      <c r="R2730" s="60"/>
    </row>
    <row r="2731" spans="2:18" x14ac:dyDescent="0.25"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/>
      <c r="O2731"/>
      <c r="P2731"/>
      <c r="Q2731"/>
      <c r="R2731" s="60"/>
    </row>
    <row r="2732" spans="2:18" x14ac:dyDescent="0.25"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/>
      <c r="O2732"/>
      <c r="P2732"/>
      <c r="Q2732"/>
      <c r="R2732" s="60"/>
    </row>
    <row r="2733" spans="2:18" x14ac:dyDescent="0.25"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/>
      <c r="O2733"/>
      <c r="P2733"/>
      <c r="Q2733"/>
      <c r="R2733" s="60"/>
    </row>
    <row r="2734" spans="2:18" x14ac:dyDescent="0.25"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/>
      <c r="O2734"/>
      <c r="P2734"/>
      <c r="Q2734"/>
      <c r="R2734" s="60"/>
    </row>
    <row r="2735" spans="2:18" x14ac:dyDescent="0.25"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/>
      <c r="O2735"/>
      <c r="P2735"/>
      <c r="Q2735"/>
      <c r="R2735" s="60"/>
    </row>
    <row r="2736" spans="2:18" x14ac:dyDescent="0.25"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/>
      <c r="O2736"/>
      <c r="P2736"/>
      <c r="Q2736"/>
      <c r="R2736" s="60"/>
    </row>
    <row r="2737" spans="2:18" x14ac:dyDescent="0.25"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/>
      <c r="O2737"/>
      <c r="P2737"/>
      <c r="Q2737"/>
      <c r="R2737" s="60"/>
    </row>
    <row r="2738" spans="2:18" x14ac:dyDescent="0.25"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/>
      <c r="O2738"/>
      <c r="P2738"/>
      <c r="Q2738"/>
      <c r="R2738" s="60"/>
    </row>
    <row r="2739" spans="2:18" x14ac:dyDescent="0.25"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/>
      <c r="O2739"/>
      <c r="P2739"/>
      <c r="Q2739"/>
      <c r="R2739" s="60"/>
    </row>
    <row r="2740" spans="2:18" x14ac:dyDescent="0.25"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/>
      <c r="O2740"/>
      <c r="P2740"/>
      <c r="Q2740"/>
      <c r="R2740" s="60"/>
    </row>
    <row r="2741" spans="2:18" x14ac:dyDescent="0.25"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/>
      <c r="O2741"/>
      <c r="P2741"/>
      <c r="Q2741"/>
      <c r="R2741" s="60"/>
    </row>
    <row r="2742" spans="2:18" x14ac:dyDescent="0.25"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/>
      <c r="O2742"/>
      <c r="P2742"/>
      <c r="Q2742"/>
      <c r="R2742" s="60"/>
    </row>
    <row r="2743" spans="2:18" x14ac:dyDescent="0.25"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/>
      <c r="O2743"/>
      <c r="P2743"/>
      <c r="Q2743"/>
      <c r="R2743" s="60"/>
    </row>
    <row r="2744" spans="2:18" x14ac:dyDescent="0.25"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/>
      <c r="O2744"/>
      <c r="P2744"/>
      <c r="Q2744"/>
      <c r="R2744" s="60"/>
    </row>
    <row r="2745" spans="2:18" x14ac:dyDescent="0.25"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/>
      <c r="O2745"/>
      <c r="P2745"/>
      <c r="Q2745"/>
      <c r="R2745" s="60"/>
    </row>
    <row r="2746" spans="2:18" x14ac:dyDescent="0.25"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/>
      <c r="O2746"/>
      <c r="P2746"/>
      <c r="Q2746"/>
      <c r="R2746" s="60"/>
    </row>
    <row r="2747" spans="2:18" x14ac:dyDescent="0.25"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/>
      <c r="O2747"/>
      <c r="P2747"/>
      <c r="Q2747"/>
      <c r="R2747" s="60"/>
    </row>
    <row r="2748" spans="2:18" x14ac:dyDescent="0.25"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/>
      <c r="O2748"/>
      <c r="P2748"/>
      <c r="Q2748"/>
      <c r="R2748" s="60"/>
    </row>
    <row r="2749" spans="2:18" x14ac:dyDescent="0.25"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/>
      <c r="O2749"/>
      <c r="P2749"/>
      <c r="Q2749"/>
      <c r="R2749" s="60"/>
    </row>
    <row r="2750" spans="2:18" x14ac:dyDescent="0.25"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/>
      <c r="O2750"/>
      <c r="P2750"/>
      <c r="Q2750"/>
      <c r="R2750" s="60"/>
    </row>
    <row r="2751" spans="2:18" x14ac:dyDescent="0.25"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/>
      <c r="O2751"/>
      <c r="P2751"/>
      <c r="Q2751"/>
      <c r="R2751" s="60"/>
    </row>
    <row r="2752" spans="2:18" x14ac:dyDescent="0.25"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/>
      <c r="O2752"/>
      <c r="P2752"/>
      <c r="Q2752"/>
      <c r="R2752" s="60"/>
    </row>
    <row r="2753" spans="2:18" x14ac:dyDescent="0.25"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/>
      <c r="O2753"/>
      <c r="P2753"/>
      <c r="Q2753"/>
      <c r="R2753" s="60"/>
    </row>
    <row r="2754" spans="2:18" x14ac:dyDescent="0.25"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/>
      <c r="O2754"/>
      <c r="P2754"/>
      <c r="Q2754"/>
      <c r="R2754" s="60"/>
    </row>
    <row r="2755" spans="2:18" x14ac:dyDescent="0.25"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/>
      <c r="O2755"/>
      <c r="P2755"/>
      <c r="Q2755"/>
      <c r="R2755" s="60"/>
    </row>
    <row r="2756" spans="2:18" x14ac:dyDescent="0.25"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/>
      <c r="O2756"/>
      <c r="P2756"/>
      <c r="Q2756"/>
      <c r="R2756" s="60"/>
    </row>
    <row r="2757" spans="2:18" x14ac:dyDescent="0.25"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/>
      <c r="O2757"/>
      <c r="P2757"/>
      <c r="Q2757"/>
      <c r="R2757" s="60"/>
    </row>
    <row r="2758" spans="2:18" x14ac:dyDescent="0.25"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/>
      <c r="O2758"/>
      <c r="P2758"/>
      <c r="Q2758"/>
      <c r="R2758" s="60"/>
    </row>
    <row r="2759" spans="2:18" x14ac:dyDescent="0.25"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/>
      <c r="O2759"/>
      <c r="P2759"/>
      <c r="Q2759"/>
      <c r="R2759" s="60"/>
    </row>
    <row r="2760" spans="2:18" x14ac:dyDescent="0.25"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/>
      <c r="O2760"/>
      <c r="P2760"/>
      <c r="Q2760"/>
      <c r="R2760" s="60"/>
    </row>
    <row r="2761" spans="2:18" x14ac:dyDescent="0.25"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/>
      <c r="O2761"/>
      <c r="P2761"/>
      <c r="Q2761"/>
      <c r="R2761" s="60"/>
    </row>
    <row r="2762" spans="2:18" x14ac:dyDescent="0.25"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/>
      <c r="O2762"/>
      <c r="P2762"/>
      <c r="Q2762"/>
      <c r="R2762" s="60"/>
    </row>
    <row r="2763" spans="2:18" x14ac:dyDescent="0.25"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/>
      <c r="O2763"/>
      <c r="P2763"/>
      <c r="Q2763"/>
      <c r="R2763" s="60"/>
    </row>
    <row r="2764" spans="2:18" x14ac:dyDescent="0.25"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/>
      <c r="O2764"/>
      <c r="P2764"/>
      <c r="Q2764"/>
      <c r="R2764" s="60"/>
    </row>
    <row r="2765" spans="2:18" x14ac:dyDescent="0.25"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/>
      <c r="O2765"/>
      <c r="P2765"/>
      <c r="Q2765"/>
      <c r="R2765" s="60"/>
    </row>
    <row r="2766" spans="2:18" x14ac:dyDescent="0.25"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/>
      <c r="O2766"/>
      <c r="P2766"/>
      <c r="Q2766"/>
      <c r="R2766" s="60"/>
    </row>
    <row r="2767" spans="2:18" x14ac:dyDescent="0.25"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/>
      <c r="O2767"/>
      <c r="P2767"/>
      <c r="Q2767"/>
      <c r="R2767" s="60"/>
    </row>
    <row r="2768" spans="2:18" x14ac:dyDescent="0.25"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/>
      <c r="O2768"/>
      <c r="P2768"/>
      <c r="Q2768"/>
      <c r="R2768" s="60"/>
    </row>
    <row r="2769" spans="2:18" x14ac:dyDescent="0.25"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/>
      <c r="O2769"/>
      <c r="P2769"/>
      <c r="Q2769"/>
      <c r="R2769" s="60"/>
    </row>
    <row r="2770" spans="2:18" x14ac:dyDescent="0.25"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/>
      <c r="O2770"/>
      <c r="P2770"/>
      <c r="Q2770"/>
      <c r="R2770" s="60"/>
    </row>
    <row r="2771" spans="2:18" x14ac:dyDescent="0.25"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/>
      <c r="O2771"/>
      <c r="P2771"/>
      <c r="Q2771"/>
      <c r="R2771" s="60"/>
    </row>
    <row r="2772" spans="2:18" x14ac:dyDescent="0.25"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/>
      <c r="O2772"/>
      <c r="P2772"/>
      <c r="Q2772"/>
      <c r="R2772" s="60"/>
    </row>
    <row r="2773" spans="2:18" x14ac:dyDescent="0.25"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/>
      <c r="O2773"/>
      <c r="P2773"/>
      <c r="Q2773"/>
      <c r="R2773" s="60"/>
    </row>
    <row r="2774" spans="2:18" x14ac:dyDescent="0.25"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/>
      <c r="O2774"/>
      <c r="P2774"/>
      <c r="Q2774"/>
      <c r="R2774" s="60"/>
    </row>
    <row r="2775" spans="2:18" x14ac:dyDescent="0.25"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/>
      <c r="O2775"/>
      <c r="P2775"/>
      <c r="Q2775"/>
      <c r="R2775" s="60"/>
    </row>
    <row r="2776" spans="2:18" x14ac:dyDescent="0.25"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/>
      <c r="O2776"/>
      <c r="P2776"/>
      <c r="Q2776"/>
      <c r="R2776" s="60"/>
    </row>
    <row r="2777" spans="2:18" x14ac:dyDescent="0.25"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/>
      <c r="O2777"/>
      <c r="P2777"/>
      <c r="Q2777"/>
      <c r="R2777" s="60"/>
    </row>
    <row r="2778" spans="2:18" x14ac:dyDescent="0.25"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/>
      <c r="O2778"/>
      <c r="P2778"/>
      <c r="Q2778"/>
      <c r="R2778" s="60"/>
    </row>
    <row r="2779" spans="2:18" x14ac:dyDescent="0.25"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/>
      <c r="O2779"/>
      <c r="P2779"/>
      <c r="Q2779"/>
      <c r="R2779" s="60"/>
    </row>
    <row r="2780" spans="2:18" x14ac:dyDescent="0.25"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/>
      <c r="O2780"/>
      <c r="P2780"/>
      <c r="Q2780"/>
      <c r="R2780" s="60"/>
    </row>
    <row r="2781" spans="2:18" x14ac:dyDescent="0.25"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/>
      <c r="O2781"/>
      <c r="P2781"/>
      <c r="Q2781"/>
      <c r="R2781" s="60"/>
    </row>
    <row r="2782" spans="2:18" x14ac:dyDescent="0.25"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/>
      <c r="O2782"/>
      <c r="P2782"/>
      <c r="Q2782"/>
      <c r="R2782" s="60"/>
    </row>
    <row r="2783" spans="2:18" x14ac:dyDescent="0.25"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/>
      <c r="O2783"/>
      <c r="P2783"/>
      <c r="Q2783"/>
      <c r="R2783" s="60"/>
    </row>
    <row r="2784" spans="2:18" x14ac:dyDescent="0.25"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/>
      <c r="O2784"/>
      <c r="P2784"/>
      <c r="Q2784"/>
      <c r="R2784" s="60"/>
    </row>
    <row r="2785" spans="2:18" x14ac:dyDescent="0.25"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/>
      <c r="O2785"/>
      <c r="P2785"/>
      <c r="Q2785"/>
      <c r="R2785" s="60"/>
    </row>
    <row r="2786" spans="2:18" x14ac:dyDescent="0.25"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/>
      <c r="O2786"/>
      <c r="P2786"/>
      <c r="Q2786"/>
      <c r="R2786" s="60"/>
    </row>
    <row r="2787" spans="2:18" x14ac:dyDescent="0.25"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/>
      <c r="O2787"/>
      <c r="P2787"/>
      <c r="Q2787"/>
      <c r="R2787" s="60"/>
    </row>
    <row r="2788" spans="2:18" x14ac:dyDescent="0.25"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/>
      <c r="O2788"/>
      <c r="P2788"/>
      <c r="Q2788"/>
      <c r="R2788" s="60"/>
    </row>
    <row r="2789" spans="2:18" x14ac:dyDescent="0.25"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/>
      <c r="O2789"/>
      <c r="P2789"/>
      <c r="Q2789"/>
      <c r="R2789" s="60"/>
    </row>
    <row r="2790" spans="2:18" x14ac:dyDescent="0.25"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/>
      <c r="O2790"/>
      <c r="P2790"/>
      <c r="Q2790"/>
      <c r="R2790" s="60"/>
    </row>
    <row r="2791" spans="2:18" x14ac:dyDescent="0.25"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/>
      <c r="O2791"/>
      <c r="P2791"/>
      <c r="Q2791"/>
      <c r="R2791" s="60"/>
    </row>
    <row r="2792" spans="2:18" x14ac:dyDescent="0.25"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/>
      <c r="O2792"/>
      <c r="P2792"/>
      <c r="Q2792"/>
      <c r="R2792" s="60"/>
    </row>
    <row r="2793" spans="2:18" x14ac:dyDescent="0.25"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/>
      <c r="O2793"/>
      <c r="P2793"/>
      <c r="Q2793"/>
      <c r="R2793" s="60"/>
    </row>
    <row r="2794" spans="2:18" x14ac:dyDescent="0.25"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/>
      <c r="O2794"/>
      <c r="P2794"/>
      <c r="Q2794"/>
      <c r="R2794" s="60"/>
    </row>
    <row r="2795" spans="2:18" x14ac:dyDescent="0.25"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/>
      <c r="O2795"/>
      <c r="P2795"/>
      <c r="Q2795"/>
      <c r="R2795" s="60"/>
    </row>
    <row r="2796" spans="2:18" x14ac:dyDescent="0.25"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/>
      <c r="O2796"/>
      <c r="P2796"/>
      <c r="Q2796"/>
      <c r="R2796" s="60"/>
    </row>
    <row r="2797" spans="2:18" x14ac:dyDescent="0.25"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/>
      <c r="O2797"/>
      <c r="P2797"/>
      <c r="Q2797"/>
      <c r="R2797" s="60"/>
    </row>
    <row r="2798" spans="2:18" x14ac:dyDescent="0.25"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/>
      <c r="O2798"/>
      <c r="P2798"/>
      <c r="Q2798"/>
      <c r="R2798" s="60"/>
    </row>
    <row r="2799" spans="2:18" x14ac:dyDescent="0.25"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/>
      <c r="O2799"/>
      <c r="P2799"/>
      <c r="Q2799"/>
      <c r="R2799" s="60"/>
    </row>
    <row r="2800" spans="2:18" x14ac:dyDescent="0.25"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/>
      <c r="O2800"/>
      <c r="P2800"/>
      <c r="Q2800"/>
      <c r="R2800" s="60"/>
    </row>
    <row r="2801" spans="2:18" x14ac:dyDescent="0.25"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/>
      <c r="O2801"/>
      <c r="P2801"/>
      <c r="Q2801"/>
      <c r="R2801" s="60"/>
    </row>
    <row r="2802" spans="2:18" x14ac:dyDescent="0.25"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/>
      <c r="O2802"/>
      <c r="P2802"/>
      <c r="Q2802"/>
      <c r="R2802" s="60"/>
    </row>
    <row r="2803" spans="2:18" x14ac:dyDescent="0.25"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/>
      <c r="O2803"/>
      <c r="P2803"/>
      <c r="Q2803"/>
      <c r="R2803" s="60"/>
    </row>
    <row r="2804" spans="2:18" x14ac:dyDescent="0.25"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/>
      <c r="O2804"/>
      <c r="P2804"/>
      <c r="Q2804"/>
      <c r="R2804" s="60"/>
    </row>
    <row r="2805" spans="2:18" x14ac:dyDescent="0.25"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/>
      <c r="O2805"/>
      <c r="P2805"/>
      <c r="Q2805"/>
      <c r="R2805" s="60"/>
    </row>
    <row r="2806" spans="2:18" x14ac:dyDescent="0.25"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/>
      <c r="O2806"/>
      <c r="P2806"/>
      <c r="Q2806"/>
      <c r="R2806" s="60"/>
    </row>
    <row r="2807" spans="2:18" x14ac:dyDescent="0.25"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/>
      <c r="O2807"/>
      <c r="P2807"/>
      <c r="Q2807"/>
      <c r="R2807" s="60"/>
    </row>
    <row r="2808" spans="2:18" x14ac:dyDescent="0.25"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/>
      <c r="O2808"/>
      <c r="P2808"/>
      <c r="Q2808"/>
      <c r="R2808" s="60"/>
    </row>
    <row r="2809" spans="2:18" x14ac:dyDescent="0.25"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/>
      <c r="O2809"/>
      <c r="P2809"/>
      <c r="Q2809"/>
      <c r="R2809" s="60"/>
    </row>
    <row r="2810" spans="2:18" x14ac:dyDescent="0.25"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/>
      <c r="O2810"/>
      <c r="P2810"/>
      <c r="Q2810"/>
      <c r="R2810" s="60"/>
    </row>
    <row r="2811" spans="2:18" x14ac:dyDescent="0.25"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/>
      <c r="O2811"/>
      <c r="P2811"/>
      <c r="Q2811"/>
      <c r="R2811" s="60"/>
    </row>
    <row r="2812" spans="2:18" x14ac:dyDescent="0.25"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/>
      <c r="O2812"/>
      <c r="P2812"/>
      <c r="Q2812"/>
      <c r="R2812" s="60"/>
    </row>
    <row r="2813" spans="2:18" x14ac:dyDescent="0.25"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/>
      <c r="O2813"/>
      <c r="P2813"/>
      <c r="Q2813"/>
      <c r="R2813" s="60"/>
    </row>
    <row r="2814" spans="2:18" x14ac:dyDescent="0.25"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/>
      <c r="O2814"/>
      <c r="P2814"/>
      <c r="Q2814"/>
      <c r="R2814" s="60"/>
    </row>
    <row r="2815" spans="2:18" x14ac:dyDescent="0.25"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/>
      <c r="O2815"/>
      <c r="P2815"/>
      <c r="Q2815"/>
      <c r="R2815" s="60"/>
    </row>
    <row r="2816" spans="2:18" x14ac:dyDescent="0.25"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/>
      <c r="O2816"/>
      <c r="P2816"/>
      <c r="Q2816"/>
      <c r="R2816" s="60"/>
    </row>
    <row r="2817" spans="2:18" x14ac:dyDescent="0.25"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/>
      <c r="O2817"/>
      <c r="P2817"/>
      <c r="Q2817"/>
      <c r="R2817" s="60"/>
    </row>
    <row r="2818" spans="2:18" x14ac:dyDescent="0.25"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/>
      <c r="O2818"/>
      <c r="P2818"/>
      <c r="Q2818"/>
      <c r="R2818" s="60"/>
    </row>
    <row r="2819" spans="2:18" x14ac:dyDescent="0.25"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/>
      <c r="O2819"/>
      <c r="P2819"/>
      <c r="Q2819"/>
      <c r="R2819" s="60"/>
    </row>
    <row r="2820" spans="2:18" x14ac:dyDescent="0.25"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/>
      <c r="O2820"/>
      <c r="P2820"/>
      <c r="Q2820"/>
      <c r="R2820" s="60"/>
    </row>
    <row r="2821" spans="2:18" x14ac:dyDescent="0.25"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/>
      <c r="O2821"/>
      <c r="P2821"/>
      <c r="Q2821"/>
      <c r="R2821" s="60"/>
    </row>
    <row r="2822" spans="2:18" x14ac:dyDescent="0.25"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/>
      <c r="O2822"/>
      <c r="P2822"/>
      <c r="Q2822"/>
      <c r="R2822" s="60"/>
    </row>
    <row r="2823" spans="2:18" x14ac:dyDescent="0.25"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/>
      <c r="O2823"/>
      <c r="P2823"/>
      <c r="Q2823"/>
      <c r="R2823" s="60"/>
    </row>
    <row r="2824" spans="2:18" x14ac:dyDescent="0.25"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/>
      <c r="O2824"/>
      <c r="P2824"/>
      <c r="Q2824"/>
      <c r="R2824" s="60"/>
    </row>
    <row r="2825" spans="2:18" x14ac:dyDescent="0.25"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/>
      <c r="O2825"/>
      <c r="P2825"/>
      <c r="Q2825"/>
      <c r="R2825" s="60"/>
    </row>
    <row r="2826" spans="2:18" x14ac:dyDescent="0.25"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/>
      <c r="O2826"/>
      <c r="P2826"/>
      <c r="Q2826"/>
      <c r="R2826" s="60"/>
    </row>
    <row r="2827" spans="2:18" x14ac:dyDescent="0.25"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/>
      <c r="O2827"/>
      <c r="P2827"/>
      <c r="Q2827"/>
      <c r="R2827" s="60"/>
    </row>
    <row r="2828" spans="2:18" x14ac:dyDescent="0.25"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/>
      <c r="O2828"/>
      <c r="P2828"/>
      <c r="Q2828"/>
      <c r="R2828" s="60"/>
    </row>
    <row r="2829" spans="2:18" x14ac:dyDescent="0.25"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/>
      <c r="O2829"/>
      <c r="P2829"/>
      <c r="Q2829"/>
      <c r="R2829" s="60"/>
    </row>
    <row r="2830" spans="2:18" x14ac:dyDescent="0.25"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/>
      <c r="O2830"/>
      <c r="P2830"/>
      <c r="Q2830"/>
      <c r="R2830" s="60"/>
    </row>
    <row r="2831" spans="2:18" x14ac:dyDescent="0.25"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/>
      <c r="O2831"/>
      <c r="P2831"/>
      <c r="Q2831"/>
      <c r="R2831" s="60"/>
    </row>
    <row r="2832" spans="2:18" x14ac:dyDescent="0.25"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/>
      <c r="O2832"/>
      <c r="P2832"/>
      <c r="Q2832"/>
      <c r="R2832" s="60"/>
    </row>
    <row r="2833" spans="2:18" x14ac:dyDescent="0.25"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/>
      <c r="O2833"/>
      <c r="P2833"/>
      <c r="Q2833"/>
      <c r="R2833" s="60"/>
    </row>
    <row r="2834" spans="2:18" x14ac:dyDescent="0.25"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/>
      <c r="O2834"/>
      <c r="P2834"/>
      <c r="Q2834"/>
      <c r="R2834" s="60"/>
    </row>
    <row r="2835" spans="2:18" x14ac:dyDescent="0.25"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/>
      <c r="O2835"/>
      <c r="P2835"/>
      <c r="Q2835"/>
      <c r="R2835" s="60"/>
    </row>
    <row r="2836" spans="2:18" x14ac:dyDescent="0.25"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/>
      <c r="O2836"/>
      <c r="P2836"/>
      <c r="Q2836"/>
      <c r="R2836" s="60"/>
    </row>
    <row r="2837" spans="2:18" x14ac:dyDescent="0.25"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/>
      <c r="O2837"/>
      <c r="P2837"/>
      <c r="Q2837"/>
      <c r="R2837" s="60"/>
    </row>
    <row r="2838" spans="2:18" x14ac:dyDescent="0.25"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/>
      <c r="O2838"/>
      <c r="P2838"/>
      <c r="Q2838"/>
      <c r="R2838" s="60"/>
    </row>
    <row r="2839" spans="2:18" x14ac:dyDescent="0.25"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/>
      <c r="O2839"/>
      <c r="P2839"/>
      <c r="Q2839"/>
      <c r="R2839" s="60"/>
    </row>
    <row r="2840" spans="2:18" x14ac:dyDescent="0.25"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/>
      <c r="O2840"/>
      <c r="P2840"/>
      <c r="Q2840"/>
      <c r="R2840" s="60"/>
    </row>
    <row r="2841" spans="2:18" x14ac:dyDescent="0.25"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/>
      <c r="O2841"/>
      <c r="P2841"/>
      <c r="Q2841"/>
      <c r="R2841" s="60"/>
    </row>
    <row r="2842" spans="2:18" x14ac:dyDescent="0.25"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/>
      <c r="O2842"/>
      <c r="P2842"/>
      <c r="Q2842"/>
      <c r="R2842" s="60"/>
    </row>
    <row r="2843" spans="2:18" x14ac:dyDescent="0.25"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/>
      <c r="O2843"/>
      <c r="P2843"/>
      <c r="Q2843"/>
      <c r="R2843" s="60"/>
    </row>
    <row r="2844" spans="2:18" x14ac:dyDescent="0.25"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/>
      <c r="O2844"/>
      <c r="P2844"/>
      <c r="Q2844"/>
      <c r="R2844" s="60"/>
    </row>
    <row r="2845" spans="2:18" x14ac:dyDescent="0.25"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/>
      <c r="O2845"/>
      <c r="P2845"/>
      <c r="Q2845"/>
      <c r="R2845" s="60"/>
    </row>
    <row r="2846" spans="2:18" x14ac:dyDescent="0.25"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/>
      <c r="O2846"/>
      <c r="P2846"/>
      <c r="Q2846"/>
      <c r="R2846" s="60"/>
    </row>
    <row r="2847" spans="2:18" x14ac:dyDescent="0.25"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/>
      <c r="O2847"/>
      <c r="P2847"/>
      <c r="Q2847"/>
      <c r="R2847" s="60"/>
    </row>
    <row r="2848" spans="2:18" x14ac:dyDescent="0.25"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/>
      <c r="O2848"/>
      <c r="P2848"/>
      <c r="Q2848"/>
      <c r="R2848" s="60"/>
    </row>
    <row r="2849" spans="2:18" x14ac:dyDescent="0.25"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/>
      <c r="O2849"/>
      <c r="P2849"/>
      <c r="Q2849"/>
      <c r="R2849" s="60"/>
    </row>
    <row r="2850" spans="2:18" x14ac:dyDescent="0.25"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/>
      <c r="O2850"/>
      <c r="P2850"/>
      <c r="Q2850"/>
      <c r="R2850" s="60"/>
    </row>
    <row r="2851" spans="2:18" x14ac:dyDescent="0.25"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/>
      <c r="O2851"/>
      <c r="P2851"/>
      <c r="Q2851"/>
      <c r="R2851" s="60"/>
    </row>
    <row r="2852" spans="2:18" x14ac:dyDescent="0.25"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/>
      <c r="O2852"/>
      <c r="P2852"/>
      <c r="Q2852"/>
      <c r="R2852" s="60"/>
    </row>
    <row r="2853" spans="2:18" x14ac:dyDescent="0.25"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/>
      <c r="O2853"/>
      <c r="P2853"/>
      <c r="Q2853"/>
      <c r="R2853" s="60"/>
    </row>
    <row r="2854" spans="2:18" x14ac:dyDescent="0.25"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/>
      <c r="O2854"/>
      <c r="P2854"/>
      <c r="Q2854"/>
      <c r="R2854" s="60"/>
    </row>
    <row r="2855" spans="2:18" x14ac:dyDescent="0.25"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/>
      <c r="O2855"/>
      <c r="P2855"/>
      <c r="Q2855"/>
      <c r="R2855" s="60"/>
    </row>
    <row r="2856" spans="2:18" x14ac:dyDescent="0.25"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/>
      <c r="O2856"/>
      <c r="P2856"/>
      <c r="Q2856"/>
      <c r="R2856" s="60"/>
    </row>
    <row r="2857" spans="2:18" x14ac:dyDescent="0.25"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/>
      <c r="O2857"/>
      <c r="P2857"/>
      <c r="Q2857"/>
      <c r="R2857" s="60"/>
    </row>
    <row r="2858" spans="2:18" x14ac:dyDescent="0.25"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/>
      <c r="O2858"/>
      <c r="P2858"/>
      <c r="Q2858"/>
      <c r="R2858" s="60"/>
    </row>
    <row r="2859" spans="2:18" x14ac:dyDescent="0.25"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/>
      <c r="O2859"/>
      <c r="P2859"/>
      <c r="Q2859"/>
      <c r="R2859" s="60"/>
    </row>
    <row r="2860" spans="2:18" x14ac:dyDescent="0.25"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/>
      <c r="O2860"/>
      <c r="P2860"/>
      <c r="Q2860"/>
      <c r="R2860" s="60"/>
    </row>
    <row r="2861" spans="2:18" x14ac:dyDescent="0.25"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/>
      <c r="O2861"/>
      <c r="P2861"/>
      <c r="Q2861"/>
      <c r="R2861" s="60"/>
    </row>
    <row r="2862" spans="2:18" x14ac:dyDescent="0.25"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/>
      <c r="O2862"/>
      <c r="P2862"/>
      <c r="Q2862"/>
      <c r="R2862" s="60"/>
    </row>
    <row r="2863" spans="2:18" x14ac:dyDescent="0.25"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/>
      <c r="O2863"/>
      <c r="P2863"/>
      <c r="Q2863"/>
      <c r="R2863" s="60"/>
    </row>
    <row r="2864" spans="2:18" x14ac:dyDescent="0.25"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/>
      <c r="O2864"/>
      <c r="P2864"/>
      <c r="Q2864"/>
      <c r="R2864" s="60"/>
    </row>
    <row r="2865" spans="2:18" x14ac:dyDescent="0.25"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/>
      <c r="O2865"/>
      <c r="P2865"/>
      <c r="Q2865"/>
      <c r="R2865" s="60"/>
    </row>
    <row r="2866" spans="2:18" x14ac:dyDescent="0.25"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/>
      <c r="O2866"/>
      <c r="P2866"/>
      <c r="Q2866"/>
      <c r="R2866" s="60"/>
    </row>
    <row r="2867" spans="2:18" x14ac:dyDescent="0.25"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/>
      <c r="O2867"/>
      <c r="P2867"/>
      <c r="Q2867"/>
      <c r="R2867" s="60"/>
    </row>
    <row r="2868" spans="2:18" x14ac:dyDescent="0.25"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/>
      <c r="O2868"/>
      <c r="P2868"/>
      <c r="Q2868"/>
      <c r="R2868" s="60"/>
    </row>
    <row r="2869" spans="2:18" x14ac:dyDescent="0.25"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/>
      <c r="O2869"/>
      <c r="P2869"/>
      <c r="Q2869"/>
      <c r="R2869" s="60"/>
    </row>
    <row r="2870" spans="2:18" x14ac:dyDescent="0.25"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/>
      <c r="O2870"/>
      <c r="P2870"/>
      <c r="Q2870"/>
      <c r="R2870" s="60"/>
    </row>
    <row r="2871" spans="2:18" x14ac:dyDescent="0.25"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/>
      <c r="O2871"/>
      <c r="P2871"/>
      <c r="Q2871"/>
      <c r="R2871" s="60"/>
    </row>
    <row r="2872" spans="2:18" x14ac:dyDescent="0.25"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/>
      <c r="O2872"/>
      <c r="P2872"/>
      <c r="Q2872"/>
      <c r="R2872" s="60"/>
    </row>
    <row r="2873" spans="2:18" x14ac:dyDescent="0.25"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/>
      <c r="O2873"/>
      <c r="P2873"/>
      <c r="Q2873"/>
      <c r="R2873" s="60"/>
    </row>
    <row r="2874" spans="2:18" x14ac:dyDescent="0.25"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/>
      <c r="O2874"/>
      <c r="P2874"/>
      <c r="Q2874"/>
      <c r="R2874" s="60"/>
    </row>
    <row r="2875" spans="2:18" x14ac:dyDescent="0.25"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/>
      <c r="O2875"/>
      <c r="P2875"/>
      <c r="Q2875"/>
      <c r="R2875" s="60"/>
    </row>
    <row r="2876" spans="2:18" x14ac:dyDescent="0.25"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/>
      <c r="O2876"/>
      <c r="P2876"/>
      <c r="Q2876"/>
      <c r="R2876" s="60"/>
    </row>
    <row r="2877" spans="2:18" x14ac:dyDescent="0.25"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/>
      <c r="O2877"/>
      <c r="P2877"/>
      <c r="Q2877"/>
      <c r="R2877" s="60"/>
    </row>
    <row r="2878" spans="2:18" x14ac:dyDescent="0.25"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/>
      <c r="O2878"/>
      <c r="P2878"/>
      <c r="Q2878"/>
      <c r="R2878" s="60"/>
    </row>
    <row r="2879" spans="2:18" x14ac:dyDescent="0.25"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/>
      <c r="O2879"/>
      <c r="P2879"/>
      <c r="Q2879"/>
      <c r="R2879" s="60"/>
    </row>
    <row r="2880" spans="2:18" x14ac:dyDescent="0.25"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/>
      <c r="O2880"/>
      <c r="P2880"/>
      <c r="Q2880"/>
      <c r="R2880" s="60"/>
    </row>
    <row r="2881" spans="2:18" x14ac:dyDescent="0.25"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/>
      <c r="O2881"/>
      <c r="P2881"/>
      <c r="Q2881"/>
      <c r="R2881" s="60"/>
    </row>
    <row r="2882" spans="2:18" x14ac:dyDescent="0.25"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/>
      <c r="O2882"/>
      <c r="P2882"/>
      <c r="Q2882"/>
      <c r="R2882" s="60"/>
    </row>
    <row r="2883" spans="2:18" x14ac:dyDescent="0.25"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/>
      <c r="O2883"/>
      <c r="P2883"/>
      <c r="Q2883"/>
      <c r="R2883" s="60"/>
    </row>
    <row r="2884" spans="2:18" x14ac:dyDescent="0.25"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/>
      <c r="O2884"/>
      <c r="P2884"/>
      <c r="Q2884"/>
      <c r="R2884" s="60"/>
    </row>
    <row r="2885" spans="2:18" x14ac:dyDescent="0.25"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/>
      <c r="O2885"/>
      <c r="P2885"/>
      <c r="Q2885"/>
      <c r="R2885" s="60"/>
    </row>
    <row r="2886" spans="2:18" x14ac:dyDescent="0.25"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/>
      <c r="O2886"/>
      <c r="P2886"/>
      <c r="Q2886"/>
      <c r="R2886" s="60"/>
    </row>
    <row r="2887" spans="2:18" x14ac:dyDescent="0.25"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/>
      <c r="O2887"/>
      <c r="P2887"/>
      <c r="Q2887"/>
      <c r="R2887" s="60"/>
    </row>
    <row r="2888" spans="2:18" x14ac:dyDescent="0.25"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/>
      <c r="O2888"/>
      <c r="P2888"/>
      <c r="Q2888"/>
      <c r="R2888" s="60"/>
    </row>
    <row r="2889" spans="2:18" x14ac:dyDescent="0.25"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/>
      <c r="O2889"/>
      <c r="P2889"/>
      <c r="Q2889"/>
      <c r="R2889" s="60"/>
    </row>
    <row r="2890" spans="2:18" x14ac:dyDescent="0.25"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/>
      <c r="O2890"/>
      <c r="P2890"/>
      <c r="Q2890"/>
      <c r="R2890" s="60"/>
    </row>
    <row r="2891" spans="2:18" x14ac:dyDescent="0.25"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/>
      <c r="O2891"/>
      <c r="P2891"/>
      <c r="Q2891"/>
      <c r="R2891" s="60"/>
    </row>
    <row r="2892" spans="2:18" x14ac:dyDescent="0.25"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/>
      <c r="O2892"/>
      <c r="P2892"/>
      <c r="Q2892"/>
      <c r="R2892" s="60"/>
    </row>
    <row r="2893" spans="2:18" x14ac:dyDescent="0.25"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/>
      <c r="O2893"/>
      <c r="P2893"/>
      <c r="Q2893"/>
      <c r="R2893" s="60"/>
    </row>
    <row r="2894" spans="2:18" x14ac:dyDescent="0.25"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/>
      <c r="O2894"/>
      <c r="P2894"/>
      <c r="Q2894"/>
      <c r="R2894" s="60"/>
    </row>
    <row r="2895" spans="2:18" x14ac:dyDescent="0.25"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/>
      <c r="O2895"/>
      <c r="P2895"/>
      <c r="Q2895"/>
      <c r="R2895" s="60"/>
    </row>
    <row r="2896" spans="2:18" x14ac:dyDescent="0.25"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/>
      <c r="O2896"/>
      <c r="P2896"/>
      <c r="Q2896"/>
      <c r="R2896" s="60"/>
    </row>
    <row r="2897" spans="2:18" x14ac:dyDescent="0.25"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/>
      <c r="O2897"/>
      <c r="P2897"/>
      <c r="Q2897"/>
      <c r="R2897" s="60"/>
    </row>
    <row r="2898" spans="2:18" x14ac:dyDescent="0.25"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/>
      <c r="O2898"/>
      <c r="P2898"/>
      <c r="Q2898"/>
      <c r="R2898" s="60"/>
    </row>
    <row r="2899" spans="2:18" x14ac:dyDescent="0.25"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/>
      <c r="O2899"/>
      <c r="P2899"/>
      <c r="Q2899"/>
      <c r="R2899" s="60"/>
    </row>
    <row r="2900" spans="2:18" x14ac:dyDescent="0.25"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/>
      <c r="O2900"/>
      <c r="P2900"/>
      <c r="Q2900"/>
      <c r="R2900" s="60"/>
    </row>
    <row r="2901" spans="2:18" x14ac:dyDescent="0.25"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/>
      <c r="O2901"/>
      <c r="P2901"/>
      <c r="Q2901"/>
      <c r="R2901" s="60"/>
    </row>
    <row r="2902" spans="2:18" x14ac:dyDescent="0.25"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/>
      <c r="O2902"/>
      <c r="P2902"/>
      <c r="Q2902"/>
      <c r="R2902" s="60"/>
    </row>
    <row r="2903" spans="2:18" x14ac:dyDescent="0.25"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/>
      <c r="O2903"/>
      <c r="P2903"/>
      <c r="Q2903"/>
      <c r="R2903" s="60"/>
    </row>
    <row r="2904" spans="2:18" x14ac:dyDescent="0.25"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/>
      <c r="O2904"/>
      <c r="P2904"/>
      <c r="Q2904"/>
      <c r="R2904" s="60"/>
    </row>
    <row r="2905" spans="2:18" x14ac:dyDescent="0.25"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/>
      <c r="O2905"/>
      <c r="P2905"/>
      <c r="Q2905"/>
      <c r="R2905" s="60"/>
    </row>
    <row r="2906" spans="2:18" x14ac:dyDescent="0.25"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/>
      <c r="O2906"/>
      <c r="P2906"/>
      <c r="Q2906"/>
      <c r="R2906" s="60"/>
    </row>
    <row r="2907" spans="2:18" x14ac:dyDescent="0.25"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/>
      <c r="O2907"/>
      <c r="P2907"/>
      <c r="Q2907"/>
      <c r="R2907" s="60"/>
    </row>
    <row r="2908" spans="2:18" x14ac:dyDescent="0.25"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/>
      <c r="O2908"/>
      <c r="P2908"/>
      <c r="Q2908"/>
      <c r="R2908" s="60"/>
    </row>
    <row r="2909" spans="2:18" x14ac:dyDescent="0.25"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/>
      <c r="O2909"/>
      <c r="P2909"/>
      <c r="Q2909"/>
      <c r="R2909" s="60"/>
    </row>
    <row r="2910" spans="2:18" x14ac:dyDescent="0.25"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/>
      <c r="O2910"/>
      <c r="P2910"/>
      <c r="Q2910"/>
      <c r="R2910" s="60"/>
    </row>
    <row r="2911" spans="2:18" x14ac:dyDescent="0.25"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/>
      <c r="O2911"/>
      <c r="P2911"/>
      <c r="Q2911"/>
      <c r="R2911" s="60"/>
    </row>
    <row r="2912" spans="2:18" x14ac:dyDescent="0.25"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/>
      <c r="O2912"/>
      <c r="P2912"/>
      <c r="Q2912"/>
      <c r="R2912" s="60"/>
    </row>
    <row r="2913" spans="2:18" x14ac:dyDescent="0.25"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/>
      <c r="O2913"/>
      <c r="P2913"/>
      <c r="Q2913"/>
      <c r="R2913" s="60"/>
    </row>
    <row r="2914" spans="2:18" x14ac:dyDescent="0.25"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/>
      <c r="O2914"/>
      <c r="P2914"/>
      <c r="Q2914"/>
      <c r="R2914" s="60"/>
    </row>
    <row r="2915" spans="2:18" x14ac:dyDescent="0.25"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/>
      <c r="O2915"/>
      <c r="P2915"/>
      <c r="Q2915"/>
      <c r="R2915" s="60"/>
    </row>
    <row r="2916" spans="2:18" x14ac:dyDescent="0.25"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/>
      <c r="O2916"/>
      <c r="P2916"/>
      <c r="Q2916"/>
      <c r="R2916" s="60"/>
    </row>
    <row r="2917" spans="2:18" x14ac:dyDescent="0.25"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/>
      <c r="O2917"/>
      <c r="P2917"/>
      <c r="Q2917"/>
      <c r="R2917" s="60"/>
    </row>
    <row r="2918" spans="2:18" x14ac:dyDescent="0.25"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/>
      <c r="O2918"/>
      <c r="P2918"/>
      <c r="Q2918"/>
      <c r="R2918" s="60"/>
    </row>
    <row r="2919" spans="2:18" x14ac:dyDescent="0.25"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/>
      <c r="O2919"/>
      <c r="P2919"/>
      <c r="Q2919"/>
      <c r="R2919" s="60"/>
    </row>
    <row r="2920" spans="2:18" x14ac:dyDescent="0.25"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/>
      <c r="O2920"/>
      <c r="P2920"/>
      <c r="Q2920"/>
      <c r="R2920" s="60"/>
    </row>
    <row r="2921" spans="2:18" x14ac:dyDescent="0.25"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/>
      <c r="O2921"/>
      <c r="P2921"/>
      <c r="Q2921"/>
      <c r="R2921" s="60"/>
    </row>
    <row r="2922" spans="2:18" x14ac:dyDescent="0.25"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/>
      <c r="O2922"/>
      <c r="P2922"/>
      <c r="Q2922"/>
      <c r="R2922" s="60"/>
    </row>
    <row r="2923" spans="2:18" x14ac:dyDescent="0.25"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/>
      <c r="O2923"/>
      <c r="P2923"/>
      <c r="Q2923"/>
      <c r="R2923" s="60"/>
    </row>
    <row r="2924" spans="2:18" x14ac:dyDescent="0.25"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/>
      <c r="O2924"/>
      <c r="P2924"/>
      <c r="Q2924"/>
      <c r="R2924" s="60"/>
    </row>
    <row r="2925" spans="2:18" x14ac:dyDescent="0.25"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/>
      <c r="O2925"/>
      <c r="P2925"/>
      <c r="Q2925"/>
      <c r="R2925" s="60"/>
    </row>
    <row r="2926" spans="2:18" x14ac:dyDescent="0.25"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/>
      <c r="O2926"/>
      <c r="P2926"/>
      <c r="Q2926"/>
      <c r="R2926" s="60"/>
    </row>
    <row r="2927" spans="2:18" x14ac:dyDescent="0.25"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/>
      <c r="O2927"/>
      <c r="P2927"/>
      <c r="Q2927"/>
      <c r="R2927" s="60"/>
    </row>
    <row r="2928" spans="2:18" x14ac:dyDescent="0.25"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/>
      <c r="O2928"/>
      <c r="P2928"/>
      <c r="Q2928"/>
      <c r="R2928" s="60"/>
    </row>
    <row r="2929" spans="2:18" x14ac:dyDescent="0.25"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/>
      <c r="O2929"/>
      <c r="P2929"/>
      <c r="Q2929"/>
      <c r="R2929" s="60"/>
    </row>
    <row r="2930" spans="2:18" x14ac:dyDescent="0.25"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/>
      <c r="O2930"/>
      <c r="P2930"/>
      <c r="Q2930"/>
      <c r="R2930" s="60"/>
    </row>
    <row r="2931" spans="2:18" x14ac:dyDescent="0.25"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/>
      <c r="O2931"/>
      <c r="P2931"/>
      <c r="Q2931"/>
      <c r="R2931" s="60"/>
    </row>
    <row r="2932" spans="2:18" x14ac:dyDescent="0.25"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/>
      <c r="O2932"/>
      <c r="P2932"/>
      <c r="Q2932"/>
      <c r="R2932" s="60"/>
    </row>
    <row r="2933" spans="2:18" x14ac:dyDescent="0.25"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/>
      <c r="O2933"/>
      <c r="P2933"/>
      <c r="Q2933"/>
      <c r="R2933" s="60"/>
    </row>
    <row r="2934" spans="2:18" x14ac:dyDescent="0.25"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/>
      <c r="O2934"/>
      <c r="P2934"/>
      <c r="Q2934"/>
      <c r="R2934" s="60"/>
    </row>
    <row r="2935" spans="2:18" x14ac:dyDescent="0.25"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/>
      <c r="O2935"/>
      <c r="P2935"/>
      <c r="Q2935"/>
      <c r="R2935" s="60"/>
    </row>
    <row r="2936" spans="2:18" x14ac:dyDescent="0.25"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/>
      <c r="O2936"/>
      <c r="P2936"/>
      <c r="Q2936"/>
      <c r="R2936" s="60"/>
    </row>
    <row r="2937" spans="2:18" x14ac:dyDescent="0.25"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/>
      <c r="O2937"/>
      <c r="P2937"/>
      <c r="Q2937"/>
      <c r="R2937" s="60"/>
    </row>
    <row r="2938" spans="2:18" x14ac:dyDescent="0.25"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/>
      <c r="O2938"/>
      <c r="P2938"/>
      <c r="Q2938"/>
      <c r="R2938" s="60"/>
    </row>
    <row r="2939" spans="2:18" x14ac:dyDescent="0.25"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/>
      <c r="O2939"/>
      <c r="P2939"/>
      <c r="Q2939"/>
      <c r="R2939" s="60"/>
    </row>
    <row r="2940" spans="2:18" x14ac:dyDescent="0.25"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/>
      <c r="O2940"/>
      <c r="P2940"/>
      <c r="Q2940"/>
      <c r="R2940" s="60"/>
    </row>
    <row r="2941" spans="2:18" x14ac:dyDescent="0.25"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/>
      <c r="O2941"/>
      <c r="P2941"/>
      <c r="Q2941"/>
      <c r="R2941" s="60"/>
    </row>
    <row r="2942" spans="2:18" x14ac:dyDescent="0.25"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/>
      <c r="O2942"/>
      <c r="P2942"/>
      <c r="Q2942"/>
      <c r="R2942" s="60"/>
    </row>
    <row r="2943" spans="2:18" x14ac:dyDescent="0.25"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/>
      <c r="O2943"/>
      <c r="P2943"/>
      <c r="Q2943"/>
      <c r="R2943" s="60"/>
    </row>
    <row r="2944" spans="2:18" x14ac:dyDescent="0.25"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/>
      <c r="O2944"/>
      <c r="P2944"/>
      <c r="Q2944"/>
      <c r="R2944" s="60"/>
    </row>
    <row r="2945" spans="2:18" x14ac:dyDescent="0.25"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/>
      <c r="O2945"/>
      <c r="P2945"/>
      <c r="Q2945"/>
      <c r="R2945" s="60"/>
    </row>
    <row r="2946" spans="2:18" x14ac:dyDescent="0.25"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/>
      <c r="O2946"/>
      <c r="P2946"/>
      <c r="Q2946"/>
      <c r="R2946" s="60"/>
    </row>
    <row r="2947" spans="2:18" x14ac:dyDescent="0.25"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/>
      <c r="O2947"/>
      <c r="P2947"/>
      <c r="Q2947"/>
      <c r="R2947" s="60"/>
    </row>
    <row r="2948" spans="2:18" x14ac:dyDescent="0.25"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/>
      <c r="O2948"/>
      <c r="P2948"/>
      <c r="Q2948"/>
      <c r="R2948" s="60"/>
    </row>
    <row r="2949" spans="2:18" x14ac:dyDescent="0.25"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/>
      <c r="O2949"/>
      <c r="P2949"/>
      <c r="Q2949"/>
      <c r="R2949" s="60"/>
    </row>
    <row r="2950" spans="2:18" x14ac:dyDescent="0.25"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/>
      <c r="O2950"/>
      <c r="P2950"/>
      <c r="Q2950"/>
      <c r="R2950" s="60"/>
    </row>
    <row r="2951" spans="2:18" x14ac:dyDescent="0.25"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/>
      <c r="O2951"/>
      <c r="P2951"/>
      <c r="Q2951"/>
      <c r="R2951" s="60"/>
    </row>
    <row r="2952" spans="2:18" x14ac:dyDescent="0.25"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/>
      <c r="O2952"/>
      <c r="P2952"/>
      <c r="Q2952"/>
      <c r="R2952" s="60"/>
    </row>
    <row r="2953" spans="2:18" x14ac:dyDescent="0.25"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/>
      <c r="O2953"/>
      <c r="P2953"/>
      <c r="Q2953"/>
      <c r="R2953" s="60"/>
    </row>
    <row r="2954" spans="2:18" x14ac:dyDescent="0.25"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/>
      <c r="O2954"/>
      <c r="P2954"/>
      <c r="Q2954"/>
      <c r="R2954" s="60"/>
    </row>
    <row r="2955" spans="2:18" x14ac:dyDescent="0.25"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/>
      <c r="O2955"/>
      <c r="P2955"/>
      <c r="Q2955"/>
      <c r="R2955" s="60"/>
    </row>
    <row r="2956" spans="2:18" x14ac:dyDescent="0.25"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/>
      <c r="O2956"/>
      <c r="P2956"/>
      <c r="Q2956"/>
      <c r="R2956" s="60"/>
    </row>
    <row r="2957" spans="2:18" x14ac:dyDescent="0.25"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/>
      <c r="O2957"/>
      <c r="P2957"/>
      <c r="Q2957"/>
      <c r="R2957" s="60"/>
    </row>
    <row r="2958" spans="2:18" x14ac:dyDescent="0.25"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/>
      <c r="O2958"/>
      <c r="P2958"/>
      <c r="Q2958"/>
      <c r="R2958" s="60"/>
    </row>
    <row r="2959" spans="2:18" x14ac:dyDescent="0.25"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/>
      <c r="O2959"/>
      <c r="P2959"/>
      <c r="Q2959"/>
      <c r="R2959" s="60"/>
    </row>
    <row r="2960" spans="2:18" x14ac:dyDescent="0.25"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/>
      <c r="O2960"/>
      <c r="P2960"/>
      <c r="Q2960"/>
      <c r="R2960" s="60"/>
    </row>
    <row r="2961" spans="2:18" x14ac:dyDescent="0.25"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/>
      <c r="O2961"/>
      <c r="P2961"/>
      <c r="Q2961"/>
      <c r="R2961" s="60"/>
    </row>
    <row r="2962" spans="2:18" x14ac:dyDescent="0.25"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/>
      <c r="O2962"/>
      <c r="P2962"/>
      <c r="Q2962"/>
      <c r="R2962" s="60"/>
    </row>
    <row r="2963" spans="2:18" x14ac:dyDescent="0.25"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/>
      <c r="O2963"/>
      <c r="P2963"/>
      <c r="Q2963"/>
      <c r="R2963" s="60"/>
    </row>
    <row r="2964" spans="2:18" x14ac:dyDescent="0.25"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/>
      <c r="O2964"/>
      <c r="P2964"/>
      <c r="Q2964"/>
      <c r="R2964" s="60"/>
    </row>
    <row r="2965" spans="2:18" x14ac:dyDescent="0.25"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/>
      <c r="O2965"/>
      <c r="P2965"/>
      <c r="Q2965"/>
      <c r="R2965" s="60"/>
    </row>
    <row r="2966" spans="2:18" x14ac:dyDescent="0.25"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/>
      <c r="O2966"/>
      <c r="P2966"/>
      <c r="Q2966"/>
      <c r="R2966" s="60"/>
    </row>
    <row r="2967" spans="2:18" x14ac:dyDescent="0.25"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/>
      <c r="O2967"/>
      <c r="P2967"/>
      <c r="Q2967"/>
      <c r="R2967" s="60"/>
    </row>
    <row r="2968" spans="2:18" x14ac:dyDescent="0.25"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/>
      <c r="O2968"/>
      <c r="P2968"/>
      <c r="Q2968"/>
      <c r="R2968" s="60"/>
    </row>
    <row r="2969" spans="2:18" x14ac:dyDescent="0.25"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/>
      <c r="O2969"/>
      <c r="P2969"/>
      <c r="Q2969"/>
      <c r="R2969" s="60"/>
    </row>
    <row r="2970" spans="2:18" x14ac:dyDescent="0.25"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/>
      <c r="O2970"/>
      <c r="P2970"/>
      <c r="Q2970"/>
      <c r="R2970" s="60"/>
    </row>
    <row r="2971" spans="2:18" x14ac:dyDescent="0.25"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/>
      <c r="O2971"/>
      <c r="P2971"/>
      <c r="Q2971"/>
      <c r="R2971" s="60"/>
    </row>
    <row r="2972" spans="2:18" x14ac:dyDescent="0.25"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/>
      <c r="O2972"/>
      <c r="P2972"/>
      <c r="Q2972"/>
      <c r="R2972" s="60"/>
    </row>
    <row r="2973" spans="2:18" x14ac:dyDescent="0.25"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/>
      <c r="O2973"/>
      <c r="P2973"/>
      <c r="Q2973"/>
      <c r="R2973" s="60"/>
    </row>
    <row r="2974" spans="2:18" x14ac:dyDescent="0.25"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/>
      <c r="O2974"/>
      <c r="P2974"/>
      <c r="Q2974"/>
      <c r="R2974" s="60"/>
    </row>
    <row r="2975" spans="2:18" x14ac:dyDescent="0.25"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/>
      <c r="O2975"/>
      <c r="P2975"/>
      <c r="Q2975"/>
      <c r="R2975" s="60"/>
    </row>
    <row r="2976" spans="2:18" x14ac:dyDescent="0.25"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/>
      <c r="O2976"/>
      <c r="P2976"/>
      <c r="Q2976"/>
      <c r="R2976" s="60"/>
    </row>
    <row r="2977" spans="2:18" x14ac:dyDescent="0.25"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/>
      <c r="O2977"/>
      <c r="P2977"/>
      <c r="Q2977"/>
      <c r="R2977" s="60"/>
    </row>
    <row r="2978" spans="2:18" x14ac:dyDescent="0.25"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/>
      <c r="O2978"/>
      <c r="P2978"/>
      <c r="Q2978"/>
      <c r="R2978" s="60"/>
    </row>
    <row r="2979" spans="2:18" x14ac:dyDescent="0.25"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/>
      <c r="O2979"/>
      <c r="P2979"/>
      <c r="Q2979"/>
      <c r="R2979" s="60"/>
    </row>
    <row r="2980" spans="2:18" x14ac:dyDescent="0.25"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/>
      <c r="O2980"/>
      <c r="P2980"/>
      <c r="Q2980"/>
      <c r="R2980" s="60"/>
    </row>
    <row r="2981" spans="2:18" x14ac:dyDescent="0.25"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/>
      <c r="O2981"/>
      <c r="P2981"/>
      <c r="Q2981"/>
      <c r="R2981" s="60"/>
    </row>
    <row r="2982" spans="2:18" x14ac:dyDescent="0.25"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/>
      <c r="O2982"/>
      <c r="P2982"/>
      <c r="Q2982"/>
      <c r="R2982" s="60"/>
    </row>
    <row r="2983" spans="2:18" x14ac:dyDescent="0.25"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/>
      <c r="O2983"/>
      <c r="P2983"/>
      <c r="Q2983"/>
      <c r="R2983" s="60"/>
    </row>
    <row r="2984" spans="2:18" x14ac:dyDescent="0.25"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/>
      <c r="O2984"/>
      <c r="P2984"/>
      <c r="Q2984"/>
      <c r="R2984" s="60"/>
    </row>
    <row r="2985" spans="2:18" x14ac:dyDescent="0.25"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/>
      <c r="O2985"/>
      <c r="P2985"/>
      <c r="Q2985"/>
      <c r="R2985" s="60"/>
    </row>
    <row r="2986" spans="2:18" x14ac:dyDescent="0.25"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/>
      <c r="O2986"/>
      <c r="P2986"/>
      <c r="Q2986"/>
      <c r="R2986" s="60"/>
    </row>
    <row r="2987" spans="2:18" x14ac:dyDescent="0.25"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/>
      <c r="O2987"/>
      <c r="P2987"/>
      <c r="Q2987"/>
      <c r="R2987" s="60"/>
    </row>
    <row r="2988" spans="2:18" x14ac:dyDescent="0.25"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/>
      <c r="O2988"/>
      <c r="P2988"/>
      <c r="Q2988"/>
      <c r="R2988" s="60"/>
    </row>
    <row r="2989" spans="2:18" x14ac:dyDescent="0.25"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/>
      <c r="O2989"/>
      <c r="P2989"/>
      <c r="Q2989"/>
      <c r="R2989" s="60"/>
    </row>
    <row r="2990" spans="2:18" x14ac:dyDescent="0.25"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/>
      <c r="O2990"/>
      <c r="P2990"/>
      <c r="Q2990"/>
      <c r="R2990" s="60"/>
    </row>
    <row r="2991" spans="2:18" x14ac:dyDescent="0.25"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/>
      <c r="O2991"/>
      <c r="P2991"/>
      <c r="Q2991"/>
      <c r="R2991" s="60"/>
    </row>
    <row r="2992" spans="2:18" x14ac:dyDescent="0.25"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/>
      <c r="O2992"/>
      <c r="P2992"/>
      <c r="Q2992"/>
      <c r="R2992" s="60"/>
    </row>
    <row r="2993" spans="2:18" x14ac:dyDescent="0.25"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/>
      <c r="O2993"/>
      <c r="P2993"/>
      <c r="Q2993"/>
      <c r="R2993" s="60"/>
    </row>
    <row r="2994" spans="2:18" x14ac:dyDescent="0.25"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/>
      <c r="O2994"/>
      <c r="P2994"/>
      <c r="Q2994"/>
      <c r="R2994" s="60"/>
    </row>
    <row r="2995" spans="2:18" x14ac:dyDescent="0.25"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/>
      <c r="O2995"/>
      <c r="P2995"/>
      <c r="Q2995"/>
      <c r="R2995" s="60"/>
    </row>
    <row r="2996" spans="2:18" x14ac:dyDescent="0.25"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/>
      <c r="O2996"/>
      <c r="P2996"/>
      <c r="Q2996"/>
      <c r="R2996" s="60"/>
    </row>
    <row r="2997" spans="2:18" x14ac:dyDescent="0.25"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/>
      <c r="O2997"/>
      <c r="P2997"/>
      <c r="Q2997"/>
      <c r="R2997" s="60"/>
    </row>
    <row r="2998" spans="2:18" x14ac:dyDescent="0.25"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/>
      <c r="O2998"/>
      <c r="P2998"/>
      <c r="Q2998"/>
      <c r="R2998" s="60"/>
    </row>
    <row r="2999" spans="2:18" x14ac:dyDescent="0.25"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/>
      <c r="O2999"/>
      <c r="P2999"/>
      <c r="Q2999"/>
      <c r="R2999" s="60"/>
    </row>
    <row r="3000" spans="2:18" x14ac:dyDescent="0.25"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/>
      <c r="O3000"/>
      <c r="P3000"/>
      <c r="Q3000"/>
      <c r="R3000" s="60"/>
    </row>
    <row r="3001" spans="2:18" x14ac:dyDescent="0.25"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/>
      <c r="O3001"/>
      <c r="P3001"/>
      <c r="Q3001"/>
      <c r="R3001" s="60"/>
    </row>
    <row r="3002" spans="2:18" x14ac:dyDescent="0.25">
      <c r="B3002" s="6"/>
      <c r="C3002" s="6"/>
      <c r="D3002" s="6"/>
      <c r="E3002" s="6"/>
      <c r="F3002" s="6"/>
      <c r="G3002" s="6"/>
      <c r="H3002" s="6"/>
      <c r="I3002" s="6"/>
      <c r="J3002" s="6"/>
      <c r="K3002" s="6"/>
      <c r="L3002" s="6"/>
      <c r="M3002" s="6"/>
      <c r="N3002"/>
      <c r="O3002"/>
      <c r="P3002"/>
      <c r="Q3002"/>
      <c r="R3002" s="60"/>
    </row>
    <row r="3003" spans="2:18" x14ac:dyDescent="0.25">
      <c r="B3003" s="6"/>
      <c r="C3003" s="6"/>
      <c r="D3003" s="6"/>
      <c r="E3003" s="6"/>
      <c r="F3003" s="6"/>
      <c r="G3003" s="6"/>
      <c r="H3003" s="6"/>
      <c r="I3003" s="6"/>
      <c r="J3003" s="6"/>
      <c r="K3003" s="6"/>
      <c r="L3003" s="6"/>
      <c r="M3003" s="6"/>
      <c r="N3003"/>
      <c r="O3003"/>
      <c r="P3003"/>
      <c r="Q3003"/>
      <c r="R3003" s="60"/>
    </row>
    <row r="3004" spans="2:18" x14ac:dyDescent="0.25">
      <c r="B3004" s="6"/>
      <c r="C3004" s="6"/>
      <c r="D3004" s="6"/>
      <c r="E3004" s="6"/>
      <c r="F3004" s="6"/>
      <c r="G3004" s="6"/>
      <c r="H3004" s="6"/>
      <c r="I3004" s="6"/>
      <c r="J3004" s="6"/>
      <c r="K3004" s="6"/>
      <c r="L3004" s="6"/>
      <c r="M3004" s="6"/>
      <c r="N3004"/>
      <c r="O3004"/>
      <c r="P3004"/>
      <c r="Q3004"/>
      <c r="R3004" s="60"/>
    </row>
    <row r="3005" spans="2:18" x14ac:dyDescent="0.25">
      <c r="B3005" s="6"/>
      <c r="C3005" s="6"/>
      <c r="D3005" s="6"/>
      <c r="E3005" s="6"/>
      <c r="F3005" s="6"/>
      <c r="G3005" s="6"/>
      <c r="H3005" s="6"/>
      <c r="I3005" s="6"/>
      <c r="J3005" s="6"/>
      <c r="K3005" s="6"/>
      <c r="L3005" s="6"/>
      <c r="M3005" s="6"/>
      <c r="N3005"/>
      <c r="O3005"/>
      <c r="P3005"/>
      <c r="Q3005"/>
      <c r="R3005" s="60"/>
    </row>
    <row r="3006" spans="2:18" x14ac:dyDescent="0.25">
      <c r="B3006" s="6"/>
      <c r="C3006" s="6"/>
      <c r="D3006" s="6"/>
      <c r="E3006" s="6"/>
      <c r="F3006" s="6"/>
      <c r="G3006" s="6"/>
      <c r="H3006" s="6"/>
      <c r="I3006" s="6"/>
      <c r="J3006" s="6"/>
      <c r="K3006" s="6"/>
      <c r="L3006" s="6"/>
      <c r="M3006" s="6"/>
      <c r="N3006"/>
      <c r="O3006"/>
      <c r="P3006"/>
      <c r="Q3006"/>
      <c r="R3006" s="60"/>
    </row>
    <row r="3007" spans="2:18" x14ac:dyDescent="0.25">
      <c r="B3007" s="6"/>
      <c r="C3007" s="6"/>
      <c r="D3007" s="6"/>
      <c r="E3007" s="6"/>
      <c r="F3007" s="6"/>
      <c r="G3007" s="6"/>
      <c r="H3007" s="6"/>
      <c r="I3007" s="6"/>
      <c r="J3007" s="6"/>
      <c r="K3007" s="6"/>
      <c r="L3007" s="6"/>
      <c r="M3007" s="6"/>
      <c r="N3007"/>
      <c r="O3007"/>
      <c r="P3007"/>
      <c r="Q3007"/>
      <c r="R3007" s="60"/>
    </row>
    <row r="3008" spans="2:18" x14ac:dyDescent="0.25">
      <c r="B3008" s="6"/>
      <c r="C3008" s="6"/>
      <c r="D3008" s="6"/>
      <c r="E3008" s="6"/>
      <c r="F3008" s="6"/>
      <c r="G3008" s="6"/>
      <c r="H3008" s="6"/>
      <c r="I3008" s="6"/>
      <c r="J3008" s="6"/>
      <c r="K3008" s="6"/>
      <c r="L3008" s="6"/>
      <c r="M3008" s="6"/>
      <c r="N3008"/>
      <c r="O3008"/>
      <c r="P3008"/>
      <c r="Q3008"/>
      <c r="R3008" s="60"/>
    </row>
    <row r="3009" spans="2:18" x14ac:dyDescent="0.25">
      <c r="B3009" s="6"/>
      <c r="C3009" s="6"/>
      <c r="D3009" s="6"/>
      <c r="E3009" s="6"/>
      <c r="F3009" s="6"/>
      <c r="G3009" s="6"/>
      <c r="H3009" s="6"/>
      <c r="I3009" s="6"/>
      <c r="J3009" s="6"/>
      <c r="K3009" s="6"/>
      <c r="L3009" s="6"/>
      <c r="M3009" s="6"/>
      <c r="N3009"/>
      <c r="O3009"/>
      <c r="P3009"/>
      <c r="Q3009"/>
      <c r="R3009" s="60"/>
    </row>
    <row r="3010" spans="2:18" x14ac:dyDescent="0.25">
      <c r="B3010" s="6"/>
      <c r="C3010" s="6"/>
      <c r="D3010" s="6"/>
      <c r="E3010" s="6"/>
      <c r="F3010" s="6"/>
      <c r="G3010" s="6"/>
      <c r="H3010" s="6"/>
      <c r="I3010" s="6"/>
      <c r="J3010" s="6"/>
      <c r="K3010" s="6"/>
      <c r="L3010" s="6"/>
      <c r="M3010" s="6"/>
      <c r="N3010"/>
      <c r="O3010"/>
      <c r="P3010"/>
      <c r="Q3010"/>
      <c r="R3010" s="60"/>
    </row>
    <row r="3011" spans="2:18" x14ac:dyDescent="0.25">
      <c r="B3011" s="6"/>
      <c r="C3011" s="6"/>
      <c r="D3011" s="6"/>
      <c r="E3011" s="6"/>
      <c r="F3011" s="6"/>
      <c r="G3011" s="6"/>
      <c r="H3011" s="6"/>
      <c r="I3011" s="6"/>
      <c r="J3011" s="6"/>
      <c r="K3011" s="6"/>
      <c r="L3011" s="6"/>
      <c r="M3011" s="6"/>
      <c r="N3011"/>
      <c r="O3011"/>
      <c r="P3011"/>
      <c r="Q3011"/>
      <c r="R3011" s="60"/>
    </row>
    <row r="3012" spans="2:18" x14ac:dyDescent="0.25">
      <c r="B3012" s="6"/>
      <c r="C3012" s="6"/>
      <c r="D3012" s="6"/>
      <c r="E3012" s="6"/>
      <c r="F3012" s="6"/>
      <c r="G3012" s="6"/>
      <c r="H3012" s="6"/>
      <c r="I3012" s="6"/>
      <c r="J3012" s="6"/>
      <c r="K3012" s="6"/>
      <c r="L3012" s="6"/>
      <c r="M3012" s="6"/>
      <c r="N3012"/>
      <c r="O3012"/>
      <c r="P3012"/>
      <c r="Q3012"/>
      <c r="R3012" s="60"/>
    </row>
    <row r="3013" spans="2:18" x14ac:dyDescent="0.25">
      <c r="B3013" s="6"/>
      <c r="C3013" s="6"/>
      <c r="D3013" s="6"/>
      <c r="E3013" s="6"/>
      <c r="F3013" s="6"/>
      <c r="G3013" s="6"/>
      <c r="H3013" s="6"/>
      <c r="I3013" s="6"/>
      <c r="J3013" s="6"/>
      <c r="K3013" s="6"/>
      <c r="L3013" s="6"/>
      <c r="M3013" s="6"/>
      <c r="N3013"/>
      <c r="O3013"/>
      <c r="P3013"/>
      <c r="Q3013"/>
      <c r="R3013" s="60"/>
    </row>
    <row r="3014" spans="2:18" x14ac:dyDescent="0.25">
      <c r="B3014" s="6"/>
      <c r="C3014" s="6"/>
      <c r="D3014" s="6"/>
      <c r="E3014" s="6"/>
      <c r="F3014" s="6"/>
      <c r="G3014" s="6"/>
      <c r="H3014" s="6"/>
      <c r="I3014" s="6"/>
      <c r="J3014" s="6"/>
      <c r="K3014" s="6"/>
      <c r="L3014" s="6"/>
      <c r="M3014" s="6"/>
      <c r="N3014"/>
      <c r="O3014"/>
      <c r="P3014"/>
      <c r="Q3014"/>
      <c r="R3014" s="60"/>
    </row>
    <row r="3015" spans="2:18" x14ac:dyDescent="0.25">
      <c r="B3015" s="6"/>
      <c r="C3015" s="6"/>
      <c r="D3015" s="6"/>
      <c r="E3015" s="6"/>
      <c r="F3015" s="6"/>
      <c r="G3015" s="6"/>
      <c r="H3015" s="6"/>
      <c r="I3015" s="6"/>
      <c r="J3015" s="6"/>
      <c r="K3015" s="6"/>
      <c r="L3015" s="6"/>
      <c r="M3015" s="6"/>
      <c r="N3015"/>
      <c r="O3015"/>
      <c r="P3015"/>
      <c r="Q3015"/>
      <c r="R3015" s="60"/>
    </row>
    <row r="3016" spans="2:18" x14ac:dyDescent="0.25">
      <c r="B3016" s="6"/>
      <c r="C3016" s="6"/>
      <c r="D3016" s="6"/>
      <c r="E3016" s="6"/>
      <c r="F3016" s="6"/>
      <c r="G3016" s="6"/>
      <c r="H3016" s="6"/>
      <c r="I3016" s="6"/>
      <c r="J3016" s="6"/>
      <c r="K3016" s="6"/>
      <c r="L3016" s="6"/>
      <c r="M3016" s="6"/>
      <c r="N3016"/>
      <c r="O3016"/>
      <c r="P3016"/>
      <c r="Q3016"/>
      <c r="R3016" s="60"/>
    </row>
    <row r="3017" spans="2:18" x14ac:dyDescent="0.25">
      <c r="B3017" s="6"/>
      <c r="C3017" s="6"/>
      <c r="D3017" s="6"/>
      <c r="E3017" s="6"/>
      <c r="F3017" s="6"/>
      <c r="G3017" s="6"/>
      <c r="H3017" s="6"/>
      <c r="I3017" s="6"/>
      <c r="J3017" s="6"/>
      <c r="K3017" s="6"/>
      <c r="L3017" s="6"/>
      <c r="M3017" s="6"/>
      <c r="N3017"/>
      <c r="O3017"/>
      <c r="P3017"/>
      <c r="Q3017"/>
      <c r="R3017" s="60"/>
    </row>
    <row r="3018" spans="2:18" x14ac:dyDescent="0.25">
      <c r="B3018" s="6"/>
      <c r="C3018" s="6"/>
      <c r="D3018" s="6"/>
      <c r="E3018" s="6"/>
      <c r="F3018" s="6"/>
      <c r="G3018" s="6"/>
      <c r="H3018" s="6"/>
      <c r="I3018" s="6"/>
      <c r="J3018" s="6"/>
      <c r="K3018" s="6"/>
      <c r="L3018" s="6"/>
      <c r="M3018" s="6"/>
      <c r="N3018"/>
      <c r="O3018"/>
      <c r="P3018"/>
      <c r="Q3018"/>
      <c r="R3018" s="60"/>
    </row>
    <row r="3019" spans="2:18" x14ac:dyDescent="0.25">
      <c r="B3019" s="6"/>
      <c r="C3019" s="6"/>
      <c r="D3019" s="6"/>
      <c r="E3019" s="6"/>
      <c r="F3019" s="6"/>
      <c r="G3019" s="6"/>
      <c r="H3019" s="6"/>
      <c r="I3019" s="6"/>
      <c r="J3019" s="6"/>
      <c r="K3019" s="6"/>
      <c r="L3019" s="6"/>
      <c r="M3019" s="6"/>
      <c r="N3019"/>
      <c r="O3019"/>
      <c r="P3019"/>
      <c r="Q3019"/>
      <c r="R3019" s="60"/>
    </row>
    <row r="3020" spans="2:18" x14ac:dyDescent="0.25">
      <c r="B3020" s="6"/>
      <c r="C3020" s="6"/>
      <c r="D3020" s="6"/>
      <c r="E3020" s="6"/>
      <c r="F3020" s="6"/>
      <c r="G3020" s="6"/>
      <c r="H3020" s="6"/>
      <c r="I3020" s="6"/>
      <c r="J3020" s="6"/>
      <c r="K3020" s="6"/>
      <c r="L3020" s="6"/>
      <c r="M3020" s="6"/>
      <c r="N3020"/>
      <c r="O3020"/>
      <c r="P3020"/>
      <c r="Q3020"/>
      <c r="R3020" s="60"/>
    </row>
    <row r="3021" spans="2:18" x14ac:dyDescent="0.25">
      <c r="B3021" s="6"/>
      <c r="C3021" s="6"/>
      <c r="D3021" s="6"/>
      <c r="E3021" s="6"/>
      <c r="F3021" s="6"/>
      <c r="G3021" s="6"/>
      <c r="H3021" s="6"/>
      <c r="I3021" s="6"/>
      <c r="J3021" s="6"/>
      <c r="K3021" s="6"/>
      <c r="L3021" s="6"/>
      <c r="M3021" s="6"/>
      <c r="N3021"/>
      <c r="O3021"/>
      <c r="P3021"/>
      <c r="Q3021"/>
      <c r="R3021" s="60"/>
    </row>
    <row r="3022" spans="2:18" x14ac:dyDescent="0.25">
      <c r="B3022" s="6"/>
      <c r="C3022" s="6"/>
      <c r="D3022" s="6"/>
      <c r="E3022" s="6"/>
      <c r="F3022" s="6"/>
      <c r="G3022" s="6"/>
      <c r="H3022" s="6"/>
      <c r="I3022" s="6"/>
      <c r="J3022" s="6"/>
      <c r="K3022" s="6"/>
      <c r="L3022" s="6"/>
      <c r="M3022" s="6"/>
      <c r="N3022"/>
      <c r="O3022"/>
      <c r="P3022"/>
      <c r="Q3022"/>
      <c r="R3022" s="60"/>
    </row>
    <row r="3023" spans="2:18" x14ac:dyDescent="0.25">
      <c r="B3023" s="6"/>
      <c r="C3023" s="6"/>
      <c r="D3023" s="6"/>
      <c r="E3023" s="6"/>
      <c r="F3023" s="6"/>
      <c r="G3023" s="6"/>
      <c r="H3023" s="6"/>
      <c r="I3023" s="6"/>
      <c r="J3023" s="6"/>
      <c r="K3023" s="6"/>
      <c r="L3023" s="6"/>
      <c r="M3023" s="6"/>
      <c r="N3023"/>
      <c r="O3023"/>
      <c r="P3023"/>
      <c r="Q3023"/>
      <c r="R3023" s="60"/>
    </row>
    <row r="3024" spans="2:18" x14ac:dyDescent="0.25">
      <c r="B3024" s="6"/>
      <c r="C3024" s="6"/>
      <c r="D3024" s="6"/>
      <c r="E3024" s="6"/>
      <c r="F3024" s="6"/>
      <c r="G3024" s="6"/>
      <c r="H3024" s="6"/>
      <c r="I3024" s="6"/>
      <c r="J3024" s="6"/>
      <c r="K3024" s="6"/>
      <c r="L3024" s="6"/>
      <c r="M3024" s="6"/>
      <c r="N3024"/>
      <c r="O3024"/>
      <c r="P3024"/>
      <c r="Q3024"/>
      <c r="R3024" s="60"/>
    </row>
    <row r="3025" spans="2:18" x14ac:dyDescent="0.25">
      <c r="B3025" s="6"/>
      <c r="C3025" s="6"/>
      <c r="D3025" s="6"/>
      <c r="E3025" s="6"/>
      <c r="F3025" s="6"/>
      <c r="G3025" s="6"/>
      <c r="H3025" s="6"/>
      <c r="I3025" s="6"/>
      <c r="J3025" s="6"/>
      <c r="K3025" s="6"/>
      <c r="L3025" s="6"/>
      <c r="M3025" s="6"/>
      <c r="N3025"/>
      <c r="O3025"/>
      <c r="P3025"/>
      <c r="Q3025"/>
      <c r="R3025" s="60"/>
    </row>
    <row r="3026" spans="2:18" x14ac:dyDescent="0.25">
      <c r="B3026" s="6"/>
      <c r="C3026" s="6"/>
      <c r="D3026" s="6"/>
      <c r="E3026" s="6"/>
      <c r="F3026" s="6"/>
      <c r="G3026" s="6"/>
      <c r="H3026" s="6"/>
      <c r="I3026" s="6"/>
      <c r="J3026" s="6"/>
      <c r="K3026" s="6"/>
      <c r="L3026" s="6"/>
      <c r="M3026" s="6"/>
      <c r="N3026"/>
      <c r="O3026"/>
      <c r="P3026"/>
      <c r="Q3026"/>
      <c r="R3026" s="60"/>
    </row>
    <row r="3027" spans="2:18" x14ac:dyDescent="0.25">
      <c r="B3027" s="6"/>
      <c r="C3027" s="6"/>
      <c r="D3027" s="6"/>
      <c r="E3027" s="6"/>
      <c r="F3027" s="6"/>
      <c r="G3027" s="6"/>
      <c r="H3027" s="6"/>
      <c r="I3027" s="6"/>
      <c r="J3027" s="6"/>
      <c r="K3027" s="6"/>
      <c r="L3027" s="6"/>
      <c r="M3027" s="6"/>
      <c r="N3027"/>
      <c r="O3027"/>
      <c r="P3027"/>
      <c r="Q3027"/>
      <c r="R3027" s="60"/>
    </row>
    <row r="3028" spans="2:18" x14ac:dyDescent="0.25">
      <c r="B3028" s="6"/>
      <c r="C3028" s="6"/>
      <c r="D3028" s="6"/>
      <c r="E3028" s="6"/>
      <c r="F3028" s="6"/>
      <c r="G3028" s="6"/>
      <c r="H3028" s="6"/>
      <c r="I3028" s="6"/>
      <c r="J3028" s="6"/>
      <c r="K3028" s="6"/>
      <c r="L3028" s="6"/>
      <c r="M3028" s="6"/>
      <c r="N3028"/>
      <c r="O3028"/>
      <c r="P3028"/>
      <c r="Q3028"/>
      <c r="R3028" s="60"/>
    </row>
    <row r="3029" spans="2:18" x14ac:dyDescent="0.25">
      <c r="B3029" s="6"/>
      <c r="C3029" s="6"/>
      <c r="D3029" s="6"/>
      <c r="E3029" s="6"/>
      <c r="F3029" s="6"/>
      <c r="G3029" s="6"/>
      <c r="H3029" s="6"/>
      <c r="I3029" s="6"/>
      <c r="J3029" s="6"/>
      <c r="K3029" s="6"/>
      <c r="L3029" s="6"/>
      <c r="M3029" s="6"/>
      <c r="N3029"/>
      <c r="O3029"/>
      <c r="P3029"/>
      <c r="Q3029"/>
      <c r="R3029" s="60"/>
    </row>
    <row r="3030" spans="2:18" x14ac:dyDescent="0.25">
      <c r="B3030" s="6"/>
      <c r="C3030" s="6"/>
      <c r="D3030" s="6"/>
      <c r="E3030" s="6"/>
      <c r="F3030" s="6"/>
      <c r="G3030" s="6"/>
      <c r="H3030" s="6"/>
      <c r="I3030" s="6"/>
      <c r="J3030" s="6"/>
      <c r="K3030" s="6"/>
      <c r="L3030" s="6"/>
      <c r="M3030" s="6"/>
      <c r="N3030"/>
      <c r="O3030"/>
      <c r="P3030"/>
      <c r="Q3030"/>
      <c r="R3030" s="60"/>
    </row>
    <row r="3031" spans="2:18" x14ac:dyDescent="0.25">
      <c r="B3031" s="6"/>
      <c r="C3031" s="6"/>
      <c r="D3031" s="6"/>
      <c r="E3031" s="6"/>
      <c r="F3031" s="6"/>
      <c r="G3031" s="6"/>
      <c r="H3031" s="6"/>
      <c r="I3031" s="6"/>
      <c r="J3031" s="6"/>
      <c r="K3031" s="6"/>
      <c r="L3031" s="6"/>
      <c r="M3031" s="6"/>
      <c r="N3031"/>
      <c r="O3031"/>
      <c r="P3031"/>
      <c r="Q3031"/>
      <c r="R3031" s="60"/>
    </row>
    <row r="3032" spans="2:18" x14ac:dyDescent="0.25">
      <c r="B3032" s="6"/>
      <c r="C3032" s="6"/>
      <c r="D3032" s="6"/>
      <c r="E3032" s="6"/>
      <c r="F3032" s="6"/>
      <c r="G3032" s="6"/>
      <c r="H3032" s="6"/>
      <c r="I3032" s="6"/>
      <c r="J3032" s="6"/>
      <c r="K3032" s="6"/>
      <c r="L3032" s="6"/>
      <c r="M3032" s="6"/>
      <c r="N3032"/>
      <c r="O3032"/>
      <c r="P3032"/>
      <c r="Q3032"/>
      <c r="R3032" s="60"/>
    </row>
    <row r="3033" spans="2:18" x14ac:dyDescent="0.25">
      <c r="B3033" s="6"/>
      <c r="C3033" s="6"/>
      <c r="D3033" s="6"/>
      <c r="E3033" s="6"/>
      <c r="F3033" s="6"/>
      <c r="G3033" s="6"/>
      <c r="H3033" s="6"/>
      <c r="I3033" s="6"/>
      <c r="J3033" s="6"/>
      <c r="K3033" s="6"/>
      <c r="L3033" s="6"/>
      <c r="M3033" s="6"/>
      <c r="N3033"/>
      <c r="O3033"/>
      <c r="P3033"/>
      <c r="Q3033"/>
      <c r="R3033" s="60"/>
    </row>
    <row r="3034" spans="2:18" x14ac:dyDescent="0.25">
      <c r="B3034" s="6"/>
      <c r="C3034" s="6"/>
      <c r="D3034" s="6"/>
      <c r="E3034" s="6"/>
      <c r="F3034" s="6"/>
      <c r="G3034" s="6"/>
      <c r="H3034" s="6"/>
      <c r="I3034" s="6"/>
      <c r="J3034" s="6"/>
      <c r="K3034" s="6"/>
      <c r="L3034" s="6"/>
      <c r="M3034" s="6"/>
      <c r="N3034"/>
      <c r="O3034"/>
      <c r="P3034"/>
      <c r="Q3034"/>
      <c r="R3034" s="60"/>
    </row>
    <row r="3035" spans="2:18" x14ac:dyDescent="0.25">
      <c r="B3035" s="6"/>
      <c r="C3035" s="6"/>
      <c r="D3035" s="6"/>
      <c r="E3035" s="6"/>
      <c r="F3035" s="6"/>
      <c r="G3035" s="6"/>
      <c r="H3035" s="6"/>
      <c r="I3035" s="6"/>
      <c r="J3035" s="6"/>
      <c r="K3035" s="6"/>
      <c r="L3035" s="6"/>
      <c r="M3035" s="6"/>
      <c r="N3035"/>
      <c r="O3035"/>
      <c r="P3035"/>
      <c r="Q3035"/>
      <c r="R3035" s="60"/>
    </row>
    <row r="3036" spans="2:18" x14ac:dyDescent="0.25">
      <c r="B3036" s="6"/>
      <c r="C3036" s="6"/>
      <c r="D3036" s="6"/>
      <c r="E3036" s="6"/>
      <c r="F3036" s="6"/>
      <c r="G3036" s="6"/>
      <c r="H3036" s="6"/>
      <c r="I3036" s="6"/>
      <c r="J3036" s="6"/>
      <c r="K3036" s="6"/>
      <c r="L3036" s="6"/>
      <c r="M3036" s="6"/>
      <c r="N3036"/>
      <c r="O3036"/>
      <c r="P3036"/>
      <c r="Q3036"/>
      <c r="R3036" s="60"/>
    </row>
    <row r="3037" spans="2:18" x14ac:dyDescent="0.25">
      <c r="B3037" s="6"/>
      <c r="C3037" s="6"/>
      <c r="D3037" s="6"/>
      <c r="E3037" s="6"/>
      <c r="F3037" s="6"/>
      <c r="G3037" s="6"/>
      <c r="H3037" s="6"/>
      <c r="I3037" s="6"/>
      <c r="J3037" s="6"/>
      <c r="K3037" s="6"/>
      <c r="L3037" s="6"/>
      <c r="M3037" s="6"/>
      <c r="N3037"/>
      <c r="O3037"/>
      <c r="P3037"/>
      <c r="Q3037"/>
      <c r="R3037" s="60"/>
    </row>
    <row r="3038" spans="2:18" x14ac:dyDescent="0.25">
      <c r="B3038" s="6"/>
      <c r="C3038" s="6"/>
      <c r="D3038" s="6"/>
      <c r="E3038" s="6"/>
      <c r="F3038" s="6"/>
      <c r="G3038" s="6"/>
      <c r="H3038" s="6"/>
      <c r="I3038" s="6"/>
      <c r="J3038" s="6"/>
      <c r="K3038" s="6"/>
      <c r="L3038" s="6"/>
      <c r="M3038" s="6"/>
      <c r="N3038"/>
      <c r="O3038"/>
      <c r="P3038"/>
      <c r="Q3038"/>
      <c r="R3038" s="60"/>
    </row>
    <row r="3039" spans="2:18" x14ac:dyDescent="0.25">
      <c r="B3039" s="6"/>
      <c r="C3039" s="6"/>
      <c r="D3039" s="6"/>
      <c r="E3039" s="6"/>
      <c r="F3039" s="6"/>
      <c r="G3039" s="6"/>
      <c r="H3039" s="6"/>
      <c r="I3039" s="6"/>
      <c r="J3039" s="6"/>
      <c r="K3039" s="6"/>
      <c r="L3039" s="6"/>
      <c r="M3039" s="6"/>
      <c r="N3039"/>
      <c r="O3039"/>
      <c r="P3039"/>
      <c r="Q3039"/>
      <c r="R3039" s="60"/>
    </row>
    <row r="3040" spans="2:18" x14ac:dyDescent="0.25">
      <c r="B3040" s="6"/>
      <c r="C3040" s="6"/>
      <c r="D3040" s="6"/>
      <c r="E3040" s="6"/>
      <c r="F3040" s="6"/>
      <c r="G3040" s="6"/>
      <c r="H3040" s="6"/>
      <c r="I3040" s="6"/>
      <c r="J3040" s="6"/>
      <c r="K3040" s="6"/>
      <c r="L3040" s="6"/>
      <c r="M3040" s="6"/>
      <c r="N3040"/>
      <c r="O3040"/>
      <c r="P3040"/>
      <c r="Q3040"/>
      <c r="R3040" s="60"/>
    </row>
    <row r="3041" spans="2:18" x14ac:dyDescent="0.25">
      <c r="B3041" s="6"/>
      <c r="C3041" s="6"/>
      <c r="D3041" s="6"/>
      <c r="E3041" s="6"/>
      <c r="F3041" s="6"/>
      <c r="G3041" s="6"/>
      <c r="H3041" s="6"/>
      <c r="I3041" s="6"/>
      <c r="J3041" s="6"/>
      <c r="K3041" s="6"/>
      <c r="L3041" s="6"/>
      <c r="M3041" s="6"/>
      <c r="N3041"/>
      <c r="O3041"/>
      <c r="P3041"/>
      <c r="Q3041"/>
      <c r="R3041" s="60"/>
    </row>
    <row r="3042" spans="2:18" x14ac:dyDescent="0.25">
      <c r="B3042" s="6"/>
      <c r="C3042" s="6"/>
      <c r="D3042" s="6"/>
      <c r="E3042" s="6"/>
      <c r="F3042" s="6"/>
      <c r="G3042" s="6"/>
      <c r="H3042" s="6"/>
      <c r="I3042" s="6"/>
      <c r="J3042" s="6"/>
      <c r="K3042" s="6"/>
      <c r="L3042" s="6"/>
      <c r="M3042" s="6"/>
      <c r="N3042"/>
      <c r="O3042"/>
      <c r="P3042"/>
      <c r="Q3042"/>
      <c r="R3042" s="60"/>
    </row>
    <row r="3043" spans="2:18" x14ac:dyDescent="0.25">
      <c r="B3043" s="6"/>
      <c r="C3043" s="6"/>
      <c r="D3043" s="6"/>
      <c r="E3043" s="6"/>
      <c r="F3043" s="6"/>
      <c r="G3043" s="6"/>
      <c r="H3043" s="6"/>
      <c r="I3043" s="6"/>
      <c r="J3043" s="6"/>
      <c r="K3043" s="6"/>
      <c r="L3043" s="6"/>
      <c r="M3043" s="6"/>
      <c r="N3043"/>
      <c r="O3043"/>
      <c r="P3043"/>
      <c r="Q3043"/>
      <c r="R3043" s="60"/>
    </row>
    <row r="3044" spans="2:18" x14ac:dyDescent="0.25">
      <c r="B3044" s="6"/>
      <c r="C3044" s="6"/>
      <c r="D3044" s="6"/>
      <c r="E3044" s="6"/>
      <c r="F3044" s="6"/>
      <c r="G3044" s="6"/>
      <c r="H3044" s="6"/>
      <c r="I3044" s="6"/>
      <c r="J3044" s="6"/>
      <c r="K3044" s="6"/>
      <c r="L3044" s="6"/>
      <c r="M3044" s="6"/>
      <c r="N3044"/>
      <c r="O3044"/>
      <c r="P3044"/>
      <c r="Q3044"/>
      <c r="R3044" s="60"/>
    </row>
    <row r="3045" spans="2:18" x14ac:dyDescent="0.25">
      <c r="B3045" s="6"/>
      <c r="C3045" s="6"/>
      <c r="D3045" s="6"/>
      <c r="E3045" s="6"/>
      <c r="F3045" s="6"/>
      <c r="G3045" s="6"/>
      <c r="H3045" s="6"/>
      <c r="I3045" s="6"/>
      <c r="J3045" s="6"/>
      <c r="K3045" s="6"/>
      <c r="L3045" s="6"/>
      <c r="M3045" s="6"/>
      <c r="N3045"/>
      <c r="O3045"/>
      <c r="P3045"/>
      <c r="Q3045"/>
      <c r="R3045" s="60"/>
    </row>
    <row r="3046" spans="2:18" x14ac:dyDescent="0.25">
      <c r="B3046" s="6"/>
      <c r="C3046" s="6"/>
      <c r="D3046" s="6"/>
      <c r="E3046" s="6"/>
      <c r="F3046" s="6"/>
      <c r="G3046" s="6"/>
      <c r="H3046" s="6"/>
      <c r="I3046" s="6"/>
      <c r="J3046" s="6"/>
      <c r="K3046" s="6"/>
      <c r="L3046" s="6"/>
      <c r="M3046" s="6"/>
      <c r="N3046"/>
      <c r="O3046"/>
      <c r="P3046"/>
      <c r="Q3046"/>
      <c r="R3046" s="60"/>
    </row>
    <row r="3047" spans="2:18" x14ac:dyDescent="0.25">
      <c r="B3047" s="6"/>
      <c r="C3047" s="6"/>
      <c r="D3047" s="6"/>
      <c r="E3047" s="6"/>
      <c r="F3047" s="6"/>
      <c r="G3047" s="6"/>
      <c r="H3047" s="6"/>
      <c r="I3047" s="6"/>
      <c r="J3047" s="6"/>
      <c r="K3047" s="6"/>
      <c r="L3047" s="6"/>
      <c r="M3047" s="6"/>
      <c r="N3047"/>
      <c r="O3047"/>
      <c r="P3047"/>
      <c r="Q3047"/>
      <c r="R3047" s="60"/>
    </row>
    <row r="3048" spans="2:18" x14ac:dyDescent="0.25">
      <c r="B3048" s="6"/>
      <c r="C3048" s="6"/>
      <c r="D3048" s="6"/>
      <c r="E3048" s="6"/>
      <c r="F3048" s="6"/>
      <c r="G3048" s="6"/>
      <c r="H3048" s="6"/>
      <c r="I3048" s="6"/>
      <c r="J3048" s="6"/>
      <c r="K3048" s="6"/>
      <c r="L3048" s="6"/>
      <c r="M3048" s="6"/>
      <c r="N3048"/>
      <c r="O3048"/>
      <c r="P3048"/>
      <c r="Q3048"/>
      <c r="R3048" s="60"/>
    </row>
    <row r="3049" spans="2:18" x14ac:dyDescent="0.25">
      <c r="B3049" s="6"/>
      <c r="C3049" s="6"/>
      <c r="D3049" s="6"/>
      <c r="E3049" s="6"/>
      <c r="F3049" s="6"/>
      <c r="G3049" s="6"/>
      <c r="H3049" s="6"/>
      <c r="I3049" s="6"/>
      <c r="J3049" s="6"/>
      <c r="K3049" s="6"/>
      <c r="L3049" s="6"/>
      <c r="M3049" s="6"/>
      <c r="N3049"/>
      <c r="O3049"/>
      <c r="P3049"/>
      <c r="Q3049"/>
      <c r="R3049" s="60"/>
    </row>
    <row r="3050" spans="2:18" x14ac:dyDescent="0.25">
      <c r="B3050" s="6"/>
      <c r="C3050" s="6"/>
      <c r="D3050" s="6"/>
      <c r="E3050" s="6"/>
      <c r="F3050" s="6"/>
      <c r="G3050" s="6"/>
      <c r="H3050" s="6"/>
      <c r="I3050" s="6"/>
      <c r="J3050" s="6"/>
      <c r="K3050" s="6"/>
      <c r="L3050" s="6"/>
      <c r="M3050" s="6"/>
      <c r="N3050"/>
      <c r="O3050"/>
      <c r="P3050"/>
      <c r="Q3050"/>
      <c r="R3050" s="60"/>
    </row>
    <row r="3051" spans="2:18" x14ac:dyDescent="0.25">
      <c r="B3051" s="6"/>
      <c r="C3051" s="6"/>
      <c r="D3051" s="6"/>
      <c r="E3051" s="6"/>
      <c r="F3051" s="6"/>
      <c r="G3051" s="6"/>
      <c r="H3051" s="6"/>
      <c r="I3051" s="6"/>
      <c r="J3051" s="6"/>
      <c r="K3051" s="6"/>
      <c r="L3051" s="6"/>
      <c r="M3051" s="6"/>
      <c r="N3051"/>
      <c r="O3051"/>
      <c r="P3051"/>
      <c r="Q3051"/>
      <c r="R3051" s="60"/>
    </row>
    <row r="3052" spans="2:18" x14ac:dyDescent="0.25">
      <c r="B3052" s="6"/>
      <c r="C3052" s="6"/>
      <c r="D3052" s="6"/>
      <c r="E3052" s="6"/>
      <c r="F3052" s="6"/>
      <c r="G3052" s="6"/>
      <c r="H3052" s="6"/>
      <c r="I3052" s="6"/>
      <c r="J3052" s="6"/>
      <c r="K3052" s="6"/>
      <c r="L3052" s="6"/>
      <c r="M3052" s="6"/>
      <c r="N3052"/>
      <c r="O3052"/>
      <c r="P3052"/>
      <c r="Q3052"/>
      <c r="R3052" s="60"/>
    </row>
    <row r="3053" spans="2:18" x14ac:dyDescent="0.25">
      <c r="B3053" s="6"/>
      <c r="C3053" s="6"/>
      <c r="D3053" s="6"/>
      <c r="E3053" s="6"/>
      <c r="F3053" s="6"/>
      <c r="G3053" s="6"/>
      <c r="H3053" s="6"/>
      <c r="I3053" s="6"/>
      <c r="J3053" s="6"/>
      <c r="K3053" s="6"/>
      <c r="L3053" s="6"/>
      <c r="M3053" s="6"/>
      <c r="N3053"/>
      <c r="O3053"/>
      <c r="P3053"/>
      <c r="Q3053"/>
      <c r="R3053" s="60"/>
    </row>
    <row r="3054" spans="2:18" x14ac:dyDescent="0.25">
      <c r="B3054" s="6"/>
      <c r="C3054" s="6"/>
      <c r="D3054" s="6"/>
      <c r="E3054" s="6"/>
      <c r="F3054" s="6"/>
      <c r="G3054" s="6"/>
      <c r="H3054" s="6"/>
      <c r="I3054" s="6"/>
      <c r="J3054" s="6"/>
      <c r="K3054" s="6"/>
      <c r="L3054" s="6"/>
      <c r="M3054" s="6"/>
      <c r="N3054"/>
      <c r="O3054"/>
      <c r="P3054"/>
      <c r="Q3054"/>
      <c r="R3054" s="60"/>
    </row>
    <row r="3055" spans="2:18" x14ac:dyDescent="0.25">
      <c r="B3055" s="6"/>
      <c r="C3055" s="6"/>
      <c r="D3055" s="6"/>
      <c r="E3055" s="6"/>
      <c r="F3055" s="6"/>
      <c r="G3055" s="6"/>
      <c r="H3055" s="6"/>
      <c r="I3055" s="6"/>
      <c r="J3055" s="6"/>
      <c r="K3055" s="6"/>
      <c r="L3055" s="6"/>
      <c r="M3055" s="6"/>
      <c r="N3055"/>
      <c r="O3055"/>
      <c r="P3055"/>
      <c r="Q3055"/>
      <c r="R3055" s="60"/>
    </row>
    <row r="3056" spans="2:18" x14ac:dyDescent="0.25">
      <c r="B3056" s="6"/>
      <c r="C3056" s="6"/>
      <c r="D3056" s="6"/>
      <c r="E3056" s="6"/>
      <c r="F3056" s="6"/>
      <c r="G3056" s="6"/>
      <c r="H3056" s="6"/>
      <c r="I3056" s="6"/>
      <c r="J3056" s="6"/>
      <c r="K3056" s="6"/>
      <c r="L3056" s="6"/>
      <c r="M3056" s="6"/>
      <c r="N3056"/>
      <c r="O3056"/>
      <c r="P3056"/>
      <c r="Q3056"/>
      <c r="R3056" s="60"/>
    </row>
    <row r="3057" spans="2:18" x14ac:dyDescent="0.25">
      <c r="B3057" s="6"/>
      <c r="C3057" s="6"/>
      <c r="D3057" s="6"/>
      <c r="E3057" s="6"/>
      <c r="F3057" s="6"/>
      <c r="G3057" s="6"/>
      <c r="H3057" s="6"/>
      <c r="I3057" s="6"/>
      <c r="J3057" s="6"/>
      <c r="K3057" s="6"/>
      <c r="L3057" s="6"/>
      <c r="M3057" s="6"/>
      <c r="N3057"/>
      <c r="O3057"/>
      <c r="P3057"/>
      <c r="Q3057"/>
      <c r="R3057" s="60"/>
    </row>
    <row r="3058" spans="2:18" x14ac:dyDescent="0.25">
      <c r="B3058" s="6"/>
      <c r="C3058" s="6"/>
      <c r="D3058" s="6"/>
      <c r="E3058" s="6"/>
      <c r="F3058" s="6"/>
      <c r="G3058" s="6"/>
      <c r="H3058" s="6"/>
      <c r="I3058" s="6"/>
      <c r="J3058" s="6"/>
      <c r="K3058" s="6"/>
      <c r="L3058" s="6"/>
      <c r="M3058" s="6"/>
      <c r="N3058"/>
      <c r="O3058"/>
      <c r="P3058"/>
      <c r="Q3058"/>
      <c r="R3058" s="60"/>
    </row>
    <row r="3059" spans="2:18" x14ac:dyDescent="0.25">
      <c r="B3059" s="6"/>
      <c r="C3059" s="6"/>
      <c r="D3059" s="6"/>
      <c r="E3059" s="6"/>
      <c r="F3059" s="6"/>
      <c r="G3059" s="6"/>
      <c r="H3059" s="6"/>
      <c r="I3059" s="6"/>
      <c r="J3059" s="6"/>
      <c r="K3059" s="6"/>
      <c r="L3059" s="6"/>
      <c r="M3059" s="6"/>
      <c r="N3059"/>
      <c r="O3059"/>
      <c r="P3059"/>
      <c r="Q3059"/>
      <c r="R3059" s="60"/>
    </row>
    <row r="3060" spans="2:18" x14ac:dyDescent="0.25">
      <c r="B3060" s="6"/>
      <c r="C3060" s="6"/>
      <c r="D3060" s="6"/>
      <c r="E3060" s="6"/>
      <c r="F3060" s="6"/>
      <c r="G3060" s="6"/>
      <c r="H3060" s="6"/>
      <c r="I3060" s="6"/>
      <c r="J3060" s="6"/>
      <c r="K3060" s="6"/>
      <c r="L3060" s="6"/>
      <c r="M3060" s="6"/>
      <c r="N3060"/>
      <c r="O3060"/>
      <c r="P3060"/>
      <c r="Q3060"/>
      <c r="R3060" s="60"/>
    </row>
    <row r="3061" spans="2:18" x14ac:dyDescent="0.25">
      <c r="B3061" s="6"/>
      <c r="C3061" s="6"/>
      <c r="D3061" s="6"/>
      <c r="E3061" s="6"/>
      <c r="F3061" s="6"/>
      <c r="G3061" s="6"/>
      <c r="H3061" s="6"/>
      <c r="I3061" s="6"/>
      <c r="J3061" s="6"/>
      <c r="K3061" s="6"/>
      <c r="L3061" s="6"/>
      <c r="M3061" s="6"/>
      <c r="N3061"/>
      <c r="O3061"/>
      <c r="P3061"/>
      <c r="Q3061"/>
      <c r="R3061" s="60"/>
    </row>
    <row r="3062" spans="2:18" x14ac:dyDescent="0.25">
      <c r="B3062" s="6"/>
      <c r="C3062" s="6"/>
      <c r="D3062" s="6"/>
      <c r="E3062" s="6"/>
      <c r="F3062" s="6"/>
      <c r="G3062" s="6"/>
      <c r="H3062" s="6"/>
      <c r="I3062" s="6"/>
      <c r="J3062" s="6"/>
      <c r="K3062" s="6"/>
      <c r="L3062" s="6"/>
      <c r="M3062" s="6"/>
      <c r="N3062"/>
      <c r="O3062"/>
      <c r="P3062"/>
      <c r="Q3062"/>
      <c r="R3062" s="60"/>
    </row>
    <row r="3063" spans="2:18" x14ac:dyDescent="0.25">
      <c r="B3063" s="6"/>
      <c r="C3063" s="6"/>
      <c r="D3063" s="6"/>
      <c r="E3063" s="6"/>
      <c r="F3063" s="6"/>
      <c r="G3063" s="6"/>
      <c r="H3063" s="6"/>
      <c r="I3063" s="6"/>
      <c r="J3063" s="6"/>
      <c r="K3063" s="6"/>
      <c r="L3063" s="6"/>
      <c r="M3063" s="6"/>
      <c r="N3063"/>
      <c r="O3063"/>
      <c r="P3063"/>
      <c r="Q3063"/>
      <c r="R3063" s="60"/>
    </row>
    <row r="3064" spans="2:18" x14ac:dyDescent="0.25">
      <c r="B3064" s="6"/>
      <c r="C3064" s="6"/>
      <c r="D3064" s="6"/>
      <c r="E3064" s="6"/>
      <c r="F3064" s="6"/>
      <c r="G3064" s="6"/>
      <c r="H3064" s="6"/>
      <c r="I3064" s="6"/>
      <c r="J3064" s="6"/>
      <c r="K3064" s="6"/>
      <c r="L3064" s="6"/>
      <c r="M3064" s="6"/>
      <c r="N3064"/>
      <c r="O3064"/>
      <c r="P3064"/>
      <c r="Q3064"/>
      <c r="R3064" s="60"/>
    </row>
    <row r="3065" spans="2:18" x14ac:dyDescent="0.25">
      <c r="B3065" s="6"/>
      <c r="C3065" s="6"/>
      <c r="D3065" s="6"/>
      <c r="E3065" s="6"/>
      <c r="F3065" s="6"/>
      <c r="G3065" s="6"/>
      <c r="H3065" s="6"/>
      <c r="I3065" s="6"/>
      <c r="J3065" s="6"/>
      <c r="K3065" s="6"/>
      <c r="L3065" s="6"/>
      <c r="M3065" s="6"/>
      <c r="N3065"/>
      <c r="O3065"/>
      <c r="P3065"/>
      <c r="Q3065"/>
      <c r="R3065" s="60"/>
    </row>
    <row r="3066" spans="2:18" x14ac:dyDescent="0.25">
      <c r="B3066" s="6"/>
      <c r="C3066" s="6"/>
      <c r="D3066" s="6"/>
      <c r="E3066" s="6"/>
      <c r="F3066" s="6"/>
      <c r="G3066" s="6"/>
      <c r="H3066" s="6"/>
      <c r="I3066" s="6"/>
      <c r="J3066" s="6"/>
      <c r="K3066" s="6"/>
      <c r="L3066" s="6"/>
      <c r="M3066" s="6"/>
      <c r="N3066"/>
      <c r="O3066"/>
      <c r="P3066"/>
      <c r="Q3066"/>
      <c r="R3066" s="60"/>
    </row>
    <row r="3067" spans="2:18" x14ac:dyDescent="0.25">
      <c r="B3067" s="6"/>
      <c r="C3067" s="6"/>
      <c r="D3067" s="6"/>
      <c r="E3067" s="6"/>
      <c r="F3067" s="6"/>
      <c r="G3067" s="6"/>
      <c r="H3067" s="6"/>
      <c r="I3067" s="6"/>
      <c r="J3067" s="6"/>
      <c r="K3067" s="6"/>
      <c r="L3067" s="6"/>
      <c r="M3067" s="6"/>
      <c r="N3067"/>
      <c r="O3067"/>
      <c r="P3067"/>
      <c r="Q3067"/>
      <c r="R3067" s="60"/>
    </row>
    <row r="3068" spans="2:18" x14ac:dyDescent="0.25">
      <c r="B3068" s="6"/>
      <c r="C3068" s="6"/>
      <c r="D3068" s="6"/>
      <c r="E3068" s="6"/>
      <c r="F3068" s="6"/>
      <c r="G3068" s="6"/>
      <c r="H3068" s="6"/>
      <c r="I3068" s="6"/>
      <c r="J3068" s="6"/>
      <c r="K3068" s="6"/>
      <c r="L3068" s="6"/>
      <c r="M3068" s="6"/>
      <c r="N3068"/>
      <c r="O3068"/>
      <c r="P3068"/>
      <c r="Q3068"/>
      <c r="R3068" s="60"/>
    </row>
    <row r="3069" spans="2:18" x14ac:dyDescent="0.25">
      <c r="B3069" s="6"/>
      <c r="C3069" s="6"/>
      <c r="D3069" s="6"/>
      <c r="E3069" s="6"/>
      <c r="F3069" s="6"/>
      <c r="G3069" s="6"/>
      <c r="H3069" s="6"/>
      <c r="I3069" s="6"/>
      <c r="J3069" s="6"/>
      <c r="K3069" s="6"/>
      <c r="L3069" s="6"/>
      <c r="M3069" s="6"/>
      <c r="N3069"/>
      <c r="O3069"/>
      <c r="P3069"/>
      <c r="Q3069"/>
      <c r="R3069" s="60"/>
    </row>
    <row r="3070" spans="2:18" x14ac:dyDescent="0.25">
      <c r="B3070" s="6"/>
      <c r="C3070" s="6"/>
      <c r="D3070" s="6"/>
      <c r="E3070" s="6"/>
      <c r="F3070" s="6"/>
      <c r="G3070" s="6"/>
      <c r="H3070" s="6"/>
      <c r="I3070" s="6"/>
      <c r="J3070" s="6"/>
      <c r="K3070" s="6"/>
      <c r="L3070" s="6"/>
      <c r="M3070" s="6"/>
      <c r="N3070"/>
      <c r="O3070"/>
      <c r="P3070"/>
      <c r="Q3070"/>
      <c r="R3070" s="60"/>
    </row>
    <row r="3071" spans="2:18" x14ac:dyDescent="0.25">
      <c r="B3071" s="6"/>
      <c r="C3071" s="6"/>
      <c r="D3071" s="6"/>
      <c r="E3071" s="6"/>
      <c r="F3071" s="6"/>
      <c r="G3071" s="6"/>
      <c r="H3071" s="6"/>
      <c r="I3071" s="6"/>
      <c r="J3071" s="6"/>
      <c r="K3071" s="6"/>
      <c r="L3071" s="6"/>
      <c r="M3071" s="6"/>
      <c r="N3071"/>
      <c r="O3071"/>
      <c r="P3071"/>
      <c r="Q3071"/>
      <c r="R3071" s="60"/>
    </row>
    <row r="3072" spans="2:18" x14ac:dyDescent="0.25">
      <c r="B3072" s="6"/>
      <c r="C3072" s="6"/>
      <c r="D3072" s="6"/>
      <c r="E3072" s="6"/>
      <c r="F3072" s="6"/>
      <c r="G3072" s="6"/>
      <c r="H3072" s="6"/>
      <c r="I3072" s="6"/>
      <c r="J3072" s="6"/>
      <c r="K3072" s="6"/>
      <c r="L3072" s="6"/>
      <c r="M3072" s="6"/>
      <c r="N3072"/>
      <c r="O3072"/>
      <c r="P3072"/>
      <c r="Q3072"/>
      <c r="R3072" s="60"/>
    </row>
    <row r="3073" spans="2:18" x14ac:dyDescent="0.25">
      <c r="B3073" s="6"/>
      <c r="C3073" s="6"/>
      <c r="D3073" s="6"/>
      <c r="E3073" s="6"/>
      <c r="F3073" s="6"/>
      <c r="G3073" s="6"/>
      <c r="H3073" s="6"/>
      <c r="I3073" s="6"/>
      <c r="J3073" s="6"/>
      <c r="K3073" s="6"/>
      <c r="L3073" s="6"/>
      <c r="M3073" s="6"/>
      <c r="N3073"/>
      <c r="O3073"/>
      <c r="P3073"/>
      <c r="Q3073"/>
      <c r="R3073" s="60"/>
    </row>
    <row r="3074" spans="2:18" x14ac:dyDescent="0.25">
      <c r="B3074" s="6"/>
      <c r="C3074" s="6"/>
      <c r="D3074" s="6"/>
      <c r="E3074" s="6"/>
      <c r="F3074" s="6"/>
      <c r="G3074" s="6"/>
      <c r="H3074" s="6"/>
      <c r="I3074" s="6"/>
      <c r="J3074" s="6"/>
      <c r="K3074" s="6"/>
      <c r="L3074" s="6"/>
      <c r="M3074" s="6"/>
      <c r="N3074"/>
      <c r="O3074"/>
      <c r="P3074"/>
      <c r="Q3074"/>
      <c r="R3074" s="60"/>
    </row>
    <row r="3075" spans="2:18" x14ac:dyDescent="0.25">
      <c r="B3075" s="6"/>
      <c r="C3075" s="6"/>
      <c r="D3075" s="6"/>
      <c r="E3075" s="6"/>
      <c r="F3075" s="6"/>
      <c r="G3075" s="6"/>
      <c r="H3075" s="6"/>
      <c r="I3075" s="6"/>
      <c r="J3075" s="6"/>
      <c r="K3075" s="6"/>
      <c r="L3075" s="6"/>
      <c r="M3075" s="6"/>
      <c r="N3075"/>
      <c r="O3075"/>
      <c r="P3075"/>
      <c r="Q3075"/>
      <c r="R3075" s="60"/>
    </row>
    <row r="3076" spans="2:18" x14ac:dyDescent="0.25">
      <c r="B3076" s="6"/>
      <c r="C3076" s="6"/>
      <c r="D3076" s="6"/>
      <c r="E3076" s="6"/>
      <c r="F3076" s="6"/>
      <c r="G3076" s="6"/>
      <c r="H3076" s="6"/>
      <c r="I3076" s="6"/>
      <c r="J3076" s="6"/>
      <c r="K3076" s="6"/>
      <c r="L3076" s="6"/>
      <c r="M3076" s="6"/>
      <c r="N3076"/>
      <c r="O3076"/>
      <c r="P3076"/>
      <c r="Q3076"/>
      <c r="R3076" s="60"/>
    </row>
    <row r="3077" spans="2:18" x14ac:dyDescent="0.25">
      <c r="B3077" s="6"/>
      <c r="C3077" s="6"/>
      <c r="D3077" s="6"/>
      <c r="E3077" s="6"/>
      <c r="F3077" s="6"/>
      <c r="G3077" s="6"/>
      <c r="H3077" s="6"/>
      <c r="I3077" s="6"/>
      <c r="J3077" s="6"/>
      <c r="K3077" s="6"/>
      <c r="L3077" s="6"/>
      <c r="M3077" s="6"/>
      <c r="N3077"/>
      <c r="O3077"/>
      <c r="P3077"/>
      <c r="Q3077"/>
      <c r="R3077" s="60"/>
    </row>
    <row r="3078" spans="2:18" x14ac:dyDescent="0.25">
      <c r="B3078" s="6"/>
      <c r="C3078" s="6"/>
      <c r="D3078" s="6"/>
      <c r="E3078" s="6"/>
      <c r="F3078" s="6"/>
      <c r="G3078" s="6"/>
      <c r="H3078" s="6"/>
      <c r="I3078" s="6"/>
      <c r="J3078" s="6"/>
      <c r="K3078" s="6"/>
      <c r="L3078" s="6"/>
      <c r="M3078" s="6"/>
      <c r="N3078"/>
      <c r="O3078"/>
      <c r="P3078"/>
      <c r="Q3078"/>
      <c r="R3078" s="60"/>
    </row>
    <row r="3079" spans="2:18" x14ac:dyDescent="0.25">
      <c r="B3079" s="6"/>
      <c r="C3079" s="6"/>
      <c r="D3079" s="6"/>
      <c r="E3079" s="6"/>
      <c r="F3079" s="6"/>
      <c r="G3079" s="6"/>
      <c r="H3079" s="6"/>
      <c r="I3079" s="6"/>
      <c r="J3079" s="6"/>
      <c r="K3079" s="6"/>
      <c r="L3079" s="6"/>
      <c r="M3079" s="6"/>
      <c r="N3079"/>
      <c r="O3079"/>
      <c r="P3079"/>
      <c r="Q3079"/>
      <c r="R3079" s="60"/>
    </row>
    <row r="3080" spans="2:18" x14ac:dyDescent="0.25">
      <c r="B3080" s="6"/>
      <c r="C3080" s="6"/>
      <c r="D3080" s="6"/>
      <c r="E3080" s="6"/>
      <c r="F3080" s="6"/>
      <c r="G3080" s="6"/>
      <c r="H3080" s="6"/>
      <c r="I3080" s="6"/>
      <c r="J3080" s="6"/>
      <c r="K3080" s="6"/>
      <c r="L3080" s="6"/>
      <c r="M3080" s="6"/>
      <c r="N3080"/>
      <c r="O3080"/>
      <c r="P3080"/>
      <c r="Q3080"/>
      <c r="R3080" s="60"/>
    </row>
    <row r="3081" spans="2:18" x14ac:dyDescent="0.25">
      <c r="B3081" s="6"/>
      <c r="C3081" s="6"/>
      <c r="D3081" s="6"/>
      <c r="E3081" s="6"/>
      <c r="F3081" s="6"/>
      <c r="G3081" s="6"/>
      <c r="H3081" s="6"/>
      <c r="I3081" s="6"/>
      <c r="J3081" s="6"/>
      <c r="K3081" s="6"/>
      <c r="L3081" s="6"/>
      <c r="M3081" s="6"/>
      <c r="N3081"/>
      <c r="O3081"/>
      <c r="P3081"/>
      <c r="Q3081"/>
      <c r="R3081" s="60"/>
    </row>
    <row r="3082" spans="2:18" x14ac:dyDescent="0.25">
      <c r="B3082" s="6"/>
      <c r="C3082" s="6"/>
      <c r="D3082" s="6"/>
      <c r="E3082" s="6"/>
      <c r="F3082" s="6"/>
      <c r="G3082" s="6"/>
      <c r="H3082" s="6"/>
      <c r="I3082" s="6"/>
      <c r="J3082" s="6"/>
      <c r="K3082" s="6"/>
      <c r="L3082" s="6"/>
      <c r="M3082" s="6"/>
      <c r="N3082"/>
      <c r="O3082"/>
      <c r="P3082"/>
      <c r="Q3082"/>
      <c r="R3082" s="60"/>
    </row>
    <row r="3083" spans="2:18" x14ac:dyDescent="0.25">
      <c r="B3083" s="6"/>
      <c r="C3083" s="6"/>
      <c r="D3083" s="6"/>
      <c r="E3083" s="6"/>
      <c r="F3083" s="6"/>
      <c r="G3083" s="6"/>
      <c r="H3083" s="6"/>
      <c r="I3083" s="6"/>
      <c r="J3083" s="6"/>
      <c r="K3083" s="6"/>
      <c r="L3083" s="6"/>
      <c r="M3083" s="6"/>
      <c r="N3083"/>
      <c r="O3083"/>
      <c r="P3083"/>
      <c r="Q3083"/>
      <c r="R3083" s="60"/>
    </row>
    <row r="3084" spans="2:18" x14ac:dyDescent="0.25">
      <c r="B3084" s="6"/>
      <c r="C3084" s="6"/>
      <c r="D3084" s="6"/>
      <c r="E3084" s="6"/>
      <c r="F3084" s="6"/>
      <c r="G3084" s="6"/>
      <c r="H3084" s="6"/>
      <c r="I3084" s="6"/>
      <c r="J3084" s="6"/>
      <c r="K3084" s="6"/>
      <c r="L3084" s="6"/>
      <c r="M3084" s="6"/>
      <c r="N3084"/>
      <c r="O3084"/>
      <c r="P3084"/>
      <c r="Q3084"/>
      <c r="R3084" s="60"/>
    </row>
    <row r="3085" spans="2:18" x14ac:dyDescent="0.25">
      <c r="B3085" s="6"/>
      <c r="C3085" s="6"/>
      <c r="D3085" s="6"/>
      <c r="E3085" s="6"/>
      <c r="F3085" s="6"/>
      <c r="G3085" s="6"/>
      <c r="H3085" s="6"/>
      <c r="I3085" s="6"/>
      <c r="J3085" s="6"/>
      <c r="K3085" s="6"/>
      <c r="L3085" s="6"/>
      <c r="M3085" s="6"/>
      <c r="N3085"/>
      <c r="O3085"/>
      <c r="P3085"/>
      <c r="Q3085"/>
      <c r="R3085" s="60"/>
    </row>
    <row r="3086" spans="2:18" x14ac:dyDescent="0.25">
      <c r="B3086" s="6"/>
      <c r="C3086" s="6"/>
      <c r="D3086" s="6"/>
      <c r="E3086" s="6"/>
      <c r="F3086" s="6"/>
      <c r="G3086" s="6"/>
      <c r="H3086" s="6"/>
      <c r="I3086" s="6"/>
      <c r="J3086" s="6"/>
      <c r="K3086" s="6"/>
      <c r="L3086" s="6"/>
      <c r="M3086" s="6"/>
      <c r="N3086"/>
      <c r="O3086"/>
      <c r="P3086"/>
      <c r="Q3086"/>
      <c r="R3086" s="60"/>
    </row>
    <row r="3087" spans="2:18" x14ac:dyDescent="0.25">
      <c r="B3087" s="6"/>
      <c r="C3087" s="6"/>
      <c r="D3087" s="6"/>
      <c r="E3087" s="6"/>
      <c r="F3087" s="6"/>
      <c r="G3087" s="6"/>
      <c r="H3087" s="6"/>
      <c r="I3087" s="6"/>
      <c r="J3087" s="6"/>
      <c r="K3087" s="6"/>
      <c r="L3087" s="6"/>
      <c r="M3087" s="6"/>
      <c r="N3087"/>
      <c r="O3087"/>
      <c r="P3087"/>
      <c r="Q3087"/>
      <c r="R3087" s="60"/>
    </row>
    <row r="3088" spans="2:18" x14ac:dyDescent="0.25">
      <c r="B3088" s="6"/>
      <c r="C3088" s="6"/>
      <c r="D3088" s="6"/>
      <c r="E3088" s="6"/>
      <c r="F3088" s="6"/>
      <c r="G3088" s="6"/>
      <c r="H3088" s="6"/>
      <c r="I3088" s="6"/>
      <c r="J3088" s="6"/>
      <c r="K3088" s="6"/>
      <c r="L3088" s="6"/>
      <c r="M3088" s="6"/>
      <c r="N3088"/>
      <c r="O3088"/>
      <c r="P3088"/>
      <c r="Q3088"/>
      <c r="R3088" s="60"/>
    </row>
    <row r="3089" spans="2:18" x14ac:dyDescent="0.25">
      <c r="B3089" s="6"/>
      <c r="C3089" s="6"/>
      <c r="D3089" s="6"/>
      <c r="E3089" s="6"/>
      <c r="F3089" s="6"/>
      <c r="G3089" s="6"/>
      <c r="H3089" s="6"/>
      <c r="I3089" s="6"/>
      <c r="J3089" s="6"/>
      <c r="K3089" s="6"/>
      <c r="L3089" s="6"/>
      <c r="M3089" s="6"/>
      <c r="N3089"/>
      <c r="O3089"/>
      <c r="P3089"/>
      <c r="Q3089"/>
      <c r="R3089" s="60"/>
    </row>
    <row r="3090" spans="2:18" x14ac:dyDescent="0.25">
      <c r="B3090" s="6"/>
      <c r="C3090" s="6"/>
      <c r="D3090" s="6"/>
      <c r="E3090" s="6"/>
      <c r="F3090" s="6"/>
      <c r="G3090" s="6"/>
      <c r="H3090" s="6"/>
      <c r="I3090" s="6"/>
      <c r="J3090" s="6"/>
      <c r="K3090" s="6"/>
      <c r="L3090" s="6"/>
      <c r="M3090" s="6"/>
      <c r="N3090"/>
      <c r="O3090"/>
      <c r="P3090"/>
      <c r="Q3090"/>
      <c r="R3090" s="60"/>
    </row>
    <row r="3091" spans="2:18" x14ac:dyDescent="0.25">
      <c r="B3091" s="6"/>
      <c r="C3091" s="6"/>
      <c r="D3091" s="6"/>
      <c r="E3091" s="6"/>
      <c r="F3091" s="6"/>
      <c r="G3091" s="6"/>
      <c r="H3091" s="6"/>
      <c r="I3091" s="6"/>
      <c r="J3091" s="6"/>
      <c r="K3091" s="6"/>
      <c r="L3091" s="6"/>
      <c r="M3091" s="6"/>
      <c r="N3091"/>
      <c r="O3091"/>
      <c r="P3091"/>
      <c r="Q3091"/>
      <c r="R3091" s="60"/>
    </row>
    <row r="3092" spans="2:18" x14ac:dyDescent="0.25">
      <c r="B3092" s="6"/>
      <c r="C3092" s="6"/>
      <c r="D3092" s="6"/>
      <c r="E3092" s="6"/>
      <c r="F3092" s="6"/>
      <c r="G3092" s="6"/>
      <c r="H3092" s="6"/>
      <c r="I3092" s="6"/>
      <c r="J3092" s="6"/>
      <c r="K3092" s="6"/>
      <c r="L3092" s="6"/>
      <c r="M3092" s="6"/>
      <c r="N3092"/>
      <c r="O3092"/>
      <c r="P3092"/>
      <c r="Q3092"/>
      <c r="R3092" s="60"/>
    </row>
    <row r="3093" spans="2:18" x14ac:dyDescent="0.25">
      <c r="B3093" s="6"/>
      <c r="C3093" s="6"/>
      <c r="D3093" s="6"/>
      <c r="E3093" s="6"/>
      <c r="F3093" s="6"/>
      <c r="G3093" s="6"/>
      <c r="H3093" s="6"/>
      <c r="I3093" s="6"/>
      <c r="J3093" s="6"/>
      <c r="K3093" s="6"/>
      <c r="L3093" s="6"/>
      <c r="M3093" s="6"/>
      <c r="N3093"/>
      <c r="O3093"/>
      <c r="P3093"/>
      <c r="Q3093"/>
      <c r="R3093" s="60"/>
    </row>
    <row r="3094" spans="2:18" x14ac:dyDescent="0.25">
      <c r="B3094" s="6"/>
      <c r="C3094" s="6"/>
      <c r="D3094" s="6"/>
      <c r="E3094" s="6"/>
      <c r="F3094" s="6"/>
      <c r="G3094" s="6"/>
      <c r="H3094" s="6"/>
      <c r="I3094" s="6"/>
      <c r="J3094" s="6"/>
      <c r="K3094" s="6"/>
      <c r="L3094" s="6"/>
      <c r="M3094" s="6"/>
      <c r="N3094"/>
      <c r="O3094"/>
      <c r="P3094"/>
      <c r="Q3094"/>
      <c r="R3094" s="60"/>
    </row>
    <row r="3095" spans="2:18" x14ac:dyDescent="0.25">
      <c r="B3095" s="6"/>
      <c r="C3095" s="6"/>
      <c r="D3095" s="6"/>
      <c r="E3095" s="6"/>
      <c r="F3095" s="6"/>
      <c r="G3095" s="6"/>
      <c r="H3095" s="6"/>
      <c r="I3095" s="6"/>
      <c r="J3095" s="6"/>
      <c r="K3095" s="6"/>
      <c r="L3095" s="6"/>
      <c r="M3095" s="6"/>
      <c r="N3095"/>
      <c r="O3095"/>
      <c r="P3095"/>
      <c r="Q3095"/>
      <c r="R3095" s="60"/>
    </row>
    <row r="3096" spans="2:18" x14ac:dyDescent="0.25">
      <c r="B3096" s="6"/>
      <c r="C3096" s="6"/>
      <c r="D3096" s="6"/>
      <c r="E3096" s="6"/>
      <c r="F3096" s="6"/>
      <c r="G3096" s="6"/>
      <c r="H3096" s="6"/>
      <c r="I3096" s="6"/>
      <c r="J3096" s="6"/>
      <c r="K3096" s="6"/>
      <c r="L3096" s="6"/>
      <c r="M3096" s="6"/>
      <c r="N3096"/>
      <c r="O3096"/>
      <c r="P3096"/>
      <c r="Q3096"/>
      <c r="R3096" s="60"/>
    </row>
    <row r="3097" spans="2:18" x14ac:dyDescent="0.25">
      <c r="B3097" s="6"/>
      <c r="C3097" s="6"/>
      <c r="D3097" s="6"/>
      <c r="E3097" s="6"/>
      <c r="F3097" s="6"/>
      <c r="G3097" s="6"/>
      <c r="H3097" s="6"/>
      <c r="I3097" s="6"/>
      <c r="J3097" s="6"/>
      <c r="K3097" s="6"/>
      <c r="L3097" s="6"/>
      <c r="M3097" s="6"/>
      <c r="N3097"/>
      <c r="O3097"/>
      <c r="P3097"/>
      <c r="Q3097"/>
      <c r="R3097" s="60"/>
    </row>
    <row r="3098" spans="2:18" x14ac:dyDescent="0.25">
      <c r="B3098" s="6"/>
      <c r="C3098" s="6"/>
      <c r="D3098" s="6"/>
      <c r="E3098" s="6"/>
      <c r="F3098" s="6"/>
      <c r="G3098" s="6"/>
      <c r="H3098" s="6"/>
      <c r="I3098" s="6"/>
      <c r="J3098" s="6"/>
      <c r="K3098" s="6"/>
      <c r="L3098" s="6"/>
      <c r="M3098" s="6"/>
      <c r="N3098"/>
      <c r="O3098"/>
      <c r="P3098"/>
      <c r="Q3098"/>
      <c r="R3098" s="60"/>
    </row>
    <row r="3099" spans="2:18" x14ac:dyDescent="0.25">
      <c r="B3099" s="6"/>
      <c r="C3099" s="6"/>
      <c r="D3099" s="6"/>
      <c r="E3099" s="6"/>
      <c r="F3099" s="6"/>
      <c r="G3099" s="6"/>
      <c r="H3099" s="6"/>
      <c r="I3099" s="6"/>
      <c r="J3099" s="6"/>
      <c r="K3099" s="6"/>
      <c r="L3099" s="6"/>
      <c r="M3099" s="6"/>
      <c r="N3099"/>
      <c r="O3099"/>
      <c r="P3099"/>
      <c r="Q3099"/>
      <c r="R3099" s="60"/>
    </row>
    <row r="3100" spans="2:18" x14ac:dyDescent="0.25">
      <c r="B3100" s="6"/>
      <c r="C3100" s="6"/>
      <c r="D3100" s="6"/>
      <c r="E3100" s="6"/>
      <c r="F3100" s="6"/>
      <c r="G3100" s="6"/>
      <c r="H3100" s="6"/>
      <c r="I3100" s="6"/>
      <c r="J3100" s="6"/>
      <c r="K3100" s="6"/>
      <c r="L3100" s="6"/>
      <c r="M3100" s="6"/>
      <c r="N3100"/>
      <c r="O3100"/>
      <c r="P3100"/>
      <c r="Q3100"/>
      <c r="R3100" s="60"/>
    </row>
    <row r="3101" spans="2:18" x14ac:dyDescent="0.25">
      <c r="B3101" s="6"/>
      <c r="C3101" s="6"/>
      <c r="D3101" s="6"/>
      <c r="E3101" s="6"/>
      <c r="F3101" s="6"/>
      <c r="G3101" s="6"/>
      <c r="H3101" s="6"/>
      <c r="I3101" s="6"/>
      <c r="J3101" s="6"/>
      <c r="K3101" s="6"/>
      <c r="L3101" s="6"/>
      <c r="M3101" s="6"/>
      <c r="N3101"/>
      <c r="O3101"/>
      <c r="P3101"/>
      <c r="Q3101"/>
      <c r="R3101" s="60"/>
    </row>
    <row r="3102" spans="2:18" x14ac:dyDescent="0.25">
      <c r="B3102" s="6"/>
      <c r="C3102" s="6"/>
      <c r="D3102" s="6"/>
      <c r="E3102" s="6"/>
      <c r="F3102" s="6"/>
      <c r="G3102" s="6"/>
      <c r="H3102" s="6"/>
      <c r="I3102" s="6"/>
      <c r="J3102" s="6"/>
      <c r="K3102" s="6"/>
      <c r="L3102" s="6"/>
      <c r="M3102" s="6"/>
      <c r="N3102"/>
      <c r="O3102"/>
      <c r="P3102"/>
      <c r="Q3102"/>
      <c r="R3102" s="60"/>
    </row>
    <row r="3103" spans="2:18" x14ac:dyDescent="0.25">
      <c r="B3103" s="6"/>
      <c r="C3103" s="6"/>
      <c r="D3103" s="6"/>
      <c r="E3103" s="6"/>
      <c r="F3103" s="6"/>
      <c r="G3103" s="6"/>
      <c r="H3103" s="6"/>
      <c r="I3103" s="6"/>
      <c r="J3103" s="6"/>
      <c r="K3103" s="6"/>
      <c r="L3103" s="6"/>
      <c r="M3103" s="6"/>
      <c r="N3103"/>
      <c r="O3103"/>
      <c r="P3103"/>
      <c r="Q3103"/>
      <c r="R3103" s="60"/>
    </row>
    <row r="3104" spans="2:18" x14ac:dyDescent="0.25">
      <c r="B3104" s="6"/>
      <c r="C3104" s="6"/>
      <c r="D3104" s="6"/>
      <c r="E3104" s="6"/>
      <c r="F3104" s="6"/>
      <c r="G3104" s="6"/>
      <c r="H3104" s="6"/>
      <c r="I3104" s="6"/>
      <c r="J3104" s="6"/>
      <c r="K3104" s="6"/>
      <c r="L3104" s="6"/>
      <c r="M3104" s="6"/>
      <c r="N3104"/>
      <c r="O3104"/>
      <c r="P3104"/>
      <c r="Q3104"/>
      <c r="R3104" s="60"/>
    </row>
    <row r="3105" spans="2:18" x14ac:dyDescent="0.25">
      <c r="B3105" s="6"/>
      <c r="C3105" s="6"/>
      <c r="D3105" s="6"/>
      <c r="E3105" s="6"/>
      <c r="F3105" s="6"/>
      <c r="G3105" s="6"/>
      <c r="H3105" s="6"/>
      <c r="I3105" s="6"/>
      <c r="J3105" s="6"/>
      <c r="K3105" s="6"/>
      <c r="L3105" s="6"/>
      <c r="M3105" s="6"/>
      <c r="N3105"/>
      <c r="O3105"/>
      <c r="P3105"/>
      <c r="Q3105"/>
      <c r="R3105" s="60"/>
    </row>
    <row r="3106" spans="2:18" x14ac:dyDescent="0.25">
      <c r="B3106" s="6"/>
      <c r="C3106" s="6"/>
      <c r="D3106" s="6"/>
      <c r="E3106" s="6"/>
      <c r="F3106" s="6"/>
      <c r="G3106" s="6"/>
      <c r="H3106" s="6"/>
      <c r="I3106" s="6"/>
      <c r="J3106" s="6"/>
      <c r="K3106" s="6"/>
      <c r="L3106" s="6"/>
      <c r="M3106" s="6"/>
      <c r="N3106"/>
      <c r="O3106"/>
      <c r="P3106"/>
      <c r="Q3106"/>
      <c r="R3106" s="60"/>
    </row>
    <row r="3107" spans="2:18" x14ac:dyDescent="0.25">
      <c r="B3107" s="6"/>
      <c r="C3107" s="6"/>
      <c r="D3107" s="6"/>
      <c r="E3107" s="6"/>
      <c r="F3107" s="6"/>
      <c r="G3107" s="6"/>
      <c r="H3107" s="6"/>
      <c r="I3107" s="6"/>
      <c r="J3107" s="6"/>
      <c r="K3107" s="6"/>
      <c r="L3107" s="6"/>
      <c r="M3107" s="6"/>
      <c r="N3107"/>
      <c r="O3107"/>
      <c r="P3107"/>
      <c r="Q3107"/>
      <c r="R3107" s="60"/>
    </row>
    <row r="3108" spans="2:18" x14ac:dyDescent="0.25">
      <c r="B3108" s="6"/>
      <c r="C3108" s="6"/>
      <c r="D3108" s="6"/>
      <c r="E3108" s="6"/>
      <c r="F3108" s="6"/>
      <c r="G3108" s="6"/>
      <c r="H3108" s="6"/>
      <c r="I3108" s="6"/>
      <c r="J3108" s="6"/>
      <c r="K3108" s="6"/>
      <c r="L3108" s="6"/>
      <c r="M3108" s="6"/>
      <c r="N3108"/>
      <c r="O3108"/>
      <c r="P3108"/>
      <c r="Q3108"/>
      <c r="R3108" s="60"/>
    </row>
    <row r="3109" spans="2:18" x14ac:dyDescent="0.25">
      <c r="B3109" s="6"/>
      <c r="C3109" s="6"/>
      <c r="D3109" s="6"/>
      <c r="E3109" s="6"/>
      <c r="F3109" s="6"/>
      <c r="G3109" s="6"/>
      <c r="H3109" s="6"/>
      <c r="I3109" s="6"/>
      <c r="J3109" s="6"/>
      <c r="K3109" s="6"/>
      <c r="L3109" s="6"/>
      <c r="M3109" s="6"/>
      <c r="N3109"/>
      <c r="O3109"/>
      <c r="P3109"/>
      <c r="Q3109"/>
      <c r="R3109" s="60"/>
    </row>
    <row r="3110" spans="2:18" x14ac:dyDescent="0.25">
      <c r="B3110" s="6"/>
      <c r="C3110" s="6"/>
      <c r="D3110" s="6"/>
      <c r="E3110" s="6"/>
      <c r="F3110" s="6"/>
      <c r="G3110" s="6"/>
      <c r="H3110" s="6"/>
      <c r="I3110" s="6"/>
      <c r="J3110" s="6"/>
      <c r="K3110" s="6"/>
      <c r="L3110" s="6"/>
      <c r="M3110" s="6"/>
      <c r="N3110"/>
      <c r="O3110"/>
      <c r="P3110"/>
      <c r="Q3110"/>
      <c r="R3110" s="60"/>
    </row>
    <row r="3111" spans="2:18" x14ac:dyDescent="0.25">
      <c r="B3111" s="6"/>
      <c r="C3111" s="6"/>
      <c r="D3111" s="6"/>
      <c r="E3111" s="6"/>
      <c r="F3111" s="6"/>
      <c r="G3111" s="6"/>
      <c r="H3111" s="6"/>
      <c r="I3111" s="6"/>
      <c r="J3111" s="6"/>
      <c r="K3111" s="6"/>
      <c r="L3111" s="6"/>
      <c r="M3111" s="6"/>
      <c r="N3111"/>
      <c r="O3111"/>
      <c r="P3111"/>
      <c r="Q3111"/>
      <c r="R3111" s="60"/>
    </row>
    <row r="3112" spans="2:18" x14ac:dyDescent="0.25">
      <c r="B3112" s="6"/>
      <c r="C3112" s="6"/>
      <c r="D3112" s="6"/>
      <c r="E3112" s="6"/>
      <c r="F3112" s="6"/>
      <c r="G3112" s="6"/>
      <c r="H3112" s="6"/>
      <c r="I3112" s="6"/>
      <c r="J3112" s="6"/>
      <c r="K3112" s="6"/>
      <c r="L3112" s="6"/>
      <c r="M3112" s="6"/>
      <c r="N3112"/>
      <c r="O3112"/>
      <c r="P3112"/>
      <c r="Q3112"/>
      <c r="R3112" s="60"/>
    </row>
    <row r="3113" spans="2:18" x14ac:dyDescent="0.25">
      <c r="B3113" s="6"/>
      <c r="C3113" s="6"/>
      <c r="D3113" s="6"/>
      <c r="E3113" s="6"/>
      <c r="F3113" s="6"/>
      <c r="G3113" s="6"/>
      <c r="H3113" s="6"/>
      <c r="I3113" s="6"/>
      <c r="J3113" s="6"/>
      <c r="K3113" s="6"/>
      <c r="L3113" s="6"/>
      <c r="M3113" s="6"/>
      <c r="N3113"/>
      <c r="O3113"/>
      <c r="P3113"/>
      <c r="Q3113"/>
      <c r="R3113" s="60"/>
    </row>
    <row r="3114" spans="2:18" x14ac:dyDescent="0.25">
      <c r="B3114" s="6"/>
      <c r="C3114" s="6"/>
      <c r="D3114" s="6"/>
      <c r="E3114" s="6"/>
      <c r="F3114" s="6"/>
      <c r="G3114" s="6"/>
      <c r="H3114" s="6"/>
      <c r="I3114" s="6"/>
      <c r="J3114" s="6"/>
      <c r="K3114" s="6"/>
      <c r="L3114" s="6"/>
      <c r="M3114" s="6"/>
      <c r="N3114"/>
      <c r="O3114"/>
      <c r="P3114"/>
      <c r="Q3114"/>
      <c r="R3114" s="60"/>
    </row>
    <row r="3115" spans="2:18" x14ac:dyDescent="0.25">
      <c r="B3115" s="6"/>
      <c r="C3115" s="6"/>
      <c r="D3115" s="6"/>
      <c r="E3115" s="6"/>
      <c r="F3115" s="6"/>
      <c r="G3115" s="6"/>
      <c r="H3115" s="6"/>
      <c r="I3115" s="6"/>
      <c r="J3115" s="6"/>
      <c r="K3115" s="6"/>
      <c r="L3115" s="6"/>
      <c r="M3115" s="6"/>
      <c r="N3115"/>
      <c r="O3115"/>
      <c r="P3115"/>
      <c r="Q3115"/>
      <c r="R3115" s="60"/>
    </row>
    <row r="3116" spans="2:18" x14ac:dyDescent="0.25">
      <c r="B3116" s="6"/>
      <c r="C3116" s="6"/>
      <c r="D3116" s="6"/>
      <c r="E3116" s="6"/>
      <c r="F3116" s="6"/>
      <c r="G3116" s="6"/>
      <c r="H3116" s="6"/>
      <c r="I3116" s="6"/>
      <c r="J3116" s="6"/>
      <c r="K3116" s="6"/>
      <c r="L3116" s="6"/>
      <c r="M3116" s="6"/>
      <c r="N3116"/>
      <c r="O3116"/>
      <c r="P3116"/>
      <c r="Q3116"/>
      <c r="R3116" s="60"/>
    </row>
    <row r="3117" spans="2:18" x14ac:dyDescent="0.25">
      <c r="B3117" s="6"/>
      <c r="C3117" s="6"/>
      <c r="D3117" s="6"/>
      <c r="E3117" s="6"/>
      <c r="F3117" s="6"/>
      <c r="G3117" s="6"/>
      <c r="H3117" s="6"/>
      <c r="I3117" s="6"/>
      <c r="J3117" s="6"/>
      <c r="K3117" s="6"/>
      <c r="L3117" s="6"/>
      <c r="M3117" s="6"/>
      <c r="N3117"/>
      <c r="O3117"/>
      <c r="P3117"/>
      <c r="Q3117"/>
      <c r="R3117" s="60"/>
    </row>
    <row r="3118" spans="2:18" x14ac:dyDescent="0.25">
      <c r="B3118" s="6"/>
      <c r="C3118" s="6"/>
      <c r="D3118" s="6"/>
      <c r="E3118" s="6"/>
      <c r="F3118" s="6"/>
      <c r="G3118" s="6"/>
      <c r="H3118" s="6"/>
      <c r="I3118" s="6"/>
      <c r="J3118" s="6"/>
      <c r="K3118" s="6"/>
      <c r="L3118" s="6"/>
      <c r="M3118" s="6"/>
      <c r="N3118"/>
      <c r="O3118"/>
      <c r="P3118"/>
      <c r="Q3118"/>
      <c r="R3118" s="60"/>
    </row>
    <row r="3119" spans="2:18" x14ac:dyDescent="0.25">
      <c r="B3119" s="6"/>
      <c r="C3119" s="6"/>
      <c r="D3119" s="6"/>
      <c r="E3119" s="6"/>
      <c r="F3119" s="6"/>
      <c r="G3119" s="6"/>
      <c r="H3119" s="6"/>
      <c r="I3119" s="6"/>
      <c r="J3119" s="6"/>
      <c r="K3119" s="6"/>
      <c r="L3119" s="6"/>
      <c r="M3119" s="6"/>
      <c r="N3119"/>
      <c r="O3119"/>
      <c r="P3119"/>
      <c r="Q3119"/>
      <c r="R3119" s="60"/>
    </row>
    <row r="3120" spans="2:18" x14ac:dyDescent="0.25">
      <c r="B3120" s="6"/>
      <c r="C3120" s="6"/>
      <c r="D3120" s="6"/>
      <c r="E3120" s="6"/>
      <c r="F3120" s="6"/>
      <c r="G3120" s="6"/>
      <c r="H3120" s="6"/>
      <c r="I3120" s="6"/>
      <c r="J3120" s="6"/>
      <c r="K3120" s="6"/>
      <c r="L3120" s="6"/>
      <c r="M3120" s="6"/>
      <c r="N3120"/>
      <c r="O3120"/>
      <c r="P3120"/>
      <c r="Q3120"/>
      <c r="R3120" s="60"/>
    </row>
    <row r="3121" spans="2:18" x14ac:dyDescent="0.25">
      <c r="B3121" s="6"/>
      <c r="C3121" s="6"/>
      <c r="D3121" s="6"/>
      <c r="E3121" s="6"/>
      <c r="F3121" s="6"/>
      <c r="G3121" s="6"/>
      <c r="H3121" s="6"/>
      <c r="I3121" s="6"/>
      <c r="J3121" s="6"/>
      <c r="K3121" s="6"/>
      <c r="L3121" s="6"/>
      <c r="M3121" s="6"/>
      <c r="N3121"/>
      <c r="O3121"/>
      <c r="P3121"/>
      <c r="Q3121"/>
      <c r="R3121" s="60"/>
    </row>
    <row r="3122" spans="2:18" x14ac:dyDescent="0.25">
      <c r="B3122" s="6"/>
      <c r="C3122" s="6"/>
      <c r="D3122" s="6"/>
      <c r="E3122" s="6"/>
      <c r="F3122" s="6"/>
      <c r="G3122" s="6"/>
      <c r="H3122" s="6"/>
      <c r="I3122" s="6"/>
      <c r="J3122" s="6"/>
      <c r="K3122" s="6"/>
      <c r="L3122" s="6"/>
      <c r="M3122" s="6"/>
      <c r="N3122"/>
      <c r="O3122"/>
      <c r="P3122"/>
      <c r="Q3122"/>
      <c r="R3122" s="60"/>
    </row>
    <row r="3123" spans="2:18" x14ac:dyDescent="0.25">
      <c r="B3123" s="6"/>
      <c r="C3123" s="6"/>
      <c r="D3123" s="6"/>
      <c r="E3123" s="6"/>
      <c r="F3123" s="6"/>
      <c r="G3123" s="6"/>
      <c r="H3123" s="6"/>
      <c r="I3123" s="6"/>
      <c r="J3123" s="6"/>
      <c r="K3123" s="6"/>
      <c r="L3123" s="6"/>
      <c r="M3123" s="6"/>
      <c r="N3123"/>
      <c r="O3123"/>
      <c r="P3123"/>
      <c r="Q3123"/>
      <c r="R3123" s="60"/>
    </row>
    <row r="3124" spans="2:18" x14ac:dyDescent="0.25">
      <c r="B3124" s="6"/>
      <c r="C3124" s="6"/>
      <c r="D3124" s="6"/>
      <c r="E3124" s="6"/>
      <c r="F3124" s="6"/>
      <c r="G3124" s="6"/>
      <c r="H3124" s="6"/>
      <c r="I3124" s="6"/>
      <c r="J3124" s="6"/>
      <c r="K3124" s="6"/>
      <c r="L3124" s="6"/>
      <c r="M3124" s="6"/>
      <c r="N3124"/>
      <c r="O3124"/>
      <c r="P3124"/>
      <c r="Q3124"/>
      <c r="R3124" s="60"/>
    </row>
    <row r="3125" spans="2:18" x14ac:dyDescent="0.25">
      <c r="B3125" s="6"/>
      <c r="C3125" s="6"/>
      <c r="D3125" s="6"/>
      <c r="E3125" s="6"/>
      <c r="F3125" s="6"/>
      <c r="G3125" s="6"/>
      <c r="H3125" s="6"/>
      <c r="I3125" s="6"/>
      <c r="J3125" s="6"/>
      <c r="K3125" s="6"/>
      <c r="L3125" s="6"/>
      <c r="M3125" s="6"/>
      <c r="N3125"/>
      <c r="O3125"/>
      <c r="P3125"/>
      <c r="Q3125"/>
      <c r="R3125" s="60"/>
    </row>
    <row r="3126" spans="2:18" x14ac:dyDescent="0.25">
      <c r="B3126" s="6"/>
      <c r="C3126" s="6"/>
      <c r="D3126" s="6"/>
      <c r="E3126" s="6"/>
      <c r="F3126" s="6"/>
      <c r="G3126" s="6"/>
      <c r="H3126" s="6"/>
      <c r="I3126" s="6"/>
      <c r="J3126" s="6"/>
      <c r="K3126" s="6"/>
      <c r="L3126" s="6"/>
      <c r="M3126" s="6"/>
      <c r="N3126"/>
      <c r="O3126"/>
      <c r="P3126"/>
      <c r="Q3126"/>
      <c r="R3126" s="60"/>
    </row>
    <row r="3127" spans="2:18" x14ac:dyDescent="0.25">
      <c r="B3127" s="6"/>
      <c r="C3127" s="6"/>
      <c r="D3127" s="6"/>
      <c r="E3127" s="6"/>
      <c r="F3127" s="6"/>
      <c r="G3127" s="6"/>
      <c r="H3127" s="6"/>
      <c r="I3127" s="6"/>
      <c r="J3127" s="6"/>
      <c r="K3127" s="6"/>
      <c r="L3127" s="6"/>
      <c r="M3127" s="6"/>
      <c r="N3127"/>
      <c r="O3127"/>
      <c r="P3127"/>
      <c r="Q3127"/>
      <c r="R3127" s="60"/>
    </row>
    <row r="3128" spans="2:18" x14ac:dyDescent="0.25">
      <c r="B3128" s="6"/>
      <c r="C3128" s="6"/>
      <c r="D3128" s="6"/>
      <c r="E3128" s="6"/>
      <c r="F3128" s="6"/>
      <c r="G3128" s="6"/>
      <c r="H3128" s="6"/>
      <c r="I3128" s="6"/>
      <c r="J3128" s="6"/>
      <c r="K3128" s="6"/>
      <c r="L3128" s="6"/>
      <c r="M3128" s="6"/>
      <c r="N3128"/>
      <c r="O3128"/>
      <c r="P3128"/>
      <c r="Q3128"/>
      <c r="R3128" s="60"/>
    </row>
    <row r="3129" spans="2:18" x14ac:dyDescent="0.25">
      <c r="B3129" s="6"/>
      <c r="C3129" s="6"/>
      <c r="D3129" s="6"/>
      <c r="E3129" s="6"/>
      <c r="F3129" s="6"/>
      <c r="G3129" s="6"/>
      <c r="H3129" s="6"/>
      <c r="I3129" s="6"/>
      <c r="J3129" s="6"/>
      <c r="K3129" s="6"/>
      <c r="L3129" s="6"/>
      <c r="M3129" s="6"/>
      <c r="N3129"/>
      <c r="O3129"/>
      <c r="P3129"/>
      <c r="Q3129"/>
      <c r="R3129" s="60"/>
    </row>
    <row r="3130" spans="2:18" x14ac:dyDescent="0.25">
      <c r="B3130" s="6"/>
      <c r="C3130" s="6"/>
      <c r="D3130" s="6"/>
      <c r="E3130" s="6"/>
      <c r="F3130" s="6"/>
      <c r="G3130" s="6"/>
      <c r="H3130" s="6"/>
      <c r="I3130" s="6"/>
      <c r="J3130" s="6"/>
      <c r="K3130" s="6"/>
      <c r="L3130" s="6"/>
      <c r="M3130" s="6"/>
      <c r="N3130"/>
      <c r="O3130"/>
      <c r="P3130"/>
      <c r="Q3130"/>
      <c r="R3130" s="60"/>
    </row>
    <row r="3131" spans="2:18" x14ac:dyDescent="0.25">
      <c r="B3131" s="6"/>
      <c r="C3131" s="6"/>
      <c r="D3131" s="6"/>
      <c r="E3131" s="6"/>
      <c r="F3131" s="6"/>
      <c r="G3131" s="6"/>
      <c r="H3131" s="6"/>
      <c r="I3131" s="6"/>
      <c r="J3131" s="6"/>
      <c r="K3131" s="6"/>
      <c r="L3131" s="6"/>
      <c r="M3131" s="6"/>
      <c r="N3131"/>
      <c r="O3131"/>
      <c r="P3131"/>
      <c r="Q3131"/>
      <c r="R3131" s="60"/>
    </row>
    <row r="3132" spans="2:18" x14ac:dyDescent="0.25">
      <c r="B3132" s="6"/>
      <c r="C3132" s="6"/>
      <c r="D3132" s="6"/>
      <c r="E3132" s="6"/>
      <c r="F3132" s="6"/>
      <c r="G3132" s="6"/>
      <c r="H3132" s="6"/>
      <c r="I3132" s="6"/>
      <c r="J3132" s="6"/>
      <c r="K3132" s="6"/>
      <c r="L3132" s="6"/>
      <c r="M3132" s="6"/>
      <c r="N3132"/>
      <c r="O3132"/>
      <c r="P3132"/>
      <c r="Q3132"/>
      <c r="R3132" s="60"/>
    </row>
    <row r="3133" spans="2:18" x14ac:dyDescent="0.25">
      <c r="B3133" s="6"/>
      <c r="C3133" s="6"/>
      <c r="D3133" s="6"/>
      <c r="E3133" s="6"/>
      <c r="F3133" s="6"/>
      <c r="G3133" s="6"/>
      <c r="H3133" s="6"/>
      <c r="I3133" s="6"/>
      <c r="J3133" s="6"/>
      <c r="K3133" s="6"/>
      <c r="L3133" s="6"/>
      <c r="M3133" s="6"/>
      <c r="N3133"/>
      <c r="O3133"/>
      <c r="P3133"/>
      <c r="Q3133"/>
      <c r="R3133" s="60"/>
    </row>
    <row r="3134" spans="2:18" x14ac:dyDescent="0.25">
      <c r="B3134" s="6"/>
      <c r="C3134" s="6"/>
      <c r="D3134" s="6"/>
      <c r="E3134" s="6"/>
      <c r="F3134" s="6"/>
      <c r="G3134" s="6"/>
      <c r="H3134" s="6"/>
      <c r="I3134" s="6"/>
      <c r="J3134" s="6"/>
      <c r="K3134" s="6"/>
      <c r="L3134" s="6"/>
      <c r="M3134" s="6"/>
      <c r="N3134"/>
      <c r="O3134"/>
      <c r="P3134"/>
      <c r="Q3134"/>
      <c r="R3134" s="60"/>
    </row>
    <row r="3135" spans="2:18" x14ac:dyDescent="0.25">
      <c r="B3135" s="6"/>
      <c r="C3135" s="6"/>
      <c r="D3135" s="6"/>
      <c r="E3135" s="6"/>
      <c r="F3135" s="6"/>
      <c r="G3135" s="6"/>
      <c r="H3135" s="6"/>
      <c r="I3135" s="6"/>
      <c r="J3135" s="6"/>
      <c r="K3135" s="6"/>
      <c r="L3135" s="6"/>
      <c r="M3135" s="6"/>
      <c r="N3135"/>
      <c r="O3135"/>
      <c r="P3135"/>
      <c r="Q3135"/>
      <c r="R3135" s="60"/>
    </row>
    <row r="3136" spans="2:18" x14ac:dyDescent="0.25">
      <c r="B3136" s="6"/>
      <c r="C3136" s="6"/>
      <c r="D3136" s="6"/>
      <c r="E3136" s="6"/>
      <c r="F3136" s="6"/>
      <c r="G3136" s="6"/>
      <c r="H3136" s="6"/>
      <c r="I3136" s="6"/>
      <c r="J3136" s="6"/>
      <c r="K3136" s="6"/>
      <c r="L3136" s="6"/>
      <c r="M3136" s="6"/>
      <c r="N3136"/>
      <c r="O3136"/>
      <c r="P3136"/>
      <c r="Q3136"/>
      <c r="R3136" s="60"/>
    </row>
    <row r="3137" spans="2:18" x14ac:dyDescent="0.25">
      <c r="B3137" s="6"/>
      <c r="C3137" s="6"/>
      <c r="D3137" s="6"/>
      <c r="E3137" s="6"/>
      <c r="F3137" s="6"/>
      <c r="G3137" s="6"/>
      <c r="H3137" s="6"/>
      <c r="I3137" s="6"/>
      <c r="J3137" s="6"/>
      <c r="K3137" s="6"/>
      <c r="L3137" s="6"/>
      <c r="M3137" s="6"/>
      <c r="N3137"/>
      <c r="O3137"/>
      <c r="P3137"/>
      <c r="Q3137"/>
      <c r="R3137" s="60"/>
    </row>
    <row r="3138" spans="2:18" x14ac:dyDescent="0.25">
      <c r="B3138" s="6"/>
      <c r="C3138" s="6"/>
      <c r="D3138" s="6"/>
      <c r="E3138" s="6"/>
      <c r="F3138" s="6"/>
      <c r="G3138" s="6"/>
      <c r="H3138" s="6"/>
      <c r="I3138" s="6"/>
      <c r="J3138" s="6"/>
      <c r="K3138" s="6"/>
      <c r="L3138" s="6"/>
      <c r="M3138" s="6"/>
      <c r="N3138"/>
      <c r="O3138"/>
      <c r="P3138"/>
      <c r="Q3138"/>
      <c r="R3138" s="60"/>
    </row>
    <row r="3139" spans="2:18" x14ac:dyDescent="0.25">
      <c r="B3139" s="6"/>
      <c r="C3139" s="6"/>
      <c r="D3139" s="6"/>
      <c r="E3139" s="6"/>
      <c r="F3139" s="6"/>
      <c r="G3139" s="6"/>
      <c r="H3139" s="6"/>
      <c r="I3139" s="6"/>
      <c r="J3139" s="6"/>
      <c r="K3139" s="6"/>
      <c r="L3139" s="6"/>
      <c r="M3139" s="6"/>
      <c r="N3139"/>
      <c r="O3139"/>
      <c r="P3139"/>
      <c r="Q3139"/>
      <c r="R3139" s="60"/>
    </row>
    <row r="3140" spans="2:18" x14ac:dyDescent="0.25">
      <c r="B3140" s="6"/>
      <c r="C3140" s="6"/>
      <c r="D3140" s="6"/>
      <c r="E3140" s="6"/>
      <c r="F3140" s="6"/>
      <c r="G3140" s="6"/>
      <c r="H3140" s="6"/>
      <c r="I3140" s="6"/>
      <c r="J3140" s="6"/>
      <c r="K3140" s="6"/>
      <c r="L3140" s="6"/>
      <c r="M3140" s="6"/>
      <c r="N3140"/>
      <c r="O3140"/>
      <c r="P3140"/>
      <c r="Q3140"/>
      <c r="R3140" s="60"/>
    </row>
    <row r="3141" spans="2:18" x14ac:dyDescent="0.25">
      <c r="B3141" s="6"/>
      <c r="C3141" s="6"/>
      <c r="D3141" s="6"/>
      <c r="E3141" s="6"/>
      <c r="F3141" s="6"/>
      <c r="G3141" s="6"/>
      <c r="H3141" s="6"/>
      <c r="I3141" s="6"/>
      <c r="J3141" s="6"/>
      <c r="K3141" s="6"/>
      <c r="L3141" s="6"/>
      <c r="M3141" s="6"/>
      <c r="N3141"/>
      <c r="O3141"/>
      <c r="P3141"/>
      <c r="Q3141"/>
      <c r="R3141" s="60"/>
    </row>
    <row r="3142" spans="2:18" x14ac:dyDescent="0.25">
      <c r="B3142" s="6"/>
      <c r="C3142" s="6"/>
      <c r="D3142" s="6"/>
      <c r="E3142" s="6"/>
      <c r="F3142" s="6"/>
      <c r="G3142" s="6"/>
      <c r="H3142" s="6"/>
      <c r="I3142" s="6"/>
      <c r="J3142" s="6"/>
      <c r="K3142" s="6"/>
      <c r="L3142" s="6"/>
      <c r="M3142" s="6"/>
      <c r="N3142"/>
      <c r="O3142"/>
      <c r="P3142"/>
      <c r="Q3142"/>
      <c r="R3142" s="60"/>
    </row>
    <row r="3143" spans="2:18" x14ac:dyDescent="0.25">
      <c r="B3143" s="6"/>
      <c r="C3143" s="6"/>
      <c r="D3143" s="6"/>
      <c r="E3143" s="6"/>
      <c r="F3143" s="6"/>
      <c r="G3143" s="6"/>
      <c r="H3143" s="6"/>
      <c r="I3143" s="6"/>
      <c r="J3143" s="6"/>
      <c r="K3143" s="6"/>
      <c r="L3143" s="6"/>
      <c r="M3143" s="6"/>
      <c r="N3143"/>
      <c r="O3143"/>
      <c r="P3143"/>
      <c r="Q3143"/>
      <c r="R3143" s="60"/>
    </row>
    <row r="3144" spans="2:18" x14ac:dyDescent="0.25">
      <c r="B3144" s="6"/>
      <c r="C3144" s="6"/>
      <c r="D3144" s="6"/>
      <c r="E3144" s="6"/>
      <c r="F3144" s="6"/>
      <c r="G3144" s="6"/>
      <c r="H3144" s="6"/>
      <c r="I3144" s="6"/>
      <c r="J3144" s="6"/>
      <c r="K3144" s="6"/>
      <c r="L3144" s="6"/>
      <c r="M3144" s="6"/>
      <c r="N3144"/>
      <c r="O3144"/>
      <c r="P3144"/>
      <c r="Q3144"/>
      <c r="R3144" s="60"/>
    </row>
    <row r="3145" spans="2:18" x14ac:dyDescent="0.25">
      <c r="B3145" s="6"/>
      <c r="C3145" s="6"/>
      <c r="D3145" s="6"/>
      <c r="E3145" s="6"/>
      <c r="F3145" s="6"/>
      <c r="G3145" s="6"/>
      <c r="H3145" s="6"/>
      <c r="I3145" s="6"/>
      <c r="J3145" s="6"/>
      <c r="K3145" s="6"/>
      <c r="L3145" s="6"/>
      <c r="M3145" s="6"/>
      <c r="N3145"/>
      <c r="O3145"/>
      <c r="P3145"/>
      <c r="Q3145"/>
      <c r="R3145" s="60"/>
    </row>
    <row r="3146" spans="2:18" x14ac:dyDescent="0.25">
      <c r="B3146" s="6"/>
      <c r="C3146" s="6"/>
      <c r="D3146" s="6"/>
      <c r="E3146" s="6"/>
      <c r="F3146" s="6"/>
      <c r="G3146" s="6"/>
      <c r="H3146" s="6"/>
      <c r="I3146" s="6"/>
      <c r="J3146" s="6"/>
      <c r="K3146" s="6"/>
      <c r="L3146" s="6"/>
      <c r="M3146" s="6"/>
      <c r="N3146"/>
      <c r="O3146"/>
      <c r="P3146"/>
      <c r="Q3146"/>
      <c r="R3146" s="60"/>
    </row>
    <row r="3147" spans="2:18" x14ac:dyDescent="0.25">
      <c r="B3147" s="6"/>
      <c r="C3147" s="6"/>
      <c r="D3147" s="6"/>
      <c r="E3147" s="6"/>
      <c r="F3147" s="6"/>
      <c r="G3147" s="6"/>
      <c r="H3147" s="6"/>
      <c r="I3147" s="6"/>
      <c r="J3147" s="6"/>
      <c r="K3147" s="6"/>
      <c r="L3147" s="6"/>
      <c r="M3147" s="6"/>
      <c r="N3147"/>
      <c r="O3147"/>
      <c r="P3147"/>
      <c r="Q3147"/>
      <c r="R3147" s="60"/>
    </row>
    <row r="3148" spans="2:18" x14ac:dyDescent="0.25">
      <c r="B3148" s="6"/>
      <c r="C3148" s="6"/>
      <c r="D3148" s="6"/>
      <c r="E3148" s="6"/>
      <c r="F3148" s="6"/>
      <c r="G3148" s="6"/>
      <c r="H3148" s="6"/>
      <c r="I3148" s="6"/>
      <c r="J3148" s="6"/>
      <c r="K3148" s="6"/>
      <c r="L3148" s="6"/>
      <c r="M3148" s="6"/>
      <c r="N3148"/>
      <c r="O3148"/>
      <c r="P3148"/>
      <c r="Q3148"/>
      <c r="R3148" s="60"/>
    </row>
    <row r="3149" spans="2:18" x14ac:dyDescent="0.25">
      <c r="B3149" s="6"/>
      <c r="C3149" s="6"/>
      <c r="D3149" s="6"/>
      <c r="E3149" s="6"/>
      <c r="F3149" s="6"/>
      <c r="G3149" s="6"/>
      <c r="H3149" s="6"/>
      <c r="I3149" s="6"/>
      <c r="J3149" s="6"/>
      <c r="K3149" s="6"/>
      <c r="L3149" s="6"/>
      <c r="M3149" s="6"/>
      <c r="N3149"/>
      <c r="O3149"/>
      <c r="P3149"/>
      <c r="Q3149"/>
      <c r="R3149" s="60"/>
    </row>
    <row r="3150" spans="2:18" x14ac:dyDescent="0.25">
      <c r="B3150" s="6"/>
      <c r="C3150" s="6"/>
      <c r="D3150" s="6"/>
      <c r="E3150" s="6"/>
      <c r="F3150" s="6"/>
      <c r="G3150" s="6"/>
      <c r="H3150" s="6"/>
      <c r="I3150" s="6"/>
      <c r="J3150" s="6"/>
      <c r="K3150" s="6"/>
      <c r="L3150" s="6"/>
      <c r="M3150" s="6"/>
      <c r="N3150"/>
      <c r="O3150"/>
      <c r="P3150"/>
      <c r="Q3150"/>
      <c r="R3150" s="60"/>
    </row>
    <row r="3151" spans="2:18" x14ac:dyDescent="0.25">
      <c r="B3151" s="6"/>
      <c r="C3151" s="6"/>
      <c r="D3151" s="6"/>
      <c r="E3151" s="6"/>
      <c r="F3151" s="6"/>
      <c r="G3151" s="6"/>
      <c r="H3151" s="6"/>
      <c r="I3151" s="6"/>
      <c r="J3151" s="6"/>
      <c r="K3151" s="6"/>
      <c r="L3151" s="6"/>
      <c r="M3151" s="6"/>
      <c r="N3151"/>
      <c r="O3151"/>
      <c r="P3151"/>
      <c r="Q3151"/>
      <c r="R3151" s="60"/>
    </row>
    <row r="3152" spans="2:18" x14ac:dyDescent="0.25">
      <c r="B3152" s="6"/>
      <c r="C3152" s="6"/>
      <c r="D3152" s="6"/>
      <c r="E3152" s="6"/>
      <c r="F3152" s="6"/>
      <c r="G3152" s="6"/>
      <c r="H3152" s="6"/>
      <c r="I3152" s="6"/>
      <c r="J3152" s="6"/>
      <c r="K3152" s="6"/>
      <c r="L3152" s="6"/>
      <c r="M3152" s="6"/>
      <c r="N3152"/>
      <c r="O3152"/>
      <c r="P3152"/>
      <c r="Q3152"/>
      <c r="R3152" s="60"/>
    </row>
    <row r="3153" spans="2:18" x14ac:dyDescent="0.25">
      <c r="B3153" s="6"/>
      <c r="C3153" s="6"/>
      <c r="D3153" s="6"/>
      <c r="E3153" s="6"/>
      <c r="F3153" s="6"/>
      <c r="G3153" s="6"/>
      <c r="H3153" s="6"/>
      <c r="I3153" s="6"/>
      <c r="J3153" s="6"/>
      <c r="K3153" s="6"/>
      <c r="L3153" s="6"/>
      <c r="M3153" s="6"/>
      <c r="N3153"/>
      <c r="O3153"/>
      <c r="P3153"/>
      <c r="Q3153"/>
      <c r="R3153" s="60"/>
    </row>
    <row r="3154" spans="2:18" x14ac:dyDescent="0.25">
      <c r="B3154" s="6"/>
      <c r="C3154" s="6"/>
      <c r="D3154" s="6"/>
      <c r="E3154" s="6"/>
      <c r="F3154" s="6"/>
      <c r="G3154" s="6"/>
      <c r="H3154" s="6"/>
      <c r="I3154" s="6"/>
      <c r="J3154" s="6"/>
      <c r="K3154" s="6"/>
      <c r="L3154" s="6"/>
      <c r="M3154" s="6"/>
      <c r="N3154"/>
      <c r="O3154"/>
      <c r="P3154"/>
      <c r="Q3154"/>
      <c r="R3154" s="60"/>
    </row>
    <row r="3155" spans="2:18" x14ac:dyDescent="0.25">
      <c r="B3155" s="6"/>
      <c r="C3155" s="6"/>
      <c r="D3155" s="6"/>
      <c r="E3155" s="6"/>
      <c r="F3155" s="6"/>
      <c r="G3155" s="6"/>
      <c r="H3155" s="6"/>
      <c r="I3155" s="6"/>
      <c r="J3155" s="6"/>
      <c r="K3155" s="6"/>
      <c r="L3155" s="6"/>
      <c r="M3155" s="6"/>
      <c r="N3155"/>
      <c r="O3155"/>
      <c r="P3155"/>
      <c r="Q3155"/>
      <c r="R3155" s="60"/>
    </row>
    <row r="3156" spans="2:18" x14ac:dyDescent="0.25">
      <c r="B3156" s="6"/>
      <c r="C3156" s="6"/>
      <c r="D3156" s="6"/>
      <c r="E3156" s="6"/>
      <c r="F3156" s="6"/>
      <c r="G3156" s="6"/>
      <c r="H3156" s="6"/>
      <c r="I3156" s="6"/>
      <c r="J3156" s="6"/>
      <c r="K3156" s="6"/>
      <c r="L3156" s="6"/>
      <c r="M3156" s="6"/>
      <c r="N3156"/>
      <c r="O3156"/>
      <c r="P3156"/>
      <c r="Q3156"/>
      <c r="R3156" s="60"/>
    </row>
    <row r="3157" spans="2:18" x14ac:dyDescent="0.25">
      <c r="B3157" s="6"/>
      <c r="C3157" s="6"/>
      <c r="D3157" s="6"/>
      <c r="E3157" s="6"/>
      <c r="F3157" s="6"/>
      <c r="G3157" s="6"/>
      <c r="H3157" s="6"/>
      <c r="I3157" s="6"/>
      <c r="J3157" s="6"/>
      <c r="K3157" s="6"/>
      <c r="L3157" s="6"/>
      <c r="M3157" s="6"/>
      <c r="N3157"/>
      <c r="O3157"/>
      <c r="P3157"/>
      <c r="Q3157"/>
      <c r="R3157" s="60"/>
    </row>
    <row r="3158" spans="2:18" x14ac:dyDescent="0.25">
      <c r="B3158" s="6"/>
      <c r="C3158" s="6"/>
      <c r="D3158" s="6"/>
      <c r="E3158" s="6"/>
      <c r="F3158" s="6"/>
      <c r="G3158" s="6"/>
      <c r="H3158" s="6"/>
      <c r="I3158" s="6"/>
      <c r="J3158" s="6"/>
      <c r="K3158" s="6"/>
      <c r="L3158" s="6"/>
      <c r="M3158" s="6"/>
      <c r="N3158"/>
      <c r="O3158"/>
      <c r="P3158"/>
      <c r="Q3158"/>
      <c r="R3158" s="60"/>
    </row>
    <row r="3159" spans="2:18" x14ac:dyDescent="0.25">
      <c r="B3159" s="6"/>
      <c r="C3159" s="6"/>
      <c r="D3159" s="6"/>
      <c r="E3159" s="6"/>
      <c r="F3159" s="6"/>
      <c r="G3159" s="6"/>
      <c r="H3159" s="6"/>
      <c r="I3159" s="6"/>
      <c r="J3159" s="6"/>
      <c r="K3159" s="6"/>
      <c r="L3159" s="6"/>
      <c r="M3159" s="6"/>
      <c r="N3159"/>
      <c r="O3159"/>
      <c r="P3159"/>
      <c r="Q3159"/>
      <c r="R3159" s="60"/>
    </row>
    <row r="3160" spans="2:18" x14ac:dyDescent="0.25">
      <c r="B3160" s="6"/>
      <c r="C3160" s="6"/>
      <c r="D3160" s="6"/>
      <c r="E3160" s="6"/>
      <c r="F3160" s="6"/>
      <c r="G3160" s="6"/>
      <c r="H3160" s="6"/>
      <c r="I3160" s="6"/>
      <c r="J3160" s="6"/>
      <c r="K3160" s="6"/>
      <c r="L3160" s="6"/>
      <c r="M3160" s="6"/>
      <c r="N3160"/>
      <c r="O3160"/>
      <c r="P3160"/>
      <c r="Q3160"/>
      <c r="R3160" s="60"/>
    </row>
    <row r="3161" spans="2:18" x14ac:dyDescent="0.25">
      <c r="B3161" s="6"/>
      <c r="C3161" s="6"/>
      <c r="D3161" s="6"/>
      <c r="E3161" s="6"/>
      <c r="F3161" s="6"/>
      <c r="G3161" s="6"/>
      <c r="H3161" s="6"/>
      <c r="I3161" s="6"/>
      <c r="J3161" s="6"/>
      <c r="K3161" s="6"/>
      <c r="L3161" s="6"/>
      <c r="M3161" s="6"/>
      <c r="N3161"/>
      <c r="O3161"/>
      <c r="P3161"/>
      <c r="Q3161"/>
      <c r="R3161" s="60"/>
    </row>
    <row r="3162" spans="2:18" x14ac:dyDescent="0.25">
      <c r="B3162" s="6"/>
      <c r="C3162" s="6"/>
      <c r="D3162" s="6"/>
      <c r="E3162" s="6"/>
      <c r="F3162" s="6"/>
      <c r="G3162" s="6"/>
      <c r="H3162" s="6"/>
      <c r="I3162" s="6"/>
      <c r="J3162" s="6"/>
      <c r="K3162" s="6"/>
      <c r="L3162" s="6"/>
      <c r="M3162" s="6"/>
      <c r="N3162"/>
      <c r="O3162"/>
      <c r="P3162"/>
      <c r="Q3162"/>
      <c r="R3162" s="60"/>
    </row>
    <row r="3163" spans="2:18" x14ac:dyDescent="0.25">
      <c r="B3163" s="6"/>
      <c r="C3163" s="6"/>
      <c r="D3163" s="6"/>
      <c r="E3163" s="6"/>
      <c r="F3163" s="6"/>
      <c r="G3163" s="6"/>
      <c r="H3163" s="6"/>
      <c r="I3163" s="6"/>
      <c r="J3163" s="6"/>
      <c r="K3163" s="6"/>
      <c r="L3163" s="6"/>
      <c r="M3163" s="6"/>
      <c r="N3163"/>
      <c r="O3163"/>
      <c r="P3163"/>
      <c r="Q3163"/>
      <c r="R3163" s="60"/>
    </row>
    <row r="3164" spans="2:18" x14ac:dyDescent="0.25">
      <c r="B3164" s="6"/>
      <c r="C3164" s="6"/>
      <c r="D3164" s="6"/>
      <c r="E3164" s="6"/>
      <c r="F3164" s="6"/>
      <c r="G3164" s="6"/>
      <c r="H3164" s="6"/>
      <c r="I3164" s="6"/>
      <c r="J3164" s="6"/>
      <c r="K3164" s="6"/>
      <c r="L3164" s="6"/>
      <c r="M3164" s="6"/>
      <c r="N3164"/>
      <c r="O3164"/>
      <c r="P3164"/>
      <c r="Q3164"/>
      <c r="R3164" s="60"/>
    </row>
    <row r="3165" spans="2:18" x14ac:dyDescent="0.25">
      <c r="B3165" s="6"/>
      <c r="C3165" s="6"/>
      <c r="D3165" s="6"/>
      <c r="E3165" s="6"/>
      <c r="F3165" s="6"/>
      <c r="G3165" s="6"/>
      <c r="H3165" s="6"/>
      <c r="I3165" s="6"/>
      <c r="J3165" s="6"/>
      <c r="K3165" s="6"/>
      <c r="L3165" s="6"/>
      <c r="M3165" s="6"/>
      <c r="N3165"/>
      <c r="O3165"/>
      <c r="P3165"/>
      <c r="Q3165"/>
      <c r="R3165" s="60"/>
    </row>
    <row r="3166" spans="2:18" x14ac:dyDescent="0.25">
      <c r="B3166" s="6"/>
      <c r="C3166" s="6"/>
      <c r="D3166" s="6"/>
      <c r="E3166" s="6"/>
      <c r="F3166" s="6"/>
      <c r="G3166" s="6"/>
      <c r="H3166" s="6"/>
      <c r="I3166" s="6"/>
      <c r="J3166" s="6"/>
      <c r="K3166" s="6"/>
      <c r="L3166" s="6"/>
      <c r="M3166" s="6"/>
      <c r="N3166"/>
      <c r="O3166"/>
      <c r="P3166"/>
      <c r="Q3166"/>
      <c r="R3166" s="60"/>
    </row>
    <row r="3167" spans="2:18" x14ac:dyDescent="0.25">
      <c r="B3167" s="6"/>
      <c r="C3167" s="6"/>
      <c r="D3167" s="6"/>
      <c r="E3167" s="6"/>
      <c r="F3167" s="6"/>
      <c r="G3167" s="6"/>
      <c r="H3167" s="6"/>
      <c r="I3167" s="6"/>
      <c r="J3167" s="6"/>
      <c r="K3167" s="6"/>
      <c r="L3167" s="6"/>
      <c r="M3167" s="6"/>
      <c r="N3167"/>
      <c r="O3167"/>
      <c r="P3167"/>
      <c r="Q3167"/>
      <c r="R3167" s="60"/>
    </row>
    <row r="3168" spans="2:18" x14ac:dyDescent="0.25">
      <c r="B3168" s="6"/>
      <c r="C3168" s="6"/>
      <c r="D3168" s="6"/>
      <c r="E3168" s="6"/>
      <c r="F3168" s="6"/>
      <c r="G3168" s="6"/>
      <c r="H3168" s="6"/>
      <c r="I3168" s="6"/>
      <c r="J3168" s="6"/>
      <c r="K3168" s="6"/>
      <c r="L3168" s="6"/>
      <c r="M3168" s="6"/>
      <c r="N3168"/>
      <c r="O3168"/>
      <c r="P3168"/>
      <c r="Q3168"/>
      <c r="R3168" s="60"/>
    </row>
    <row r="3169" spans="2:18" x14ac:dyDescent="0.25">
      <c r="B3169" s="6"/>
      <c r="C3169" s="6"/>
      <c r="D3169" s="6"/>
      <c r="E3169" s="6"/>
      <c r="F3169" s="6"/>
      <c r="G3169" s="6"/>
      <c r="H3169" s="6"/>
      <c r="I3169" s="6"/>
      <c r="J3169" s="6"/>
      <c r="K3169" s="6"/>
      <c r="L3169" s="6"/>
      <c r="M3169" s="6"/>
      <c r="N3169"/>
      <c r="O3169"/>
      <c r="P3169"/>
      <c r="Q3169"/>
      <c r="R3169" s="60"/>
    </row>
    <row r="3170" spans="2:18" x14ac:dyDescent="0.25">
      <c r="B3170" s="6"/>
      <c r="C3170" s="6"/>
      <c r="D3170" s="6"/>
      <c r="E3170" s="6"/>
      <c r="F3170" s="6"/>
      <c r="G3170" s="6"/>
      <c r="H3170" s="6"/>
      <c r="I3170" s="6"/>
      <c r="J3170" s="6"/>
      <c r="K3170" s="6"/>
      <c r="L3170" s="6"/>
      <c r="M3170" s="6"/>
      <c r="N3170"/>
      <c r="O3170"/>
      <c r="P3170"/>
      <c r="Q3170"/>
      <c r="R3170" s="60"/>
    </row>
    <row r="3171" spans="2:18" x14ac:dyDescent="0.25">
      <c r="B3171" s="6"/>
      <c r="C3171" s="6"/>
      <c r="D3171" s="6"/>
      <c r="E3171" s="6"/>
      <c r="F3171" s="6"/>
      <c r="G3171" s="6"/>
      <c r="H3171" s="6"/>
      <c r="I3171" s="6"/>
      <c r="J3171" s="6"/>
      <c r="K3171" s="6"/>
      <c r="L3171" s="6"/>
      <c r="M3171" s="6"/>
      <c r="N3171"/>
      <c r="O3171"/>
      <c r="P3171"/>
      <c r="Q3171"/>
      <c r="R3171" s="60"/>
    </row>
    <row r="3172" spans="2:18" x14ac:dyDescent="0.25">
      <c r="B3172" s="6"/>
      <c r="C3172" s="6"/>
      <c r="D3172" s="6"/>
      <c r="E3172" s="6"/>
      <c r="F3172" s="6"/>
      <c r="G3172" s="6"/>
      <c r="H3172" s="6"/>
      <c r="I3172" s="6"/>
      <c r="J3172" s="6"/>
      <c r="K3172" s="6"/>
      <c r="L3172" s="6"/>
      <c r="M3172" s="6"/>
      <c r="N3172"/>
      <c r="O3172"/>
      <c r="P3172"/>
      <c r="Q3172"/>
      <c r="R3172" s="60"/>
    </row>
    <row r="3173" spans="2:18" x14ac:dyDescent="0.25">
      <c r="B3173" s="6"/>
      <c r="C3173" s="6"/>
      <c r="D3173" s="6"/>
      <c r="E3173" s="6"/>
      <c r="F3173" s="6"/>
      <c r="G3173" s="6"/>
      <c r="H3173" s="6"/>
      <c r="I3173" s="6"/>
      <c r="J3173" s="6"/>
      <c r="K3173" s="6"/>
      <c r="L3173" s="6"/>
      <c r="M3173" s="6"/>
      <c r="N3173"/>
      <c r="O3173"/>
      <c r="P3173"/>
      <c r="Q3173"/>
      <c r="R3173" s="60"/>
    </row>
    <row r="3174" spans="2:18" x14ac:dyDescent="0.25">
      <c r="B3174" s="6"/>
      <c r="C3174" s="6"/>
      <c r="D3174" s="6"/>
      <c r="E3174" s="6"/>
      <c r="F3174" s="6"/>
      <c r="G3174" s="6"/>
      <c r="H3174" s="6"/>
      <c r="I3174" s="6"/>
      <c r="J3174" s="6"/>
      <c r="K3174" s="6"/>
      <c r="L3174" s="6"/>
      <c r="M3174" s="6"/>
      <c r="N3174"/>
      <c r="O3174"/>
      <c r="P3174"/>
      <c r="Q3174"/>
      <c r="R3174" s="60"/>
    </row>
    <row r="3175" spans="2:18" x14ac:dyDescent="0.25">
      <c r="B3175" s="6"/>
      <c r="C3175" s="6"/>
      <c r="D3175" s="6"/>
      <c r="E3175" s="6"/>
      <c r="F3175" s="6"/>
      <c r="G3175" s="6"/>
      <c r="H3175" s="6"/>
      <c r="I3175" s="6"/>
      <c r="J3175" s="6"/>
      <c r="K3175" s="6"/>
      <c r="L3175" s="6"/>
      <c r="M3175" s="6"/>
      <c r="N3175"/>
      <c r="O3175"/>
      <c r="P3175"/>
      <c r="Q3175"/>
      <c r="R3175" s="60"/>
    </row>
    <row r="3176" spans="2:18" x14ac:dyDescent="0.25">
      <c r="B3176" s="6"/>
      <c r="C3176" s="6"/>
      <c r="D3176" s="6"/>
      <c r="E3176" s="6"/>
      <c r="F3176" s="6"/>
      <c r="G3176" s="6"/>
      <c r="H3176" s="6"/>
      <c r="I3176" s="6"/>
      <c r="J3176" s="6"/>
      <c r="K3176" s="6"/>
      <c r="L3176" s="6"/>
      <c r="M3176" s="6"/>
      <c r="N3176"/>
      <c r="O3176"/>
      <c r="P3176"/>
      <c r="Q3176"/>
      <c r="R3176" s="60"/>
    </row>
    <row r="3177" spans="2:18" x14ac:dyDescent="0.25">
      <c r="B3177" s="6"/>
      <c r="C3177" s="6"/>
      <c r="D3177" s="6"/>
      <c r="E3177" s="6"/>
      <c r="F3177" s="6"/>
      <c r="G3177" s="6"/>
      <c r="H3177" s="6"/>
      <c r="I3177" s="6"/>
      <c r="J3177" s="6"/>
      <c r="K3177" s="6"/>
      <c r="L3177" s="6"/>
      <c r="M3177" s="6"/>
      <c r="N3177"/>
      <c r="O3177"/>
      <c r="P3177"/>
      <c r="Q3177"/>
      <c r="R3177" s="60"/>
    </row>
    <row r="3178" spans="2:18" x14ac:dyDescent="0.25">
      <c r="B3178" s="6"/>
      <c r="C3178" s="6"/>
      <c r="D3178" s="6"/>
      <c r="E3178" s="6"/>
      <c r="F3178" s="6"/>
      <c r="G3178" s="6"/>
      <c r="H3178" s="6"/>
      <c r="I3178" s="6"/>
      <c r="J3178" s="6"/>
      <c r="K3178" s="6"/>
      <c r="L3178" s="6"/>
      <c r="M3178" s="6"/>
      <c r="N3178"/>
      <c r="O3178"/>
      <c r="P3178"/>
      <c r="Q3178"/>
      <c r="R3178" s="60"/>
    </row>
    <row r="3179" spans="2:18" x14ac:dyDescent="0.25">
      <c r="B3179" s="6"/>
      <c r="C3179" s="6"/>
      <c r="D3179" s="6"/>
      <c r="E3179" s="6"/>
      <c r="F3179" s="6"/>
      <c r="G3179" s="6"/>
      <c r="H3179" s="6"/>
      <c r="I3179" s="6"/>
      <c r="J3179" s="6"/>
      <c r="K3179" s="6"/>
      <c r="L3179" s="6"/>
      <c r="M3179" s="6"/>
      <c r="N3179"/>
      <c r="O3179"/>
      <c r="P3179"/>
      <c r="Q3179"/>
      <c r="R3179" s="60"/>
    </row>
    <row r="3180" spans="2:18" x14ac:dyDescent="0.25">
      <c r="B3180" s="6"/>
      <c r="C3180" s="6"/>
      <c r="D3180" s="6"/>
      <c r="E3180" s="6"/>
      <c r="F3180" s="6"/>
      <c r="G3180" s="6"/>
      <c r="H3180" s="6"/>
      <c r="I3180" s="6"/>
      <c r="J3180" s="6"/>
      <c r="K3180" s="6"/>
      <c r="L3180" s="6"/>
      <c r="M3180" s="6"/>
      <c r="N3180"/>
      <c r="O3180"/>
      <c r="P3180"/>
      <c r="Q3180"/>
      <c r="R3180" s="60"/>
    </row>
    <row r="3181" spans="2:18" x14ac:dyDescent="0.25">
      <c r="B3181" s="6"/>
      <c r="C3181" s="6"/>
      <c r="D3181" s="6"/>
      <c r="E3181" s="6"/>
      <c r="F3181" s="6"/>
      <c r="G3181" s="6"/>
      <c r="H3181" s="6"/>
      <c r="I3181" s="6"/>
      <c r="J3181" s="6"/>
      <c r="K3181" s="6"/>
      <c r="L3181" s="6"/>
      <c r="M3181" s="6"/>
      <c r="N3181"/>
      <c r="O3181"/>
      <c r="P3181"/>
      <c r="Q3181"/>
      <c r="R3181" s="60"/>
    </row>
    <row r="3182" spans="2:18" x14ac:dyDescent="0.25">
      <c r="B3182" s="6"/>
      <c r="C3182" s="6"/>
      <c r="D3182" s="6"/>
      <c r="E3182" s="6"/>
      <c r="F3182" s="6"/>
      <c r="G3182" s="6"/>
      <c r="H3182" s="6"/>
      <c r="I3182" s="6"/>
      <c r="J3182" s="6"/>
      <c r="K3182" s="6"/>
      <c r="L3182" s="6"/>
      <c r="M3182" s="6"/>
      <c r="N3182"/>
      <c r="O3182"/>
      <c r="P3182"/>
      <c r="Q3182"/>
      <c r="R3182" s="60"/>
    </row>
    <row r="3183" spans="2:18" x14ac:dyDescent="0.25">
      <c r="B3183" s="6"/>
      <c r="C3183" s="6"/>
      <c r="D3183" s="6"/>
      <c r="E3183" s="6"/>
      <c r="F3183" s="6"/>
      <c r="G3183" s="6"/>
      <c r="H3183" s="6"/>
      <c r="I3183" s="6"/>
      <c r="J3183" s="6"/>
      <c r="K3183" s="6"/>
      <c r="L3183" s="6"/>
      <c r="M3183" s="6"/>
      <c r="N3183"/>
      <c r="O3183"/>
      <c r="P3183"/>
      <c r="Q3183"/>
      <c r="R3183" s="60"/>
    </row>
    <row r="3184" spans="2:18" x14ac:dyDescent="0.25">
      <c r="B3184" s="6"/>
      <c r="C3184" s="6"/>
      <c r="D3184" s="6"/>
      <c r="E3184" s="6"/>
      <c r="F3184" s="6"/>
      <c r="G3184" s="6"/>
      <c r="H3184" s="6"/>
      <c r="I3184" s="6"/>
      <c r="J3184" s="6"/>
      <c r="K3184" s="6"/>
      <c r="L3184" s="6"/>
      <c r="M3184" s="6"/>
      <c r="N3184"/>
      <c r="O3184"/>
      <c r="P3184"/>
      <c r="Q3184"/>
      <c r="R3184" s="60"/>
    </row>
    <row r="3185" spans="2:18" x14ac:dyDescent="0.25">
      <c r="B3185" s="6"/>
      <c r="C3185" s="6"/>
      <c r="D3185" s="6"/>
      <c r="E3185" s="6"/>
      <c r="F3185" s="6"/>
      <c r="G3185" s="6"/>
      <c r="H3185" s="6"/>
      <c r="I3185" s="6"/>
      <c r="J3185" s="6"/>
      <c r="K3185" s="6"/>
      <c r="L3185" s="6"/>
      <c r="M3185" s="6"/>
      <c r="N3185"/>
      <c r="O3185"/>
      <c r="P3185"/>
      <c r="Q3185"/>
      <c r="R3185" s="60"/>
    </row>
    <row r="3186" spans="2:18" x14ac:dyDescent="0.25">
      <c r="B3186" s="6"/>
      <c r="C3186" s="6"/>
      <c r="D3186" s="6"/>
      <c r="E3186" s="6"/>
      <c r="F3186" s="6"/>
      <c r="G3186" s="6"/>
      <c r="H3186" s="6"/>
      <c r="I3186" s="6"/>
      <c r="J3186" s="6"/>
      <c r="K3186" s="6"/>
      <c r="L3186" s="6"/>
      <c r="M3186" s="6"/>
      <c r="N3186"/>
      <c r="O3186"/>
      <c r="P3186"/>
      <c r="Q3186"/>
      <c r="R3186" s="60"/>
    </row>
    <row r="3187" spans="2:18" x14ac:dyDescent="0.25">
      <c r="B3187" s="6"/>
      <c r="C3187" s="6"/>
      <c r="D3187" s="6"/>
      <c r="E3187" s="6"/>
      <c r="F3187" s="6"/>
      <c r="G3187" s="6"/>
      <c r="H3187" s="6"/>
      <c r="I3187" s="6"/>
      <c r="J3187" s="6"/>
      <c r="K3187" s="6"/>
      <c r="L3187" s="6"/>
      <c r="M3187" s="6"/>
      <c r="N3187"/>
      <c r="O3187"/>
      <c r="P3187"/>
      <c r="Q3187"/>
      <c r="R3187" s="60"/>
    </row>
    <row r="3188" spans="2:18" x14ac:dyDescent="0.25">
      <c r="B3188" s="6"/>
      <c r="C3188" s="6"/>
      <c r="D3188" s="6"/>
      <c r="E3188" s="6"/>
      <c r="F3188" s="6"/>
      <c r="G3188" s="6"/>
      <c r="H3188" s="6"/>
      <c r="I3188" s="6"/>
      <c r="J3188" s="6"/>
      <c r="K3188" s="6"/>
      <c r="L3188" s="6"/>
      <c r="M3188" s="6"/>
      <c r="N3188"/>
      <c r="O3188"/>
      <c r="P3188"/>
      <c r="Q3188"/>
      <c r="R3188" s="60"/>
    </row>
    <row r="3189" spans="2:18" x14ac:dyDescent="0.25">
      <c r="B3189" s="6"/>
      <c r="C3189" s="6"/>
      <c r="D3189" s="6"/>
      <c r="E3189" s="6"/>
      <c r="F3189" s="6"/>
      <c r="G3189" s="6"/>
      <c r="H3189" s="6"/>
      <c r="I3189" s="6"/>
      <c r="J3189" s="6"/>
      <c r="K3189" s="6"/>
      <c r="L3189" s="6"/>
      <c r="M3189" s="6"/>
      <c r="N3189"/>
      <c r="O3189"/>
      <c r="P3189"/>
      <c r="Q3189"/>
      <c r="R3189" s="60"/>
    </row>
    <row r="3190" spans="2:18" x14ac:dyDescent="0.25">
      <c r="B3190" s="6"/>
      <c r="C3190" s="6"/>
      <c r="D3190" s="6"/>
      <c r="E3190" s="6"/>
      <c r="F3190" s="6"/>
      <c r="G3190" s="6"/>
      <c r="H3190" s="6"/>
      <c r="I3190" s="6"/>
      <c r="J3190" s="6"/>
      <c r="K3190" s="6"/>
      <c r="L3190" s="6"/>
      <c r="M3190" s="6"/>
      <c r="N3190"/>
      <c r="O3190"/>
      <c r="P3190"/>
      <c r="Q3190"/>
      <c r="R3190" s="60"/>
    </row>
    <row r="3191" spans="2:18" x14ac:dyDescent="0.25">
      <c r="B3191" s="6"/>
      <c r="C3191" s="6"/>
      <c r="D3191" s="6"/>
      <c r="E3191" s="6"/>
      <c r="F3191" s="6"/>
      <c r="G3191" s="6"/>
      <c r="H3191" s="6"/>
      <c r="I3191" s="6"/>
      <c r="J3191" s="6"/>
      <c r="K3191" s="6"/>
      <c r="L3191" s="6"/>
      <c r="M3191" s="6"/>
      <c r="N3191"/>
      <c r="O3191"/>
      <c r="P3191"/>
      <c r="Q3191"/>
      <c r="R3191" s="60"/>
    </row>
    <row r="3192" spans="2:18" x14ac:dyDescent="0.25">
      <c r="B3192" s="6"/>
      <c r="C3192" s="6"/>
      <c r="D3192" s="6"/>
      <c r="E3192" s="6"/>
      <c r="F3192" s="6"/>
      <c r="G3192" s="6"/>
      <c r="H3192" s="6"/>
      <c r="I3192" s="6"/>
      <c r="J3192" s="6"/>
      <c r="K3192" s="6"/>
      <c r="L3192" s="6"/>
      <c r="M3192" s="6"/>
      <c r="N3192"/>
      <c r="O3192"/>
      <c r="P3192"/>
      <c r="Q3192"/>
      <c r="R3192" s="60"/>
    </row>
    <row r="3193" spans="2:18" x14ac:dyDescent="0.25">
      <c r="B3193" s="6"/>
      <c r="C3193" s="6"/>
      <c r="D3193" s="6"/>
      <c r="E3193" s="6"/>
      <c r="F3193" s="6"/>
      <c r="G3193" s="6"/>
      <c r="H3193" s="6"/>
      <c r="I3193" s="6"/>
      <c r="J3193" s="6"/>
      <c r="K3193" s="6"/>
      <c r="L3193" s="6"/>
      <c r="M3193" s="6"/>
      <c r="N3193"/>
      <c r="O3193"/>
      <c r="P3193"/>
      <c r="Q3193"/>
      <c r="R3193" s="60"/>
    </row>
    <row r="3194" spans="2:18" x14ac:dyDescent="0.25">
      <c r="B3194" s="6"/>
      <c r="C3194" s="6"/>
      <c r="D3194" s="6"/>
      <c r="E3194" s="6"/>
      <c r="F3194" s="6"/>
      <c r="G3194" s="6"/>
      <c r="H3194" s="6"/>
      <c r="I3194" s="6"/>
      <c r="J3194" s="6"/>
      <c r="K3194" s="6"/>
      <c r="L3194" s="6"/>
      <c r="M3194" s="6"/>
      <c r="N3194"/>
      <c r="O3194"/>
      <c r="P3194"/>
      <c r="Q3194"/>
      <c r="R3194" s="60"/>
    </row>
    <row r="3195" spans="2:18" x14ac:dyDescent="0.25">
      <c r="B3195" s="6"/>
      <c r="C3195" s="6"/>
      <c r="D3195" s="6"/>
      <c r="E3195" s="6"/>
      <c r="F3195" s="6"/>
      <c r="G3195" s="6"/>
      <c r="H3195" s="6"/>
      <c r="I3195" s="6"/>
      <c r="J3195" s="6"/>
      <c r="K3195" s="6"/>
      <c r="L3195" s="6"/>
      <c r="M3195" s="6"/>
      <c r="N3195"/>
      <c r="O3195"/>
      <c r="P3195"/>
      <c r="Q3195"/>
      <c r="R3195" s="60"/>
    </row>
    <row r="3196" spans="2:18" x14ac:dyDescent="0.25">
      <c r="B3196" s="6"/>
      <c r="C3196" s="6"/>
      <c r="D3196" s="6"/>
      <c r="E3196" s="6"/>
      <c r="F3196" s="6"/>
      <c r="G3196" s="6"/>
      <c r="H3196" s="6"/>
      <c r="I3196" s="6"/>
      <c r="J3196" s="6"/>
      <c r="K3196" s="6"/>
      <c r="L3196" s="6"/>
      <c r="M3196" s="6"/>
      <c r="N3196"/>
      <c r="O3196"/>
      <c r="P3196"/>
      <c r="Q3196"/>
      <c r="R3196" s="60"/>
    </row>
    <row r="3197" spans="2:18" x14ac:dyDescent="0.25">
      <c r="B3197" s="6"/>
      <c r="C3197" s="6"/>
      <c r="D3197" s="6"/>
      <c r="E3197" s="6"/>
      <c r="F3197" s="6"/>
      <c r="G3197" s="6"/>
      <c r="H3197" s="6"/>
      <c r="I3197" s="6"/>
      <c r="J3197" s="6"/>
      <c r="K3197" s="6"/>
      <c r="L3197" s="6"/>
      <c r="M3197" s="6"/>
      <c r="N3197"/>
      <c r="O3197"/>
      <c r="P3197"/>
      <c r="Q3197"/>
      <c r="R3197" s="60"/>
    </row>
    <row r="3198" spans="2:18" x14ac:dyDescent="0.25">
      <c r="B3198" s="6"/>
      <c r="C3198" s="6"/>
      <c r="D3198" s="6"/>
      <c r="E3198" s="6"/>
      <c r="F3198" s="6"/>
      <c r="G3198" s="6"/>
      <c r="H3198" s="6"/>
      <c r="I3198" s="6"/>
      <c r="J3198" s="6"/>
      <c r="K3198" s="6"/>
      <c r="L3198" s="6"/>
      <c r="M3198" s="6"/>
      <c r="N3198"/>
      <c r="O3198"/>
      <c r="P3198"/>
      <c r="Q3198"/>
      <c r="R3198" s="60"/>
    </row>
    <row r="3199" spans="2:18" x14ac:dyDescent="0.25">
      <c r="B3199" s="6"/>
      <c r="C3199" s="6"/>
      <c r="D3199" s="6"/>
      <c r="E3199" s="6"/>
      <c r="F3199" s="6"/>
      <c r="G3199" s="6"/>
      <c r="H3199" s="6"/>
      <c r="I3199" s="6"/>
      <c r="J3199" s="6"/>
      <c r="K3199" s="6"/>
      <c r="L3199" s="6"/>
      <c r="M3199" s="6"/>
      <c r="N3199"/>
      <c r="O3199"/>
      <c r="P3199"/>
      <c r="Q3199"/>
      <c r="R3199" s="60"/>
    </row>
    <row r="3200" spans="2:18" x14ac:dyDescent="0.25">
      <c r="B3200" s="6"/>
      <c r="C3200" s="6"/>
      <c r="D3200" s="6"/>
      <c r="E3200" s="6"/>
      <c r="F3200" s="6"/>
      <c r="G3200" s="6"/>
      <c r="H3200" s="6"/>
      <c r="I3200" s="6"/>
      <c r="J3200" s="6"/>
      <c r="K3200" s="6"/>
      <c r="L3200" s="6"/>
      <c r="M3200" s="6"/>
      <c r="N3200"/>
      <c r="O3200"/>
      <c r="P3200"/>
      <c r="Q3200"/>
      <c r="R3200" s="60"/>
    </row>
    <row r="3201" spans="2:18" x14ac:dyDescent="0.25">
      <c r="B3201" s="6"/>
      <c r="C3201" s="6"/>
      <c r="D3201" s="6"/>
      <c r="E3201" s="6"/>
      <c r="F3201" s="6"/>
      <c r="G3201" s="6"/>
      <c r="H3201" s="6"/>
      <c r="I3201" s="6"/>
      <c r="J3201" s="6"/>
      <c r="K3201" s="6"/>
      <c r="L3201" s="6"/>
      <c r="M3201" s="6"/>
      <c r="N3201"/>
      <c r="O3201"/>
      <c r="P3201"/>
      <c r="Q3201"/>
      <c r="R3201" s="60"/>
    </row>
    <row r="3202" spans="2:18" x14ac:dyDescent="0.25">
      <c r="B3202" s="6"/>
      <c r="C3202" s="6"/>
      <c r="D3202" s="6"/>
      <c r="E3202" s="6"/>
      <c r="F3202" s="6"/>
      <c r="G3202" s="6"/>
      <c r="H3202" s="6"/>
      <c r="I3202" s="6"/>
      <c r="J3202" s="6"/>
      <c r="K3202" s="6"/>
      <c r="L3202" s="6"/>
      <c r="M3202" s="6"/>
      <c r="N3202"/>
      <c r="O3202"/>
      <c r="P3202"/>
      <c r="Q3202"/>
      <c r="R3202" s="60"/>
    </row>
    <row r="3203" spans="2:18" x14ac:dyDescent="0.25">
      <c r="B3203" s="6"/>
      <c r="C3203" s="6"/>
      <c r="D3203" s="6"/>
      <c r="E3203" s="6"/>
      <c r="F3203" s="6"/>
      <c r="G3203" s="6"/>
      <c r="H3203" s="6"/>
      <c r="I3203" s="6"/>
      <c r="J3203" s="6"/>
      <c r="K3203" s="6"/>
      <c r="L3203" s="6"/>
      <c r="M3203" s="6"/>
      <c r="N3203"/>
      <c r="O3203"/>
      <c r="P3203"/>
      <c r="Q3203"/>
      <c r="R3203" s="60"/>
    </row>
    <row r="3204" spans="2:18" x14ac:dyDescent="0.25">
      <c r="B3204" s="6"/>
      <c r="C3204" s="6"/>
      <c r="D3204" s="6"/>
      <c r="E3204" s="6"/>
      <c r="F3204" s="6"/>
      <c r="G3204" s="6"/>
      <c r="H3204" s="6"/>
      <c r="I3204" s="6"/>
      <c r="J3204" s="6"/>
      <c r="K3204" s="6"/>
      <c r="L3204" s="6"/>
      <c r="M3204" s="6"/>
      <c r="N3204"/>
      <c r="O3204"/>
      <c r="P3204"/>
      <c r="Q3204"/>
      <c r="R3204" s="60"/>
    </row>
    <row r="3205" spans="2:18" x14ac:dyDescent="0.25">
      <c r="B3205" s="6"/>
      <c r="C3205" s="6"/>
      <c r="D3205" s="6"/>
      <c r="E3205" s="6"/>
      <c r="F3205" s="6"/>
      <c r="G3205" s="6"/>
      <c r="H3205" s="6"/>
      <c r="I3205" s="6"/>
      <c r="J3205" s="6"/>
      <c r="K3205" s="6"/>
      <c r="L3205" s="6"/>
      <c r="M3205" s="6"/>
      <c r="N3205"/>
      <c r="O3205"/>
      <c r="P3205"/>
      <c r="Q3205"/>
      <c r="R3205" s="60"/>
    </row>
    <row r="3206" spans="2:18" x14ac:dyDescent="0.25">
      <c r="B3206" s="6"/>
      <c r="C3206" s="6"/>
      <c r="D3206" s="6"/>
      <c r="E3206" s="6"/>
      <c r="F3206" s="6"/>
      <c r="G3206" s="6"/>
      <c r="H3206" s="6"/>
      <c r="I3206" s="6"/>
      <c r="J3206" s="6"/>
      <c r="K3206" s="6"/>
      <c r="L3206" s="6"/>
      <c r="M3206" s="6"/>
      <c r="N3206"/>
      <c r="O3206"/>
      <c r="P3206"/>
      <c r="Q3206"/>
      <c r="R3206" s="60"/>
    </row>
    <row r="3207" spans="2:18" x14ac:dyDescent="0.25">
      <c r="B3207" s="6"/>
      <c r="C3207" s="6"/>
      <c r="D3207" s="6"/>
      <c r="E3207" s="6"/>
      <c r="F3207" s="6"/>
      <c r="G3207" s="6"/>
      <c r="H3207" s="6"/>
      <c r="I3207" s="6"/>
      <c r="J3207" s="6"/>
      <c r="K3207" s="6"/>
      <c r="L3207" s="6"/>
      <c r="M3207" s="6"/>
      <c r="N3207"/>
      <c r="O3207"/>
      <c r="P3207"/>
      <c r="Q3207"/>
      <c r="R3207" s="60"/>
    </row>
    <row r="3208" spans="2:18" x14ac:dyDescent="0.25">
      <c r="B3208" s="6"/>
      <c r="C3208" s="6"/>
      <c r="D3208" s="6"/>
      <c r="E3208" s="6"/>
      <c r="F3208" s="6"/>
      <c r="G3208" s="6"/>
      <c r="H3208" s="6"/>
      <c r="I3208" s="6"/>
      <c r="J3208" s="6"/>
      <c r="K3208" s="6"/>
      <c r="L3208" s="6"/>
      <c r="M3208" s="6"/>
      <c r="N3208"/>
      <c r="O3208"/>
      <c r="P3208"/>
      <c r="Q3208"/>
      <c r="R3208" s="60"/>
    </row>
    <row r="3209" spans="2:18" x14ac:dyDescent="0.25">
      <c r="B3209" s="6"/>
      <c r="C3209" s="6"/>
      <c r="D3209" s="6"/>
      <c r="E3209" s="6"/>
      <c r="F3209" s="6"/>
      <c r="G3209" s="6"/>
      <c r="H3209" s="6"/>
      <c r="I3209" s="6"/>
      <c r="J3209" s="6"/>
      <c r="K3209" s="6"/>
      <c r="L3209" s="6"/>
      <c r="M3209" s="6"/>
      <c r="N3209"/>
      <c r="O3209"/>
      <c r="P3209"/>
      <c r="Q3209"/>
      <c r="R3209" s="60"/>
    </row>
    <row r="3210" spans="2:18" x14ac:dyDescent="0.25">
      <c r="B3210" s="6"/>
      <c r="C3210" s="6"/>
      <c r="D3210" s="6"/>
      <c r="E3210" s="6"/>
      <c r="F3210" s="6"/>
      <c r="G3210" s="6"/>
      <c r="H3210" s="6"/>
      <c r="I3210" s="6"/>
      <c r="J3210" s="6"/>
      <c r="K3210" s="6"/>
      <c r="L3210" s="6"/>
      <c r="M3210" s="6"/>
      <c r="N3210"/>
      <c r="O3210"/>
      <c r="P3210"/>
      <c r="Q3210"/>
      <c r="R3210" s="60"/>
    </row>
    <row r="3211" spans="2:18" x14ac:dyDescent="0.25">
      <c r="B3211" s="6"/>
      <c r="C3211" s="6"/>
      <c r="D3211" s="6"/>
      <c r="E3211" s="6"/>
      <c r="F3211" s="6"/>
      <c r="G3211" s="6"/>
      <c r="H3211" s="6"/>
      <c r="I3211" s="6"/>
      <c r="J3211" s="6"/>
      <c r="K3211" s="6"/>
      <c r="L3211" s="6"/>
      <c r="M3211" s="6"/>
      <c r="N3211"/>
      <c r="O3211"/>
      <c r="P3211"/>
      <c r="Q3211"/>
      <c r="R3211" s="60"/>
    </row>
    <row r="3212" spans="2:18" x14ac:dyDescent="0.25">
      <c r="B3212" s="6"/>
      <c r="C3212" s="6"/>
      <c r="D3212" s="6"/>
      <c r="E3212" s="6"/>
      <c r="F3212" s="6"/>
      <c r="G3212" s="6"/>
      <c r="H3212" s="6"/>
      <c r="I3212" s="6"/>
      <c r="J3212" s="6"/>
      <c r="K3212" s="6"/>
      <c r="L3212" s="6"/>
      <c r="M3212" s="6"/>
      <c r="N3212"/>
      <c r="O3212"/>
      <c r="P3212"/>
      <c r="Q3212"/>
      <c r="R3212" s="60"/>
    </row>
    <row r="3213" spans="2:18" x14ac:dyDescent="0.25">
      <c r="B3213" s="6"/>
      <c r="C3213" s="6"/>
      <c r="D3213" s="6"/>
      <c r="E3213" s="6"/>
      <c r="F3213" s="6"/>
      <c r="G3213" s="6"/>
      <c r="H3213" s="6"/>
      <c r="I3213" s="6"/>
      <c r="J3213" s="6"/>
      <c r="K3213" s="6"/>
      <c r="L3213" s="6"/>
      <c r="M3213" s="6"/>
      <c r="N3213"/>
      <c r="O3213"/>
      <c r="P3213"/>
      <c r="Q3213"/>
      <c r="R3213" s="60"/>
    </row>
    <row r="3214" spans="2:18" x14ac:dyDescent="0.25">
      <c r="B3214" s="6"/>
      <c r="C3214" s="6"/>
      <c r="D3214" s="6"/>
      <c r="E3214" s="6"/>
      <c r="F3214" s="6"/>
      <c r="G3214" s="6"/>
      <c r="H3214" s="6"/>
      <c r="I3214" s="6"/>
      <c r="J3214" s="6"/>
      <c r="K3214" s="6"/>
      <c r="L3214" s="6"/>
      <c r="M3214" s="6"/>
      <c r="N3214"/>
      <c r="O3214"/>
      <c r="P3214"/>
      <c r="Q3214"/>
      <c r="R3214" s="60"/>
    </row>
    <row r="3215" spans="2:18" x14ac:dyDescent="0.25">
      <c r="B3215" s="6"/>
      <c r="C3215" s="6"/>
      <c r="D3215" s="6"/>
      <c r="E3215" s="6"/>
      <c r="F3215" s="6"/>
      <c r="G3215" s="6"/>
      <c r="H3215" s="6"/>
      <c r="I3215" s="6"/>
      <c r="J3215" s="6"/>
      <c r="K3215" s="6"/>
      <c r="L3215" s="6"/>
      <c r="M3215" s="6"/>
      <c r="N3215"/>
      <c r="O3215"/>
      <c r="P3215"/>
      <c r="Q3215"/>
      <c r="R3215" s="60"/>
    </row>
    <row r="3216" spans="2:18" x14ac:dyDescent="0.25">
      <c r="B3216" s="6"/>
      <c r="C3216" s="6"/>
      <c r="D3216" s="6"/>
      <c r="E3216" s="6"/>
      <c r="F3216" s="6"/>
      <c r="G3216" s="6"/>
      <c r="H3216" s="6"/>
      <c r="I3216" s="6"/>
      <c r="J3216" s="6"/>
      <c r="K3216" s="6"/>
      <c r="L3216" s="6"/>
      <c r="M3216" s="6"/>
      <c r="N3216"/>
      <c r="O3216"/>
      <c r="P3216"/>
      <c r="Q3216"/>
      <c r="R3216" s="60"/>
    </row>
    <row r="3217" spans="2:18" x14ac:dyDescent="0.25">
      <c r="B3217" s="6"/>
      <c r="C3217" s="6"/>
      <c r="D3217" s="6"/>
      <c r="E3217" s="6"/>
      <c r="F3217" s="6"/>
      <c r="G3217" s="6"/>
      <c r="H3217" s="6"/>
      <c r="I3217" s="6"/>
      <c r="J3217" s="6"/>
      <c r="K3217" s="6"/>
      <c r="L3217" s="6"/>
      <c r="M3217" s="6"/>
      <c r="N3217"/>
      <c r="O3217"/>
      <c r="P3217"/>
      <c r="Q3217"/>
      <c r="R3217" s="60"/>
    </row>
    <row r="3218" spans="2:18" x14ac:dyDescent="0.25">
      <c r="B3218" s="6"/>
      <c r="C3218" s="6"/>
      <c r="D3218" s="6"/>
      <c r="E3218" s="6"/>
      <c r="F3218" s="6"/>
      <c r="G3218" s="6"/>
      <c r="H3218" s="6"/>
      <c r="I3218" s="6"/>
      <c r="J3218" s="6"/>
      <c r="K3218" s="6"/>
      <c r="L3218" s="6"/>
      <c r="M3218" s="6"/>
      <c r="N3218"/>
      <c r="O3218"/>
      <c r="P3218"/>
      <c r="Q3218"/>
      <c r="R3218" s="60"/>
    </row>
    <row r="3219" spans="2:18" x14ac:dyDescent="0.25">
      <c r="B3219" s="6"/>
      <c r="C3219" s="6"/>
      <c r="D3219" s="6"/>
      <c r="E3219" s="6"/>
      <c r="F3219" s="6"/>
      <c r="G3219" s="6"/>
      <c r="H3219" s="6"/>
      <c r="I3219" s="6"/>
      <c r="J3219" s="6"/>
      <c r="K3219" s="6"/>
      <c r="L3219" s="6"/>
      <c r="M3219" s="6"/>
      <c r="N3219"/>
      <c r="O3219"/>
      <c r="P3219"/>
      <c r="Q3219"/>
      <c r="R3219" s="60"/>
    </row>
    <row r="3220" spans="2:18" x14ac:dyDescent="0.25">
      <c r="B3220" s="6"/>
      <c r="C3220" s="6"/>
      <c r="D3220" s="6"/>
      <c r="E3220" s="6"/>
      <c r="F3220" s="6"/>
      <c r="G3220" s="6"/>
      <c r="H3220" s="6"/>
      <c r="I3220" s="6"/>
      <c r="J3220" s="6"/>
      <c r="K3220" s="6"/>
      <c r="L3220" s="6"/>
      <c r="M3220" s="6"/>
      <c r="N3220"/>
      <c r="O3220"/>
      <c r="P3220"/>
      <c r="Q3220"/>
      <c r="R3220" s="60"/>
    </row>
    <row r="3221" spans="2:18" x14ac:dyDescent="0.25">
      <c r="B3221" s="6"/>
      <c r="C3221" s="6"/>
      <c r="D3221" s="6"/>
      <c r="E3221" s="6"/>
      <c r="F3221" s="6"/>
      <c r="G3221" s="6"/>
      <c r="H3221" s="6"/>
      <c r="I3221" s="6"/>
      <c r="J3221" s="6"/>
      <c r="K3221" s="6"/>
      <c r="L3221" s="6"/>
      <c r="M3221" s="6"/>
      <c r="N3221"/>
      <c r="O3221"/>
      <c r="P3221"/>
      <c r="Q3221"/>
      <c r="R3221" s="60"/>
    </row>
    <row r="3222" spans="2:18" x14ac:dyDescent="0.25">
      <c r="B3222" s="6"/>
      <c r="C3222" s="6"/>
      <c r="D3222" s="6"/>
      <c r="E3222" s="6"/>
      <c r="F3222" s="6"/>
      <c r="G3222" s="6"/>
      <c r="H3222" s="6"/>
      <c r="I3222" s="6"/>
      <c r="J3222" s="6"/>
      <c r="K3222" s="6"/>
      <c r="L3222" s="6"/>
      <c r="M3222" s="6"/>
      <c r="N3222"/>
      <c r="O3222"/>
      <c r="P3222"/>
      <c r="Q3222"/>
      <c r="R3222" s="60"/>
    </row>
    <row r="3223" spans="2:18" x14ac:dyDescent="0.25">
      <c r="B3223" s="6"/>
      <c r="C3223" s="6"/>
      <c r="D3223" s="6"/>
      <c r="E3223" s="6"/>
      <c r="F3223" s="6"/>
      <c r="G3223" s="6"/>
      <c r="H3223" s="6"/>
      <c r="I3223" s="6"/>
      <c r="J3223" s="6"/>
      <c r="K3223" s="6"/>
      <c r="L3223" s="6"/>
      <c r="M3223" s="6"/>
      <c r="N3223"/>
      <c r="O3223"/>
      <c r="P3223"/>
      <c r="Q3223"/>
      <c r="R3223" s="60"/>
    </row>
    <row r="3224" spans="2:18" x14ac:dyDescent="0.25">
      <c r="B3224" s="6"/>
      <c r="C3224" s="6"/>
      <c r="D3224" s="6"/>
      <c r="E3224" s="6"/>
      <c r="F3224" s="6"/>
      <c r="G3224" s="6"/>
      <c r="H3224" s="6"/>
      <c r="I3224" s="6"/>
      <c r="J3224" s="6"/>
      <c r="K3224" s="6"/>
      <c r="L3224" s="6"/>
      <c r="M3224" s="6"/>
      <c r="N3224"/>
      <c r="O3224"/>
      <c r="P3224"/>
      <c r="Q3224"/>
      <c r="R3224" s="60"/>
    </row>
    <row r="3225" spans="2:18" x14ac:dyDescent="0.25">
      <c r="B3225" s="6"/>
      <c r="C3225" s="6"/>
      <c r="D3225" s="6"/>
      <c r="E3225" s="6"/>
      <c r="F3225" s="6"/>
      <c r="G3225" s="6"/>
      <c r="H3225" s="6"/>
      <c r="I3225" s="6"/>
      <c r="J3225" s="6"/>
      <c r="K3225" s="6"/>
      <c r="L3225" s="6"/>
      <c r="M3225" s="6"/>
      <c r="N3225"/>
      <c r="O3225"/>
      <c r="P3225"/>
      <c r="Q3225"/>
      <c r="R3225" s="60"/>
    </row>
    <row r="3226" spans="2:18" x14ac:dyDescent="0.25">
      <c r="B3226" s="6"/>
      <c r="C3226" s="6"/>
      <c r="D3226" s="6"/>
      <c r="E3226" s="6"/>
      <c r="F3226" s="6"/>
      <c r="G3226" s="6"/>
      <c r="H3226" s="6"/>
      <c r="I3226" s="6"/>
      <c r="J3226" s="6"/>
      <c r="K3226" s="6"/>
      <c r="L3226" s="6"/>
      <c r="M3226" s="6"/>
      <c r="N3226"/>
      <c r="O3226"/>
      <c r="P3226"/>
      <c r="Q3226"/>
      <c r="R3226" s="60"/>
    </row>
    <row r="3227" spans="2:18" x14ac:dyDescent="0.25">
      <c r="B3227" s="6"/>
      <c r="C3227" s="6"/>
      <c r="D3227" s="6"/>
      <c r="E3227" s="6"/>
      <c r="F3227" s="6"/>
      <c r="G3227" s="6"/>
      <c r="H3227" s="6"/>
      <c r="I3227" s="6"/>
      <c r="J3227" s="6"/>
      <c r="K3227" s="6"/>
      <c r="L3227" s="6"/>
      <c r="M3227" s="6"/>
      <c r="N3227"/>
      <c r="O3227"/>
      <c r="P3227"/>
      <c r="Q3227"/>
      <c r="R3227" s="60"/>
    </row>
    <row r="3228" spans="2:18" x14ac:dyDescent="0.25">
      <c r="B3228" s="6"/>
      <c r="C3228" s="6"/>
      <c r="D3228" s="6"/>
      <c r="E3228" s="6"/>
      <c r="F3228" s="6"/>
      <c r="G3228" s="6"/>
      <c r="H3228" s="6"/>
      <c r="I3228" s="6"/>
      <c r="J3228" s="6"/>
      <c r="K3228" s="6"/>
      <c r="L3228" s="6"/>
      <c r="M3228" s="6"/>
      <c r="N3228"/>
      <c r="O3228"/>
      <c r="P3228"/>
      <c r="Q3228"/>
      <c r="R3228" s="60"/>
    </row>
    <row r="3229" spans="2:18" x14ac:dyDescent="0.25">
      <c r="B3229" s="6"/>
      <c r="C3229" s="6"/>
      <c r="D3229" s="6"/>
      <c r="E3229" s="6"/>
      <c r="F3229" s="6"/>
      <c r="G3229" s="6"/>
      <c r="H3229" s="6"/>
      <c r="I3229" s="6"/>
      <c r="J3229" s="6"/>
      <c r="K3229" s="6"/>
      <c r="L3229" s="6"/>
      <c r="M3229" s="6"/>
      <c r="N3229"/>
      <c r="O3229"/>
      <c r="P3229"/>
      <c r="Q3229"/>
      <c r="R3229" s="60"/>
    </row>
    <row r="3230" spans="2:18" x14ac:dyDescent="0.25">
      <c r="B3230" s="6"/>
      <c r="C3230" s="6"/>
      <c r="D3230" s="6"/>
      <c r="E3230" s="6"/>
      <c r="F3230" s="6"/>
      <c r="G3230" s="6"/>
      <c r="H3230" s="6"/>
      <c r="I3230" s="6"/>
      <c r="J3230" s="6"/>
      <c r="K3230" s="6"/>
      <c r="L3230" s="6"/>
      <c r="M3230" s="6"/>
      <c r="N3230"/>
      <c r="O3230"/>
      <c r="P3230"/>
      <c r="Q3230"/>
      <c r="R3230" s="60"/>
    </row>
    <row r="3231" spans="2:18" x14ac:dyDescent="0.25">
      <c r="B3231" s="6"/>
      <c r="C3231" s="6"/>
      <c r="D3231" s="6"/>
      <c r="E3231" s="6"/>
      <c r="F3231" s="6"/>
      <c r="G3231" s="6"/>
      <c r="H3231" s="6"/>
      <c r="I3231" s="6"/>
      <c r="J3231" s="6"/>
      <c r="K3231" s="6"/>
      <c r="L3231" s="6"/>
      <c r="M3231" s="6"/>
      <c r="N3231"/>
      <c r="O3231"/>
      <c r="P3231"/>
      <c r="Q3231"/>
      <c r="R3231" s="60"/>
    </row>
    <row r="3232" spans="2:18" x14ac:dyDescent="0.25">
      <c r="B3232" s="6"/>
      <c r="C3232" s="6"/>
      <c r="D3232" s="6"/>
      <c r="E3232" s="6"/>
      <c r="F3232" s="6"/>
      <c r="G3232" s="6"/>
      <c r="H3232" s="6"/>
      <c r="I3232" s="6"/>
      <c r="J3232" s="6"/>
      <c r="K3232" s="6"/>
      <c r="L3232" s="6"/>
      <c r="M3232" s="6"/>
      <c r="N3232"/>
      <c r="O3232"/>
      <c r="P3232"/>
      <c r="Q3232"/>
      <c r="R3232" s="60"/>
    </row>
    <row r="3233" spans="2:18" x14ac:dyDescent="0.25">
      <c r="B3233" s="6"/>
      <c r="C3233" s="6"/>
      <c r="D3233" s="6"/>
      <c r="E3233" s="6"/>
      <c r="F3233" s="6"/>
      <c r="G3233" s="6"/>
      <c r="H3233" s="6"/>
      <c r="I3233" s="6"/>
      <c r="J3233" s="6"/>
      <c r="K3233" s="6"/>
      <c r="L3233" s="6"/>
      <c r="M3233" s="6"/>
      <c r="N3233"/>
      <c r="O3233"/>
      <c r="P3233"/>
      <c r="Q3233"/>
      <c r="R3233" s="60"/>
    </row>
    <row r="3234" spans="2:18" x14ac:dyDescent="0.25">
      <c r="B3234" s="6"/>
      <c r="C3234" s="6"/>
      <c r="D3234" s="6"/>
      <c r="E3234" s="6"/>
      <c r="F3234" s="6"/>
      <c r="G3234" s="6"/>
      <c r="H3234" s="6"/>
      <c r="I3234" s="6"/>
      <c r="J3234" s="6"/>
      <c r="K3234" s="6"/>
      <c r="L3234" s="6"/>
      <c r="M3234" s="6"/>
      <c r="N3234"/>
      <c r="O3234"/>
      <c r="P3234"/>
      <c r="Q3234"/>
      <c r="R3234" s="60"/>
    </row>
    <row r="3235" spans="2:18" x14ac:dyDescent="0.25">
      <c r="B3235" s="6"/>
      <c r="C3235" s="6"/>
      <c r="D3235" s="6"/>
      <c r="E3235" s="6"/>
      <c r="F3235" s="6"/>
      <c r="G3235" s="6"/>
      <c r="H3235" s="6"/>
      <c r="I3235" s="6"/>
      <c r="J3235" s="6"/>
      <c r="K3235" s="6"/>
      <c r="L3235" s="6"/>
      <c r="M3235" s="6"/>
      <c r="N3235"/>
      <c r="O3235"/>
      <c r="P3235"/>
      <c r="Q3235"/>
      <c r="R3235" s="60"/>
    </row>
    <row r="3236" spans="2:18" x14ac:dyDescent="0.25">
      <c r="B3236" s="6"/>
      <c r="C3236" s="6"/>
      <c r="D3236" s="6"/>
      <c r="E3236" s="6"/>
      <c r="F3236" s="6"/>
      <c r="G3236" s="6"/>
      <c r="H3236" s="6"/>
      <c r="I3236" s="6"/>
      <c r="J3236" s="6"/>
      <c r="K3236" s="6"/>
      <c r="L3236" s="6"/>
      <c r="M3236" s="6"/>
      <c r="N3236"/>
      <c r="O3236"/>
      <c r="P3236"/>
      <c r="Q3236"/>
      <c r="R3236" s="60"/>
    </row>
    <row r="3237" spans="2:18" x14ac:dyDescent="0.25">
      <c r="B3237" s="6"/>
      <c r="C3237" s="6"/>
      <c r="D3237" s="6"/>
      <c r="E3237" s="6"/>
      <c r="F3237" s="6"/>
      <c r="G3237" s="6"/>
      <c r="H3237" s="6"/>
      <c r="I3237" s="6"/>
      <c r="J3237" s="6"/>
      <c r="K3237" s="6"/>
      <c r="L3237" s="6"/>
      <c r="M3237" s="6"/>
      <c r="N3237"/>
      <c r="O3237"/>
      <c r="P3237"/>
      <c r="Q3237"/>
      <c r="R3237" s="60"/>
    </row>
    <row r="3238" spans="2:18" x14ac:dyDescent="0.25">
      <c r="B3238" s="6"/>
      <c r="C3238" s="6"/>
      <c r="D3238" s="6"/>
      <c r="E3238" s="6"/>
      <c r="F3238" s="6"/>
      <c r="G3238" s="6"/>
      <c r="H3238" s="6"/>
      <c r="I3238" s="6"/>
      <c r="J3238" s="6"/>
      <c r="K3238" s="6"/>
      <c r="L3238" s="6"/>
      <c r="M3238" s="6"/>
      <c r="N3238"/>
      <c r="O3238"/>
      <c r="P3238"/>
      <c r="Q3238"/>
      <c r="R3238" s="60"/>
    </row>
    <row r="3239" spans="2:18" x14ac:dyDescent="0.25">
      <c r="B3239" s="6"/>
      <c r="C3239" s="6"/>
      <c r="D3239" s="6"/>
      <c r="E3239" s="6"/>
      <c r="F3239" s="6"/>
      <c r="G3239" s="6"/>
      <c r="H3239" s="6"/>
      <c r="I3239" s="6"/>
      <c r="J3239" s="6"/>
      <c r="K3239" s="6"/>
      <c r="L3239" s="6"/>
      <c r="M3239" s="6"/>
      <c r="N3239"/>
      <c r="O3239"/>
      <c r="P3239"/>
      <c r="Q3239"/>
      <c r="R3239" s="60"/>
    </row>
    <row r="3240" spans="2:18" x14ac:dyDescent="0.25">
      <c r="B3240" s="6"/>
      <c r="C3240" s="6"/>
      <c r="D3240" s="6"/>
      <c r="E3240" s="6"/>
      <c r="F3240" s="6"/>
      <c r="G3240" s="6"/>
      <c r="H3240" s="6"/>
      <c r="I3240" s="6"/>
      <c r="J3240" s="6"/>
      <c r="K3240" s="6"/>
      <c r="L3240" s="6"/>
      <c r="M3240" s="6"/>
      <c r="N3240"/>
      <c r="O3240"/>
      <c r="P3240"/>
      <c r="Q3240"/>
      <c r="R3240" s="60"/>
    </row>
    <row r="3241" spans="2:18" x14ac:dyDescent="0.25">
      <c r="B3241" s="6"/>
      <c r="C3241" s="6"/>
      <c r="D3241" s="6"/>
      <c r="E3241" s="6"/>
      <c r="F3241" s="6"/>
      <c r="G3241" s="6"/>
      <c r="H3241" s="6"/>
      <c r="I3241" s="6"/>
      <c r="J3241" s="6"/>
      <c r="K3241" s="6"/>
      <c r="L3241" s="6"/>
      <c r="M3241" s="6"/>
      <c r="N3241"/>
      <c r="O3241"/>
      <c r="P3241"/>
      <c r="Q3241"/>
      <c r="R3241" s="60"/>
    </row>
    <row r="3242" spans="2:18" x14ac:dyDescent="0.25">
      <c r="B3242" s="6"/>
      <c r="C3242" s="6"/>
      <c r="D3242" s="6"/>
      <c r="E3242" s="6"/>
      <c r="F3242" s="6"/>
      <c r="G3242" s="6"/>
      <c r="H3242" s="6"/>
      <c r="I3242" s="6"/>
      <c r="J3242" s="6"/>
      <c r="K3242" s="6"/>
      <c r="L3242" s="6"/>
      <c r="M3242" s="6"/>
      <c r="N3242"/>
      <c r="O3242"/>
      <c r="P3242"/>
      <c r="Q3242"/>
      <c r="R3242" s="60"/>
    </row>
    <row r="3243" spans="2:18" x14ac:dyDescent="0.25">
      <c r="B3243" s="6"/>
      <c r="C3243" s="6"/>
      <c r="D3243" s="6"/>
      <c r="E3243" s="6"/>
      <c r="F3243" s="6"/>
      <c r="G3243" s="6"/>
      <c r="H3243" s="6"/>
      <c r="I3243" s="6"/>
      <c r="J3243" s="6"/>
      <c r="K3243" s="6"/>
      <c r="L3243" s="6"/>
      <c r="M3243" s="6"/>
      <c r="N3243"/>
      <c r="O3243"/>
      <c r="P3243"/>
      <c r="Q3243"/>
      <c r="R3243" s="60"/>
    </row>
    <row r="3244" spans="2:18" x14ac:dyDescent="0.25">
      <c r="B3244" s="6"/>
      <c r="C3244" s="6"/>
      <c r="D3244" s="6"/>
      <c r="E3244" s="6"/>
      <c r="F3244" s="6"/>
      <c r="G3244" s="6"/>
      <c r="H3244" s="6"/>
      <c r="I3244" s="6"/>
      <c r="J3244" s="6"/>
      <c r="K3244" s="6"/>
      <c r="L3244" s="6"/>
      <c r="M3244" s="6"/>
      <c r="N3244"/>
      <c r="O3244"/>
      <c r="P3244"/>
      <c r="Q3244"/>
      <c r="R3244" s="60"/>
    </row>
    <row r="3245" spans="2:18" x14ac:dyDescent="0.25">
      <c r="B3245" s="6"/>
      <c r="C3245" s="6"/>
      <c r="D3245" s="6"/>
      <c r="E3245" s="6"/>
      <c r="F3245" s="6"/>
      <c r="G3245" s="6"/>
      <c r="H3245" s="6"/>
      <c r="I3245" s="6"/>
      <c r="J3245" s="6"/>
      <c r="K3245" s="6"/>
      <c r="L3245" s="6"/>
      <c r="M3245" s="6"/>
      <c r="N3245"/>
      <c r="O3245"/>
      <c r="P3245"/>
      <c r="Q3245"/>
      <c r="R3245" s="60"/>
    </row>
    <row r="3246" spans="2:18" x14ac:dyDescent="0.25">
      <c r="B3246" s="6"/>
      <c r="C3246" s="6"/>
      <c r="D3246" s="6"/>
      <c r="E3246" s="6"/>
      <c r="F3246" s="6"/>
      <c r="G3246" s="6"/>
      <c r="H3246" s="6"/>
      <c r="I3246" s="6"/>
      <c r="J3246" s="6"/>
      <c r="K3246" s="6"/>
      <c r="L3246" s="6"/>
      <c r="M3246" s="6"/>
      <c r="N3246"/>
      <c r="O3246"/>
      <c r="P3246"/>
      <c r="Q3246"/>
      <c r="R3246" s="60"/>
    </row>
    <row r="3247" spans="2:18" x14ac:dyDescent="0.25">
      <c r="B3247" s="6"/>
      <c r="C3247" s="6"/>
      <c r="D3247" s="6"/>
      <c r="E3247" s="6"/>
      <c r="F3247" s="6"/>
      <c r="G3247" s="6"/>
      <c r="H3247" s="6"/>
      <c r="I3247" s="6"/>
      <c r="J3247" s="6"/>
      <c r="K3247" s="6"/>
      <c r="L3247" s="6"/>
      <c r="M3247" s="6"/>
      <c r="N3247"/>
      <c r="O3247"/>
      <c r="P3247"/>
      <c r="Q3247"/>
      <c r="R3247" s="60"/>
    </row>
    <row r="3248" spans="2:18" x14ac:dyDescent="0.25">
      <c r="B3248" s="6"/>
      <c r="C3248" s="6"/>
      <c r="D3248" s="6"/>
      <c r="E3248" s="6"/>
      <c r="F3248" s="6"/>
      <c r="G3248" s="6"/>
      <c r="H3248" s="6"/>
      <c r="I3248" s="6"/>
      <c r="J3248" s="6"/>
      <c r="K3248" s="6"/>
      <c r="L3248" s="6"/>
      <c r="M3248" s="6"/>
      <c r="N3248"/>
      <c r="O3248"/>
      <c r="P3248"/>
      <c r="Q3248"/>
      <c r="R3248" s="60"/>
    </row>
    <row r="3249" spans="2:18" x14ac:dyDescent="0.25">
      <c r="B3249" s="6"/>
      <c r="C3249" s="6"/>
      <c r="D3249" s="6"/>
      <c r="E3249" s="6"/>
      <c r="F3249" s="6"/>
      <c r="G3249" s="6"/>
      <c r="H3249" s="6"/>
      <c r="I3249" s="6"/>
      <c r="J3249" s="6"/>
      <c r="K3249" s="6"/>
      <c r="L3249" s="6"/>
      <c r="M3249" s="6"/>
      <c r="N3249"/>
      <c r="O3249"/>
      <c r="P3249"/>
      <c r="Q3249"/>
      <c r="R3249" s="60"/>
    </row>
    <row r="3250" spans="2:18" x14ac:dyDescent="0.25">
      <c r="B3250" s="6"/>
      <c r="C3250" s="6"/>
      <c r="D3250" s="6"/>
      <c r="E3250" s="6"/>
      <c r="F3250" s="6"/>
      <c r="G3250" s="6"/>
      <c r="H3250" s="6"/>
      <c r="I3250" s="6"/>
      <c r="J3250" s="6"/>
      <c r="K3250" s="6"/>
      <c r="L3250" s="6"/>
      <c r="M3250" s="6"/>
      <c r="N3250"/>
      <c r="O3250"/>
      <c r="P3250"/>
      <c r="Q3250"/>
      <c r="R3250" s="60"/>
    </row>
    <row r="3251" spans="2:18" x14ac:dyDescent="0.25">
      <c r="B3251" s="6"/>
      <c r="C3251" s="6"/>
      <c r="D3251" s="6"/>
      <c r="E3251" s="6"/>
      <c r="F3251" s="6"/>
      <c r="G3251" s="6"/>
      <c r="H3251" s="6"/>
      <c r="I3251" s="6"/>
      <c r="J3251" s="6"/>
      <c r="K3251" s="6"/>
      <c r="L3251" s="6"/>
      <c r="M3251" s="6"/>
      <c r="N3251"/>
      <c r="O3251"/>
      <c r="P3251"/>
      <c r="Q3251"/>
      <c r="R3251" s="60"/>
    </row>
    <row r="3252" spans="2:18" x14ac:dyDescent="0.25">
      <c r="B3252" s="6"/>
      <c r="C3252" s="6"/>
      <c r="D3252" s="6"/>
      <c r="E3252" s="6"/>
      <c r="F3252" s="6"/>
      <c r="G3252" s="6"/>
      <c r="H3252" s="6"/>
      <c r="I3252" s="6"/>
      <c r="J3252" s="6"/>
      <c r="K3252" s="6"/>
      <c r="L3252" s="6"/>
      <c r="M3252" s="6"/>
      <c r="N3252"/>
      <c r="O3252"/>
      <c r="P3252"/>
      <c r="Q3252"/>
      <c r="R3252" s="60"/>
    </row>
    <row r="3253" spans="2:18" x14ac:dyDescent="0.25">
      <c r="B3253" s="6"/>
      <c r="C3253" s="6"/>
      <c r="D3253" s="6"/>
      <c r="E3253" s="6"/>
      <c r="F3253" s="6"/>
      <c r="G3253" s="6"/>
      <c r="H3253" s="6"/>
      <c r="I3253" s="6"/>
      <c r="J3253" s="6"/>
      <c r="K3253" s="6"/>
      <c r="L3253" s="6"/>
      <c r="M3253" s="6"/>
      <c r="N3253"/>
      <c r="O3253"/>
      <c r="P3253"/>
      <c r="Q3253"/>
      <c r="R3253" s="60"/>
    </row>
    <row r="3254" spans="2:18" x14ac:dyDescent="0.25">
      <c r="B3254" s="6"/>
      <c r="C3254" s="6"/>
      <c r="D3254" s="6"/>
      <c r="E3254" s="6"/>
      <c r="F3254" s="6"/>
      <c r="G3254" s="6"/>
      <c r="H3254" s="6"/>
      <c r="I3254" s="6"/>
      <c r="J3254" s="6"/>
      <c r="K3254" s="6"/>
      <c r="L3254" s="6"/>
      <c r="M3254" s="6"/>
      <c r="N3254"/>
      <c r="O3254"/>
      <c r="P3254"/>
      <c r="Q3254"/>
      <c r="R3254" s="60"/>
    </row>
    <row r="3255" spans="2:18" x14ac:dyDescent="0.25">
      <c r="B3255" s="6"/>
      <c r="C3255" s="6"/>
      <c r="D3255" s="6"/>
      <c r="E3255" s="6"/>
      <c r="F3255" s="6"/>
      <c r="G3255" s="6"/>
      <c r="H3255" s="6"/>
      <c r="I3255" s="6"/>
      <c r="J3255" s="6"/>
      <c r="K3255" s="6"/>
      <c r="L3255" s="6"/>
      <c r="M3255" s="6"/>
      <c r="N3255"/>
      <c r="O3255"/>
      <c r="P3255"/>
      <c r="Q3255"/>
      <c r="R3255" s="60"/>
    </row>
    <row r="3256" spans="2:18" x14ac:dyDescent="0.25">
      <c r="B3256" s="6"/>
      <c r="C3256" s="6"/>
      <c r="D3256" s="6"/>
      <c r="E3256" s="6"/>
      <c r="F3256" s="6"/>
      <c r="G3256" s="6"/>
      <c r="H3256" s="6"/>
      <c r="I3256" s="6"/>
      <c r="J3256" s="6"/>
      <c r="K3256" s="6"/>
      <c r="L3256" s="6"/>
      <c r="M3256" s="6"/>
      <c r="N3256"/>
      <c r="O3256"/>
      <c r="P3256"/>
      <c r="Q3256"/>
      <c r="R3256" s="60"/>
    </row>
    <row r="3257" spans="2:18" x14ac:dyDescent="0.25">
      <c r="B3257" s="6"/>
      <c r="C3257" s="6"/>
      <c r="D3257" s="6"/>
      <c r="E3257" s="6"/>
      <c r="F3257" s="6"/>
      <c r="G3257" s="6"/>
      <c r="H3257" s="6"/>
      <c r="I3257" s="6"/>
      <c r="J3257" s="6"/>
      <c r="K3257" s="6"/>
      <c r="L3257" s="6"/>
      <c r="M3257" s="6"/>
      <c r="N3257"/>
      <c r="O3257"/>
      <c r="P3257"/>
      <c r="Q3257"/>
      <c r="R3257" s="60"/>
    </row>
    <row r="3258" spans="2:18" x14ac:dyDescent="0.25">
      <c r="B3258" s="6"/>
      <c r="C3258" s="6"/>
      <c r="D3258" s="6"/>
      <c r="E3258" s="6"/>
      <c r="F3258" s="6"/>
      <c r="G3258" s="6"/>
      <c r="H3258" s="6"/>
      <c r="I3258" s="6"/>
      <c r="J3258" s="6"/>
      <c r="K3258" s="6"/>
      <c r="L3258" s="6"/>
      <c r="M3258" s="6"/>
      <c r="N3258"/>
      <c r="O3258"/>
      <c r="P3258"/>
      <c r="Q3258"/>
      <c r="R3258" s="60"/>
    </row>
    <row r="3259" spans="2:18" x14ac:dyDescent="0.25">
      <c r="B3259" s="6"/>
      <c r="C3259" s="6"/>
      <c r="D3259" s="6"/>
      <c r="E3259" s="6"/>
      <c r="F3259" s="6"/>
      <c r="G3259" s="6"/>
      <c r="H3259" s="6"/>
      <c r="I3259" s="6"/>
      <c r="J3259" s="6"/>
      <c r="K3259" s="6"/>
      <c r="L3259" s="6"/>
      <c r="M3259" s="6"/>
      <c r="N3259"/>
      <c r="O3259"/>
      <c r="P3259"/>
      <c r="Q3259"/>
      <c r="R3259" s="60"/>
    </row>
    <row r="3260" spans="2:18" x14ac:dyDescent="0.25">
      <c r="B3260" s="6"/>
      <c r="C3260" s="6"/>
      <c r="D3260" s="6"/>
      <c r="E3260" s="6"/>
      <c r="F3260" s="6"/>
      <c r="G3260" s="6"/>
      <c r="H3260" s="6"/>
      <c r="I3260" s="6"/>
      <c r="J3260" s="6"/>
      <c r="K3260" s="6"/>
      <c r="L3260" s="6"/>
      <c r="M3260" s="6"/>
      <c r="N3260"/>
      <c r="O3260"/>
      <c r="P3260"/>
      <c r="Q3260"/>
      <c r="R3260" s="60"/>
    </row>
    <row r="3261" spans="2:18" x14ac:dyDescent="0.25">
      <c r="B3261" s="6"/>
      <c r="C3261" s="6"/>
      <c r="D3261" s="6"/>
      <c r="E3261" s="6"/>
      <c r="F3261" s="6"/>
      <c r="G3261" s="6"/>
      <c r="H3261" s="6"/>
      <c r="I3261" s="6"/>
      <c r="J3261" s="6"/>
      <c r="K3261" s="6"/>
      <c r="L3261" s="6"/>
      <c r="M3261" s="6"/>
      <c r="N3261"/>
      <c r="O3261"/>
      <c r="P3261"/>
      <c r="Q3261"/>
      <c r="R3261" s="60"/>
    </row>
    <row r="3262" spans="2:18" x14ac:dyDescent="0.25">
      <c r="B3262" s="6"/>
      <c r="C3262" s="6"/>
      <c r="D3262" s="6"/>
      <c r="E3262" s="6"/>
      <c r="F3262" s="6"/>
      <c r="G3262" s="6"/>
      <c r="H3262" s="6"/>
      <c r="I3262" s="6"/>
      <c r="J3262" s="6"/>
      <c r="K3262" s="6"/>
      <c r="L3262" s="6"/>
      <c r="M3262" s="6"/>
      <c r="N3262"/>
      <c r="O3262"/>
      <c r="P3262"/>
      <c r="Q3262"/>
      <c r="R3262" s="60"/>
    </row>
    <row r="3263" spans="2:18" x14ac:dyDescent="0.25">
      <c r="B3263" s="6"/>
      <c r="C3263" s="6"/>
      <c r="D3263" s="6"/>
      <c r="E3263" s="6"/>
      <c r="F3263" s="6"/>
      <c r="G3263" s="6"/>
      <c r="H3263" s="6"/>
      <c r="I3263" s="6"/>
      <c r="J3263" s="6"/>
      <c r="K3263" s="6"/>
      <c r="L3263" s="6"/>
      <c r="M3263" s="6"/>
      <c r="N3263"/>
      <c r="O3263"/>
      <c r="P3263"/>
      <c r="Q3263"/>
      <c r="R3263" s="60"/>
    </row>
    <row r="3264" spans="2:18" x14ac:dyDescent="0.25">
      <c r="B3264" s="6"/>
      <c r="C3264" s="6"/>
      <c r="D3264" s="6"/>
      <c r="E3264" s="6"/>
      <c r="F3264" s="6"/>
      <c r="G3264" s="6"/>
      <c r="H3264" s="6"/>
      <c r="I3264" s="6"/>
      <c r="J3264" s="6"/>
      <c r="K3264" s="6"/>
      <c r="L3264" s="6"/>
      <c r="M3264" s="6"/>
      <c r="N3264"/>
      <c r="O3264"/>
      <c r="P3264"/>
      <c r="Q3264"/>
      <c r="R3264" s="60"/>
    </row>
    <row r="3265" spans="2:18" x14ac:dyDescent="0.25">
      <c r="B3265" s="6"/>
      <c r="C3265" s="6"/>
      <c r="D3265" s="6"/>
      <c r="E3265" s="6"/>
      <c r="F3265" s="6"/>
      <c r="G3265" s="6"/>
      <c r="H3265" s="6"/>
      <c r="I3265" s="6"/>
      <c r="J3265" s="6"/>
      <c r="K3265" s="6"/>
      <c r="L3265" s="6"/>
      <c r="M3265" s="6"/>
      <c r="N3265"/>
      <c r="O3265"/>
      <c r="P3265"/>
      <c r="Q3265"/>
      <c r="R3265" s="60"/>
    </row>
    <row r="3266" spans="2:18" x14ac:dyDescent="0.25">
      <c r="B3266" s="6"/>
      <c r="C3266" s="6"/>
      <c r="D3266" s="6"/>
      <c r="E3266" s="6"/>
      <c r="F3266" s="6"/>
      <c r="G3266" s="6"/>
      <c r="H3266" s="6"/>
      <c r="I3266" s="6"/>
      <c r="J3266" s="6"/>
      <c r="K3266" s="6"/>
      <c r="L3266" s="6"/>
      <c r="M3266" s="6"/>
      <c r="N3266"/>
      <c r="O3266"/>
      <c r="P3266"/>
      <c r="Q3266"/>
      <c r="R3266" s="60"/>
    </row>
    <row r="3267" spans="2:18" x14ac:dyDescent="0.25">
      <c r="B3267" s="6"/>
      <c r="C3267" s="6"/>
      <c r="D3267" s="6"/>
      <c r="E3267" s="6"/>
      <c r="F3267" s="6"/>
      <c r="G3267" s="6"/>
      <c r="H3267" s="6"/>
      <c r="I3267" s="6"/>
      <c r="J3267" s="6"/>
      <c r="K3267" s="6"/>
      <c r="L3267" s="6"/>
      <c r="M3267" s="6"/>
      <c r="N3267"/>
      <c r="O3267"/>
      <c r="P3267"/>
      <c r="Q3267"/>
      <c r="R3267" s="60"/>
    </row>
    <row r="3268" spans="2:18" x14ac:dyDescent="0.25">
      <c r="B3268" s="6"/>
      <c r="C3268" s="6"/>
      <c r="D3268" s="6"/>
      <c r="E3268" s="6"/>
      <c r="F3268" s="6"/>
      <c r="G3268" s="6"/>
      <c r="H3268" s="6"/>
      <c r="I3268" s="6"/>
      <c r="J3268" s="6"/>
      <c r="K3268" s="6"/>
      <c r="L3268" s="6"/>
      <c r="M3268" s="6"/>
      <c r="N3268"/>
      <c r="O3268"/>
      <c r="P3268"/>
      <c r="Q3268"/>
      <c r="R3268" s="60"/>
    </row>
    <row r="3269" spans="2:18" x14ac:dyDescent="0.25">
      <c r="B3269" s="6"/>
      <c r="C3269" s="6"/>
      <c r="D3269" s="6"/>
      <c r="E3269" s="6"/>
      <c r="F3269" s="6"/>
      <c r="G3269" s="6"/>
      <c r="H3269" s="6"/>
      <c r="I3269" s="6"/>
      <c r="J3269" s="6"/>
      <c r="K3269" s="6"/>
      <c r="L3269" s="6"/>
      <c r="M3269" s="6"/>
      <c r="N3269"/>
      <c r="O3269"/>
      <c r="P3269"/>
      <c r="Q3269"/>
      <c r="R3269" s="60"/>
    </row>
    <row r="3270" spans="2:18" x14ac:dyDescent="0.25">
      <c r="B3270" s="6"/>
      <c r="C3270" s="6"/>
      <c r="D3270" s="6"/>
      <c r="E3270" s="6"/>
      <c r="F3270" s="6"/>
      <c r="G3270" s="6"/>
      <c r="H3270" s="6"/>
      <c r="I3270" s="6"/>
      <c r="J3270" s="6"/>
      <c r="K3270" s="6"/>
      <c r="L3270" s="6"/>
      <c r="M3270" s="6"/>
      <c r="N3270"/>
      <c r="O3270"/>
      <c r="P3270"/>
      <c r="Q3270"/>
      <c r="R3270" s="60"/>
    </row>
    <row r="3271" spans="2:18" x14ac:dyDescent="0.25">
      <c r="B3271" s="6"/>
      <c r="C3271" s="6"/>
      <c r="D3271" s="6"/>
      <c r="E3271" s="6"/>
      <c r="F3271" s="6"/>
      <c r="G3271" s="6"/>
      <c r="H3271" s="6"/>
      <c r="I3271" s="6"/>
      <c r="J3271" s="6"/>
      <c r="K3271" s="6"/>
      <c r="L3271" s="6"/>
      <c r="M3271" s="6"/>
      <c r="N3271"/>
      <c r="O3271"/>
      <c r="P3271"/>
      <c r="Q3271"/>
      <c r="R3271" s="60"/>
    </row>
    <row r="3272" spans="2:18" x14ac:dyDescent="0.25">
      <c r="B3272" s="6"/>
      <c r="C3272" s="6"/>
      <c r="D3272" s="6"/>
      <c r="E3272" s="6"/>
      <c r="F3272" s="6"/>
      <c r="G3272" s="6"/>
      <c r="H3272" s="6"/>
      <c r="I3272" s="6"/>
      <c r="J3272" s="6"/>
      <c r="K3272" s="6"/>
      <c r="L3272" s="6"/>
      <c r="M3272" s="6"/>
      <c r="N3272"/>
      <c r="O3272"/>
      <c r="P3272"/>
      <c r="Q3272"/>
      <c r="R3272" s="60"/>
    </row>
    <row r="3273" spans="2:18" x14ac:dyDescent="0.25">
      <c r="B3273" s="6"/>
      <c r="C3273" s="6"/>
      <c r="D3273" s="6"/>
      <c r="E3273" s="6"/>
      <c r="F3273" s="6"/>
      <c r="G3273" s="6"/>
      <c r="H3273" s="6"/>
      <c r="I3273" s="6"/>
      <c r="J3273" s="6"/>
      <c r="K3273" s="6"/>
      <c r="L3273" s="6"/>
      <c r="M3273" s="6"/>
      <c r="N3273"/>
      <c r="O3273"/>
      <c r="P3273"/>
      <c r="Q3273"/>
      <c r="R3273" s="60"/>
    </row>
    <row r="3274" spans="2:18" x14ac:dyDescent="0.25">
      <c r="B3274" s="6"/>
      <c r="C3274" s="6"/>
      <c r="D3274" s="6"/>
      <c r="E3274" s="6"/>
      <c r="F3274" s="6"/>
      <c r="G3274" s="6"/>
      <c r="H3274" s="6"/>
      <c r="I3274" s="6"/>
      <c r="J3274" s="6"/>
      <c r="K3274" s="6"/>
      <c r="L3274" s="6"/>
      <c r="M3274" s="6"/>
      <c r="N3274"/>
      <c r="O3274"/>
      <c r="P3274"/>
      <c r="Q3274"/>
      <c r="R3274" s="60"/>
    </row>
    <row r="3275" spans="2:18" x14ac:dyDescent="0.25">
      <c r="B3275" s="6"/>
      <c r="C3275" s="6"/>
      <c r="D3275" s="6"/>
      <c r="E3275" s="6"/>
      <c r="F3275" s="6"/>
      <c r="G3275" s="6"/>
      <c r="H3275" s="6"/>
      <c r="I3275" s="6"/>
      <c r="J3275" s="6"/>
      <c r="K3275" s="6"/>
      <c r="L3275" s="6"/>
      <c r="M3275" s="6"/>
      <c r="N3275"/>
      <c r="O3275"/>
      <c r="P3275"/>
      <c r="Q3275"/>
      <c r="R3275" s="60"/>
    </row>
    <row r="3276" spans="2:18" x14ac:dyDescent="0.25">
      <c r="B3276" s="6"/>
      <c r="C3276" s="6"/>
      <c r="D3276" s="6"/>
      <c r="E3276" s="6"/>
      <c r="F3276" s="6"/>
      <c r="G3276" s="6"/>
      <c r="H3276" s="6"/>
      <c r="I3276" s="6"/>
      <c r="J3276" s="6"/>
      <c r="K3276" s="6"/>
      <c r="L3276" s="6"/>
      <c r="M3276" s="6"/>
      <c r="N3276"/>
      <c r="O3276"/>
      <c r="P3276"/>
      <c r="Q3276"/>
      <c r="R3276" s="60"/>
    </row>
    <row r="3277" spans="2:18" x14ac:dyDescent="0.25">
      <c r="B3277" s="6"/>
      <c r="C3277" s="6"/>
      <c r="D3277" s="6"/>
      <c r="E3277" s="6"/>
      <c r="F3277" s="6"/>
      <c r="G3277" s="6"/>
      <c r="H3277" s="6"/>
      <c r="I3277" s="6"/>
      <c r="J3277" s="6"/>
      <c r="K3277" s="6"/>
      <c r="L3277" s="6"/>
      <c r="M3277" s="6"/>
      <c r="N3277"/>
      <c r="O3277"/>
      <c r="P3277"/>
      <c r="Q3277"/>
      <c r="R3277" s="60"/>
    </row>
    <row r="3278" spans="2:18" x14ac:dyDescent="0.25">
      <c r="B3278" s="6"/>
      <c r="C3278" s="6"/>
      <c r="D3278" s="6"/>
      <c r="E3278" s="6"/>
      <c r="F3278" s="6"/>
      <c r="G3278" s="6"/>
      <c r="H3278" s="6"/>
      <c r="I3278" s="6"/>
      <c r="J3278" s="6"/>
      <c r="K3278" s="6"/>
      <c r="L3278" s="6"/>
      <c r="M3278" s="6"/>
      <c r="N3278"/>
      <c r="O3278"/>
      <c r="P3278"/>
      <c r="Q3278"/>
      <c r="R3278" s="60"/>
    </row>
    <row r="3279" spans="2:18" x14ac:dyDescent="0.25">
      <c r="B3279" s="6"/>
      <c r="C3279" s="6"/>
      <c r="D3279" s="6"/>
      <c r="E3279" s="6"/>
      <c r="F3279" s="6"/>
      <c r="G3279" s="6"/>
      <c r="H3279" s="6"/>
      <c r="I3279" s="6"/>
      <c r="J3279" s="6"/>
      <c r="K3279" s="6"/>
      <c r="L3279" s="6"/>
      <c r="M3279" s="6"/>
      <c r="N3279"/>
      <c r="O3279"/>
      <c r="P3279"/>
      <c r="Q3279"/>
      <c r="R3279" s="60"/>
    </row>
    <row r="3280" spans="2:18" x14ac:dyDescent="0.25">
      <c r="B3280" s="6"/>
      <c r="C3280" s="6"/>
      <c r="D3280" s="6"/>
      <c r="E3280" s="6"/>
      <c r="F3280" s="6"/>
      <c r="G3280" s="6"/>
      <c r="H3280" s="6"/>
      <c r="I3280" s="6"/>
      <c r="J3280" s="6"/>
      <c r="K3280" s="6"/>
      <c r="L3280" s="6"/>
      <c r="M3280" s="6"/>
      <c r="N3280"/>
      <c r="O3280"/>
      <c r="P3280"/>
      <c r="Q3280"/>
      <c r="R3280" s="60"/>
    </row>
    <row r="3281" spans="2:18" x14ac:dyDescent="0.25">
      <c r="B3281" s="6"/>
      <c r="C3281" s="6"/>
      <c r="D3281" s="6"/>
      <c r="E3281" s="6"/>
      <c r="F3281" s="6"/>
      <c r="G3281" s="6"/>
      <c r="H3281" s="6"/>
      <c r="I3281" s="6"/>
      <c r="J3281" s="6"/>
      <c r="K3281" s="6"/>
      <c r="L3281" s="6"/>
      <c r="M3281" s="6"/>
      <c r="N3281"/>
      <c r="O3281"/>
      <c r="P3281"/>
      <c r="Q3281"/>
      <c r="R3281" s="60"/>
    </row>
    <row r="3282" spans="2:18" x14ac:dyDescent="0.25">
      <c r="B3282" s="6"/>
      <c r="C3282" s="6"/>
      <c r="D3282" s="6"/>
      <c r="E3282" s="6"/>
      <c r="F3282" s="6"/>
      <c r="G3282" s="6"/>
      <c r="H3282" s="6"/>
      <c r="I3282" s="6"/>
      <c r="J3282" s="6"/>
      <c r="K3282" s="6"/>
      <c r="L3282" s="6"/>
      <c r="M3282" s="6"/>
      <c r="N3282"/>
      <c r="O3282"/>
      <c r="P3282"/>
      <c r="Q3282"/>
      <c r="R3282" s="60"/>
    </row>
    <row r="3283" spans="2:18" x14ac:dyDescent="0.25">
      <c r="B3283" s="6"/>
      <c r="C3283" s="6"/>
      <c r="D3283" s="6"/>
      <c r="E3283" s="6"/>
      <c r="F3283" s="6"/>
      <c r="G3283" s="6"/>
      <c r="H3283" s="6"/>
      <c r="I3283" s="6"/>
      <c r="J3283" s="6"/>
      <c r="K3283" s="6"/>
      <c r="L3283" s="6"/>
      <c r="M3283" s="6"/>
      <c r="N3283"/>
      <c r="O3283"/>
      <c r="P3283"/>
      <c r="Q3283"/>
      <c r="R3283" s="60"/>
    </row>
    <row r="3284" spans="2:18" x14ac:dyDescent="0.25">
      <c r="B3284" s="6"/>
      <c r="C3284" s="6"/>
      <c r="D3284" s="6"/>
      <c r="E3284" s="6"/>
      <c r="F3284" s="6"/>
      <c r="G3284" s="6"/>
      <c r="H3284" s="6"/>
      <c r="I3284" s="6"/>
      <c r="J3284" s="6"/>
      <c r="K3284" s="6"/>
      <c r="L3284" s="6"/>
      <c r="M3284" s="6"/>
      <c r="N3284"/>
      <c r="O3284"/>
      <c r="P3284"/>
      <c r="Q3284"/>
      <c r="R3284" s="60"/>
    </row>
    <row r="3285" spans="2:18" x14ac:dyDescent="0.25">
      <c r="B3285" s="6"/>
      <c r="C3285" s="6"/>
      <c r="D3285" s="6"/>
      <c r="E3285" s="6"/>
      <c r="F3285" s="6"/>
      <c r="G3285" s="6"/>
      <c r="H3285" s="6"/>
      <c r="I3285" s="6"/>
      <c r="J3285" s="6"/>
      <c r="K3285" s="6"/>
      <c r="L3285" s="6"/>
      <c r="M3285" s="6"/>
      <c r="N3285"/>
      <c r="O3285"/>
      <c r="P3285"/>
      <c r="Q3285"/>
      <c r="R3285" s="60"/>
    </row>
    <row r="3286" spans="2:18" x14ac:dyDescent="0.25">
      <c r="B3286" s="6"/>
      <c r="C3286" s="6"/>
      <c r="D3286" s="6"/>
      <c r="E3286" s="6"/>
      <c r="F3286" s="6"/>
      <c r="G3286" s="6"/>
      <c r="H3286" s="6"/>
      <c r="I3286" s="6"/>
      <c r="J3286" s="6"/>
      <c r="K3286" s="6"/>
      <c r="L3286" s="6"/>
      <c r="M3286" s="6"/>
      <c r="N3286"/>
      <c r="O3286"/>
      <c r="P3286"/>
      <c r="Q3286"/>
      <c r="R3286" s="60"/>
    </row>
    <row r="3287" spans="2:18" x14ac:dyDescent="0.25">
      <c r="B3287" s="6"/>
      <c r="C3287" s="6"/>
      <c r="D3287" s="6"/>
      <c r="E3287" s="6"/>
      <c r="F3287" s="6"/>
      <c r="G3287" s="6"/>
      <c r="H3287" s="6"/>
      <c r="I3287" s="6"/>
      <c r="J3287" s="6"/>
      <c r="K3287" s="6"/>
      <c r="L3287" s="6"/>
      <c r="M3287" s="6"/>
      <c r="N3287"/>
      <c r="O3287"/>
      <c r="P3287"/>
      <c r="Q3287"/>
      <c r="R3287" s="60"/>
    </row>
    <row r="3288" spans="2:18" x14ac:dyDescent="0.25">
      <c r="B3288" s="6"/>
      <c r="C3288" s="6"/>
      <c r="D3288" s="6"/>
      <c r="E3288" s="6"/>
      <c r="F3288" s="6"/>
      <c r="G3288" s="6"/>
      <c r="H3288" s="6"/>
      <c r="I3288" s="6"/>
      <c r="J3288" s="6"/>
      <c r="K3288" s="6"/>
      <c r="L3288" s="6"/>
      <c r="M3288" s="6"/>
      <c r="N3288"/>
      <c r="O3288"/>
      <c r="P3288"/>
      <c r="Q3288"/>
      <c r="R3288" s="60"/>
    </row>
    <row r="3289" spans="2:18" x14ac:dyDescent="0.25">
      <c r="B3289" s="6"/>
      <c r="C3289" s="6"/>
      <c r="D3289" s="6"/>
      <c r="E3289" s="6"/>
      <c r="F3289" s="6"/>
      <c r="G3289" s="6"/>
      <c r="H3289" s="6"/>
      <c r="I3289" s="6"/>
      <c r="J3289" s="6"/>
      <c r="K3289" s="6"/>
      <c r="L3289" s="6"/>
      <c r="M3289" s="6"/>
      <c r="N3289"/>
      <c r="O3289"/>
      <c r="P3289"/>
      <c r="Q3289"/>
      <c r="R3289" s="60"/>
    </row>
    <row r="3290" spans="2:18" x14ac:dyDescent="0.25">
      <c r="B3290" s="6"/>
      <c r="C3290" s="6"/>
      <c r="D3290" s="6"/>
      <c r="E3290" s="6"/>
      <c r="F3290" s="6"/>
      <c r="G3290" s="6"/>
      <c r="H3290" s="6"/>
      <c r="I3290" s="6"/>
      <c r="J3290" s="6"/>
      <c r="K3290" s="6"/>
      <c r="L3290" s="6"/>
      <c r="M3290" s="6"/>
      <c r="N3290"/>
      <c r="O3290"/>
      <c r="P3290"/>
      <c r="Q3290"/>
      <c r="R3290" s="60"/>
    </row>
    <row r="3291" spans="2:18" x14ac:dyDescent="0.25">
      <c r="B3291" s="6"/>
      <c r="C3291" s="6"/>
      <c r="D3291" s="6"/>
      <c r="E3291" s="6"/>
      <c r="F3291" s="6"/>
      <c r="G3291" s="6"/>
      <c r="H3291" s="6"/>
      <c r="I3291" s="6"/>
      <c r="J3291" s="6"/>
      <c r="K3291" s="6"/>
      <c r="L3291" s="6"/>
      <c r="M3291" s="6"/>
      <c r="N3291"/>
      <c r="O3291"/>
      <c r="P3291"/>
      <c r="Q3291"/>
      <c r="R3291" s="60"/>
    </row>
    <row r="3292" spans="2:18" x14ac:dyDescent="0.25">
      <c r="B3292" s="6"/>
      <c r="C3292" s="6"/>
      <c r="D3292" s="6"/>
      <c r="E3292" s="6"/>
      <c r="F3292" s="6"/>
      <c r="G3292" s="6"/>
      <c r="H3292" s="6"/>
      <c r="I3292" s="6"/>
      <c r="J3292" s="6"/>
      <c r="K3292" s="6"/>
      <c r="L3292" s="6"/>
      <c r="M3292" s="6"/>
      <c r="N3292"/>
      <c r="O3292"/>
      <c r="P3292"/>
      <c r="Q3292"/>
      <c r="R3292" s="60"/>
    </row>
    <row r="3293" spans="2:18" x14ac:dyDescent="0.25">
      <c r="B3293" s="6"/>
      <c r="C3293" s="6"/>
      <c r="D3293" s="6"/>
      <c r="E3293" s="6"/>
      <c r="F3293" s="6"/>
      <c r="G3293" s="6"/>
      <c r="H3293" s="6"/>
      <c r="I3293" s="6"/>
      <c r="J3293" s="6"/>
      <c r="K3293" s="6"/>
      <c r="L3293" s="6"/>
      <c r="M3293" s="6"/>
      <c r="N3293"/>
      <c r="O3293"/>
      <c r="P3293"/>
      <c r="Q3293"/>
      <c r="R3293" s="60"/>
    </row>
    <row r="3294" spans="2:18" x14ac:dyDescent="0.25">
      <c r="B3294" s="6"/>
      <c r="C3294" s="6"/>
      <c r="D3294" s="6"/>
      <c r="E3294" s="6"/>
      <c r="F3294" s="6"/>
      <c r="G3294" s="6"/>
      <c r="H3294" s="6"/>
      <c r="I3294" s="6"/>
      <c r="J3294" s="6"/>
      <c r="K3294" s="6"/>
      <c r="L3294" s="6"/>
      <c r="M3294" s="6"/>
      <c r="N3294"/>
      <c r="O3294"/>
      <c r="P3294"/>
      <c r="Q3294"/>
      <c r="R3294" s="60"/>
    </row>
    <row r="3295" spans="2:18" x14ac:dyDescent="0.25">
      <c r="B3295" s="6"/>
      <c r="C3295" s="6"/>
      <c r="D3295" s="6"/>
      <c r="E3295" s="6"/>
      <c r="F3295" s="6"/>
      <c r="G3295" s="6"/>
      <c r="H3295" s="6"/>
      <c r="I3295" s="6"/>
      <c r="J3295" s="6"/>
      <c r="K3295" s="6"/>
      <c r="L3295" s="6"/>
      <c r="M3295" s="6"/>
      <c r="N3295"/>
      <c r="O3295"/>
      <c r="P3295"/>
      <c r="Q3295"/>
      <c r="R3295" s="60"/>
    </row>
    <row r="3296" spans="2:18" x14ac:dyDescent="0.25">
      <c r="B3296" s="6"/>
      <c r="C3296" s="6"/>
      <c r="D3296" s="6"/>
      <c r="E3296" s="6"/>
      <c r="F3296" s="6"/>
      <c r="G3296" s="6"/>
      <c r="H3296" s="6"/>
      <c r="I3296" s="6"/>
      <c r="J3296" s="6"/>
      <c r="K3296" s="6"/>
      <c r="L3296" s="6"/>
      <c r="M3296" s="6"/>
      <c r="N3296"/>
      <c r="O3296"/>
      <c r="P3296"/>
      <c r="Q3296"/>
      <c r="R3296" s="60"/>
    </row>
    <row r="3297" spans="2:18" x14ac:dyDescent="0.25">
      <c r="B3297" s="6"/>
      <c r="C3297" s="6"/>
      <c r="D3297" s="6"/>
      <c r="E3297" s="6"/>
      <c r="F3297" s="6"/>
      <c r="G3297" s="6"/>
      <c r="H3297" s="6"/>
      <c r="I3297" s="6"/>
      <c r="J3297" s="6"/>
      <c r="K3297" s="6"/>
      <c r="L3297" s="6"/>
      <c r="M3297" s="6"/>
      <c r="N3297"/>
      <c r="O3297"/>
      <c r="P3297"/>
      <c r="Q3297"/>
      <c r="R3297" s="60"/>
    </row>
    <row r="3298" spans="2:18" x14ac:dyDescent="0.25">
      <c r="B3298" s="6"/>
      <c r="C3298" s="6"/>
      <c r="D3298" s="6"/>
      <c r="E3298" s="6"/>
      <c r="F3298" s="6"/>
      <c r="G3298" s="6"/>
      <c r="H3298" s="6"/>
      <c r="I3298" s="6"/>
      <c r="J3298" s="6"/>
      <c r="K3298" s="6"/>
      <c r="L3298" s="6"/>
      <c r="M3298" s="6"/>
      <c r="N3298"/>
      <c r="O3298"/>
      <c r="P3298"/>
      <c r="Q3298"/>
      <c r="R3298" s="60"/>
    </row>
    <row r="3299" spans="2:18" x14ac:dyDescent="0.25">
      <c r="B3299" s="6"/>
      <c r="C3299" s="6"/>
      <c r="D3299" s="6"/>
      <c r="E3299" s="6"/>
      <c r="F3299" s="6"/>
      <c r="G3299" s="6"/>
      <c r="H3299" s="6"/>
      <c r="I3299" s="6"/>
      <c r="J3299" s="6"/>
      <c r="K3299" s="6"/>
      <c r="L3299" s="6"/>
      <c r="M3299" s="6"/>
      <c r="N3299"/>
      <c r="O3299"/>
      <c r="P3299"/>
      <c r="Q3299"/>
      <c r="R3299" s="60"/>
    </row>
    <row r="3300" spans="2:18" x14ac:dyDescent="0.25">
      <c r="B3300" s="6"/>
      <c r="C3300" s="6"/>
      <c r="D3300" s="6"/>
      <c r="E3300" s="6"/>
      <c r="F3300" s="6"/>
      <c r="G3300" s="6"/>
      <c r="H3300" s="6"/>
      <c r="I3300" s="6"/>
      <c r="J3300" s="6"/>
      <c r="K3300" s="6"/>
      <c r="L3300" s="6"/>
      <c r="M3300" s="6"/>
      <c r="N3300"/>
      <c r="O3300"/>
      <c r="P3300"/>
      <c r="Q3300"/>
      <c r="R3300" s="60"/>
    </row>
    <row r="3301" spans="2:18" x14ac:dyDescent="0.25">
      <c r="B3301" s="6"/>
      <c r="C3301" s="6"/>
      <c r="D3301" s="6"/>
      <c r="E3301" s="6"/>
      <c r="F3301" s="6"/>
      <c r="G3301" s="6"/>
      <c r="H3301" s="6"/>
      <c r="I3301" s="6"/>
      <c r="J3301" s="6"/>
      <c r="K3301" s="6"/>
      <c r="L3301" s="6"/>
      <c r="M3301" s="6"/>
      <c r="N3301"/>
      <c r="O3301"/>
      <c r="P3301"/>
      <c r="Q3301"/>
      <c r="R3301" s="60"/>
    </row>
    <row r="3302" spans="2:18" x14ac:dyDescent="0.25">
      <c r="B3302" s="6"/>
      <c r="C3302" s="6"/>
      <c r="D3302" s="6"/>
      <c r="E3302" s="6"/>
      <c r="F3302" s="6"/>
      <c r="G3302" s="6"/>
      <c r="H3302" s="6"/>
      <c r="I3302" s="6"/>
      <c r="J3302" s="6"/>
      <c r="K3302" s="6"/>
      <c r="L3302" s="6"/>
      <c r="M3302" s="6"/>
      <c r="N3302"/>
      <c r="O3302"/>
      <c r="P3302"/>
      <c r="Q3302"/>
      <c r="R3302" s="60"/>
    </row>
    <row r="3303" spans="2:18" x14ac:dyDescent="0.25">
      <c r="B3303" s="6"/>
      <c r="C3303" s="6"/>
      <c r="D3303" s="6"/>
      <c r="E3303" s="6"/>
      <c r="F3303" s="6"/>
      <c r="G3303" s="6"/>
      <c r="H3303" s="6"/>
      <c r="I3303" s="6"/>
      <c r="J3303" s="6"/>
      <c r="K3303" s="6"/>
      <c r="L3303" s="6"/>
      <c r="M3303" s="6"/>
      <c r="N3303"/>
      <c r="O3303"/>
      <c r="P3303"/>
      <c r="Q3303"/>
      <c r="R3303" s="60"/>
    </row>
    <row r="3304" spans="2:18" x14ac:dyDescent="0.25">
      <c r="B3304" s="6"/>
      <c r="C3304" s="6"/>
      <c r="D3304" s="6"/>
      <c r="E3304" s="6"/>
      <c r="F3304" s="6"/>
      <c r="G3304" s="6"/>
      <c r="H3304" s="6"/>
      <c r="I3304" s="6"/>
      <c r="J3304" s="6"/>
      <c r="K3304" s="6"/>
      <c r="L3304" s="6"/>
      <c r="M3304" s="6"/>
      <c r="N3304"/>
      <c r="O3304"/>
      <c r="P3304"/>
      <c r="Q3304"/>
      <c r="R3304" s="60"/>
    </row>
    <row r="3305" spans="2:18" x14ac:dyDescent="0.25">
      <c r="B3305" s="6"/>
      <c r="C3305" s="6"/>
      <c r="D3305" s="6"/>
      <c r="E3305" s="6"/>
      <c r="F3305" s="6"/>
      <c r="G3305" s="6"/>
      <c r="H3305" s="6"/>
      <c r="I3305" s="6"/>
      <c r="J3305" s="6"/>
      <c r="K3305" s="6"/>
      <c r="L3305" s="6"/>
      <c r="M3305" s="6"/>
      <c r="N3305"/>
      <c r="O3305"/>
      <c r="P3305"/>
      <c r="Q3305"/>
      <c r="R3305" s="60"/>
    </row>
    <row r="3306" spans="2:18" x14ac:dyDescent="0.25">
      <c r="B3306" s="6"/>
      <c r="C3306" s="6"/>
      <c r="D3306" s="6"/>
      <c r="E3306" s="6"/>
      <c r="F3306" s="6"/>
      <c r="G3306" s="6"/>
      <c r="H3306" s="6"/>
      <c r="I3306" s="6"/>
      <c r="J3306" s="6"/>
      <c r="K3306" s="6"/>
      <c r="L3306" s="6"/>
      <c r="M3306" s="6"/>
      <c r="N3306"/>
      <c r="O3306"/>
      <c r="P3306"/>
      <c r="Q3306"/>
      <c r="R3306" s="60"/>
    </row>
    <row r="3307" spans="2:18" x14ac:dyDescent="0.25">
      <c r="B3307" s="6"/>
      <c r="C3307" s="6"/>
      <c r="D3307" s="6"/>
      <c r="E3307" s="6"/>
      <c r="F3307" s="6"/>
      <c r="G3307" s="6"/>
      <c r="H3307" s="6"/>
      <c r="I3307" s="6"/>
      <c r="J3307" s="6"/>
      <c r="K3307" s="6"/>
      <c r="L3307" s="6"/>
      <c r="M3307" s="6"/>
      <c r="N3307"/>
      <c r="O3307"/>
      <c r="P3307"/>
      <c r="Q3307"/>
      <c r="R3307" s="60"/>
    </row>
    <row r="3308" spans="2:18" x14ac:dyDescent="0.25">
      <c r="B3308" s="6"/>
      <c r="C3308" s="6"/>
      <c r="D3308" s="6"/>
      <c r="E3308" s="6"/>
      <c r="F3308" s="6"/>
      <c r="G3308" s="6"/>
      <c r="H3308" s="6"/>
      <c r="I3308" s="6"/>
      <c r="J3308" s="6"/>
      <c r="K3308" s="6"/>
      <c r="L3308" s="6"/>
      <c r="M3308" s="6"/>
      <c r="N3308"/>
      <c r="O3308"/>
      <c r="P3308"/>
      <c r="Q3308"/>
      <c r="R3308" s="60"/>
    </row>
    <row r="3309" spans="2:18" x14ac:dyDescent="0.25">
      <c r="B3309" s="6"/>
      <c r="C3309" s="6"/>
      <c r="D3309" s="6"/>
      <c r="E3309" s="6"/>
      <c r="F3309" s="6"/>
      <c r="G3309" s="6"/>
      <c r="H3309" s="6"/>
      <c r="I3309" s="6"/>
      <c r="J3309" s="6"/>
      <c r="K3309" s="6"/>
      <c r="L3309" s="6"/>
      <c r="M3309" s="6"/>
      <c r="N3309"/>
      <c r="O3309"/>
      <c r="P3309"/>
      <c r="Q3309"/>
      <c r="R3309" s="60"/>
    </row>
    <row r="3310" spans="2:18" x14ac:dyDescent="0.25">
      <c r="B3310" s="6"/>
      <c r="C3310" s="6"/>
      <c r="D3310" s="6"/>
      <c r="E3310" s="6"/>
      <c r="F3310" s="6"/>
      <c r="G3310" s="6"/>
      <c r="H3310" s="6"/>
      <c r="I3310" s="6"/>
      <c r="J3310" s="6"/>
      <c r="K3310" s="6"/>
      <c r="L3310" s="6"/>
      <c r="M3310" s="6"/>
      <c r="N3310"/>
      <c r="O3310"/>
      <c r="P3310"/>
      <c r="Q3310"/>
      <c r="R3310" s="60"/>
    </row>
    <row r="3311" spans="2:18" x14ac:dyDescent="0.25">
      <c r="B3311" s="6"/>
      <c r="C3311" s="6"/>
      <c r="D3311" s="6"/>
      <c r="E3311" s="6"/>
      <c r="F3311" s="6"/>
      <c r="G3311" s="6"/>
      <c r="H3311" s="6"/>
      <c r="I3311" s="6"/>
      <c r="J3311" s="6"/>
      <c r="K3311" s="6"/>
      <c r="L3311" s="6"/>
      <c r="M3311" s="6"/>
      <c r="N3311"/>
      <c r="O3311"/>
      <c r="P3311"/>
      <c r="Q3311"/>
      <c r="R3311" s="60"/>
    </row>
    <row r="3312" spans="2:18" x14ac:dyDescent="0.25">
      <c r="B3312" s="6"/>
      <c r="C3312" s="6"/>
      <c r="D3312" s="6"/>
      <c r="E3312" s="6"/>
      <c r="F3312" s="6"/>
      <c r="G3312" s="6"/>
      <c r="H3312" s="6"/>
      <c r="I3312" s="6"/>
      <c r="J3312" s="6"/>
      <c r="K3312" s="6"/>
      <c r="L3312" s="6"/>
      <c r="M3312" s="6"/>
      <c r="N3312"/>
      <c r="O3312"/>
      <c r="P3312"/>
      <c r="Q3312"/>
      <c r="R3312" s="60"/>
    </row>
    <row r="3313" spans="2:18" x14ac:dyDescent="0.25">
      <c r="B3313" s="6"/>
      <c r="C3313" s="6"/>
      <c r="D3313" s="6"/>
      <c r="E3313" s="6"/>
      <c r="F3313" s="6"/>
      <c r="G3313" s="6"/>
      <c r="H3313" s="6"/>
      <c r="I3313" s="6"/>
      <c r="J3313" s="6"/>
      <c r="K3313" s="6"/>
      <c r="L3313" s="6"/>
      <c r="M3313" s="6"/>
      <c r="N3313"/>
      <c r="O3313"/>
      <c r="P3313"/>
      <c r="Q3313"/>
      <c r="R3313" s="60"/>
    </row>
    <row r="3314" spans="2:18" x14ac:dyDescent="0.25">
      <c r="B3314" s="6"/>
      <c r="C3314" s="6"/>
      <c r="D3314" s="6"/>
      <c r="E3314" s="6"/>
      <c r="F3314" s="6"/>
      <c r="G3314" s="6"/>
      <c r="H3314" s="6"/>
      <c r="I3314" s="6"/>
      <c r="J3314" s="6"/>
      <c r="K3314" s="6"/>
      <c r="L3314" s="6"/>
      <c r="M3314" s="6"/>
      <c r="N3314"/>
      <c r="O3314"/>
      <c r="P3314"/>
      <c r="Q3314"/>
      <c r="R3314" s="60"/>
    </row>
    <row r="3315" spans="2:18" x14ac:dyDescent="0.25">
      <c r="B3315" s="6"/>
      <c r="C3315" s="6"/>
      <c r="D3315" s="6"/>
      <c r="E3315" s="6"/>
      <c r="F3315" s="6"/>
      <c r="G3315" s="6"/>
      <c r="H3315" s="6"/>
      <c r="I3315" s="6"/>
      <c r="J3315" s="6"/>
      <c r="K3315" s="6"/>
      <c r="L3315" s="6"/>
      <c r="M3315" s="6"/>
      <c r="N3315"/>
      <c r="O3315"/>
      <c r="P3315"/>
      <c r="Q3315"/>
      <c r="R3315" s="60"/>
    </row>
    <row r="3316" spans="2:18" x14ac:dyDescent="0.25">
      <c r="B3316" s="6"/>
      <c r="C3316" s="6"/>
      <c r="D3316" s="6"/>
      <c r="E3316" s="6"/>
      <c r="F3316" s="6"/>
      <c r="G3316" s="6"/>
      <c r="H3316" s="6"/>
      <c r="I3316" s="6"/>
      <c r="J3316" s="6"/>
      <c r="K3316" s="6"/>
      <c r="L3316" s="6"/>
      <c r="M3316" s="6"/>
      <c r="N3316"/>
      <c r="O3316"/>
      <c r="P3316"/>
      <c r="Q3316"/>
      <c r="R3316" s="60"/>
    </row>
    <row r="3317" spans="2:18" x14ac:dyDescent="0.25">
      <c r="B3317" s="6"/>
      <c r="C3317" s="6"/>
      <c r="D3317" s="6"/>
      <c r="E3317" s="6"/>
      <c r="F3317" s="6"/>
      <c r="G3317" s="6"/>
      <c r="H3317" s="6"/>
      <c r="I3317" s="6"/>
      <c r="J3317" s="6"/>
      <c r="K3317" s="6"/>
      <c r="L3317" s="6"/>
      <c r="M3317" s="6"/>
      <c r="N3317"/>
      <c r="O3317"/>
      <c r="P3317"/>
      <c r="Q3317"/>
      <c r="R3317" s="60"/>
    </row>
    <row r="3318" spans="2:18" x14ac:dyDescent="0.25">
      <c r="B3318" s="6"/>
      <c r="C3318" s="6"/>
      <c r="D3318" s="6"/>
      <c r="E3318" s="6"/>
      <c r="F3318" s="6"/>
      <c r="G3318" s="6"/>
      <c r="H3318" s="6"/>
      <c r="I3318" s="6"/>
      <c r="J3318" s="6"/>
      <c r="K3318" s="6"/>
      <c r="L3318" s="6"/>
      <c r="M3318" s="6"/>
      <c r="N3318"/>
      <c r="O3318"/>
      <c r="P3318"/>
      <c r="Q3318"/>
      <c r="R3318" s="60"/>
    </row>
    <row r="3319" spans="2:18" x14ac:dyDescent="0.25">
      <c r="B3319" s="6"/>
      <c r="C3319" s="6"/>
      <c r="D3319" s="6"/>
      <c r="E3319" s="6"/>
      <c r="F3319" s="6"/>
      <c r="G3319" s="6"/>
      <c r="H3319" s="6"/>
      <c r="I3319" s="6"/>
      <c r="J3319" s="6"/>
      <c r="K3319" s="6"/>
      <c r="L3319" s="6"/>
      <c r="M3319" s="6"/>
      <c r="N3319"/>
      <c r="O3319"/>
      <c r="P3319"/>
      <c r="Q3319"/>
      <c r="R3319" s="60"/>
    </row>
    <row r="3320" spans="2:18" x14ac:dyDescent="0.25">
      <c r="B3320" s="6"/>
      <c r="C3320" s="6"/>
      <c r="D3320" s="6"/>
      <c r="E3320" s="6"/>
      <c r="F3320" s="6"/>
      <c r="G3320" s="6"/>
      <c r="H3320" s="6"/>
      <c r="I3320" s="6"/>
      <c r="J3320" s="6"/>
      <c r="K3320" s="6"/>
      <c r="L3320" s="6"/>
      <c r="M3320" s="6"/>
      <c r="N3320"/>
      <c r="O3320"/>
      <c r="P3320"/>
      <c r="Q3320"/>
      <c r="R3320" s="60"/>
    </row>
    <row r="3321" spans="2:18" x14ac:dyDescent="0.25">
      <c r="B3321" s="6"/>
      <c r="C3321" s="6"/>
      <c r="D3321" s="6"/>
      <c r="E3321" s="6"/>
      <c r="F3321" s="6"/>
      <c r="G3321" s="6"/>
      <c r="H3321" s="6"/>
      <c r="I3321" s="6"/>
      <c r="J3321" s="6"/>
      <c r="K3321" s="6"/>
      <c r="L3321" s="6"/>
      <c r="M3321" s="6"/>
      <c r="N3321"/>
      <c r="O3321"/>
      <c r="P3321"/>
      <c r="Q3321"/>
      <c r="R3321" s="60"/>
    </row>
    <row r="3322" spans="2:18" x14ac:dyDescent="0.25">
      <c r="B3322" s="6"/>
      <c r="C3322" s="6"/>
      <c r="D3322" s="6"/>
      <c r="E3322" s="6"/>
      <c r="F3322" s="6"/>
      <c r="G3322" s="6"/>
      <c r="H3322" s="6"/>
      <c r="I3322" s="6"/>
      <c r="J3322" s="6"/>
      <c r="K3322" s="6"/>
      <c r="L3322" s="6"/>
      <c r="M3322" s="6"/>
      <c r="N3322"/>
      <c r="O3322"/>
      <c r="P3322"/>
      <c r="Q3322"/>
      <c r="R3322" s="60"/>
    </row>
    <row r="3323" spans="2:18" x14ac:dyDescent="0.25">
      <c r="B3323" s="6"/>
      <c r="C3323" s="6"/>
      <c r="D3323" s="6"/>
      <c r="E3323" s="6"/>
      <c r="F3323" s="6"/>
      <c r="G3323" s="6"/>
      <c r="H3323" s="6"/>
      <c r="I3323" s="6"/>
      <c r="J3323" s="6"/>
      <c r="K3323" s="6"/>
      <c r="L3323" s="6"/>
      <c r="M3323" s="6"/>
      <c r="N3323"/>
      <c r="O3323"/>
      <c r="P3323"/>
      <c r="Q3323"/>
      <c r="R3323" s="60"/>
    </row>
    <row r="3324" spans="2:18" x14ac:dyDescent="0.25">
      <c r="B3324" s="6"/>
      <c r="C3324" s="6"/>
      <c r="D3324" s="6"/>
      <c r="E3324" s="6"/>
      <c r="F3324" s="6"/>
      <c r="G3324" s="6"/>
      <c r="H3324" s="6"/>
      <c r="I3324" s="6"/>
      <c r="J3324" s="6"/>
      <c r="K3324" s="6"/>
      <c r="L3324" s="6"/>
      <c r="M3324" s="6"/>
      <c r="N3324"/>
      <c r="O3324"/>
      <c r="P3324"/>
      <c r="Q3324"/>
      <c r="R3324" s="60"/>
    </row>
    <row r="3325" spans="2:18" x14ac:dyDescent="0.25">
      <c r="B3325" s="6"/>
      <c r="C3325" s="6"/>
      <c r="D3325" s="6"/>
      <c r="E3325" s="6"/>
      <c r="F3325" s="6"/>
      <c r="G3325" s="6"/>
      <c r="H3325" s="6"/>
      <c r="I3325" s="6"/>
      <c r="J3325" s="6"/>
      <c r="K3325" s="6"/>
      <c r="L3325" s="6"/>
      <c r="M3325" s="6"/>
      <c r="N3325"/>
      <c r="O3325"/>
      <c r="P3325"/>
      <c r="Q3325"/>
      <c r="R3325" s="60"/>
    </row>
    <row r="3326" spans="2:18" x14ac:dyDescent="0.25">
      <c r="B3326" s="6"/>
      <c r="C3326" s="6"/>
      <c r="D3326" s="6"/>
      <c r="E3326" s="6"/>
      <c r="F3326" s="6"/>
      <c r="G3326" s="6"/>
      <c r="H3326" s="6"/>
      <c r="I3326" s="6"/>
      <c r="J3326" s="6"/>
      <c r="K3326" s="6"/>
      <c r="L3326" s="6"/>
      <c r="M3326" s="6"/>
      <c r="N3326"/>
      <c r="O3326"/>
      <c r="P3326"/>
      <c r="Q3326"/>
      <c r="R3326" s="60"/>
    </row>
    <row r="3327" spans="2:18" x14ac:dyDescent="0.25">
      <c r="B3327" s="6"/>
      <c r="C3327" s="6"/>
      <c r="D3327" s="6"/>
      <c r="E3327" s="6"/>
      <c r="F3327" s="6"/>
      <c r="G3327" s="6"/>
      <c r="H3327" s="6"/>
      <c r="I3327" s="6"/>
      <c r="J3327" s="6"/>
      <c r="K3327" s="6"/>
      <c r="L3327" s="6"/>
      <c r="M3327" s="6"/>
      <c r="N3327"/>
      <c r="O3327"/>
      <c r="P3327"/>
      <c r="Q3327"/>
      <c r="R3327" s="60"/>
    </row>
    <row r="3328" spans="2:18" x14ac:dyDescent="0.25">
      <c r="B3328" s="6"/>
      <c r="C3328" s="6"/>
      <c r="D3328" s="6"/>
      <c r="E3328" s="6"/>
      <c r="F3328" s="6"/>
      <c r="G3328" s="6"/>
      <c r="H3328" s="6"/>
      <c r="I3328" s="6"/>
      <c r="J3328" s="6"/>
      <c r="K3328" s="6"/>
      <c r="L3328" s="6"/>
      <c r="M3328" s="6"/>
      <c r="N3328"/>
      <c r="O3328"/>
      <c r="P3328"/>
      <c r="Q3328"/>
      <c r="R3328" s="60"/>
    </row>
    <row r="3329" spans="2:18" x14ac:dyDescent="0.25">
      <c r="B3329" s="6"/>
      <c r="C3329" s="6"/>
      <c r="D3329" s="6"/>
      <c r="E3329" s="6"/>
      <c r="F3329" s="6"/>
      <c r="G3329" s="6"/>
      <c r="H3329" s="6"/>
      <c r="I3329" s="6"/>
      <c r="J3329" s="6"/>
      <c r="K3329" s="6"/>
      <c r="L3329" s="6"/>
      <c r="M3329" s="6"/>
      <c r="N3329"/>
      <c r="O3329"/>
      <c r="P3329"/>
      <c r="Q3329"/>
      <c r="R3329" s="60"/>
    </row>
    <row r="3330" spans="2:18" x14ac:dyDescent="0.25">
      <c r="B3330" s="6"/>
      <c r="C3330" s="6"/>
      <c r="D3330" s="6"/>
      <c r="E3330" s="6"/>
      <c r="F3330" s="6"/>
      <c r="G3330" s="6"/>
      <c r="H3330" s="6"/>
      <c r="I3330" s="6"/>
      <c r="J3330" s="6"/>
      <c r="K3330" s="6"/>
      <c r="L3330" s="6"/>
      <c r="M3330" s="6"/>
      <c r="N3330"/>
      <c r="O3330"/>
      <c r="P3330"/>
      <c r="Q3330"/>
      <c r="R3330" s="60"/>
    </row>
    <row r="3331" spans="2:18" x14ac:dyDescent="0.25">
      <c r="B3331" s="6"/>
      <c r="C3331" s="6"/>
      <c r="D3331" s="6"/>
      <c r="E3331" s="6"/>
      <c r="F3331" s="6"/>
      <c r="G3331" s="6"/>
      <c r="H3331" s="6"/>
      <c r="I3331" s="6"/>
      <c r="J3331" s="6"/>
      <c r="K3331" s="6"/>
      <c r="L3331" s="6"/>
      <c r="M3331" s="6"/>
      <c r="N3331"/>
      <c r="O3331"/>
      <c r="P3331"/>
      <c r="Q3331"/>
      <c r="R3331" s="60"/>
    </row>
    <row r="3332" spans="2:18" x14ac:dyDescent="0.25">
      <c r="B3332" s="6"/>
      <c r="C3332" s="6"/>
      <c r="D3332" s="6"/>
      <c r="E3332" s="6"/>
      <c r="F3332" s="6"/>
      <c r="G3332" s="6"/>
      <c r="H3332" s="6"/>
      <c r="I3332" s="6"/>
      <c r="J3332" s="6"/>
      <c r="K3332" s="6"/>
      <c r="L3332" s="6"/>
      <c r="M3332" s="6"/>
      <c r="N3332"/>
      <c r="O3332"/>
      <c r="P3332"/>
      <c r="Q3332"/>
      <c r="R3332" s="60"/>
    </row>
    <row r="3333" spans="2:18" x14ac:dyDescent="0.25">
      <c r="B3333" s="6"/>
      <c r="C3333" s="6"/>
      <c r="D3333" s="6"/>
      <c r="E3333" s="6"/>
      <c r="F3333" s="6"/>
      <c r="G3333" s="6"/>
      <c r="H3333" s="6"/>
      <c r="I3333" s="6"/>
      <c r="J3333" s="6"/>
      <c r="K3333" s="6"/>
      <c r="L3333" s="6"/>
      <c r="M3333" s="6"/>
      <c r="N3333"/>
      <c r="O3333"/>
      <c r="P3333"/>
      <c r="Q3333"/>
      <c r="R3333" s="60"/>
    </row>
    <row r="3334" spans="2:18" x14ac:dyDescent="0.25">
      <c r="B3334" s="6"/>
      <c r="C3334" s="6"/>
      <c r="D3334" s="6"/>
      <c r="E3334" s="6"/>
      <c r="F3334" s="6"/>
      <c r="G3334" s="6"/>
      <c r="H3334" s="6"/>
      <c r="I3334" s="6"/>
      <c r="J3334" s="6"/>
      <c r="K3334" s="6"/>
      <c r="L3334" s="6"/>
      <c r="M3334" s="6"/>
      <c r="N3334"/>
      <c r="O3334"/>
      <c r="P3334"/>
      <c r="Q3334"/>
      <c r="R3334" s="60"/>
    </row>
    <row r="3335" spans="2:18" x14ac:dyDescent="0.25">
      <c r="B3335" s="6"/>
      <c r="C3335" s="6"/>
      <c r="D3335" s="6"/>
      <c r="E3335" s="6"/>
      <c r="F3335" s="6"/>
      <c r="G3335" s="6"/>
      <c r="H3335" s="6"/>
      <c r="I3335" s="6"/>
      <c r="J3335" s="6"/>
      <c r="K3335" s="6"/>
      <c r="L3335" s="6"/>
      <c r="M3335" s="6"/>
      <c r="N3335"/>
      <c r="O3335"/>
      <c r="P3335"/>
      <c r="Q3335"/>
      <c r="R3335" s="60"/>
    </row>
    <row r="3336" spans="2:18" x14ac:dyDescent="0.25">
      <c r="B3336" s="6"/>
      <c r="C3336" s="6"/>
      <c r="D3336" s="6"/>
      <c r="E3336" s="6"/>
      <c r="F3336" s="6"/>
      <c r="G3336" s="6"/>
      <c r="H3336" s="6"/>
      <c r="I3336" s="6"/>
      <c r="J3336" s="6"/>
      <c r="K3336" s="6"/>
      <c r="L3336" s="6"/>
      <c r="M3336" s="6"/>
      <c r="N3336"/>
      <c r="O3336"/>
      <c r="P3336"/>
      <c r="Q3336"/>
      <c r="R3336" s="60"/>
    </row>
    <row r="3337" spans="2:18" x14ac:dyDescent="0.25">
      <c r="B3337" s="6"/>
      <c r="C3337" s="6"/>
      <c r="D3337" s="6"/>
      <c r="E3337" s="6"/>
      <c r="F3337" s="6"/>
      <c r="G3337" s="6"/>
      <c r="H3337" s="6"/>
      <c r="I3337" s="6"/>
      <c r="J3337" s="6"/>
      <c r="K3337" s="6"/>
      <c r="L3337" s="6"/>
      <c r="M3337" s="6"/>
      <c r="N3337"/>
      <c r="O3337"/>
      <c r="P3337"/>
      <c r="Q3337"/>
      <c r="R3337" s="60"/>
    </row>
    <row r="3338" spans="2:18" x14ac:dyDescent="0.25">
      <c r="B3338" s="6"/>
      <c r="C3338" s="6"/>
      <c r="D3338" s="6"/>
      <c r="E3338" s="6"/>
      <c r="F3338" s="6"/>
      <c r="G3338" s="6"/>
      <c r="H3338" s="6"/>
      <c r="I3338" s="6"/>
      <c r="J3338" s="6"/>
      <c r="K3338" s="6"/>
      <c r="L3338" s="6"/>
      <c r="M3338" s="6"/>
      <c r="N3338"/>
      <c r="O3338"/>
      <c r="P3338"/>
      <c r="Q3338"/>
      <c r="R3338" s="60"/>
    </row>
    <row r="3339" spans="2:18" x14ac:dyDescent="0.25">
      <c r="B3339" s="6"/>
      <c r="C3339" s="6"/>
      <c r="D3339" s="6"/>
      <c r="E3339" s="6"/>
      <c r="F3339" s="6"/>
      <c r="G3339" s="6"/>
      <c r="H3339" s="6"/>
      <c r="I3339" s="6"/>
      <c r="J3339" s="6"/>
      <c r="K3339" s="6"/>
      <c r="L3339" s="6"/>
      <c r="M3339" s="6"/>
      <c r="N3339"/>
      <c r="O3339"/>
      <c r="P3339"/>
      <c r="Q3339"/>
      <c r="R3339" s="60"/>
    </row>
    <row r="3340" spans="2:18" x14ac:dyDescent="0.25">
      <c r="B3340" s="6"/>
      <c r="C3340" s="6"/>
      <c r="D3340" s="6"/>
      <c r="E3340" s="6"/>
      <c r="F3340" s="6"/>
      <c r="G3340" s="6"/>
      <c r="H3340" s="6"/>
      <c r="I3340" s="6"/>
      <c r="J3340" s="6"/>
      <c r="K3340" s="6"/>
      <c r="L3340" s="6"/>
      <c r="M3340" s="6"/>
      <c r="N3340"/>
      <c r="O3340"/>
      <c r="P3340"/>
      <c r="Q3340"/>
      <c r="R3340" s="60"/>
    </row>
    <row r="3341" spans="2:18" x14ac:dyDescent="0.25">
      <c r="B3341" s="6"/>
      <c r="C3341" s="6"/>
      <c r="D3341" s="6"/>
      <c r="E3341" s="6"/>
      <c r="F3341" s="6"/>
      <c r="G3341" s="6"/>
      <c r="H3341" s="6"/>
      <c r="I3341" s="6"/>
      <c r="J3341" s="6"/>
      <c r="K3341" s="6"/>
      <c r="L3341" s="6"/>
      <c r="M3341" s="6"/>
      <c r="N3341"/>
      <c r="O3341"/>
      <c r="P3341"/>
      <c r="Q3341"/>
      <c r="R3341" s="60"/>
    </row>
    <row r="3342" spans="2:18" x14ac:dyDescent="0.25">
      <c r="B3342" s="6"/>
      <c r="C3342" s="6"/>
      <c r="D3342" s="6"/>
      <c r="E3342" s="6"/>
      <c r="F3342" s="6"/>
      <c r="G3342" s="6"/>
      <c r="H3342" s="6"/>
      <c r="I3342" s="6"/>
      <c r="J3342" s="6"/>
      <c r="K3342" s="6"/>
      <c r="L3342" s="6"/>
      <c r="M3342" s="6"/>
      <c r="N3342"/>
      <c r="O3342"/>
      <c r="P3342"/>
      <c r="Q3342"/>
      <c r="R3342" s="60"/>
    </row>
    <row r="3343" spans="2:18" x14ac:dyDescent="0.25">
      <c r="B3343" s="6"/>
      <c r="C3343" s="6"/>
      <c r="D3343" s="6"/>
      <c r="E3343" s="6"/>
      <c r="F3343" s="6"/>
      <c r="G3343" s="6"/>
      <c r="H3343" s="6"/>
      <c r="I3343" s="6"/>
      <c r="J3343" s="6"/>
      <c r="K3343" s="6"/>
      <c r="L3343" s="6"/>
      <c r="M3343" s="6"/>
      <c r="N3343"/>
      <c r="O3343"/>
      <c r="P3343"/>
      <c r="Q3343"/>
      <c r="R3343" s="60"/>
    </row>
    <row r="3344" spans="2:18" x14ac:dyDescent="0.25">
      <c r="B3344" s="6"/>
      <c r="C3344" s="6"/>
      <c r="D3344" s="6"/>
      <c r="E3344" s="6"/>
      <c r="F3344" s="6"/>
      <c r="G3344" s="6"/>
      <c r="H3344" s="6"/>
      <c r="I3344" s="6"/>
      <c r="J3344" s="6"/>
      <c r="K3344" s="6"/>
      <c r="L3344" s="6"/>
      <c r="M3344" s="6"/>
      <c r="N3344"/>
      <c r="O3344"/>
      <c r="P3344"/>
      <c r="Q3344"/>
      <c r="R3344" s="60"/>
    </row>
    <row r="3345" spans="2:18" x14ac:dyDescent="0.25">
      <c r="B3345" s="6"/>
      <c r="C3345" s="6"/>
      <c r="D3345" s="6"/>
      <c r="E3345" s="6"/>
      <c r="F3345" s="6"/>
      <c r="G3345" s="6"/>
      <c r="H3345" s="6"/>
      <c r="I3345" s="6"/>
      <c r="J3345" s="6"/>
      <c r="K3345" s="6"/>
      <c r="L3345" s="6"/>
      <c r="M3345" s="6"/>
      <c r="N3345"/>
      <c r="O3345"/>
      <c r="P3345"/>
      <c r="Q3345"/>
      <c r="R3345" s="60"/>
    </row>
    <row r="3346" spans="2:18" x14ac:dyDescent="0.25">
      <c r="B3346" s="6"/>
      <c r="C3346" s="6"/>
      <c r="D3346" s="6"/>
      <c r="E3346" s="6"/>
      <c r="F3346" s="6"/>
      <c r="G3346" s="6"/>
      <c r="H3346" s="6"/>
      <c r="I3346" s="6"/>
      <c r="J3346" s="6"/>
      <c r="K3346" s="6"/>
      <c r="L3346" s="6"/>
      <c r="M3346" s="6"/>
      <c r="N3346"/>
      <c r="O3346"/>
      <c r="P3346"/>
      <c r="Q3346"/>
      <c r="R3346" s="60"/>
    </row>
    <row r="3347" spans="2:18" x14ac:dyDescent="0.25">
      <c r="B3347" s="6"/>
      <c r="C3347" s="6"/>
      <c r="D3347" s="6"/>
      <c r="E3347" s="6"/>
      <c r="F3347" s="6"/>
      <c r="G3347" s="6"/>
      <c r="H3347" s="6"/>
      <c r="I3347" s="6"/>
      <c r="J3347" s="6"/>
      <c r="K3347" s="6"/>
      <c r="L3347" s="6"/>
      <c r="M3347" s="6"/>
      <c r="N3347"/>
      <c r="O3347"/>
      <c r="P3347"/>
      <c r="Q3347"/>
      <c r="R3347" s="60"/>
    </row>
    <row r="3348" spans="2:18" x14ac:dyDescent="0.25">
      <c r="B3348" s="6"/>
      <c r="C3348" s="6"/>
      <c r="D3348" s="6"/>
      <c r="E3348" s="6"/>
      <c r="F3348" s="6"/>
      <c r="G3348" s="6"/>
      <c r="H3348" s="6"/>
      <c r="I3348" s="6"/>
      <c r="J3348" s="6"/>
      <c r="K3348" s="6"/>
      <c r="L3348" s="6"/>
      <c r="M3348" s="6"/>
      <c r="N3348"/>
      <c r="O3348"/>
      <c r="P3348"/>
      <c r="Q3348"/>
      <c r="R3348" s="60"/>
    </row>
    <row r="3349" spans="2:18" x14ac:dyDescent="0.25">
      <c r="B3349" s="6"/>
      <c r="C3349" s="6"/>
      <c r="D3349" s="6"/>
      <c r="E3349" s="6"/>
      <c r="F3349" s="6"/>
      <c r="G3349" s="6"/>
      <c r="H3349" s="6"/>
      <c r="I3349" s="6"/>
      <c r="J3349" s="6"/>
      <c r="K3349" s="6"/>
      <c r="L3349" s="6"/>
      <c r="M3349" s="6"/>
      <c r="N3349"/>
      <c r="O3349"/>
      <c r="P3349"/>
      <c r="Q3349"/>
      <c r="R3349" s="60"/>
    </row>
    <row r="3350" spans="2:18" x14ac:dyDescent="0.25">
      <c r="B3350" s="6"/>
      <c r="C3350" s="6"/>
      <c r="D3350" s="6"/>
      <c r="E3350" s="6"/>
      <c r="F3350" s="6"/>
      <c r="G3350" s="6"/>
      <c r="H3350" s="6"/>
      <c r="I3350" s="6"/>
      <c r="J3350" s="6"/>
      <c r="K3350" s="6"/>
      <c r="L3350" s="6"/>
      <c r="M3350" s="6"/>
      <c r="N3350"/>
      <c r="O3350"/>
      <c r="P3350"/>
      <c r="Q3350"/>
      <c r="R3350" s="60"/>
    </row>
    <row r="3351" spans="2:18" x14ac:dyDescent="0.25">
      <c r="B3351" s="6"/>
      <c r="C3351" s="6"/>
      <c r="D3351" s="6"/>
      <c r="E3351" s="6"/>
      <c r="F3351" s="6"/>
      <c r="G3351" s="6"/>
      <c r="H3351" s="6"/>
      <c r="I3351" s="6"/>
      <c r="J3351" s="6"/>
      <c r="K3351" s="6"/>
      <c r="L3351" s="6"/>
      <c r="M3351" s="6"/>
      <c r="N3351"/>
      <c r="O3351"/>
      <c r="P3351"/>
      <c r="Q3351"/>
      <c r="R3351" s="60"/>
    </row>
    <row r="3352" spans="2:18" x14ac:dyDescent="0.25">
      <c r="B3352" s="6"/>
      <c r="C3352" s="6"/>
      <c r="D3352" s="6"/>
      <c r="E3352" s="6"/>
      <c r="F3352" s="6"/>
      <c r="G3352" s="6"/>
      <c r="H3352" s="6"/>
      <c r="I3352" s="6"/>
      <c r="J3352" s="6"/>
      <c r="K3352" s="6"/>
      <c r="L3352" s="6"/>
      <c r="M3352" s="6"/>
      <c r="N3352"/>
      <c r="O3352"/>
      <c r="P3352"/>
      <c r="Q3352"/>
      <c r="R3352" s="60"/>
    </row>
    <row r="3353" spans="2:18" x14ac:dyDescent="0.25">
      <c r="B3353" s="6"/>
      <c r="C3353" s="6"/>
      <c r="D3353" s="6"/>
      <c r="E3353" s="6"/>
      <c r="F3353" s="6"/>
      <c r="G3353" s="6"/>
      <c r="H3353" s="6"/>
      <c r="I3353" s="6"/>
      <c r="J3353" s="6"/>
      <c r="K3353" s="6"/>
      <c r="L3353" s="6"/>
      <c r="M3353" s="6"/>
      <c r="N3353"/>
      <c r="O3353"/>
      <c r="P3353"/>
      <c r="Q3353"/>
      <c r="R3353" s="60"/>
    </row>
    <row r="3354" spans="2:18" x14ac:dyDescent="0.25">
      <c r="B3354" s="6"/>
      <c r="C3354" s="6"/>
      <c r="D3354" s="6"/>
      <c r="E3354" s="6"/>
      <c r="F3354" s="6"/>
      <c r="G3354" s="6"/>
      <c r="H3354" s="6"/>
      <c r="I3354" s="6"/>
      <c r="J3354" s="6"/>
      <c r="K3354" s="6"/>
      <c r="L3354" s="6"/>
      <c r="M3354" s="6"/>
      <c r="N3354"/>
      <c r="O3354"/>
      <c r="P3354"/>
      <c r="Q3354"/>
      <c r="R3354" s="60"/>
    </row>
    <row r="3355" spans="2:18" x14ac:dyDescent="0.25">
      <c r="B3355" s="6"/>
      <c r="C3355" s="6"/>
      <c r="D3355" s="6"/>
      <c r="E3355" s="6"/>
      <c r="F3355" s="6"/>
      <c r="G3355" s="6"/>
      <c r="H3355" s="6"/>
      <c r="I3355" s="6"/>
      <c r="J3355" s="6"/>
      <c r="K3355" s="6"/>
      <c r="L3355" s="6"/>
      <c r="M3355" s="6"/>
      <c r="N3355"/>
      <c r="O3355"/>
      <c r="P3355"/>
      <c r="Q3355"/>
      <c r="R3355" s="60"/>
    </row>
    <row r="3356" spans="2:18" x14ac:dyDescent="0.25">
      <c r="B3356" s="6"/>
      <c r="C3356" s="6"/>
      <c r="D3356" s="6"/>
      <c r="E3356" s="6"/>
      <c r="F3356" s="6"/>
      <c r="G3356" s="6"/>
      <c r="H3356" s="6"/>
      <c r="I3356" s="6"/>
      <c r="J3356" s="6"/>
      <c r="K3356" s="6"/>
      <c r="L3356" s="6"/>
      <c r="M3356" s="6"/>
      <c r="N3356"/>
      <c r="O3356"/>
      <c r="P3356"/>
      <c r="Q3356"/>
      <c r="R3356" s="60"/>
    </row>
    <row r="3357" spans="2:18" x14ac:dyDescent="0.25">
      <c r="B3357" s="6"/>
      <c r="C3357" s="6"/>
      <c r="D3357" s="6"/>
      <c r="E3357" s="6"/>
      <c r="F3357" s="6"/>
      <c r="G3357" s="6"/>
      <c r="H3357" s="6"/>
      <c r="I3357" s="6"/>
      <c r="J3357" s="6"/>
      <c r="K3357" s="6"/>
      <c r="L3357" s="6"/>
      <c r="M3357" s="6"/>
      <c r="N3357"/>
      <c r="O3357"/>
      <c r="P3357"/>
      <c r="Q3357"/>
      <c r="R3357" s="60"/>
    </row>
    <row r="3358" spans="2:18" x14ac:dyDescent="0.25">
      <c r="B3358" s="6"/>
      <c r="C3358" s="6"/>
      <c r="D3358" s="6"/>
      <c r="E3358" s="6"/>
      <c r="F3358" s="6"/>
      <c r="G3358" s="6"/>
      <c r="H3358" s="6"/>
      <c r="I3358" s="6"/>
      <c r="J3358" s="6"/>
      <c r="K3358" s="6"/>
      <c r="L3358" s="6"/>
      <c r="M3358" s="6"/>
      <c r="N3358"/>
      <c r="O3358"/>
      <c r="P3358"/>
      <c r="Q3358"/>
      <c r="R3358" s="60"/>
    </row>
    <row r="3359" spans="2:18" x14ac:dyDescent="0.25">
      <c r="B3359" s="6"/>
      <c r="C3359" s="6"/>
      <c r="D3359" s="6"/>
      <c r="E3359" s="6"/>
      <c r="F3359" s="6"/>
      <c r="G3359" s="6"/>
      <c r="H3359" s="6"/>
      <c r="I3359" s="6"/>
      <c r="J3359" s="6"/>
      <c r="K3359" s="6"/>
      <c r="L3359" s="6"/>
      <c r="M3359" s="6"/>
      <c r="N3359"/>
      <c r="O3359"/>
      <c r="P3359"/>
      <c r="Q3359"/>
      <c r="R3359" s="60"/>
    </row>
    <row r="3360" spans="2:18" x14ac:dyDescent="0.25">
      <c r="B3360" s="6"/>
      <c r="C3360" s="6"/>
      <c r="D3360" s="6"/>
      <c r="E3360" s="6"/>
      <c r="F3360" s="6"/>
      <c r="G3360" s="6"/>
      <c r="H3360" s="6"/>
      <c r="I3360" s="6"/>
      <c r="J3360" s="6"/>
      <c r="K3360" s="6"/>
      <c r="L3360" s="6"/>
      <c r="M3360" s="6"/>
      <c r="N3360"/>
      <c r="O3360"/>
      <c r="P3360"/>
      <c r="Q3360"/>
      <c r="R3360" s="60"/>
    </row>
    <row r="3361" spans="2:18" x14ac:dyDescent="0.25">
      <c r="B3361" s="6"/>
      <c r="C3361" s="6"/>
      <c r="D3361" s="6"/>
      <c r="E3361" s="6"/>
      <c r="F3361" s="6"/>
      <c r="G3361" s="6"/>
      <c r="H3361" s="6"/>
      <c r="I3361" s="6"/>
      <c r="J3361" s="6"/>
      <c r="K3361" s="6"/>
      <c r="L3361" s="6"/>
      <c r="M3361" s="6"/>
      <c r="N3361"/>
      <c r="O3361"/>
      <c r="P3361"/>
      <c r="Q3361"/>
      <c r="R3361" s="60"/>
    </row>
    <row r="3362" spans="2:18" x14ac:dyDescent="0.25">
      <c r="B3362" s="6"/>
      <c r="C3362" s="6"/>
      <c r="D3362" s="6"/>
      <c r="E3362" s="6"/>
      <c r="F3362" s="6"/>
      <c r="G3362" s="6"/>
      <c r="H3362" s="6"/>
      <c r="I3362" s="6"/>
      <c r="J3362" s="6"/>
      <c r="K3362" s="6"/>
      <c r="L3362" s="6"/>
      <c r="M3362" s="6"/>
      <c r="N3362"/>
      <c r="O3362"/>
      <c r="P3362"/>
      <c r="Q3362"/>
      <c r="R3362" s="60"/>
    </row>
    <row r="3363" spans="2:18" x14ac:dyDescent="0.25">
      <c r="B3363" s="6"/>
      <c r="C3363" s="6"/>
      <c r="D3363" s="6"/>
      <c r="E3363" s="6"/>
      <c r="F3363" s="6"/>
      <c r="G3363" s="6"/>
      <c r="H3363" s="6"/>
      <c r="I3363" s="6"/>
      <c r="J3363" s="6"/>
      <c r="K3363" s="6"/>
      <c r="L3363" s="6"/>
      <c r="M3363" s="6"/>
      <c r="N3363"/>
      <c r="O3363"/>
      <c r="P3363"/>
      <c r="Q3363"/>
      <c r="R3363" s="60"/>
    </row>
    <row r="3364" spans="2:18" x14ac:dyDescent="0.25">
      <c r="B3364" s="6"/>
      <c r="C3364" s="6"/>
      <c r="D3364" s="6"/>
      <c r="E3364" s="6"/>
      <c r="F3364" s="6"/>
      <c r="G3364" s="6"/>
      <c r="H3364" s="6"/>
      <c r="I3364" s="6"/>
      <c r="J3364" s="6"/>
      <c r="K3364" s="6"/>
      <c r="L3364" s="6"/>
      <c r="M3364" s="6"/>
      <c r="N3364"/>
      <c r="O3364"/>
      <c r="P3364"/>
      <c r="Q3364"/>
      <c r="R3364" s="60"/>
    </row>
    <row r="3365" spans="2:18" x14ac:dyDescent="0.25">
      <c r="B3365" s="6"/>
      <c r="C3365" s="6"/>
      <c r="D3365" s="6"/>
      <c r="E3365" s="6"/>
      <c r="F3365" s="6"/>
      <c r="G3365" s="6"/>
      <c r="H3365" s="6"/>
      <c r="I3365" s="6"/>
      <c r="J3365" s="6"/>
      <c r="K3365" s="6"/>
      <c r="L3365" s="6"/>
      <c r="M3365" s="6"/>
      <c r="N3365"/>
      <c r="O3365"/>
      <c r="P3365"/>
      <c r="Q3365"/>
      <c r="R3365" s="60"/>
    </row>
    <row r="3366" spans="2:18" x14ac:dyDescent="0.25">
      <c r="B3366" s="6"/>
      <c r="C3366" s="6"/>
      <c r="D3366" s="6"/>
      <c r="E3366" s="6"/>
      <c r="F3366" s="6"/>
      <c r="G3366" s="6"/>
      <c r="H3366" s="6"/>
      <c r="I3366" s="6"/>
      <c r="J3366" s="6"/>
      <c r="K3366" s="6"/>
      <c r="L3366" s="6"/>
      <c r="M3366" s="6"/>
      <c r="N3366"/>
      <c r="O3366"/>
      <c r="P3366"/>
      <c r="Q3366"/>
      <c r="R3366" s="60"/>
    </row>
    <row r="3367" spans="2:18" x14ac:dyDescent="0.25">
      <c r="B3367" s="6"/>
      <c r="C3367" s="6"/>
      <c r="D3367" s="6"/>
      <c r="E3367" s="6"/>
      <c r="F3367" s="6"/>
      <c r="G3367" s="6"/>
      <c r="H3367" s="6"/>
      <c r="I3367" s="6"/>
      <c r="J3367" s="6"/>
      <c r="K3367" s="6"/>
      <c r="L3367" s="6"/>
      <c r="M3367" s="6"/>
      <c r="N3367"/>
      <c r="O3367"/>
      <c r="P3367"/>
      <c r="Q3367"/>
      <c r="R3367" s="60"/>
    </row>
    <row r="3368" spans="2:18" x14ac:dyDescent="0.25">
      <c r="B3368" s="6"/>
      <c r="C3368" s="6"/>
      <c r="D3368" s="6"/>
      <c r="E3368" s="6"/>
      <c r="F3368" s="6"/>
      <c r="G3368" s="6"/>
      <c r="H3368" s="6"/>
      <c r="I3368" s="6"/>
      <c r="J3368" s="6"/>
      <c r="K3368" s="6"/>
      <c r="L3368" s="6"/>
      <c r="M3368" s="6"/>
      <c r="N3368"/>
      <c r="O3368"/>
      <c r="P3368"/>
      <c r="Q3368"/>
      <c r="R3368" s="60"/>
    </row>
    <row r="3369" spans="2:18" x14ac:dyDescent="0.25">
      <c r="B3369" s="6"/>
      <c r="C3369" s="6"/>
      <c r="D3369" s="6"/>
      <c r="E3369" s="6"/>
      <c r="F3369" s="6"/>
      <c r="G3369" s="6"/>
      <c r="H3369" s="6"/>
      <c r="I3369" s="6"/>
      <c r="J3369" s="6"/>
      <c r="K3369" s="6"/>
      <c r="L3369" s="6"/>
      <c r="M3369" s="6"/>
      <c r="N3369"/>
      <c r="O3369"/>
      <c r="P3369"/>
      <c r="Q3369"/>
      <c r="R3369" s="60"/>
    </row>
    <row r="3370" spans="2:18" x14ac:dyDescent="0.25">
      <c r="B3370" s="6"/>
      <c r="C3370" s="6"/>
      <c r="D3370" s="6"/>
      <c r="E3370" s="6"/>
      <c r="F3370" s="6"/>
      <c r="G3370" s="6"/>
      <c r="H3370" s="6"/>
      <c r="I3370" s="6"/>
      <c r="J3370" s="6"/>
      <c r="K3370" s="6"/>
      <c r="L3370" s="6"/>
      <c r="M3370" s="6"/>
      <c r="N3370"/>
      <c r="O3370"/>
      <c r="P3370"/>
      <c r="Q3370"/>
      <c r="R3370" s="60"/>
    </row>
    <row r="3371" spans="2:18" x14ac:dyDescent="0.25">
      <c r="B3371" s="6"/>
      <c r="C3371" s="6"/>
      <c r="D3371" s="6"/>
      <c r="E3371" s="6"/>
      <c r="F3371" s="6"/>
      <c r="G3371" s="6"/>
      <c r="H3371" s="6"/>
      <c r="I3371" s="6"/>
      <c r="J3371" s="6"/>
      <c r="K3371" s="6"/>
      <c r="L3371" s="6"/>
      <c r="M3371" s="6"/>
      <c r="N3371"/>
      <c r="O3371"/>
      <c r="P3371"/>
      <c r="Q3371"/>
      <c r="R3371" s="60"/>
    </row>
    <row r="3372" spans="2:18" x14ac:dyDescent="0.25">
      <c r="B3372" s="6"/>
      <c r="C3372" s="6"/>
      <c r="D3372" s="6"/>
      <c r="E3372" s="6"/>
      <c r="F3372" s="6"/>
      <c r="G3372" s="6"/>
      <c r="H3372" s="6"/>
      <c r="I3372" s="6"/>
      <c r="J3372" s="6"/>
      <c r="K3372" s="6"/>
      <c r="L3372" s="6"/>
      <c r="M3372" s="6"/>
      <c r="N3372"/>
      <c r="O3372"/>
      <c r="P3372"/>
      <c r="Q3372"/>
      <c r="R3372" s="60"/>
    </row>
    <row r="3373" spans="2:18" x14ac:dyDescent="0.25">
      <c r="B3373" s="6"/>
      <c r="C3373" s="6"/>
      <c r="D3373" s="6"/>
      <c r="E3373" s="6"/>
      <c r="F3373" s="6"/>
      <c r="G3373" s="6"/>
      <c r="H3373" s="6"/>
      <c r="I3373" s="6"/>
      <c r="J3373" s="6"/>
      <c r="K3373" s="6"/>
      <c r="L3373" s="6"/>
      <c r="M3373" s="6"/>
      <c r="N3373"/>
      <c r="O3373"/>
      <c r="P3373"/>
      <c r="Q3373"/>
      <c r="R3373" s="60"/>
    </row>
    <row r="3374" spans="2:18" x14ac:dyDescent="0.25">
      <c r="B3374" s="6"/>
      <c r="C3374" s="6"/>
      <c r="D3374" s="6"/>
      <c r="E3374" s="6"/>
      <c r="F3374" s="6"/>
      <c r="G3374" s="6"/>
      <c r="H3374" s="6"/>
      <c r="I3374" s="6"/>
      <c r="J3374" s="6"/>
      <c r="K3374" s="6"/>
      <c r="L3374" s="6"/>
      <c r="M3374" s="6"/>
      <c r="N3374"/>
      <c r="O3374"/>
      <c r="P3374"/>
      <c r="Q3374"/>
      <c r="R3374" s="60"/>
    </row>
    <row r="3375" spans="2:18" x14ac:dyDescent="0.25">
      <c r="B3375" s="6"/>
      <c r="C3375" s="6"/>
      <c r="D3375" s="6"/>
      <c r="E3375" s="6"/>
      <c r="F3375" s="6"/>
      <c r="G3375" s="6"/>
      <c r="H3375" s="6"/>
      <c r="I3375" s="6"/>
      <c r="J3375" s="6"/>
      <c r="K3375" s="6"/>
      <c r="L3375" s="6"/>
      <c r="M3375" s="6"/>
      <c r="N3375"/>
      <c r="O3375"/>
      <c r="P3375"/>
      <c r="Q3375"/>
      <c r="R3375" s="60"/>
    </row>
    <row r="3376" spans="2:18" x14ac:dyDescent="0.25">
      <c r="B3376" s="6"/>
      <c r="C3376" s="6"/>
      <c r="D3376" s="6"/>
      <c r="E3376" s="6"/>
      <c r="F3376" s="6"/>
      <c r="G3376" s="6"/>
      <c r="H3376" s="6"/>
      <c r="I3376" s="6"/>
      <c r="J3376" s="6"/>
      <c r="K3376" s="6"/>
      <c r="L3376" s="6"/>
      <c r="M3376" s="6"/>
      <c r="N3376"/>
      <c r="O3376"/>
      <c r="P3376"/>
      <c r="Q3376"/>
      <c r="R3376" s="60"/>
    </row>
    <row r="3377" spans="2:18" x14ac:dyDescent="0.25">
      <c r="B3377" s="6"/>
      <c r="C3377" s="6"/>
      <c r="D3377" s="6"/>
      <c r="E3377" s="6"/>
      <c r="F3377" s="6"/>
      <c r="G3377" s="6"/>
      <c r="H3377" s="6"/>
      <c r="I3377" s="6"/>
      <c r="J3377" s="6"/>
      <c r="K3377" s="6"/>
      <c r="L3377" s="6"/>
      <c r="M3377" s="6"/>
      <c r="N3377"/>
      <c r="O3377"/>
      <c r="P3377"/>
      <c r="Q3377"/>
      <c r="R3377" s="60"/>
    </row>
    <row r="3378" spans="2:18" x14ac:dyDescent="0.25">
      <c r="B3378" s="6"/>
      <c r="C3378" s="6"/>
      <c r="D3378" s="6"/>
      <c r="E3378" s="6"/>
      <c r="F3378" s="6"/>
      <c r="G3378" s="6"/>
      <c r="H3378" s="6"/>
      <c r="I3378" s="6"/>
      <c r="J3378" s="6"/>
      <c r="K3378" s="6"/>
      <c r="L3378" s="6"/>
      <c r="M3378" s="6"/>
      <c r="N3378"/>
      <c r="O3378"/>
      <c r="P3378"/>
      <c r="Q3378"/>
      <c r="R3378" s="60"/>
    </row>
    <row r="3379" spans="2:18" x14ac:dyDescent="0.25">
      <c r="B3379" s="6"/>
      <c r="C3379" s="6"/>
      <c r="D3379" s="6"/>
      <c r="E3379" s="6"/>
      <c r="F3379" s="6"/>
      <c r="G3379" s="6"/>
      <c r="H3379" s="6"/>
      <c r="I3379" s="6"/>
      <c r="J3379" s="6"/>
      <c r="K3379" s="6"/>
      <c r="L3379" s="6"/>
      <c r="M3379" s="6"/>
      <c r="N3379"/>
      <c r="O3379"/>
      <c r="P3379"/>
      <c r="Q3379"/>
      <c r="R3379" s="60"/>
    </row>
    <row r="3380" spans="2:18" x14ac:dyDescent="0.25">
      <c r="B3380" s="6"/>
      <c r="C3380" s="6"/>
      <c r="D3380" s="6"/>
      <c r="E3380" s="6"/>
      <c r="F3380" s="6"/>
      <c r="G3380" s="6"/>
      <c r="H3380" s="6"/>
      <c r="I3380" s="6"/>
      <c r="J3380" s="6"/>
      <c r="K3380" s="6"/>
      <c r="L3380" s="6"/>
      <c r="M3380" s="6"/>
      <c r="N3380"/>
      <c r="O3380"/>
      <c r="P3380"/>
      <c r="Q3380"/>
      <c r="R3380" s="60"/>
    </row>
    <row r="3381" spans="2:18" x14ac:dyDescent="0.25">
      <c r="B3381" s="6"/>
      <c r="C3381" s="6"/>
      <c r="D3381" s="6"/>
      <c r="E3381" s="6"/>
      <c r="F3381" s="6"/>
      <c r="G3381" s="6"/>
      <c r="H3381" s="6"/>
      <c r="I3381" s="6"/>
      <c r="J3381" s="6"/>
      <c r="K3381" s="6"/>
      <c r="L3381" s="6"/>
      <c r="M3381" s="6"/>
      <c r="N3381"/>
      <c r="O3381"/>
      <c r="P3381"/>
      <c r="Q3381"/>
      <c r="R3381" s="60"/>
    </row>
    <row r="3382" spans="2:18" x14ac:dyDescent="0.25">
      <c r="B3382" s="6"/>
      <c r="C3382" s="6"/>
      <c r="D3382" s="6"/>
      <c r="E3382" s="6"/>
      <c r="F3382" s="6"/>
      <c r="G3382" s="6"/>
      <c r="H3382" s="6"/>
      <c r="I3382" s="6"/>
      <c r="J3382" s="6"/>
      <c r="K3382" s="6"/>
      <c r="L3382" s="6"/>
      <c r="M3382" s="6"/>
      <c r="N3382"/>
      <c r="O3382"/>
      <c r="P3382"/>
      <c r="Q3382"/>
      <c r="R3382" s="60"/>
    </row>
    <row r="3383" spans="2:18" x14ac:dyDescent="0.25">
      <c r="B3383" s="6"/>
      <c r="C3383" s="6"/>
      <c r="D3383" s="6"/>
      <c r="E3383" s="6"/>
      <c r="F3383" s="6"/>
      <c r="G3383" s="6"/>
      <c r="H3383" s="6"/>
      <c r="I3383" s="6"/>
      <c r="J3383" s="6"/>
      <c r="K3383" s="6"/>
      <c r="L3383" s="6"/>
      <c r="M3383" s="6"/>
      <c r="N3383"/>
      <c r="O3383"/>
      <c r="P3383"/>
      <c r="Q3383"/>
      <c r="R3383" s="60"/>
    </row>
    <row r="3384" spans="2:18" x14ac:dyDescent="0.25">
      <c r="B3384" s="6"/>
      <c r="C3384" s="6"/>
      <c r="D3384" s="6"/>
      <c r="E3384" s="6"/>
      <c r="F3384" s="6"/>
      <c r="G3384" s="6"/>
      <c r="H3384" s="6"/>
      <c r="I3384" s="6"/>
      <c r="J3384" s="6"/>
      <c r="K3384" s="6"/>
      <c r="L3384" s="6"/>
      <c r="M3384" s="6"/>
      <c r="N3384"/>
      <c r="O3384"/>
      <c r="P3384"/>
      <c r="Q3384"/>
      <c r="R3384" s="60"/>
    </row>
    <row r="3385" spans="2:18" x14ac:dyDescent="0.25">
      <c r="B3385" s="6"/>
      <c r="C3385" s="6"/>
      <c r="D3385" s="6"/>
      <c r="E3385" s="6"/>
      <c r="F3385" s="6"/>
      <c r="G3385" s="6"/>
      <c r="H3385" s="6"/>
      <c r="I3385" s="6"/>
      <c r="J3385" s="6"/>
      <c r="K3385" s="6"/>
      <c r="L3385" s="6"/>
      <c r="M3385" s="6"/>
      <c r="N3385"/>
      <c r="O3385"/>
      <c r="P3385"/>
      <c r="Q3385"/>
      <c r="R3385" s="60"/>
    </row>
    <row r="3386" spans="2:18" x14ac:dyDescent="0.25">
      <c r="B3386" s="6"/>
      <c r="C3386" s="6"/>
      <c r="D3386" s="6"/>
      <c r="E3386" s="6"/>
      <c r="F3386" s="6"/>
      <c r="G3386" s="6"/>
      <c r="H3386" s="6"/>
      <c r="I3386" s="6"/>
      <c r="J3386" s="6"/>
      <c r="K3386" s="6"/>
      <c r="L3386" s="6"/>
      <c r="M3386" s="6"/>
      <c r="N3386"/>
      <c r="O3386"/>
      <c r="P3386"/>
      <c r="Q3386"/>
      <c r="R3386" s="60"/>
    </row>
    <row r="3387" spans="2:18" x14ac:dyDescent="0.25">
      <c r="B3387" s="6"/>
      <c r="C3387" s="6"/>
      <c r="D3387" s="6"/>
      <c r="E3387" s="6"/>
      <c r="F3387" s="6"/>
      <c r="G3387" s="6"/>
      <c r="H3387" s="6"/>
      <c r="I3387" s="6"/>
      <c r="J3387" s="6"/>
      <c r="K3387" s="6"/>
      <c r="L3387" s="6"/>
      <c r="M3387" s="6"/>
      <c r="N3387"/>
      <c r="O3387"/>
      <c r="P3387"/>
      <c r="Q3387"/>
      <c r="R3387" s="60"/>
    </row>
    <row r="3388" spans="2:18" x14ac:dyDescent="0.25">
      <c r="B3388" s="6"/>
      <c r="C3388" s="6"/>
      <c r="D3388" s="6"/>
      <c r="E3388" s="6"/>
      <c r="F3388" s="6"/>
      <c r="G3388" s="6"/>
      <c r="H3388" s="6"/>
      <c r="I3388" s="6"/>
      <c r="J3388" s="6"/>
      <c r="K3388" s="6"/>
      <c r="L3388" s="6"/>
      <c r="M3388" s="6"/>
      <c r="N3388"/>
      <c r="O3388"/>
      <c r="P3388"/>
      <c r="Q3388"/>
      <c r="R3388" s="60"/>
    </row>
    <row r="3389" spans="2:18" x14ac:dyDescent="0.25">
      <c r="B3389" s="6"/>
      <c r="C3389" s="6"/>
      <c r="D3389" s="6"/>
      <c r="E3389" s="6"/>
      <c r="F3389" s="6"/>
      <c r="G3389" s="6"/>
      <c r="H3389" s="6"/>
      <c r="I3389" s="6"/>
      <c r="J3389" s="6"/>
      <c r="K3389" s="6"/>
      <c r="L3389" s="6"/>
      <c r="M3389" s="6"/>
      <c r="N3389"/>
      <c r="O3389"/>
      <c r="P3389"/>
      <c r="Q3389"/>
      <c r="R3389" s="60"/>
    </row>
    <row r="3390" spans="2:18" x14ac:dyDescent="0.25">
      <c r="B3390" s="6"/>
      <c r="C3390" s="6"/>
      <c r="D3390" s="6"/>
      <c r="E3390" s="6"/>
      <c r="F3390" s="6"/>
      <c r="G3390" s="6"/>
      <c r="H3390" s="6"/>
      <c r="I3390" s="6"/>
      <c r="J3390" s="6"/>
      <c r="K3390" s="6"/>
      <c r="L3390" s="6"/>
      <c r="M3390" s="6"/>
      <c r="N3390"/>
      <c r="O3390"/>
      <c r="P3390"/>
      <c r="Q3390"/>
      <c r="R3390" s="60"/>
    </row>
    <row r="3391" spans="2:18" x14ac:dyDescent="0.25">
      <c r="B3391" s="6"/>
      <c r="C3391" s="6"/>
      <c r="D3391" s="6"/>
      <c r="E3391" s="6"/>
      <c r="F3391" s="6"/>
      <c r="G3391" s="6"/>
      <c r="H3391" s="6"/>
      <c r="I3391" s="6"/>
      <c r="J3391" s="6"/>
      <c r="K3391" s="6"/>
      <c r="L3391" s="6"/>
      <c r="M3391" s="6"/>
      <c r="N3391"/>
      <c r="O3391"/>
      <c r="P3391"/>
      <c r="Q3391"/>
      <c r="R3391" s="60"/>
    </row>
    <row r="3392" spans="2:18" x14ac:dyDescent="0.25">
      <c r="B3392" s="6"/>
      <c r="C3392" s="6"/>
      <c r="D3392" s="6"/>
      <c r="E3392" s="6"/>
      <c r="F3392" s="6"/>
      <c r="G3392" s="6"/>
      <c r="H3392" s="6"/>
      <c r="I3392" s="6"/>
      <c r="J3392" s="6"/>
      <c r="K3392" s="6"/>
      <c r="L3392" s="6"/>
      <c r="M3392" s="6"/>
      <c r="N3392"/>
      <c r="O3392"/>
      <c r="P3392"/>
      <c r="Q3392"/>
      <c r="R3392" s="60"/>
    </row>
    <row r="3393" spans="2:18" x14ac:dyDescent="0.25">
      <c r="B3393" s="6"/>
      <c r="C3393" s="6"/>
      <c r="D3393" s="6"/>
      <c r="E3393" s="6"/>
      <c r="F3393" s="6"/>
      <c r="G3393" s="6"/>
      <c r="H3393" s="6"/>
      <c r="I3393" s="6"/>
      <c r="J3393" s="6"/>
      <c r="K3393" s="6"/>
      <c r="L3393" s="6"/>
      <c r="M3393" s="6"/>
      <c r="N3393"/>
      <c r="O3393"/>
      <c r="P3393"/>
      <c r="Q3393"/>
      <c r="R3393" s="60"/>
    </row>
    <row r="3394" spans="2:18" x14ac:dyDescent="0.25">
      <c r="B3394" s="6"/>
      <c r="C3394" s="6"/>
      <c r="D3394" s="6"/>
      <c r="E3394" s="6"/>
      <c r="F3394" s="6"/>
      <c r="G3394" s="6"/>
      <c r="H3394" s="6"/>
      <c r="I3394" s="6"/>
      <c r="J3394" s="6"/>
      <c r="K3394" s="6"/>
      <c r="L3394" s="6"/>
      <c r="M3394" s="6"/>
      <c r="N3394"/>
      <c r="O3394"/>
      <c r="P3394"/>
      <c r="Q3394"/>
      <c r="R3394" s="60"/>
    </row>
    <row r="3395" spans="2:18" x14ac:dyDescent="0.25">
      <c r="B3395" s="6"/>
      <c r="C3395" s="6"/>
      <c r="D3395" s="6"/>
      <c r="E3395" s="6"/>
      <c r="F3395" s="6"/>
      <c r="G3395" s="6"/>
      <c r="H3395" s="6"/>
      <c r="I3395" s="6"/>
      <c r="J3395" s="6"/>
      <c r="K3395" s="6"/>
      <c r="L3395" s="6"/>
      <c r="M3395" s="6"/>
      <c r="N3395"/>
      <c r="O3395"/>
      <c r="P3395"/>
      <c r="Q3395"/>
      <c r="R3395" s="60"/>
    </row>
    <row r="3396" spans="2:18" x14ac:dyDescent="0.25">
      <c r="B3396" s="6"/>
      <c r="C3396" s="6"/>
      <c r="D3396" s="6"/>
      <c r="E3396" s="6"/>
      <c r="F3396" s="6"/>
      <c r="G3396" s="6"/>
      <c r="H3396" s="6"/>
      <c r="I3396" s="6"/>
      <c r="J3396" s="6"/>
      <c r="K3396" s="6"/>
      <c r="L3396" s="6"/>
      <c r="M3396" s="6"/>
      <c r="N3396"/>
      <c r="O3396"/>
      <c r="P3396"/>
      <c r="Q3396"/>
      <c r="R3396" s="60"/>
    </row>
    <row r="3397" spans="2:18" x14ac:dyDescent="0.25">
      <c r="B3397" s="6"/>
      <c r="C3397" s="6"/>
      <c r="D3397" s="6"/>
      <c r="E3397" s="6"/>
      <c r="F3397" s="6"/>
      <c r="G3397" s="6"/>
      <c r="H3397" s="6"/>
      <c r="I3397" s="6"/>
      <c r="J3397" s="6"/>
      <c r="K3397" s="6"/>
      <c r="L3397" s="6"/>
      <c r="M3397" s="6"/>
      <c r="N3397"/>
      <c r="O3397"/>
      <c r="P3397"/>
      <c r="Q3397"/>
      <c r="R3397" s="60"/>
    </row>
    <row r="3398" spans="2:18" x14ac:dyDescent="0.25">
      <c r="B3398" s="6"/>
      <c r="C3398" s="6"/>
      <c r="D3398" s="6"/>
      <c r="E3398" s="6"/>
      <c r="F3398" s="6"/>
      <c r="G3398" s="6"/>
      <c r="H3398" s="6"/>
      <c r="I3398" s="6"/>
      <c r="J3398" s="6"/>
      <c r="K3398" s="6"/>
      <c r="L3398" s="6"/>
      <c r="M3398" s="6"/>
      <c r="N3398"/>
      <c r="O3398"/>
      <c r="P3398"/>
      <c r="Q3398"/>
      <c r="R3398" s="60"/>
    </row>
    <row r="3399" spans="2:18" x14ac:dyDescent="0.25">
      <c r="B3399" s="6"/>
      <c r="C3399" s="6"/>
      <c r="D3399" s="6"/>
      <c r="E3399" s="6"/>
      <c r="F3399" s="6"/>
      <c r="G3399" s="6"/>
      <c r="H3399" s="6"/>
      <c r="I3399" s="6"/>
      <c r="J3399" s="6"/>
      <c r="K3399" s="6"/>
      <c r="L3399" s="6"/>
      <c r="M3399" s="6"/>
      <c r="N3399"/>
      <c r="O3399"/>
      <c r="P3399"/>
      <c r="Q3399"/>
      <c r="R3399" s="60"/>
    </row>
    <row r="3400" spans="2:18" x14ac:dyDescent="0.25">
      <c r="B3400" s="6"/>
      <c r="C3400" s="6"/>
      <c r="D3400" s="6"/>
      <c r="E3400" s="6"/>
      <c r="F3400" s="6"/>
      <c r="G3400" s="6"/>
      <c r="H3400" s="6"/>
      <c r="I3400" s="6"/>
      <c r="J3400" s="6"/>
      <c r="K3400" s="6"/>
      <c r="L3400" s="6"/>
      <c r="M3400" s="6"/>
      <c r="N3400"/>
      <c r="O3400"/>
      <c r="P3400"/>
      <c r="Q3400"/>
      <c r="R3400" s="60"/>
    </row>
    <row r="3401" spans="2:18" x14ac:dyDescent="0.25">
      <c r="B3401" s="6"/>
      <c r="C3401" s="6"/>
      <c r="D3401" s="6"/>
      <c r="E3401" s="6"/>
      <c r="F3401" s="6"/>
      <c r="G3401" s="6"/>
      <c r="H3401" s="6"/>
      <c r="I3401" s="6"/>
      <c r="J3401" s="6"/>
      <c r="K3401" s="6"/>
      <c r="L3401" s="6"/>
      <c r="M3401" s="6"/>
      <c r="N3401"/>
      <c r="O3401"/>
      <c r="P3401"/>
      <c r="Q3401"/>
      <c r="R3401" s="60"/>
    </row>
    <row r="3402" spans="2:18" x14ac:dyDescent="0.25">
      <c r="B3402" s="6"/>
      <c r="C3402" s="6"/>
      <c r="D3402" s="6"/>
      <c r="E3402" s="6"/>
      <c r="F3402" s="6"/>
      <c r="G3402" s="6"/>
      <c r="H3402" s="6"/>
      <c r="I3402" s="6"/>
      <c r="J3402" s="6"/>
      <c r="K3402" s="6"/>
      <c r="L3402" s="6"/>
      <c r="M3402" s="6"/>
      <c r="N3402"/>
      <c r="O3402"/>
      <c r="P3402"/>
      <c r="Q3402"/>
      <c r="R3402" s="60"/>
    </row>
    <row r="3403" spans="2:18" x14ac:dyDescent="0.25">
      <c r="B3403" s="6"/>
      <c r="C3403" s="6"/>
      <c r="D3403" s="6"/>
      <c r="E3403" s="6"/>
      <c r="F3403" s="6"/>
      <c r="G3403" s="6"/>
      <c r="H3403" s="6"/>
      <c r="I3403" s="6"/>
      <c r="J3403" s="6"/>
      <c r="K3403" s="6"/>
      <c r="L3403" s="6"/>
      <c r="M3403" s="6"/>
      <c r="N3403"/>
      <c r="O3403"/>
      <c r="P3403"/>
      <c r="Q3403"/>
      <c r="R3403" s="60"/>
    </row>
    <row r="3404" spans="2:18" x14ac:dyDescent="0.25">
      <c r="B3404" s="6"/>
      <c r="C3404" s="6"/>
      <c r="D3404" s="6"/>
      <c r="E3404" s="6"/>
      <c r="F3404" s="6"/>
      <c r="G3404" s="6"/>
      <c r="H3404" s="6"/>
      <c r="I3404" s="6"/>
      <c r="J3404" s="6"/>
      <c r="K3404" s="6"/>
      <c r="L3404" s="6"/>
      <c r="M3404" s="6"/>
      <c r="N3404"/>
      <c r="O3404"/>
      <c r="P3404"/>
      <c r="Q3404"/>
      <c r="R3404" s="60"/>
    </row>
    <row r="3405" spans="2:18" x14ac:dyDescent="0.25">
      <c r="B3405" s="6"/>
      <c r="C3405" s="6"/>
      <c r="D3405" s="6"/>
      <c r="E3405" s="6"/>
      <c r="F3405" s="6"/>
      <c r="G3405" s="6"/>
      <c r="H3405" s="6"/>
      <c r="I3405" s="6"/>
      <c r="J3405" s="6"/>
      <c r="K3405" s="6"/>
      <c r="L3405" s="6"/>
      <c r="M3405" s="6"/>
      <c r="N3405"/>
      <c r="O3405"/>
      <c r="P3405"/>
      <c r="Q3405"/>
      <c r="R3405" s="60"/>
    </row>
    <row r="3406" spans="2:18" x14ac:dyDescent="0.25">
      <c r="B3406" s="6"/>
      <c r="C3406" s="6"/>
      <c r="D3406" s="6"/>
      <c r="E3406" s="6"/>
      <c r="F3406" s="6"/>
      <c r="G3406" s="6"/>
      <c r="H3406" s="6"/>
      <c r="I3406" s="6"/>
      <c r="J3406" s="6"/>
      <c r="K3406" s="6"/>
      <c r="L3406" s="6"/>
      <c r="M3406" s="6"/>
      <c r="N3406"/>
      <c r="O3406"/>
      <c r="P3406"/>
      <c r="Q3406"/>
      <c r="R3406" s="60"/>
    </row>
    <row r="3407" spans="2:18" x14ac:dyDescent="0.25">
      <c r="B3407" s="6"/>
      <c r="C3407" s="6"/>
      <c r="D3407" s="6"/>
      <c r="E3407" s="6"/>
      <c r="F3407" s="6"/>
      <c r="G3407" s="6"/>
      <c r="H3407" s="6"/>
      <c r="I3407" s="6"/>
      <c r="J3407" s="6"/>
      <c r="K3407" s="6"/>
      <c r="L3407" s="6"/>
      <c r="M3407" s="6"/>
      <c r="N3407"/>
      <c r="O3407"/>
      <c r="P3407"/>
      <c r="Q3407"/>
      <c r="R3407" s="60"/>
    </row>
    <row r="3408" spans="2:18" x14ac:dyDescent="0.25">
      <c r="B3408" s="6"/>
      <c r="C3408" s="6"/>
      <c r="D3408" s="6"/>
      <c r="E3408" s="6"/>
      <c r="F3408" s="6"/>
      <c r="G3408" s="6"/>
      <c r="H3408" s="6"/>
      <c r="I3408" s="6"/>
      <c r="J3408" s="6"/>
      <c r="K3408" s="6"/>
      <c r="L3408" s="6"/>
      <c r="M3408" s="6"/>
      <c r="N3408"/>
      <c r="O3408"/>
      <c r="P3408"/>
      <c r="Q3408"/>
      <c r="R3408" s="60"/>
    </row>
    <row r="3409" spans="2:18" x14ac:dyDescent="0.25">
      <c r="B3409" s="6"/>
      <c r="C3409" s="6"/>
      <c r="D3409" s="6"/>
      <c r="E3409" s="6"/>
      <c r="F3409" s="6"/>
      <c r="G3409" s="6"/>
      <c r="H3409" s="6"/>
      <c r="I3409" s="6"/>
      <c r="J3409" s="6"/>
      <c r="K3409" s="6"/>
      <c r="L3409" s="6"/>
      <c r="M3409" s="6"/>
      <c r="N3409"/>
      <c r="O3409"/>
      <c r="P3409"/>
      <c r="Q3409"/>
      <c r="R3409" s="60"/>
    </row>
    <row r="3410" spans="2:18" x14ac:dyDescent="0.25">
      <c r="B3410" s="6"/>
      <c r="C3410" s="6"/>
      <c r="D3410" s="6"/>
      <c r="E3410" s="6"/>
      <c r="F3410" s="6"/>
      <c r="G3410" s="6"/>
      <c r="H3410" s="6"/>
      <c r="I3410" s="6"/>
      <c r="J3410" s="6"/>
      <c r="K3410" s="6"/>
      <c r="L3410" s="6"/>
      <c r="M3410" s="6"/>
      <c r="N3410"/>
      <c r="O3410"/>
      <c r="P3410"/>
      <c r="Q3410"/>
      <c r="R3410" s="60"/>
    </row>
    <row r="3411" spans="2:18" x14ac:dyDescent="0.25">
      <c r="B3411" s="6"/>
      <c r="C3411" s="6"/>
      <c r="D3411" s="6"/>
      <c r="E3411" s="6"/>
      <c r="F3411" s="6"/>
      <c r="G3411" s="6"/>
      <c r="H3411" s="6"/>
      <c r="I3411" s="6"/>
      <c r="J3411" s="6"/>
      <c r="K3411" s="6"/>
      <c r="L3411" s="6"/>
      <c r="M3411" s="6"/>
      <c r="N3411"/>
      <c r="O3411"/>
      <c r="P3411"/>
      <c r="Q3411"/>
      <c r="R3411" s="60"/>
    </row>
    <row r="3412" spans="2:18" x14ac:dyDescent="0.25">
      <c r="B3412" s="6"/>
      <c r="C3412" s="6"/>
      <c r="D3412" s="6"/>
      <c r="E3412" s="6"/>
      <c r="F3412" s="6"/>
      <c r="G3412" s="6"/>
      <c r="H3412" s="6"/>
      <c r="I3412" s="6"/>
      <c r="J3412" s="6"/>
      <c r="K3412" s="6"/>
      <c r="L3412" s="6"/>
      <c r="M3412" s="6"/>
      <c r="N3412"/>
      <c r="O3412"/>
      <c r="P3412"/>
      <c r="Q3412"/>
      <c r="R3412" s="60"/>
    </row>
    <row r="3413" spans="2:18" x14ac:dyDescent="0.25">
      <c r="B3413" s="6"/>
      <c r="C3413" s="6"/>
      <c r="D3413" s="6"/>
      <c r="E3413" s="6"/>
      <c r="F3413" s="6"/>
      <c r="G3413" s="6"/>
      <c r="H3413" s="6"/>
      <c r="I3413" s="6"/>
      <c r="J3413" s="6"/>
      <c r="K3413" s="6"/>
      <c r="L3413" s="6"/>
      <c r="M3413" s="6"/>
      <c r="N3413"/>
      <c r="O3413"/>
      <c r="P3413"/>
      <c r="Q3413"/>
      <c r="R3413" s="60"/>
    </row>
    <row r="3414" spans="2:18" x14ac:dyDescent="0.25">
      <c r="B3414" s="6"/>
      <c r="C3414" s="6"/>
      <c r="D3414" s="6"/>
      <c r="E3414" s="6"/>
      <c r="F3414" s="6"/>
      <c r="G3414" s="6"/>
      <c r="H3414" s="6"/>
      <c r="I3414" s="6"/>
      <c r="J3414" s="6"/>
      <c r="K3414" s="6"/>
      <c r="L3414" s="6"/>
      <c r="M3414" s="6"/>
      <c r="N3414"/>
      <c r="O3414"/>
      <c r="P3414"/>
      <c r="Q3414"/>
      <c r="R3414" s="60"/>
    </row>
    <row r="3415" spans="2:18" x14ac:dyDescent="0.25">
      <c r="B3415" s="6"/>
      <c r="C3415" s="6"/>
      <c r="D3415" s="6"/>
      <c r="E3415" s="6"/>
      <c r="F3415" s="6"/>
      <c r="G3415" s="6"/>
      <c r="H3415" s="6"/>
      <c r="I3415" s="6"/>
      <c r="J3415" s="6"/>
      <c r="K3415" s="6"/>
      <c r="L3415" s="6"/>
      <c r="M3415" s="6"/>
      <c r="N3415"/>
      <c r="O3415"/>
      <c r="P3415"/>
      <c r="Q3415"/>
      <c r="R3415" s="60"/>
    </row>
    <row r="3416" spans="2:18" x14ac:dyDescent="0.25">
      <c r="B3416" s="6"/>
      <c r="C3416" s="6"/>
      <c r="D3416" s="6"/>
      <c r="E3416" s="6"/>
      <c r="F3416" s="6"/>
      <c r="G3416" s="6"/>
      <c r="H3416" s="6"/>
      <c r="I3416" s="6"/>
      <c r="J3416" s="6"/>
      <c r="K3416" s="6"/>
      <c r="L3416" s="6"/>
      <c r="M3416" s="6"/>
      <c r="N3416"/>
      <c r="O3416"/>
      <c r="P3416"/>
      <c r="Q3416"/>
      <c r="R3416" s="60"/>
    </row>
    <row r="3417" spans="2:18" x14ac:dyDescent="0.25">
      <c r="B3417" s="6"/>
      <c r="C3417" s="6"/>
      <c r="D3417" s="6"/>
      <c r="E3417" s="6"/>
      <c r="F3417" s="6"/>
      <c r="G3417" s="6"/>
      <c r="H3417" s="6"/>
      <c r="I3417" s="6"/>
      <c r="J3417" s="6"/>
      <c r="K3417" s="6"/>
      <c r="L3417" s="6"/>
      <c r="M3417" s="6"/>
      <c r="N3417"/>
      <c r="O3417"/>
      <c r="P3417"/>
      <c r="Q3417"/>
      <c r="R3417" s="60"/>
    </row>
    <row r="3418" spans="2:18" x14ac:dyDescent="0.25">
      <c r="B3418" s="6"/>
      <c r="C3418" s="6"/>
      <c r="D3418" s="6"/>
      <c r="E3418" s="6"/>
      <c r="F3418" s="6"/>
      <c r="G3418" s="6"/>
      <c r="H3418" s="6"/>
      <c r="I3418" s="6"/>
      <c r="J3418" s="6"/>
      <c r="K3418" s="6"/>
      <c r="L3418" s="6"/>
      <c r="M3418" s="6"/>
      <c r="N3418"/>
      <c r="O3418"/>
      <c r="P3418"/>
      <c r="Q3418"/>
      <c r="R3418" s="60"/>
    </row>
    <row r="3419" spans="2:18" x14ac:dyDescent="0.25">
      <c r="B3419" s="6"/>
      <c r="C3419" s="6"/>
      <c r="D3419" s="6"/>
      <c r="E3419" s="6"/>
      <c r="F3419" s="6"/>
      <c r="G3419" s="6"/>
      <c r="H3419" s="6"/>
      <c r="I3419" s="6"/>
      <c r="J3419" s="6"/>
      <c r="K3419" s="6"/>
      <c r="L3419" s="6"/>
      <c r="M3419" s="6"/>
      <c r="N3419"/>
      <c r="O3419"/>
      <c r="P3419"/>
      <c r="Q3419"/>
      <c r="R3419" s="60"/>
    </row>
    <row r="3420" spans="2:18" x14ac:dyDescent="0.25">
      <c r="B3420" s="6"/>
      <c r="C3420" s="6"/>
      <c r="D3420" s="6"/>
      <c r="E3420" s="6"/>
      <c r="F3420" s="6"/>
      <c r="G3420" s="6"/>
      <c r="H3420" s="6"/>
      <c r="I3420" s="6"/>
      <c r="J3420" s="6"/>
      <c r="K3420" s="6"/>
      <c r="L3420" s="6"/>
      <c r="M3420" s="6"/>
      <c r="N3420"/>
      <c r="O3420"/>
      <c r="P3420"/>
      <c r="Q3420"/>
      <c r="R3420" s="60"/>
    </row>
    <row r="3421" spans="2:18" x14ac:dyDescent="0.25">
      <c r="B3421" s="6"/>
      <c r="C3421" s="6"/>
      <c r="D3421" s="6"/>
      <c r="E3421" s="6"/>
      <c r="F3421" s="6"/>
      <c r="G3421" s="6"/>
      <c r="H3421" s="6"/>
      <c r="I3421" s="6"/>
      <c r="J3421" s="6"/>
      <c r="K3421" s="6"/>
      <c r="L3421" s="6"/>
      <c r="M3421" s="6"/>
      <c r="N3421"/>
      <c r="O3421"/>
      <c r="P3421"/>
      <c r="Q3421"/>
      <c r="R3421" s="60"/>
    </row>
    <row r="3422" spans="2:18" x14ac:dyDescent="0.25">
      <c r="B3422" s="6"/>
      <c r="C3422" s="6"/>
      <c r="D3422" s="6"/>
      <c r="E3422" s="6"/>
      <c r="F3422" s="6"/>
      <c r="G3422" s="6"/>
      <c r="H3422" s="6"/>
      <c r="I3422" s="6"/>
      <c r="J3422" s="6"/>
      <c r="K3422" s="6"/>
      <c r="L3422" s="6"/>
      <c r="M3422" s="6"/>
      <c r="N3422"/>
      <c r="O3422"/>
      <c r="P3422"/>
      <c r="Q3422"/>
      <c r="R3422" s="60"/>
    </row>
    <row r="3423" spans="2:18" x14ac:dyDescent="0.25">
      <c r="B3423" s="6"/>
      <c r="C3423" s="6"/>
      <c r="D3423" s="6"/>
      <c r="E3423" s="6"/>
      <c r="F3423" s="6"/>
      <c r="G3423" s="6"/>
      <c r="H3423" s="6"/>
      <c r="I3423" s="6"/>
      <c r="J3423" s="6"/>
      <c r="K3423" s="6"/>
      <c r="L3423" s="6"/>
      <c r="M3423" s="6"/>
      <c r="N3423"/>
      <c r="O3423"/>
      <c r="P3423"/>
      <c r="Q3423"/>
      <c r="R3423" s="60"/>
    </row>
    <row r="3424" spans="2:18" x14ac:dyDescent="0.25">
      <c r="B3424" s="6"/>
      <c r="C3424" s="6"/>
      <c r="D3424" s="6"/>
      <c r="E3424" s="6"/>
      <c r="F3424" s="6"/>
      <c r="G3424" s="6"/>
      <c r="H3424" s="6"/>
      <c r="I3424" s="6"/>
      <c r="J3424" s="6"/>
      <c r="K3424" s="6"/>
      <c r="L3424" s="6"/>
      <c r="M3424" s="6"/>
      <c r="N3424"/>
      <c r="O3424"/>
      <c r="P3424"/>
      <c r="Q3424"/>
      <c r="R3424" s="60"/>
    </row>
    <row r="3425" spans="2:18" x14ac:dyDescent="0.25">
      <c r="B3425" s="6"/>
      <c r="C3425" s="6"/>
      <c r="D3425" s="6"/>
      <c r="E3425" s="6"/>
      <c r="F3425" s="6"/>
      <c r="G3425" s="6"/>
      <c r="H3425" s="6"/>
      <c r="I3425" s="6"/>
      <c r="J3425" s="6"/>
      <c r="K3425" s="6"/>
      <c r="L3425" s="6"/>
      <c r="M3425" s="6"/>
      <c r="N3425"/>
      <c r="O3425"/>
      <c r="P3425"/>
      <c r="Q3425"/>
      <c r="R3425" s="60"/>
    </row>
    <row r="3426" spans="2:18" x14ac:dyDescent="0.25">
      <c r="B3426" s="6"/>
      <c r="C3426" s="6"/>
      <c r="D3426" s="6"/>
      <c r="E3426" s="6"/>
      <c r="F3426" s="6"/>
      <c r="G3426" s="6"/>
      <c r="H3426" s="6"/>
      <c r="I3426" s="6"/>
      <c r="J3426" s="6"/>
      <c r="K3426" s="6"/>
      <c r="L3426" s="6"/>
      <c r="M3426" s="6"/>
      <c r="N3426"/>
      <c r="O3426"/>
      <c r="P3426"/>
      <c r="Q3426"/>
      <c r="R3426" s="60"/>
    </row>
    <row r="3427" spans="2:18" x14ac:dyDescent="0.25">
      <c r="B3427" s="6"/>
      <c r="C3427" s="6"/>
      <c r="D3427" s="6"/>
      <c r="E3427" s="6"/>
      <c r="F3427" s="6"/>
      <c r="G3427" s="6"/>
      <c r="H3427" s="6"/>
      <c r="I3427" s="6"/>
      <c r="J3427" s="6"/>
      <c r="K3427" s="6"/>
      <c r="L3427" s="6"/>
      <c r="M3427" s="6"/>
      <c r="N3427"/>
      <c r="O3427"/>
      <c r="P3427"/>
      <c r="Q3427"/>
      <c r="R3427" s="60"/>
    </row>
    <row r="3428" spans="2:18" x14ac:dyDescent="0.25">
      <c r="B3428" s="6"/>
      <c r="C3428" s="6"/>
      <c r="D3428" s="6"/>
      <c r="E3428" s="6"/>
      <c r="F3428" s="6"/>
      <c r="G3428" s="6"/>
      <c r="H3428" s="6"/>
      <c r="I3428" s="6"/>
      <c r="J3428" s="6"/>
      <c r="K3428" s="6"/>
      <c r="L3428" s="6"/>
      <c r="M3428" s="6"/>
      <c r="N3428"/>
      <c r="O3428"/>
      <c r="P3428"/>
      <c r="Q3428"/>
      <c r="R3428" s="60"/>
    </row>
    <row r="3429" spans="2:18" x14ac:dyDescent="0.25">
      <c r="B3429" s="6"/>
      <c r="C3429" s="6"/>
      <c r="D3429" s="6"/>
      <c r="E3429" s="6"/>
      <c r="F3429" s="6"/>
      <c r="G3429" s="6"/>
      <c r="H3429" s="6"/>
      <c r="I3429" s="6"/>
      <c r="J3429" s="6"/>
      <c r="K3429" s="6"/>
      <c r="L3429" s="6"/>
      <c r="M3429" s="6"/>
      <c r="N3429"/>
      <c r="O3429"/>
      <c r="P3429"/>
      <c r="Q3429"/>
      <c r="R3429" s="60"/>
    </row>
    <row r="3430" spans="2:18" x14ac:dyDescent="0.25">
      <c r="B3430" s="6"/>
      <c r="C3430" s="6"/>
      <c r="D3430" s="6"/>
      <c r="E3430" s="6"/>
      <c r="F3430" s="6"/>
      <c r="G3430" s="6"/>
      <c r="H3430" s="6"/>
      <c r="I3430" s="6"/>
      <c r="J3430" s="6"/>
      <c r="K3430" s="6"/>
      <c r="L3430" s="6"/>
      <c r="M3430" s="6"/>
      <c r="N3430"/>
      <c r="O3430"/>
      <c r="P3430"/>
      <c r="Q3430"/>
      <c r="R3430" s="60"/>
    </row>
    <row r="3431" spans="2:18" x14ac:dyDescent="0.25">
      <c r="B3431" s="6"/>
      <c r="C3431" s="6"/>
      <c r="D3431" s="6"/>
      <c r="E3431" s="6"/>
      <c r="F3431" s="6"/>
      <c r="G3431" s="6"/>
      <c r="H3431" s="6"/>
      <c r="I3431" s="6"/>
      <c r="J3431" s="6"/>
      <c r="K3431" s="6"/>
      <c r="L3431" s="6"/>
      <c r="M3431" s="6"/>
      <c r="N3431"/>
      <c r="O3431"/>
      <c r="P3431"/>
      <c r="Q3431"/>
      <c r="R3431" s="60"/>
    </row>
    <row r="3432" spans="2:18" x14ac:dyDescent="0.25">
      <c r="B3432" s="6"/>
      <c r="C3432" s="6"/>
      <c r="D3432" s="6"/>
      <c r="E3432" s="6"/>
      <c r="F3432" s="6"/>
      <c r="G3432" s="6"/>
      <c r="H3432" s="6"/>
      <c r="I3432" s="6"/>
      <c r="J3432" s="6"/>
      <c r="K3432" s="6"/>
      <c r="L3432" s="6"/>
      <c r="M3432" s="6"/>
      <c r="N3432"/>
      <c r="O3432"/>
      <c r="P3432"/>
      <c r="Q3432"/>
      <c r="R3432" s="60"/>
    </row>
    <row r="3433" spans="2:18" x14ac:dyDescent="0.25">
      <c r="B3433" s="6"/>
      <c r="C3433" s="6"/>
      <c r="D3433" s="6"/>
      <c r="E3433" s="6"/>
      <c r="F3433" s="6"/>
      <c r="G3433" s="6"/>
      <c r="H3433" s="6"/>
      <c r="I3433" s="6"/>
      <c r="J3433" s="6"/>
      <c r="K3433" s="6"/>
      <c r="L3433" s="6"/>
      <c r="M3433" s="6"/>
      <c r="N3433"/>
      <c r="O3433"/>
      <c r="P3433"/>
      <c r="Q3433"/>
      <c r="R3433" s="60"/>
    </row>
    <row r="3434" spans="2:18" x14ac:dyDescent="0.25">
      <c r="B3434" s="6"/>
      <c r="C3434" s="6"/>
      <c r="D3434" s="6"/>
      <c r="E3434" s="6"/>
      <c r="F3434" s="6"/>
      <c r="G3434" s="6"/>
      <c r="H3434" s="6"/>
      <c r="I3434" s="6"/>
      <c r="J3434" s="6"/>
      <c r="K3434" s="6"/>
      <c r="L3434" s="6"/>
      <c r="M3434" s="6"/>
      <c r="N3434"/>
      <c r="O3434"/>
      <c r="P3434"/>
      <c r="Q3434"/>
      <c r="R3434" s="60"/>
    </row>
    <row r="3435" spans="2:18" x14ac:dyDescent="0.25">
      <c r="B3435" s="6"/>
      <c r="C3435" s="6"/>
      <c r="D3435" s="6"/>
      <c r="E3435" s="6"/>
      <c r="F3435" s="6"/>
      <c r="G3435" s="6"/>
      <c r="H3435" s="6"/>
      <c r="I3435" s="6"/>
      <c r="J3435" s="6"/>
      <c r="K3435" s="6"/>
      <c r="L3435" s="6"/>
      <c r="M3435" s="6"/>
      <c r="N3435"/>
      <c r="O3435"/>
      <c r="P3435"/>
      <c r="Q3435"/>
      <c r="R3435" s="60"/>
    </row>
    <row r="3436" spans="2:18" x14ac:dyDescent="0.25">
      <c r="B3436" s="6"/>
      <c r="C3436" s="6"/>
      <c r="D3436" s="6"/>
      <c r="E3436" s="6"/>
      <c r="F3436" s="6"/>
      <c r="G3436" s="6"/>
      <c r="H3436" s="6"/>
      <c r="I3436" s="6"/>
      <c r="J3436" s="6"/>
      <c r="K3436" s="6"/>
      <c r="L3436" s="6"/>
      <c r="M3436" s="6"/>
      <c r="N3436"/>
      <c r="O3436"/>
      <c r="P3436"/>
      <c r="Q3436"/>
      <c r="R3436" s="60"/>
    </row>
    <row r="3437" spans="2:18" x14ac:dyDescent="0.25">
      <c r="B3437" s="6"/>
      <c r="C3437" s="6"/>
      <c r="D3437" s="6"/>
      <c r="E3437" s="6"/>
      <c r="F3437" s="6"/>
      <c r="G3437" s="6"/>
      <c r="H3437" s="6"/>
      <c r="I3437" s="6"/>
      <c r="J3437" s="6"/>
      <c r="K3437" s="6"/>
      <c r="L3437" s="6"/>
      <c r="M3437" s="6"/>
      <c r="N3437"/>
      <c r="O3437"/>
      <c r="P3437"/>
      <c r="Q3437"/>
      <c r="R3437" s="60"/>
    </row>
    <row r="3438" spans="2:18" x14ac:dyDescent="0.25">
      <c r="B3438" s="6"/>
      <c r="C3438" s="6"/>
      <c r="D3438" s="6"/>
      <c r="E3438" s="6"/>
      <c r="F3438" s="6"/>
      <c r="G3438" s="6"/>
      <c r="H3438" s="6"/>
      <c r="I3438" s="6"/>
      <c r="J3438" s="6"/>
      <c r="K3438" s="6"/>
      <c r="L3438" s="6"/>
      <c r="M3438" s="6"/>
      <c r="N3438"/>
      <c r="O3438"/>
      <c r="P3438"/>
      <c r="Q3438"/>
      <c r="R3438" s="60"/>
    </row>
    <row r="3439" spans="2:18" x14ac:dyDescent="0.25">
      <c r="B3439" s="6"/>
      <c r="C3439" s="6"/>
      <c r="D3439" s="6"/>
      <c r="E3439" s="6"/>
      <c r="F3439" s="6"/>
      <c r="G3439" s="6"/>
      <c r="H3439" s="6"/>
      <c r="I3439" s="6"/>
      <c r="J3439" s="6"/>
      <c r="K3439" s="6"/>
      <c r="L3439" s="6"/>
      <c r="M3439" s="6"/>
      <c r="N3439"/>
      <c r="O3439"/>
      <c r="P3439"/>
      <c r="Q3439"/>
      <c r="R3439" s="60"/>
    </row>
    <row r="3440" spans="2:18" x14ac:dyDescent="0.25">
      <c r="B3440" s="6"/>
      <c r="C3440" s="6"/>
      <c r="D3440" s="6"/>
      <c r="E3440" s="6"/>
      <c r="F3440" s="6"/>
      <c r="G3440" s="6"/>
      <c r="H3440" s="6"/>
      <c r="I3440" s="6"/>
      <c r="J3440" s="6"/>
      <c r="K3440" s="6"/>
      <c r="L3440" s="6"/>
      <c r="M3440" s="6"/>
      <c r="N3440"/>
      <c r="O3440"/>
      <c r="P3440"/>
      <c r="Q3440"/>
      <c r="R3440" s="60"/>
    </row>
    <row r="3441" spans="2:18" x14ac:dyDescent="0.25">
      <c r="B3441" s="6"/>
      <c r="C3441" s="6"/>
      <c r="D3441" s="6"/>
      <c r="E3441" s="6"/>
      <c r="F3441" s="6"/>
      <c r="G3441" s="6"/>
      <c r="H3441" s="6"/>
      <c r="I3441" s="6"/>
      <c r="J3441" s="6"/>
      <c r="K3441" s="6"/>
      <c r="L3441" s="6"/>
      <c r="M3441" s="6"/>
      <c r="N3441"/>
      <c r="O3441"/>
      <c r="P3441"/>
      <c r="Q3441"/>
      <c r="R3441" s="60"/>
    </row>
    <row r="3442" spans="2:18" x14ac:dyDescent="0.25">
      <c r="B3442" s="6"/>
      <c r="C3442" s="6"/>
      <c r="D3442" s="6"/>
      <c r="E3442" s="6"/>
      <c r="F3442" s="6"/>
      <c r="G3442" s="6"/>
      <c r="H3442" s="6"/>
      <c r="I3442" s="6"/>
      <c r="J3442" s="6"/>
      <c r="K3442" s="6"/>
      <c r="L3442" s="6"/>
      <c r="M3442" s="6"/>
      <c r="N3442"/>
      <c r="O3442"/>
      <c r="P3442"/>
      <c r="Q3442"/>
      <c r="R3442" s="60"/>
    </row>
    <row r="3443" spans="2:18" x14ac:dyDescent="0.25">
      <c r="B3443" s="6"/>
      <c r="C3443" s="6"/>
      <c r="D3443" s="6"/>
      <c r="E3443" s="6"/>
      <c r="F3443" s="6"/>
      <c r="G3443" s="6"/>
      <c r="H3443" s="6"/>
      <c r="I3443" s="6"/>
      <c r="J3443" s="6"/>
      <c r="K3443" s="6"/>
      <c r="L3443" s="6"/>
      <c r="M3443" s="6"/>
      <c r="N3443"/>
      <c r="O3443"/>
      <c r="P3443"/>
      <c r="Q3443"/>
      <c r="R3443" s="60"/>
    </row>
    <row r="3444" spans="2:18" x14ac:dyDescent="0.25">
      <c r="B3444" s="6"/>
      <c r="C3444" s="6"/>
      <c r="D3444" s="6"/>
      <c r="E3444" s="6"/>
      <c r="F3444" s="6"/>
      <c r="G3444" s="6"/>
      <c r="H3444" s="6"/>
      <c r="I3444" s="6"/>
      <c r="J3444" s="6"/>
      <c r="K3444" s="6"/>
      <c r="L3444" s="6"/>
      <c r="M3444" s="6"/>
      <c r="N3444"/>
      <c r="O3444"/>
      <c r="P3444"/>
      <c r="Q3444"/>
      <c r="R3444" s="60"/>
    </row>
    <row r="3445" spans="2:18" x14ac:dyDescent="0.25">
      <c r="B3445" s="6"/>
      <c r="C3445" s="6"/>
      <c r="D3445" s="6"/>
      <c r="E3445" s="6"/>
      <c r="F3445" s="6"/>
      <c r="G3445" s="6"/>
      <c r="H3445" s="6"/>
      <c r="I3445" s="6"/>
      <c r="J3445" s="6"/>
      <c r="K3445" s="6"/>
      <c r="L3445" s="6"/>
      <c r="M3445" s="6"/>
      <c r="N3445"/>
      <c r="O3445"/>
      <c r="P3445"/>
      <c r="Q3445"/>
      <c r="R3445" s="60"/>
    </row>
    <row r="3446" spans="2:18" x14ac:dyDescent="0.25">
      <c r="B3446" s="6"/>
      <c r="C3446" s="6"/>
      <c r="D3446" s="6"/>
      <c r="E3446" s="6"/>
      <c r="F3446" s="6"/>
      <c r="G3446" s="6"/>
      <c r="H3446" s="6"/>
      <c r="I3446" s="6"/>
      <c r="J3446" s="6"/>
      <c r="K3446" s="6"/>
      <c r="L3446" s="6"/>
      <c r="M3446" s="6"/>
      <c r="N3446"/>
      <c r="O3446"/>
      <c r="P3446"/>
      <c r="Q3446"/>
      <c r="R3446" s="60"/>
    </row>
    <row r="3447" spans="2:18" x14ac:dyDescent="0.25">
      <c r="B3447" s="6"/>
      <c r="C3447" s="6"/>
      <c r="D3447" s="6"/>
      <c r="E3447" s="6"/>
      <c r="F3447" s="6"/>
      <c r="G3447" s="6"/>
      <c r="H3447" s="6"/>
      <c r="I3447" s="6"/>
      <c r="J3447" s="6"/>
      <c r="K3447" s="6"/>
      <c r="L3447" s="6"/>
      <c r="M3447" s="6"/>
      <c r="N3447"/>
      <c r="O3447"/>
      <c r="P3447"/>
      <c r="Q3447"/>
      <c r="R3447" s="60"/>
    </row>
    <row r="3448" spans="2:18" x14ac:dyDescent="0.25">
      <c r="B3448" s="6"/>
      <c r="C3448" s="6"/>
      <c r="D3448" s="6"/>
      <c r="E3448" s="6"/>
      <c r="F3448" s="6"/>
      <c r="G3448" s="6"/>
      <c r="H3448" s="6"/>
      <c r="I3448" s="6"/>
      <c r="J3448" s="6"/>
      <c r="K3448" s="6"/>
      <c r="L3448" s="6"/>
      <c r="M3448" s="6"/>
      <c r="N3448"/>
      <c r="O3448"/>
      <c r="P3448"/>
      <c r="Q3448"/>
      <c r="R3448" s="60"/>
    </row>
    <row r="3449" spans="2:18" x14ac:dyDescent="0.25">
      <c r="B3449" s="6"/>
      <c r="C3449" s="6"/>
      <c r="D3449" s="6"/>
      <c r="E3449" s="6"/>
      <c r="F3449" s="6"/>
      <c r="G3449" s="6"/>
      <c r="H3449" s="6"/>
      <c r="I3449" s="6"/>
      <c r="J3449" s="6"/>
      <c r="K3449" s="6"/>
      <c r="L3449" s="6"/>
      <c r="M3449" s="6"/>
      <c r="N3449"/>
      <c r="O3449"/>
      <c r="P3449"/>
      <c r="Q3449"/>
      <c r="R3449" s="60"/>
    </row>
    <row r="3450" spans="2:18" x14ac:dyDescent="0.25">
      <c r="B3450" s="6"/>
      <c r="C3450" s="6"/>
      <c r="D3450" s="6"/>
      <c r="E3450" s="6"/>
      <c r="F3450" s="6"/>
      <c r="G3450" s="6"/>
      <c r="H3450" s="6"/>
      <c r="I3450" s="6"/>
      <c r="J3450" s="6"/>
      <c r="K3450" s="6"/>
      <c r="L3450" s="6"/>
      <c r="M3450" s="6"/>
      <c r="N3450"/>
      <c r="O3450"/>
      <c r="P3450"/>
      <c r="Q3450"/>
      <c r="R3450" s="60"/>
    </row>
    <row r="3451" spans="2:18" x14ac:dyDescent="0.25">
      <c r="B3451" s="6"/>
      <c r="C3451" s="6"/>
      <c r="D3451" s="6"/>
      <c r="E3451" s="6"/>
      <c r="F3451" s="6"/>
      <c r="G3451" s="6"/>
      <c r="H3451" s="6"/>
      <c r="I3451" s="6"/>
      <c r="J3451" s="6"/>
      <c r="K3451" s="6"/>
      <c r="L3451" s="6"/>
      <c r="M3451" s="6"/>
      <c r="N3451"/>
      <c r="O3451"/>
      <c r="P3451"/>
      <c r="Q3451"/>
      <c r="R3451" s="60"/>
    </row>
    <row r="3452" spans="2:18" x14ac:dyDescent="0.25">
      <c r="B3452" s="6"/>
      <c r="C3452" s="6"/>
      <c r="D3452" s="6"/>
      <c r="E3452" s="6"/>
      <c r="F3452" s="6"/>
      <c r="G3452" s="6"/>
      <c r="H3452" s="6"/>
      <c r="I3452" s="6"/>
      <c r="J3452" s="6"/>
      <c r="K3452" s="6"/>
      <c r="L3452" s="6"/>
      <c r="M3452" s="6"/>
      <c r="N3452"/>
      <c r="O3452"/>
      <c r="P3452"/>
      <c r="Q3452"/>
      <c r="R3452" s="60"/>
    </row>
    <row r="3453" spans="2:18" x14ac:dyDescent="0.25">
      <c r="B3453" s="6"/>
      <c r="C3453" s="6"/>
      <c r="D3453" s="6"/>
      <c r="E3453" s="6"/>
      <c r="F3453" s="6"/>
      <c r="G3453" s="6"/>
      <c r="H3453" s="6"/>
      <c r="I3453" s="6"/>
      <c r="J3453" s="6"/>
      <c r="K3453" s="6"/>
      <c r="L3453" s="6"/>
      <c r="M3453" s="6"/>
      <c r="N3453"/>
      <c r="O3453"/>
      <c r="P3453"/>
      <c r="Q3453"/>
      <c r="R3453" s="60"/>
    </row>
    <row r="3454" spans="2:18" x14ac:dyDescent="0.25">
      <c r="B3454" s="6"/>
      <c r="C3454" s="6"/>
      <c r="D3454" s="6"/>
      <c r="E3454" s="6"/>
      <c r="F3454" s="6"/>
      <c r="G3454" s="6"/>
      <c r="H3454" s="6"/>
      <c r="I3454" s="6"/>
      <c r="J3454" s="6"/>
      <c r="K3454" s="6"/>
      <c r="L3454" s="6"/>
      <c r="M3454" s="6"/>
      <c r="N3454"/>
      <c r="O3454"/>
      <c r="P3454"/>
      <c r="Q3454"/>
      <c r="R3454" s="60"/>
    </row>
    <row r="3455" spans="2:18" x14ac:dyDescent="0.25">
      <c r="B3455" s="6"/>
      <c r="C3455" s="6"/>
      <c r="D3455" s="6"/>
      <c r="E3455" s="6"/>
      <c r="F3455" s="6"/>
      <c r="G3455" s="6"/>
      <c r="H3455" s="6"/>
      <c r="I3455" s="6"/>
      <c r="J3455" s="6"/>
      <c r="K3455" s="6"/>
      <c r="L3455" s="6"/>
      <c r="M3455" s="6"/>
      <c r="N3455"/>
      <c r="O3455"/>
      <c r="P3455"/>
      <c r="Q3455"/>
      <c r="R3455" s="60"/>
    </row>
    <row r="3456" spans="2:18" x14ac:dyDescent="0.25">
      <c r="B3456" s="6"/>
      <c r="C3456" s="6"/>
      <c r="D3456" s="6"/>
      <c r="E3456" s="6"/>
      <c r="F3456" s="6"/>
      <c r="G3456" s="6"/>
      <c r="H3456" s="6"/>
      <c r="I3456" s="6"/>
      <c r="J3456" s="6"/>
      <c r="K3456" s="6"/>
      <c r="L3456" s="6"/>
      <c r="M3456" s="6"/>
      <c r="N3456"/>
      <c r="O3456"/>
      <c r="P3456"/>
      <c r="Q3456"/>
      <c r="R3456" s="60"/>
    </row>
    <row r="3457" spans="2:18" x14ac:dyDescent="0.25">
      <c r="B3457" s="6"/>
      <c r="C3457" s="6"/>
      <c r="D3457" s="6"/>
      <c r="E3457" s="6"/>
      <c r="F3457" s="6"/>
      <c r="G3457" s="6"/>
      <c r="H3457" s="6"/>
      <c r="I3457" s="6"/>
      <c r="J3457" s="6"/>
      <c r="K3457" s="6"/>
      <c r="L3457" s="6"/>
      <c r="M3457" s="6"/>
      <c r="N3457"/>
      <c r="O3457"/>
      <c r="P3457"/>
      <c r="Q3457"/>
      <c r="R3457" s="60"/>
    </row>
    <row r="3458" spans="2:18" x14ac:dyDescent="0.25">
      <c r="B3458" s="6"/>
      <c r="C3458" s="6"/>
      <c r="D3458" s="6"/>
      <c r="E3458" s="6"/>
      <c r="F3458" s="6"/>
      <c r="G3458" s="6"/>
      <c r="H3458" s="6"/>
      <c r="I3458" s="6"/>
      <c r="J3458" s="6"/>
      <c r="K3458" s="6"/>
      <c r="L3458" s="6"/>
      <c r="M3458" s="6"/>
      <c r="N3458"/>
      <c r="O3458"/>
      <c r="P3458"/>
      <c r="Q3458"/>
      <c r="R3458" s="60"/>
    </row>
    <row r="3459" spans="2:18" x14ac:dyDescent="0.25">
      <c r="B3459" s="6"/>
      <c r="C3459" s="6"/>
      <c r="D3459" s="6"/>
      <c r="E3459" s="6"/>
      <c r="F3459" s="6"/>
      <c r="G3459" s="6"/>
      <c r="H3459" s="6"/>
      <c r="I3459" s="6"/>
      <c r="J3459" s="6"/>
      <c r="K3459" s="6"/>
      <c r="L3459" s="6"/>
      <c r="M3459" s="6"/>
      <c r="N3459"/>
      <c r="O3459"/>
      <c r="P3459"/>
      <c r="Q3459"/>
      <c r="R3459" s="60"/>
    </row>
    <row r="3460" spans="2:18" x14ac:dyDescent="0.25">
      <c r="B3460" s="6"/>
      <c r="C3460" s="6"/>
      <c r="D3460" s="6"/>
      <c r="E3460" s="6"/>
      <c r="F3460" s="6"/>
      <c r="G3460" s="6"/>
      <c r="H3460" s="6"/>
      <c r="I3460" s="6"/>
      <c r="J3460" s="6"/>
      <c r="K3460" s="6"/>
      <c r="L3460" s="6"/>
      <c r="M3460" s="6"/>
      <c r="N3460"/>
      <c r="O3460"/>
      <c r="P3460"/>
      <c r="Q3460"/>
      <c r="R3460" s="60"/>
    </row>
    <row r="3461" spans="2:18" x14ac:dyDescent="0.25">
      <c r="B3461" s="6"/>
      <c r="C3461" s="6"/>
      <c r="D3461" s="6"/>
      <c r="E3461" s="6"/>
      <c r="F3461" s="6"/>
      <c r="G3461" s="6"/>
      <c r="H3461" s="6"/>
      <c r="I3461" s="6"/>
      <c r="J3461" s="6"/>
      <c r="K3461" s="6"/>
      <c r="L3461" s="6"/>
      <c r="M3461" s="6"/>
      <c r="N3461"/>
      <c r="O3461"/>
      <c r="P3461"/>
      <c r="Q3461"/>
      <c r="R3461" s="60"/>
    </row>
    <row r="3462" spans="2:18" x14ac:dyDescent="0.25">
      <c r="B3462" s="6"/>
      <c r="C3462" s="6"/>
      <c r="D3462" s="6"/>
      <c r="E3462" s="6"/>
      <c r="F3462" s="6"/>
      <c r="G3462" s="6"/>
      <c r="H3462" s="6"/>
      <c r="I3462" s="6"/>
      <c r="J3462" s="6"/>
      <c r="K3462" s="6"/>
      <c r="L3462" s="6"/>
      <c r="M3462" s="6"/>
      <c r="N3462"/>
      <c r="O3462"/>
      <c r="P3462"/>
      <c r="Q3462"/>
      <c r="R3462" s="60"/>
    </row>
    <row r="3463" spans="2:18" x14ac:dyDescent="0.25">
      <c r="B3463" s="6"/>
      <c r="C3463" s="6"/>
      <c r="D3463" s="6"/>
      <c r="E3463" s="6"/>
      <c r="F3463" s="6"/>
      <c r="G3463" s="6"/>
      <c r="H3463" s="6"/>
      <c r="I3463" s="6"/>
      <c r="J3463" s="6"/>
      <c r="K3463" s="6"/>
      <c r="L3463" s="6"/>
      <c r="M3463" s="6"/>
      <c r="N3463"/>
      <c r="O3463"/>
      <c r="P3463"/>
      <c r="Q3463"/>
      <c r="R3463" s="60"/>
    </row>
    <row r="3464" spans="2:18" x14ac:dyDescent="0.25">
      <c r="B3464" s="6"/>
      <c r="C3464" s="6"/>
      <c r="D3464" s="6"/>
      <c r="E3464" s="6"/>
      <c r="F3464" s="6"/>
      <c r="G3464" s="6"/>
      <c r="H3464" s="6"/>
      <c r="I3464" s="6"/>
      <c r="J3464" s="6"/>
      <c r="K3464" s="6"/>
      <c r="L3464" s="6"/>
      <c r="M3464" s="6"/>
      <c r="N3464"/>
      <c r="O3464"/>
      <c r="P3464"/>
      <c r="Q3464"/>
      <c r="R3464" s="60"/>
    </row>
    <row r="3465" spans="2:18" x14ac:dyDescent="0.25">
      <c r="B3465" s="6"/>
      <c r="C3465" s="6"/>
      <c r="D3465" s="6"/>
      <c r="E3465" s="6"/>
      <c r="F3465" s="6"/>
      <c r="G3465" s="6"/>
      <c r="H3465" s="6"/>
      <c r="I3465" s="6"/>
      <c r="J3465" s="6"/>
      <c r="K3465" s="6"/>
      <c r="L3465" s="6"/>
      <c r="M3465" s="6"/>
      <c r="N3465"/>
      <c r="O3465"/>
      <c r="P3465"/>
      <c r="Q3465"/>
      <c r="R3465" s="60"/>
    </row>
    <row r="3466" spans="2:18" x14ac:dyDescent="0.25">
      <c r="B3466" s="6"/>
      <c r="C3466" s="6"/>
      <c r="D3466" s="6"/>
      <c r="E3466" s="6"/>
      <c r="F3466" s="6"/>
      <c r="G3466" s="6"/>
      <c r="H3466" s="6"/>
      <c r="I3466" s="6"/>
      <c r="J3466" s="6"/>
      <c r="K3466" s="6"/>
      <c r="L3466" s="6"/>
      <c r="M3466" s="6"/>
      <c r="N3466"/>
      <c r="O3466"/>
      <c r="P3466"/>
      <c r="Q3466"/>
      <c r="R3466" s="60"/>
    </row>
    <row r="3467" spans="2:18" x14ac:dyDescent="0.25">
      <c r="B3467" s="6"/>
      <c r="C3467" s="6"/>
      <c r="D3467" s="6"/>
      <c r="E3467" s="6"/>
      <c r="F3467" s="6"/>
      <c r="G3467" s="6"/>
      <c r="H3467" s="6"/>
      <c r="I3467" s="6"/>
      <c r="J3467" s="6"/>
      <c r="K3467" s="6"/>
      <c r="L3467" s="6"/>
      <c r="M3467" s="6"/>
      <c r="N3467"/>
      <c r="O3467"/>
      <c r="P3467"/>
      <c r="Q3467"/>
      <c r="R3467" s="60"/>
    </row>
    <row r="3468" spans="2:18" x14ac:dyDescent="0.25">
      <c r="B3468" s="6"/>
      <c r="C3468" s="6"/>
      <c r="D3468" s="6"/>
      <c r="E3468" s="6"/>
      <c r="F3468" s="6"/>
      <c r="G3468" s="6"/>
      <c r="H3468" s="6"/>
      <c r="I3468" s="6"/>
      <c r="J3468" s="6"/>
      <c r="K3468" s="6"/>
      <c r="L3468" s="6"/>
      <c r="M3468" s="6"/>
      <c r="N3468"/>
      <c r="O3468"/>
      <c r="P3468"/>
      <c r="Q3468"/>
      <c r="R3468" s="60"/>
    </row>
    <row r="3469" spans="2:18" x14ac:dyDescent="0.25">
      <c r="B3469" s="6"/>
      <c r="C3469" s="6"/>
      <c r="D3469" s="6"/>
      <c r="E3469" s="6"/>
      <c r="F3469" s="6"/>
      <c r="G3469" s="6"/>
      <c r="H3469" s="6"/>
      <c r="I3469" s="6"/>
      <c r="J3469" s="6"/>
      <c r="K3469" s="6"/>
      <c r="L3469" s="6"/>
      <c r="M3469" s="6"/>
      <c r="N3469"/>
      <c r="O3469"/>
      <c r="P3469"/>
      <c r="Q3469"/>
      <c r="R3469" s="60"/>
    </row>
    <row r="3470" spans="2:18" x14ac:dyDescent="0.25">
      <c r="B3470" s="6"/>
      <c r="C3470" s="6"/>
      <c r="D3470" s="6"/>
      <c r="E3470" s="6"/>
      <c r="F3470" s="6"/>
      <c r="G3470" s="6"/>
      <c r="H3470" s="6"/>
      <c r="I3470" s="6"/>
      <c r="J3470" s="6"/>
      <c r="K3470" s="6"/>
      <c r="L3470" s="6"/>
      <c r="M3470" s="6"/>
      <c r="N3470"/>
      <c r="O3470"/>
      <c r="P3470"/>
      <c r="Q3470"/>
      <c r="R3470" s="60"/>
    </row>
    <row r="3471" spans="2:18" x14ac:dyDescent="0.25">
      <c r="B3471" s="6"/>
      <c r="C3471" s="6"/>
      <c r="D3471" s="6"/>
      <c r="E3471" s="6"/>
      <c r="F3471" s="6"/>
      <c r="G3471" s="6"/>
      <c r="H3471" s="6"/>
      <c r="I3471" s="6"/>
      <c r="J3471" s="6"/>
      <c r="K3471" s="6"/>
      <c r="L3471" s="6"/>
      <c r="M3471" s="6"/>
      <c r="N3471"/>
      <c r="O3471"/>
      <c r="P3471"/>
      <c r="Q3471"/>
      <c r="R3471" s="60"/>
    </row>
    <row r="3472" spans="2:18" x14ac:dyDescent="0.25">
      <c r="B3472" s="6"/>
      <c r="C3472" s="6"/>
      <c r="D3472" s="6"/>
      <c r="E3472" s="6"/>
      <c r="F3472" s="6"/>
      <c r="G3472" s="6"/>
      <c r="H3472" s="6"/>
      <c r="I3472" s="6"/>
      <c r="J3472" s="6"/>
      <c r="K3472" s="6"/>
      <c r="L3472" s="6"/>
      <c r="M3472" s="6"/>
      <c r="N3472"/>
      <c r="O3472"/>
      <c r="P3472"/>
      <c r="Q3472"/>
      <c r="R3472" s="60"/>
    </row>
    <row r="3473" spans="2:18" x14ac:dyDescent="0.25">
      <c r="B3473" s="6"/>
      <c r="C3473" s="6"/>
      <c r="D3473" s="6"/>
      <c r="E3473" s="6"/>
      <c r="F3473" s="6"/>
      <c r="G3473" s="6"/>
      <c r="H3473" s="6"/>
      <c r="I3473" s="6"/>
      <c r="J3473" s="6"/>
      <c r="K3473" s="6"/>
      <c r="L3473" s="6"/>
      <c r="M3473" s="6"/>
      <c r="N3473"/>
      <c r="O3473"/>
      <c r="P3473"/>
      <c r="Q3473"/>
      <c r="R3473" s="60"/>
    </row>
    <row r="3474" spans="2:18" x14ac:dyDescent="0.25">
      <c r="B3474" s="6"/>
      <c r="C3474" s="6"/>
      <c r="D3474" s="6"/>
      <c r="E3474" s="6"/>
      <c r="F3474" s="6"/>
      <c r="G3474" s="6"/>
      <c r="H3474" s="6"/>
      <c r="I3474" s="6"/>
      <c r="J3474" s="6"/>
      <c r="K3474" s="6"/>
      <c r="L3474" s="6"/>
      <c r="M3474" s="6"/>
      <c r="N3474"/>
      <c r="O3474"/>
      <c r="P3474"/>
      <c r="Q3474"/>
      <c r="R3474" s="60"/>
    </row>
    <row r="3475" spans="2:18" x14ac:dyDescent="0.25">
      <c r="B3475" s="6"/>
      <c r="C3475" s="6"/>
      <c r="D3475" s="6"/>
      <c r="E3475" s="6"/>
      <c r="F3475" s="6"/>
      <c r="G3475" s="6"/>
      <c r="H3475" s="6"/>
      <c r="I3475" s="6"/>
      <c r="J3475" s="6"/>
      <c r="K3475" s="6"/>
      <c r="L3475" s="6"/>
      <c r="M3475" s="6"/>
      <c r="N3475"/>
      <c r="O3475"/>
      <c r="P3475"/>
      <c r="Q3475"/>
      <c r="R3475" s="60"/>
    </row>
    <row r="3476" spans="2:18" x14ac:dyDescent="0.25">
      <c r="B3476" s="6"/>
      <c r="C3476" s="6"/>
      <c r="D3476" s="6"/>
      <c r="E3476" s="6"/>
      <c r="F3476" s="6"/>
      <c r="G3476" s="6"/>
      <c r="H3476" s="6"/>
      <c r="I3476" s="6"/>
      <c r="J3476" s="6"/>
      <c r="K3476" s="6"/>
      <c r="L3476" s="6"/>
      <c r="M3476" s="6"/>
      <c r="N3476"/>
      <c r="O3476"/>
      <c r="P3476"/>
      <c r="Q3476"/>
      <c r="R3476" s="60"/>
    </row>
    <row r="3477" spans="2:18" x14ac:dyDescent="0.25">
      <c r="B3477" s="6"/>
      <c r="C3477" s="6"/>
      <c r="D3477" s="6"/>
      <c r="E3477" s="6"/>
      <c r="F3477" s="6"/>
      <c r="G3477" s="6"/>
      <c r="H3477" s="6"/>
      <c r="I3477" s="6"/>
      <c r="J3477" s="6"/>
      <c r="K3477" s="6"/>
      <c r="L3477" s="6"/>
      <c r="M3477" s="6"/>
      <c r="N3477"/>
      <c r="O3477"/>
      <c r="P3477"/>
      <c r="Q3477"/>
      <c r="R3477" s="60"/>
    </row>
    <row r="3478" spans="2:18" x14ac:dyDescent="0.25">
      <c r="B3478" s="6"/>
      <c r="C3478" s="6"/>
      <c r="D3478" s="6"/>
      <c r="E3478" s="6"/>
      <c r="F3478" s="6"/>
      <c r="G3478" s="6"/>
      <c r="H3478" s="6"/>
      <c r="I3478" s="6"/>
      <c r="J3478" s="6"/>
      <c r="K3478" s="6"/>
      <c r="L3478" s="6"/>
      <c r="M3478" s="6"/>
      <c r="N3478"/>
      <c r="O3478"/>
      <c r="P3478"/>
      <c r="Q3478"/>
      <c r="R3478" s="60"/>
    </row>
    <row r="3479" spans="2:18" x14ac:dyDescent="0.25">
      <c r="B3479" s="6"/>
      <c r="C3479" s="6"/>
      <c r="D3479" s="6"/>
      <c r="E3479" s="6"/>
      <c r="F3479" s="6"/>
      <c r="G3479" s="6"/>
      <c r="H3479" s="6"/>
      <c r="I3479" s="6"/>
      <c r="J3479" s="6"/>
      <c r="K3479" s="6"/>
      <c r="L3479" s="6"/>
      <c r="M3479" s="6"/>
      <c r="N3479"/>
      <c r="O3479"/>
      <c r="P3479"/>
      <c r="Q3479"/>
      <c r="R3479" s="60"/>
    </row>
    <row r="3480" spans="2:18" x14ac:dyDescent="0.25">
      <c r="B3480" s="6"/>
      <c r="C3480" s="6"/>
      <c r="D3480" s="6"/>
      <c r="E3480" s="6"/>
      <c r="F3480" s="6"/>
      <c r="G3480" s="6"/>
      <c r="H3480" s="6"/>
      <c r="I3480" s="6"/>
      <c r="J3480" s="6"/>
      <c r="K3480" s="6"/>
      <c r="L3480" s="6"/>
      <c r="M3480" s="6"/>
      <c r="N3480"/>
      <c r="O3480"/>
      <c r="P3480"/>
      <c r="Q3480"/>
      <c r="R3480" s="60"/>
    </row>
    <row r="3481" spans="2:18" x14ac:dyDescent="0.25">
      <c r="B3481" s="6"/>
      <c r="C3481" s="6"/>
      <c r="D3481" s="6"/>
      <c r="E3481" s="6"/>
      <c r="F3481" s="6"/>
      <c r="G3481" s="6"/>
      <c r="H3481" s="6"/>
      <c r="I3481" s="6"/>
      <c r="J3481" s="6"/>
      <c r="K3481" s="6"/>
      <c r="L3481" s="6"/>
      <c r="M3481" s="6"/>
      <c r="N3481"/>
      <c r="O3481"/>
      <c r="P3481"/>
      <c r="Q3481"/>
      <c r="R3481" s="60"/>
    </row>
    <row r="3482" spans="2:18" x14ac:dyDescent="0.25">
      <c r="B3482" s="6"/>
      <c r="C3482" s="6"/>
      <c r="D3482" s="6"/>
      <c r="E3482" s="6"/>
      <c r="F3482" s="6"/>
      <c r="G3482" s="6"/>
      <c r="H3482" s="6"/>
      <c r="I3482" s="6"/>
      <c r="J3482" s="6"/>
      <c r="K3482" s="6"/>
      <c r="L3482" s="6"/>
      <c r="M3482" s="6"/>
      <c r="N3482"/>
      <c r="O3482"/>
      <c r="P3482"/>
      <c r="Q3482"/>
      <c r="R3482" s="60"/>
    </row>
    <row r="3483" spans="2:18" x14ac:dyDescent="0.25">
      <c r="B3483" s="6"/>
      <c r="C3483" s="6"/>
      <c r="D3483" s="6"/>
      <c r="E3483" s="6"/>
      <c r="F3483" s="6"/>
      <c r="G3483" s="6"/>
      <c r="H3483" s="6"/>
      <c r="I3483" s="6"/>
      <c r="J3483" s="6"/>
      <c r="K3483" s="6"/>
      <c r="L3483" s="6"/>
      <c r="M3483" s="6"/>
      <c r="N3483"/>
      <c r="O3483"/>
      <c r="P3483"/>
      <c r="Q3483"/>
      <c r="R3483" s="60"/>
    </row>
    <row r="3484" spans="2:18" x14ac:dyDescent="0.25">
      <c r="B3484" s="6"/>
      <c r="C3484" s="6"/>
      <c r="D3484" s="6"/>
      <c r="E3484" s="6"/>
      <c r="F3484" s="6"/>
      <c r="G3484" s="6"/>
      <c r="H3484" s="6"/>
      <c r="I3484" s="6"/>
      <c r="J3484" s="6"/>
      <c r="K3484" s="6"/>
      <c r="L3484" s="6"/>
      <c r="M3484" s="6"/>
      <c r="N3484"/>
      <c r="O3484"/>
      <c r="P3484"/>
      <c r="Q3484"/>
      <c r="R3484" s="60"/>
    </row>
    <row r="3485" spans="2:18" x14ac:dyDescent="0.25">
      <c r="B3485" s="6"/>
      <c r="C3485" s="6"/>
      <c r="D3485" s="6"/>
      <c r="E3485" s="6"/>
      <c r="F3485" s="6"/>
      <c r="G3485" s="6"/>
      <c r="H3485" s="6"/>
      <c r="I3485" s="6"/>
      <c r="J3485" s="6"/>
      <c r="K3485" s="6"/>
      <c r="L3485" s="6"/>
      <c r="M3485" s="6"/>
      <c r="N3485"/>
      <c r="O3485"/>
      <c r="P3485"/>
      <c r="Q3485"/>
      <c r="R3485" s="60"/>
    </row>
    <row r="3486" spans="2:18" x14ac:dyDescent="0.25">
      <c r="B3486" s="6"/>
      <c r="C3486" s="6"/>
      <c r="D3486" s="6"/>
      <c r="E3486" s="6"/>
      <c r="F3486" s="6"/>
      <c r="G3486" s="6"/>
      <c r="H3486" s="6"/>
      <c r="I3486" s="6"/>
      <c r="J3486" s="6"/>
      <c r="K3486" s="6"/>
      <c r="L3486" s="6"/>
      <c r="M3486" s="6"/>
      <c r="N3486"/>
      <c r="O3486"/>
      <c r="P3486"/>
      <c r="Q3486"/>
      <c r="R3486" s="60"/>
    </row>
    <row r="3487" spans="2:18" x14ac:dyDescent="0.25">
      <c r="B3487" s="6"/>
      <c r="C3487" s="6"/>
      <c r="D3487" s="6"/>
      <c r="E3487" s="6"/>
      <c r="F3487" s="6"/>
      <c r="G3487" s="6"/>
      <c r="H3487" s="6"/>
      <c r="I3487" s="6"/>
      <c r="J3487" s="6"/>
      <c r="K3487" s="6"/>
      <c r="L3487" s="6"/>
      <c r="M3487" s="6"/>
      <c r="N3487"/>
      <c r="O3487"/>
      <c r="P3487"/>
      <c r="Q3487"/>
      <c r="R3487" s="60"/>
    </row>
    <row r="3488" spans="2:18" x14ac:dyDescent="0.25">
      <c r="B3488" s="6"/>
      <c r="C3488" s="6"/>
      <c r="D3488" s="6"/>
      <c r="E3488" s="6"/>
      <c r="F3488" s="6"/>
      <c r="G3488" s="6"/>
      <c r="H3488" s="6"/>
      <c r="I3488" s="6"/>
      <c r="J3488" s="6"/>
      <c r="K3488" s="6"/>
      <c r="L3488" s="6"/>
      <c r="M3488" s="6"/>
      <c r="N3488"/>
      <c r="O3488"/>
      <c r="P3488"/>
      <c r="Q3488"/>
      <c r="R3488" s="60"/>
    </row>
    <row r="3489" spans="2:18" x14ac:dyDescent="0.25">
      <c r="B3489" s="6"/>
      <c r="C3489" s="6"/>
      <c r="D3489" s="6"/>
      <c r="E3489" s="6"/>
      <c r="F3489" s="6"/>
      <c r="G3489" s="6"/>
      <c r="H3489" s="6"/>
      <c r="I3489" s="6"/>
      <c r="J3489" s="6"/>
      <c r="K3489" s="6"/>
      <c r="L3489" s="6"/>
      <c r="M3489" s="6"/>
      <c r="N3489"/>
      <c r="O3489"/>
      <c r="P3489"/>
      <c r="Q3489"/>
      <c r="R3489" s="60"/>
    </row>
    <row r="3490" spans="2:18" x14ac:dyDescent="0.25">
      <c r="B3490" s="6"/>
      <c r="C3490" s="6"/>
      <c r="D3490" s="6"/>
      <c r="E3490" s="6"/>
      <c r="F3490" s="6"/>
      <c r="G3490" s="6"/>
      <c r="H3490" s="6"/>
      <c r="I3490" s="6"/>
      <c r="J3490" s="6"/>
      <c r="K3490" s="6"/>
      <c r="L3490" s="6"/>
      <c r="M3490" s="6"/>
      <c r="N3490"/>
      <c r="O3490"/>
      <c r="P3490"/>
      <c r="Q3490"/>
      <c r="R3490" s="60"/>
    </row>
    <row r="3491" spans="2:18" x14ac:dyDescent="0.25">
      <c r="B3491" s="6"/>
      <c r="C3491" s="6"/>
      <c r="D3491" s="6"/>
      <c r="E3491" s="6"/>
      <c r="F3491" s="6"/>
      <c r="G3491" s="6"/>
      <c r="H3491" s="6"/>
      <c r="I3491" s="6"/>
      <c r="J3491" s="6"/>
      <c r="K3491" s="6"/>
      <c r="L3491" s="6"/>
      <c r="M3491" s="6"/>
      <c r="N3491"/>
      <c r="O3491"/>
      <c r="P3491"/>
      <c r="Q3491"/>
      <c r="R3491" s="60"/>
    </row>
    <row r="3492" spans="2:18" x14ac:dyDescent="0.25">
      <c r="B3492" s="6"/>
      <c r="C3492" s="6"/>
      <c r="D3492" s="6"/>
      <c r="E3492" s="6"/>
      <c r="F3492" s="6"/>
      <c r="G3492" s="6"/>
      <c r="H3492" s="6"/>
      <c r="I3492" s="6"/>
      <c r="J3492" s="6"/>
      <c r="K3492" s="6"/>
      <c r="L3492" s="6"/>
      <c r="M3492" s="6"/>
      <c r="N3492"/>
      <c r="O3492"/>
      <c r="P3492"/>
      <c r="Q3492"/>
      <c r="R3492" s="60"/>
    </row>
    <row r="3493" spans="2:18" x14ac:dyDescent="0.25">
      <c r="B3493" s="6"/>
      <c r="C3493" s="6"/>
      <c r="D3493" s="6"/>
      <c r="E3493" s="6"/>
      <c r="F3493" s="6"/>
      <c r="G3493" s="6"/>
      <c r="H3493" s="6"/>
      <c r="I3493" s="6"/>
      <c r="J3493" s="6"/>
      <c r="K3493" s="6"/>
      <c r="L3493" s="6"/>
      <c r="M3493" s="6"/>
      <c r="N3493"/>
      <c r="O3493"/>
      <c r="P3493"/>
      <c r="Q3493"/>
      <c r="R3493" s="60"/>
    </row>
    <row r="3494" spans="2:18" x14ac:dyDescent="0.25">
      <c r="B3494" s="6"/>
      <c r="C3494" s="6"/>
      <c r="D3494" s="6"/>
      <c r="E3494" s="6"/>
      <c r="F3494" s="6"/>
      <c r="G3494" s="6"/>
      <c r="H3494" s="6"/>
      <c r="I3494" s="6"/>
      <c r="J3494" s="6"/>
      <c r="K3494" s="6"/>
      <c r="L3494" s="6"/>
      <c r="M3494" s="6"/>
      <c r="N3494"/>
      <c r="O3494"/>
      <c r="P3494"/>
      <c r="Q3494"/>
      <c r="R3494" s="60"/>
    </row>
    <row r="3495" spans="2:18" x14ac:dyDescent="0.25">
      <c r="B3495" s="6"/>
      <c r="C3495" s="6"/>
      <c r="D3495" s="6"/>
      <c r="E3495" s="6"/>
      <c r="F3495" s="6"/>
      <c r="G3495" s="6"/>
      <c r="H3495" s="6"/>
      <c r="I3495" s="6"/>
      <c r="J3495" s="6"/>
      <c r="K3495" s="6"/>
      <c r="L3495" s="6"/>
      <c r="M3495" s="6"/>
      <c r="N3495"/>
      <c r="O3495"/>
      <c r="P3495"/>
      <c r="Q3495"/>
      <c r="R3495" s="60"/>
    </row>
    <row r="3496" spans="2:18" x14ac:dyDescent="0.25">
      <c r="B3496" s="6"/>
      <c r="C3496" s="6"/>
      <c r="D3496" s="6"/>
      <c r="E3496" s="6"/>
      <c r="F3496" s="6"/>
      <c r="G3496" s="6"/>
      <c r="H3496" s="6"/>
      <c r="I3496" s="6"/>
      <c r="J3496" s="6"/>
      <c r="K3496" s="6"/>
      <c r="L3496" s="6"/>
      <c r="M3496" s="6"/>
      <c r="N3496"/>
      <c r="O3496"/>
      <c r="P3496"/>
      <c r="Q3496"/>
      <c r="R3496" s="60"/>
    </row>
    <row r="3497" spans="2:18" x14ac:dyDescent="0.25">
      <c r="B3497" s="6"/>
      <c r="C3497" s="6"/>
      <c r="D3497" s="6"/>
      <c r="E3497" s="6"/>
      <c r="F3497" s="6"/>
      <c r="G3497" s="6"/>
      <c r="H3497" s="6"/>
      <c r="I3497" s="6"/>
      <c r="J3497" s="6"/>
      <c r="K3497" s="6"/>
      <c r="L3497" s="6"/>
      <c r="M3497" s="6"/>
      <c r="N3497"/>
      <c r="O3497"/>
      <c r="P3497"/>
      <c r="Q3497"/>
      <c r="R3497" s="60"/>
    </row>
    <row r="3498" spans="2:18" x14ac:dyDescent="0.25">
      <c r="B3498" s="6"/>
      <c r="C3498" s="6"/>
      <c r="D3498" s="6"/>
      <c r="E3498" s="6"/>
      <c r="F3498" s="6"/>
      <c r="G3498" s="6"/>
      <c r="H3498" s="6"/>
      <c r="I3498" s="6"/>
      <c r="J3498" s="6"/>
      <c r="K3498" s="6"/>
      <c r="L3498" s="6"/>
      <c r="M3498" s="6"/>
      <c r="N3498"/>
      <c r="O3498"/>
      <c r="P3498"/>
      <c r="Q3498"/>
      <c r="R3498" s="60"/>
    </row>
    <row r="3499" spans="2:18" x14ac:dyDescent="0.25">
      <c r="B3499" s="6"/>
      <c r="C3499" s="6"/>
      <c r="D3499" s="6"/>
      <c r="E3499" s="6"/>
      <c r="F3499" s="6"/>
      <c r="G3499" s="6"/>
      <c r="H3499" s="6"/>
      <c r="I3499" s="6"/>
      <c r="J3499" s="6"/>
      <c r="K3499" s="6"/>
      <c r="L3499" s="6"/>
      <c r="M3499" s="6"/>
      <c r="N3499"/>
      <c r="O3499"/>
      <c r="P3499"/>
      <c r="Q3499"/>
      <c r="R3499" s="60"/>
    </row>
    <row r="3500" spans="2:18" x14ac:dyDescent="0.25">
      <c r="B3500" s="6"/>
      <c r="C3500" s="6"/>
      <c r="D3500" s="6"/>
      <c r="E3500" s="6"/>
      <c r="F3500" s="6"/>
      <c r="G3500" s="6"/>
      <c r="H3500" s="6"/>
      <c r="I3500" s="6"/>
      <c r="J3500" s="6"/>
      <c r="K3500" s="6"/>
      <c r="L3500" s="6"/>
      <c r="M3500" s="6"/>
      <c r="N3500"/>
      <c r="O3500"/>
      <c r="P3500"/>
      <c r="Q3500"/>
      <c r="R3500" s="60"/>
    </row>
    <row r="3501" spans="2:18" x14ac:dyDescent="0.25">
      <c r="B3501" s="6"/>
      <c r="C3501" s="6"/>
      <c r="D3501" s="6"/>
      <c r="E3501" s="6"/>
      <c r="F3501" s="6"/>
      <c r="G3501" s="6"/>
      <c r="H3501" s="6"/>
      <c r="I3501" s="6"/>
      <c r="J3501" s="6"/>
      <c r="K3501" s="6"/>
      <c r="L3501" s="6"/>
      <c r="M3501" s="6"/>
      <c r="N3501"/>
      <c r="O3501"/>
      <c r="P3501"/>
      <c r="Q3501"/>
      <c r="R3501" s="60"/>
    </row>
    <row r="3502" spans="2:18" x14ac:dyDescent="0.25">
      <c r="B3502" s="6"/>
      <c r="C3502" s="6"/>
      <c r="D3502" s="6"/>
      <c r="E3502" s="6"/>
      <c r="F3502" s="6"/>
      <c r="G3502" s="6"/>
      <c r="H3502" s="6"/>
      <c r="I3502" s="6"/>
      <c r="J3502" s="6"/>
      <c r="K3502" s="6"/>
      <c r="L3502" s="6"/>
      <c r="M3502" s="6"/>
      <c r="N3502"/>
      <c r="O3502"/>
      <c r="P3502"/>
      <c r="Q3502"/>
      <c r="R3502" s="60"/>
    </row>
    <row r="3503" spans="2:18" x14ac:dyDescent="0.25">
      <c r="B3503" s="6"/>
      <c r="C3503" s="6"/>
      <c r="D3503" s="6"/>
      <c r="E3503" s="6"/>
      <c r="F3503" s="6"/>
      <c r="G3503" s="6"/>
      <c r="H3503" s="6"/>
      <c r="I3503" s="6"/>
      <c r="J3503" s="6"/>
      <c r="K3503" s="6"/>
      <c r="L3503" s="6"/>
      <c r="M3503" s="6"/>
      <c r="N3503"/>
      <c r="O3503"/>
      <c r="P3503"/>
      <c r="Q3503"/>
      <c r="R3503" s="60"/>
    </row>
    <row r="3504" spans="2:18" x14ac:dyDescent="0.25">
      <c r="B3504" s="6"/>
      <c r="C3504" s="6"/>
      <c r="D3504" s="6"/>
      <c r="E3504" s="6"/>
      <c r="F3504" s="6"/>
      <c r="G3504" s="6"/>
      <c r="H3504" s="6"/>
      <c r="I3504" s="6"/>
      <c r="J3504" s="6"/>
      <c r="K3504" s="6"/>
      <c r="L3504" s="6"/>
      <c r="M3504" s="6"/>
      <c r="N3504"/>
      <c r="O3504"/>
      <c r="P3504"/>
      <c r="Q3504"/>
      <c r="R3504" s="60"/>
    </row>
    <row r="3505" spans="2:18" x14ac:dyDescent="0.25">
      <c r="B3505" s="6"/>
      <c r="C3505" s="6"/>
      <c r="D3505" s="6"/>
      <c r="E3505" s="6"/>
      <c r="F3505" s="6"/>
      <c r="G3505" s="6"/>
      <c r="H3505" s="6"/>
      <c r="I3505" s="6"/>
      <c r="J3505" s="6"/>
      <c r="K3505" s="6"/>
      <c r="L3505" s="6"/>
      <c r="M3505" s="6"/>
      <c r="N3505"/>
      <c r="O3505"/>
      <c r="P3505"/>
      <c r="Q3505"/>
      <c r="R3505" s="60"/>
    </row>
    <row r="3506" spans="2:18" x14ac:dyDescent="0.25">
      <c r="B3506" s="6"/>
      <c r="C3506" s="6"/>
      <c r="D3506" s="6"/>
      <c r="E3506" s="6"/>
      <c r="F3506" s="6"/>
      <c r="G3506" s="6"/>
      <c r="H3506" s="6"/>
      <c r="I3506" s="6"/>
      <c r="J3506" s="6"/>
      <c r="K3506" s="6"/>
      <c r="L3506" s="6"/>
      <c r="M3506" s="6"/>
      <c r="N3506"/>
      <c r="O3506"/>
      <c r="P3506"/>
      <c r="Q3506"/>
      <c r="R3506" s="60"/>
    </row>
    <row r="3507" spans="2:18" x14ac:dyDescent="0.25">
      <c r="B3507" s="6"/>
      <c r="C3507" s="6"/>
      <c r="D3507" s="6"/>
      <c r="E3507" s="6"/>
      <c r="F3507" s="6"/>
      <c r="G3507" s="6"/>
      <c r="H3507" s="6"/>
      <c r="I3507" s="6"/>
      <c r="J3507" s="6"/>
      <c r="K3507" s="6"/>
      <c r="L3507" s="6"/>
      <c r="M3507" s="6"/>
      <c r="N3507"/>
      <c r="O3507"/>
      <c r="P3507"/>
      <c r="Q3507"/>
      <c r="R3507" s="60"/>
    </row>
    <row r="3508" spans="2:18" x14ac:dyDescent="0.25">
      <c r="B3508" s="6"/>
      <c r="C3508" s="6"/>
      <c r="D3508" s="6"/>
      <c r="E3508" s="6"/>
      <c r="F3508" s="6"/>
      <c r="G3508" s="6"/>
      <c r="H3508" s="6"/>
      <c r="I3508" s="6"/>
      <c r="J3508" s="6"/>
      <c r="K3508" s="6"/>
      <c r="L3508" s="6"/>
      <c r="M3508" s="6"/>
      <c r="N3508"/>
      <c r="O3508"/>
      <c r="P3508"/>
      <c r="Q3508"/>
      <c r="R3508" s="60"/>
    </row>
    <row r="3509" spans="2:18" x14ac:dyDescent="0.25">
      <c r="B3509" s="6"/>
      <c r="C3509" s="6"/>
      <c r="D3509" s="6"/>
      <c r="E3509" s="6"/>
      <c r="F3509" s="6"/>
      <c r="G3509" s="6"/>
      <c r="H3509" s="6"/>
      <c r="I3509" s="6"/>
      <c r="J3509" s="6"/>
      <c r="K3509" s="6"/>
      <c r="L3509" s="6"/>
      <c r="M3509" s="6"/>
      <c r="N3509"/>
      <c r="O3509"/>
      <c r="P3509"/>
      <c r="Q3509"/>
      <c r="R3509" s="60"/>
    </row>
    <row r="3510" spans="2:18" x14ac:dyDescent="0.25">
      <c r="B3510" s="6"/>
      <c r="C3510" s="6"/>
      <c r="D3510" s="6"/>
      <c r="E3510" s="6"/>
      <c r="F3510" s="6"/>
      <c r="G3510" s="6"/>
      <c r="H3510" s="6"/>
      <c r="I3510" s="6"/>
      <c r="J3510" s="6"/>
      <c r="K3510" s="6"/>
      <c r="L3510" s="6"/>
      <c r="M3510" s="6"/>
      <c r="N3510"/>
      <c r="O3510"/>
      <c r="P3510"/>
      <c r="Q3510"/>
      <c r="R3510" s="60"/>
    </row>
    <row r="3511" spans="2:18" x14ac:dyDescent="0.25">
      <c r="B3511" s="6"/>
      <c r="C3511" s="6"/>
      <c r="D3511" s="6"/>
      <c r="E3511" s="6"/>
      <c r="F3511" s="6"/>
      <c r="G3511" s="6"/>
      <c r="H3511" s="6"/>
      <c r="I3511" s="6"/>
      <c r="J3511" s="6"/>
      <c r="K3511" s="6"/>
      <c r="L3511" s="6"/>
      <c r="M3511" s="6"/>
      <c r="N3511"/>
      <c r="O3511"/>
      <c r="P3511"/>
      <c r="Q3511"/>
      <c r="R3511" s="60"/>
    </row>
    <row r="3512" spans="2:18" x14ac:dyDescent="0.25">
      <c r="B3512" s="6"/>
      <c r="C3512" s="6"/>
      <c r="D3512" s="6"/>
      <c r="E3512" s="6"/>
      <c r="F3512" s="6"/>
      <c r="G3512" s="6"/>
      <c r="H3512" s="6"/>
      <c r="I3512" s="6"/>
      <c r="J3512" s="6"/>
      <c r="K3512" s="6"/>
      <c r="L3512" s="6"/>
      <c r="M3512" s="6"/>
      <c r="N3512"/>
      <c r="O3512"/>
      <c r="P3512"/>
      <c r="Q3512"/>
      <c r="R3512" s="60"/>
    </row>
    <row r="3513" spans="2:18" x14ac:dyDescent="0.25">
      <c r="B3513" s="6"/>
      <c r="C3513" s="6"/>
      <c r="D3513" s="6"/>
      <c r="E3513" s="6"/>
      <c r="F3513" s="6"/>
      <c r="G3513" s="6"/>
      <c r="H3513" s="6"/>
      <c r="I3513" s="6"/>
      <c r="J3513" s="6"/>
      <c r="K3513" s="6"/>
      <c r="L3513" s="6"/>
      <c r="M3513" s="6"/>
      <c r="N3513"/>
      <c r="O3513"/>
      <c r="P3513"/>
      <c r="Q3513"/>
      <c r="R3513" s="60"/>
    </row>
    <row r="3514" spans="2:18" x14ac:dyDescent="0.25">
      <c r="B3514" s="6"/>
      <c r="C3514" s="6"/>
      <c r="D3514" s="6"/>
      <c r="E3514" s="6"/>
      <c r="F3514" s="6"/>
      <c r="G3514" s="6"/>
      <c r="H3514" s="6"/>
      <c r="I3514" s="6"/>
      <c r="J3514" s="6"/>
      <c r="K3514" s="6"/>
      <c r="L3514" s="6"/>
      <c r="M3514" s="6"/>
      <c r="N3514"/>
      <c r="O3514"/>
      <c r="P3514"/>
      <c r="Q3514"/>
      <c r="R3514" s="60"/>
    </row>
    <row r="3515" spans="2:18" x14ac:dyDescent="0.25">
      <c r="B3515" s="6"/>
      <c r="C3515" s="6"/>
      <c r="D3515" s="6"/>
      <c r="E3515" s="6"/>
      <c r="F3515" s="6"/>
      <c r="G3515" s="6"/>
      <c r="H3515" s="6"/>
      <c r="I3515" s="6"/>
      <c r="J3515" s="6"/>
      <c r="K3515" s="6"/>
      <c r="L3515" s="6"/>
      <c r="M3515" s="6"/>
      <c r="N3515"/>
      <c r="O3515"/>
      <c r="P3515"/>
      <c r="Q3515"/>
      <c r="R3515" s="60"/>
    </row>
    <row r="3516" spans="2:18" x14ac:dyDescent="0.25">
      <c r="B3516" s="6"/>
      <c r="C3516" s="6"/>
      <c r="D3516" s="6"/>
      <c r="E3516" s="6"/>
      <c r="F3516" s="6"/>
      <c r="G3516" s="6"/>
      <c r="H3516" s="6"/>
      <c r="I3516" s="6"/>
      <c r="J3516" s="6"/>
      <c r="K3516" s="6"/>
      <c r="L3516" s="6"/>
      <c r="M3516" s="6"/>
      <c r="N3516"/>
      <c r="O3516"/>
      <c r="P3516"/>
      <c r="Q3516"/>
      <c r="R3516" s="60"/>
    </row>
    <row r="3517" spans="2:18" x14ac:dyDescent="0.25">
      <c r="B3517" s="6"/>
      <c r="C3517" s="6"/>
      <c r="D3517" s="6"/>
      <c r="E3517" s="6"/>
      <c r="F3517" s="6"/>
      <c r="G3517" s="6"/>
      <c r="H3517" s="6"/>
      <c r="I3517" s="6"/>
      <c r="J3517" s="6"/>
      <c r="K3517" s="6"/>
      <c r="L3517" s="6"/>
      <c r="M3517" s="6"/>
      <c r="N3517"/>
      <c r="O3517"/>
      <c r="P3517"/>
      <c r="Q3517"/>
      <c r="R3517" s="60"/>
    </row>
    <row r="3518" spans="2:18" x14ac:dyDescent="0.25">
      <c r="B3518" s="6"/>
      <c r="C3518" s="6"/>
      <c r="D3518" s="6"/>
      <c r="E3518" s="6"/>
      <c r="F3518" s="6"/>
      <c r="G3518" s="6"/>
      <c r="H3518" s="6"/>
      <c r="I3518" s="6"/>
      <c r="J3518" s="6"/>
      <c r="K3518" s="6"/>
      <c r="L3518" s="6"/>
      <c r="M3518" s="6"/>
      <c r="N3518"/>
      <c r="O3518"/>
      <c r="P3518"/>
      <c r="Q3518"/>
      <c r="R3518" s="60"/>
    </row>
    <row r="3519" spans="2:18" x14ac:dyDescent="0.25">
      <c r="B3519" s="6"/>
      <c r="C3519" s="6"/>
      <c r="D3519" s="6"/>
      <c r="E3519" s="6"/>
      <c r="F3519" s="6"/>
      <c r="G3519" s="6"/>
      <c r="H3519" s="6"/>
      <c r="I3519" s="6"/>
      <c r="J3519" s="6"/>
      <c r="K3519" s="6"/>
      <c r="L3519" s="6"/>
      <c r="M3519" s="6"/>
      <c r="N3519"/>
      <c r="O3519"/>
      <c r="P3519"/>
      <c r="Q3519"/>
      <c r="R3519" s="60"/>
    </row>
    <row r="3520" spans="2:18" x14ac:dyDescent="0.25">
      <c r="B3520" s="6"/>
      <c r="C3520" s="6"/>
      <c r="D3520" s="6"/>
      <c r="E3520" s="6"/>
      <c r="F3520" s="6"/>
      <c r="G3520" s="6"/>
      <c r="H3520" s="6"/>
      <c r="I3520" s="6"/>
      <c r="J3520" s="6"/>
      <c r="K3520" s="6"/>
      <c r="L3520" s="6"/>
      <c r="M3520" s="6"/>
      <c r="N3520"/>
      <c r="O3520"/>
      <c r="P3520"/>
      <c r="Q3520"/>
      <c r="R3520" s="60"/>
    </row>
    <row r="3521" spans="2:18" x14ac:dyDescent="0.25">
      <c r="B3521" s="6"/>
      <c r="C3521" s="6"/>
      <c r="D3521" s="6"/>
      <c r="E3521" s="6"/>
      <c r="F3521" s="6"/>
      <c r="G3521" s="6"/>
      <c r="H3521" s="6"/>
      <c r="I3521" s="6"/>
      <c r="J3521" s="6"/>
      <c r="K3521" s="6"/>
      <c r="L3521" s="6"/>
      <c r="M3521" s="6"/>
      <c r="N3521"/>
      <c r="O3521"/>
      <c r="P3521"/>
      <c r="Q3521"/>
      <c r="R3521" s="60"/>
    </row>
    <row r="3522" spans="2:18" x14ac:dyDescent="0.25">
      <c r="B3522" s="6"/>
      <c r="C3522" s="6"/>
      <c r="D3522" s="6"/>
      <c r="E3522" s="6"/>
      <c r="F3522" s="6"/>
      <c r="G3522" s="6"/>
      <c r="H3522" s="6"/>
      <c r="I3522" s="6"/>
      <c r="J3522" s="6"/>
      <c r="K3522" s="6"/>
      <c r="L3522" s="6"/>
      <c r="M3522" s="6"/>
      <c r="N3522"/>
      <c r="O3522"/>
      <c r="P3522"/>
      <c r="Q3522"/>
      <c r="R3522" s="60"/>
    </row>
    <row r="3523" spans="2:18" x14ac:dyDescent="0.25">
      <c r="B3523" s="6"/>
      <c r="C3523" s="6"/>
      <c r="D3523" s="6"/>
      <c r="E3523" s="6"/>
      <c r="F3523" s="6"/>
      <c r="G3523" s="6"/>
      <c r="H3523" s="6"/>
      <c r="I3523" s="6"/>
      <c r="J3523" s="6"/>
      <c r="K3523" s="6"/>
      <c r="L3523" s="6"/>
      <c r="M3523" s="6"/>
      <c r="N3523"/>
      <c r="O3523"/>
      <c r="P3523"/>
      <c r="Q3523"/>
      <c r="R3523" s="60"/>
    </row>
    <row r="3524" spans="2:18" x14ac:dyDescent="0.25">
      <c r="B3524" s="6"/>
      <c r="C3524" s="6"/>
      <c r="D3524" s="6"/>
      <c r="E3524" s="6"/>
      <c r="F3524" s="6"/>
      <c r="G3524" s="6"/>
      <c r="H3524" s="6"/>
      <c r="I3524" s="6"/>
      <c r="J3524" s="6"/>
      <c r="K3524" s="6"/>
      <c r="L3524" s="6"/>
      <c r="M3524" s="6"/>
      <c r="N3524"/>
      <c r="O3524"/>
      <c r="P3524"/>
      <c r="Q3524"/>
      <c r="R3524" s="60"/>
    </row>
    <row r="3525" spans="2:18" x14ac:dyDescent="0.25">
      <c r="B3525" s="6"/>
      <c r="C3525" s="6"/>
      <c r="D3525" s="6"/>
      <c r="E3525" s="6"/>
      <c r="F3525" s="6"/>
      <c r="G3525" s="6"/>
      <c r="H3525" s="6"/>
      <c r="I3525" s="6"/>
      <c r="J3525" s="6"/>
      <c r="K3525" s="6"/>
      <c r="L3525" s="6"/>
      <c r="M3525" s="6"/>
      <c r="N3525"/>
      <c r="O3525"/>
      <c r="P3525"/>
      <c r="Q3525"/>
      <c r="R3525" s="60"/>
    </row>
    <row r="3526" spans="2:18" x14ac:dyDescent="0.25">
      <c r="B3526" s="6"/>
      <c r="C3526" s="6"/>
      <c r="D3526" s="6"/>
      <c r="E3526" s="6"/>
      <c r="F3526" s="6"/>
      <c r="G3526" s="6"/>
      <c r="H3526" s="6"/>
      <c r="I3526" s="6"/>
      <c r="J3526" s="6"/>
      <c r="K3526" s="6"/>
      <c r="L3526" s="6"/>
      <c r="M3526" s="6"/>
      <c r="N3526"/>
      <c r="O3526"/>
      <c r="P3526"/>
      <c r="Q3526"/>
      <c r="R3526" s="60"/>
    </row>
    <row r="3527" spans="2:18" x14ac:dyDescent="0.25">
      <c r="B3527" s="6"/>
      <c r="C3527" s="6"/>
      <c r="D3527" s="6"/>
      <c r="E3527" s="6"/>
      <c r="F3527" s="6"/>
      <c r="G3527" s="6"/>
      <c r="H3527" s="6"/>
      <c r="I3527" s="6"/>
      <c r="J3527" s="6"/>
      <c r="K3527" s="6"/>
      <c r="L3527" s="6"/>
      <c r="M3527" s="6"/>
      <c r="N3527"/>
      <c r="O3527"/>
      <c r="P3527"/>
      <c r="Q3527"/>
      <c r="R3527" s="60"/>
    </row>
    <row r="3528" spans="2:18" x14ac:dyDescent="0.25">
      <c r="B3528" s="6"/>
      <c r="C3528" s="6"/>
      <c r="D3528" s="6"/>
      <c r="E3528" s="6"/>
      <c r="F3528" s="6"/>
      <c r="G3528" s="6"/>
      <c r="H3528" s="6"/>
      <c r="I3528" s="6"/>
      <c r="J3528" s="6"/>
      <c r="K3528" s="6"/>
      <c r="L3528" s="6"/>
      <c r="M3528" s="6"/>
      <c r="N3528"/>
      <c r="O3528"/>
      <c r="P3528"/>
      <c r="Q3528"/>
      <c r="R3528" s="60"/>
    </row>
    <row r="3529" spans="2:18" x14ac:dyDescent="0.25">
      <c r="B3529" s="6"/>
      <c r="C3529" s="6"/>
      <c r="D3529" s="6"/>
      <c r="E3529" s="6"/>
      <c r="F3529" s="6"/>
      <c r="G3529" s="6"/>
      <c r="H3529" s="6"/>
      <c r="I3529" s="6"/>
      <c r="J3529" s="6"/>
      <c r="K3529" s="6"/>
      <c r="L3529" s="6"/>
      <c r="M3529" s="6"/>
      <c r="N3529"/>
      <c r="O3529"/>
      <c r="P3529"/>
      <c r="Q3529"/>
      <c r="R3529" s="60"/>
    </row>
    <row r="3530" spans="2:18" x14ac:dyDescent="0.25">
      <c r="B3530" s="6"/>
      <c r="C3530" s="6"/>
      <c r="D3530" s="6"/>
      <c r="E3530" s="6"/>
      <c r="F3530" s="6"/>
      <c r="G3530" s="6"/>
      <c r="H3530" s="6"/>
      <c r="I3530" s="6"/>
      <c r="J3530" s="6"/>
      <c r="K3530" s="6"/>
      <c r="L3530" s="6"/>
      <c r="M3530" s="6"/>
      <c r="N3530"/>
      <c r="O3530"/>
      <c r="P3530"/>
      <c r="Q3530"/>
      <c r="R3530" s="60"/>
    </row>
    <row r="3531" spans="2:18" x14ac:dyDescent="0.25">
      <c r="B3531" s="6"/>
      <c r="C3531" s="6"/>
      <c r="D3531" s="6"/>
      <c r="E3531" s="6"/>
      <c r="F3531" s="6"/>
      <c r="G3531" s="6"/>
      <c r="H3531" s="6"/>
      <c r="I3531" s="6"/>
      <c r="J3531" s="6"/>
      <c r="K3531" s="6"/>
      <c r="L3531" s="6"/>
      <c r="M3531" s="6"/>
      <c r="N3531"/>
      <c r="O3531"/>
      <c r="P3531"/>
      <c r="Q3531"/>
      <c r="R3531" s="60"/>
    </row>
    <row r="3532" spans="2:18" x14ac:dyDescent="0.25">
      <c r="B3532" s="6"/>
      <c r="C3532" s="6"/>
      <c r="D3532" s="6"/>
      <c r="E3532" s="6"/>
      <c r="F3532" s="6"/>
      <c r="G3532" s="6"/>
      <c r="H3532" s="6"/>
      <c r="I3532" s="6"/>
      <c r="J3532" s="6"/>
      <c r="K3532" s="6"/>
      <c r="L3532" s="6"/>
      <c r="M3532" s="6"/>
      <c r="N3532"/>
      <c r="O3532"/>
      <c r="P3532"/>
      <c r="Q3532"/>
      <c r="R3532" s="60"/>
    </row>
    <row r="3533" spans="2:18" x14ac:dyDescent="0.25">
      <c r="B3533" s="6"/>
      <c r="C3533" s="6"/>
      <c r="D3533" s="6"/>
      <c r="E3533" s="6"/>
      <c r="F3533" s="6"/>
      <c r="G3533" s="6"/>
      <c r="H3533" s="6"/>
      <c r="I3533" s="6"/>
      <c r="J3533" s="6"/>
      <c r="K3533" s="6"/>
      <c r="L3533" s="6"/>
      <c r="M3533" s="6"/>
      <c r="N3533"/>
      <c r="O3533"/>
      <c r="P3533"/>
      <c r="Q3533"/>
      <c r="R3533" s="60"/>
    </row>
    <row r="3534" spans="2:18" x14ac:dyDescent="0.25">
      <c r="B3534" s="6"/>
      <c r="C3534" s="6"/>
      <c r="D3534" s="6"/>
      <c r="E3534" s="6"/>
      <c r="F3534" s="6"/>
      <c r="G3534" s="6"/>
      <c r="H3534" s="6"/>
      <c r="I3534" s="6"/>
      <c r="J3534" s="6"/>
      <c r="K3534" s="6"/>
      <c r="L3534" s="6"/>
      <c r="M3534" s="6"/>
      <c r="N3534"/>
      <c r="O3534"/>
      <c r="P3534"/>
      <c r="Q3534"/>
      <c r="R3534" s="60"/>
    </row>
    <row r="3535" spans="2:18" x14ac:dyDescent="0.25">
      <c r="B3535" s="6"/>
      <c r="C3535" s="6"/>
      <c r="D3535" s="6"/>
      <c r="E3535" s="6"/>
      <c r="F3535" s="6"/>
      <c r="G3535" s="6"/>
      <c r="H3535" s="6"/>
      <c r="I3535" s="6"/>
      <c r="J3535" s="6"/>
      <c r="K3535" s="6"/>
      <c r="L3535" s="6"/>
      <c r="M3535" s="6"/>
      <c r="N3535"/>
      <c r="O3535"/>
      <c r="P3535"/>
      <c r="Q3535"/>
      <c r="R3535" s="60"/>
    </row>
    <row r="3536" spans="2:18" x14ac:dyDescent="0.25">
      <c r="B3536" s="6"/>
      <c r="C3536" s="6"/>
      <c r="D3536" s="6"/>
      <c r="E3536" s="6"/>
      <c r="F3536" s="6"/>
      <c r="G3536" s="6"/>
      <c r="H3536" s="6"/>
      <c r="I3536" s="6"/>
      <c r="J3536" s="6"/>
      <c r="K3536" s="6"/>
      <c r="L3536" s="6"/>
      <c r="M3536" s="6"/>
      <c r="N3536"/>
      <c r="O3536"/>
      <c r="P3536"/>
      <c r="Q3536"/>
      <c r="R3536" s="60"/>
    </row>
    <row r="3537" spans="2:18" x14ac:dyDescent="0.25">
      <c r="B3537" s="6"/>
      <c r="C3537" s="6"/>
      <c r="D3537" s="6"/>
      <c r="E3537" s="6"/>
      <c r="F3537" s="6"/>
      <c r="G3537" s="6"/>
      <c r="H3537" s="6"/>
      <c r="I3537" s="6"/>
      <c r="J3537" s="6"/>
      <c r="K3537" s="6"/>
      <c r="L3537" s="6"/>
      <c r="M3537" s="6"/>
      <c r="N3537"/>
      <c r="O3537"/>
      <c r="P3537"/>
      <c r="Q3537"/>
      <c r="R3537" s="60"/>
    </row>
    <row r="3538" spans="2:18" x14ac:dyDescent="0.25">
      <c r="B3538" s="6"/>
      <c r="C3538" s="6"/>
      <c r="D3538" s="6"/>
      <c r="E3538" s="6"/>
      <c r="F3538" s="6"/>
      <c r="G3538" s="6"/>
      <c r="H3538" s="6"/>
      <c r="I3538" s="6"/>
      <c r="J3538" s="6"/>
      <c r="K3538" s="6"/>
      <c r="L3538" s="6"/>
      <c r="M3538" s="6"/>
      <c r="N3538"/>
      <c r="O3538"/>
      <c r="P3538"/>
      <c r="Q3538"/>
      <c r="R3538" s="60"/>
    </row>
    <row r="3539" spans="2:18" x14ac:dyDescent="0.25">
      <c r="B3539" s="6"/>
      <c r="C3539" s="6"/>
      <c r="D3539" s="6"/>
      <c r="E3539" s="6"/>
      <c r="F3539" s="6"/>
      <c r="G3539" s="6"/>
      <c r="H3539" s="6"/>
      <c r="I3539" s="6"/>
      <c r="J3539" s="6"/>
      <c r="K3539" s="6"/>
      <c r="L3539" s="6"/>
      <c r="M3539" s="6"/>
      <c r="N3539"/>
      <c r="O3539"/>
      <c r="P3539"/>
      <c r="Q3539"/>
      <c r="R3539" s="60"/>
    </row>
    <row r="3540" spans="2:18" x14ac:dyDescent="0.25">
      <c r="B3540" s="6"/>
      <c r="C3540" s="6"/>
      <c r="D3540" s="6"/>
      <c r="E3540" s="6"/>
      <c r="F3540" s="6"/>
      <c r="G3540" s="6"/>
      <c r="H3540" s="6"/>
      <c r="I3540" s="6"/>
      <c r="J3540" s="6"/>
      <c r="K3540" s="6"/>
      <c r="L3540" s="6"/>
      <c r="M3540" s="6"/>
      <c r="N3540"/>
      <c r="O3540"/>
      <c r="P3540"/>
      <c r="Q3540"/>
      <c r="R3540" s="60"/>
    </row>
    <row r="3541" spans="2:18" x14ac:dyDescent="0.25">
      <c r="B3541" s="6"/>
      <c r="C3541" s="6"/>
      <c r="D3541" s="6"/>
      <c r="E3541" s="6"/>
      <c r="F3541" s="6"/>
      <c r="G3541" s="6"/>
      <c r="H3541" s="6"/>
      <c r="I3541" s="6"/>
      <c r="J3541" s="6"/>
      <c r="K3541" s="6"/>
      <c r="L3541" s="6"/>
      <c r="M3541" s="6"/>
      <c r="N3541"/>
      <c r="O3541"/>
      <c r="P3541"/>
      <c r="Q3541"/>
      <c r="R3541" s="60"/>
    </row>
    <row r="3542" spans="2:18" x14ac:dyDescent="0.25">
      <c r="B3542" s="6"/>
      <c r="C3542" s="6"/>
      <c r="D3542" s="6"/>
      <c r="E3542" s="6"/>
      <c r="F3542" s="6"/>
      <c r="G3542" s="6"/>
      <c r="H3542" s="6"/>
      <c r="I3542" s="6"/>
      <c r="J3542" s="6"/>
      <c r="K3542" s="6"/>
      <c r="L3542" s="6"/>
      <c r="M3542" s="6"/>
      <c r="N3542"/>
      <c r="O3542"/>
      <c r="P3542"/>
      <c r="Q3542"/>
      <c r="R3542" s="60"/>
    </row>
    <row r="3543" spans="2:18" x14ac:dyDescent="0.25">
      <c r="B3543" s="6"/>
      <c r="C3543" s="6"/>
      <c r="D3543" s="6"/>
      <c r="E3543" s="6"/>
      <c r="F3543" s="6"/>
      <c r="G3543" s="6"/>
      <c r="H3543" s="6"/>
      <c r="I3543" s="6"/>
      <c r="J3543" s="6"/>
      <c r="K3543" s="6"/>
      <c r="L3543" s="6"/>
      <c r="M3543" s="6"/>
      <c r="N3543"/>
      <c r="O3543"/>
      <c r="P3543"/>
      <c r="Q3543"/>
      <c r="R3543" s="60"/>
    </row>
    <row r="3544" spans="2:18" x14ac:dyDescent="0.25">
      <c r="B3544" s="6"/>
      <c r="C3544" s="6"/>
      <c r="D3544" s="6"/>
      <c r="E3544" s="6"/>
      <c r="F3544" s="6"/>
      <c r="G3544" s="6"/>
      <c r="H3544" s="6"/>
      <c r="I3544" s="6"/>
      <c r="J3544" s="6"/>
      <c r="K3544" s="6"/>
      <c r="L3544" s="6"/>
      <c r="M3544" s="6"/>
      <c r="N3544"/>
      <c r="O3544"/>
      <c r="P3544"/>
      <c r="Q3544"/>
      <c r="R3544" s="60"/>
    </row>
    <row r="3545" spans="2:18" x14ac:dyDescent="0.25">
      <c r="B3545" s="6"/>
      <c r="C3545" s="6"/>
      <c r="D3545" s="6"/>
      <c r="E3545" s="6"/>
      <c r="F3545" s="6"/>
      <c r="G3545" s="6"/>
      <c r="H3545" s="6"/>
      <c r="I3545" s="6"/>
      <c r="J3545" s="6"/>
      <c r="K3545" s="6"/>
      <c r="L3545" s="6"/>
      <c r="M3545" s="6"/>
      <c r="N3545"/>
      <c r="O3545"/>
      <c r="P3545"/>
      <c r="Q3545"/>
      <c r="R3545" s="60"/>
    </row>
    <row r="3546" spans="2:18" x14ac:dyDescent="0.25">
      <c r="B3546" s="6"/>
      <c r="C3546" s="6"/>
      <c r="D3546" s="6"/>
      <c r="E3546" s="6"/>
      <c r="F3546" s="6"/>
      <c r="G3546" s="6"/>
      <c r="H3546" s="6"/>
      <c r="I3546" s="6"/>
      <c r="J3546" s="6"/>
      <c r="K3546" s="6"/>
      <c r="L3546" s="6"/>
      <c r="M3546" s="6"/>
      <c r="N3546"/>
      <c r="O3546"/>
      <c r="P3546"/>
      <c r="Q3546"/>
      <c r="R3546" s="60"/>
    </row>
    <row r="3547" spans="2:18" x14ac:dyDescent="0.25">
      <c r="B3547" s="6"/>
      <c r="C3547" s="6"/>
      <c r="D3547" s="6"/>
      <c r="E3547" s="6"/>
      <c r="F3547" s="6"/>
      <c r="G3547" s="6"/>
      <c r="H3547" s="6"/>
      <c r="I3547" s="6"/>
      <c r="J3547" s="6"/>
      <c r="K3547" s="6"/>
      <c r="L3547" s="6"/>
      <c r="M3547" s="6"/>
      <c r="N3547"/>
      <c r="O3547"/>
      <c r="P3547"/>
      <c r="Q3547"/>
      <c r="R3547" s="60"/>
    </row>
    <row r="3548" spans="2:18" x14ac:dyDescent="0.25">
      <c r="B3548" s="6"/>
      <c r="C3548" s="6"/>
      <c r="D3548" s="6"/>
      <c r="E3548" s="6"/>
      <c r="F3548" s="6"/>
      <c r="G3548" s="6"/>
      <c r="H3548" s="6"/>
      <c r="I3548" s="6"/>
      <c r="J3548" s="6"/>
      <c r="K3548" s="6"/>
      <c r="L3548" s="6"/>
      <c r="M3548" s="6"/>
      <c r="N3548"/>
      <c r="O3548"/>
      <c r="P3548"/>
      <c r="Q3548"/>
      <c r="R3548" s="60"/>
    </row>
    <row r="3549" spans="2:18" x14ac:dyDescent="0.25">
      <c r="B3549" s="6"/>
      <c r="C3549" s="6"/>
      <c r="D3549" s="6"/>
      <c r="E3549" s="6"/>
      <c r="F3549" s="6"/>
      <c r="G3549" s="6"/>
      <c r="H3549" s="6"/>
      <c r="I3549" s="6"/>
      <c r="J3549" s="6"/>
      <c r="K3549" s="6"/>
      <c r="L3549" s="6"/>
      <c r="M3549" s="6"/>
      <c r="N3549"/>
      <c r="O3549"/>
      <c r="P3549"/>
      <c r="Q3549"/>
      <c r="R3549" s="60"/>
    </row>
    <row r="3550" spans="2:18" x14ac:dyDescent="0.25">
      <c r="B3550" s="6"/>
      <c r="C3550" s="6"/>
      <c r="D3550" s="6"/>
      <c r="E3550" s="6"/>
      <c r="F3550" s="6"/>
      <c r="G3550" s="6"/>
      <c r="H3550" s="6"/>
      <c r="I3550" s="6"/>
      <c r="J3550" s="6"/>
      <c r="K3550" s="6"/>
      <c r="L3550" s="6"/>
      <c r="M3550" s="6"/>
      <c r="N3550"/>
      <c r="O3550"/>
      <c r="P3550"/>
      <c r="Q3550"/>
      <c r="R3550" s="60"/>
    </row>
    <row r="3551" spans="2:18" x14ac:dyDescent="0.25">
      <c r="B3551" s="6"/>
      <c r="C3551" s="6"/>
      <c r="D3551" s="6"/>
      <c r="E3551" s="6"/>
      <c r="F3551" s="6"/>
      <c r="G3551" s="6"/>
      <c r="H3551" s="6"/>
      <c r="I3551" s="6"/>
      <c r="J3551" s="6"/>
      <c r="K3551" s="6"/>
      <c r="L3551" s="6"/>
      <c r="M3551" s="6"/>
      <c r="N3551"/>
      <c r="O3551"/>
      <c r="P3551"/>
      <c r="Q3551"/>
      <c r="R3551" s="60"/>
    </row>
    <row r="3552" spans="2:18" x14ac:dyDescent="0.25">
      <c r="B3552" s="6"/>
      <c r="C3552" s="6"/>
      <c r="D3552" s="6"/>
      <c r="E3552" s="6"/>
      <c r="F3552" s="6"/>
      <c r="G3552" s="6"/>
      <c r="H3552" s="6"/>
      <c r="I3552" s="6"/>
      <c r="J3552" s="6"/>
      <c r="K3552" s="6"/>
      <c r="L3552" s="6"/>
      <c r="M3552" s="6"/>
      <c r="N3552"/>
      <c r="O3552"/>
      <c r="P3552"/>
      <c r="Q3552"/>
      <c r="R3552" s="60"/>
    </row>
    <row r="3553" spans="2:18" x14ac:dyDescent="0.25">
      <c r="B3553" s="6"/>
      <c r="C3553" s="6"/>
      <c r="D3553" s="6"/>
      <c r="E3553" s="6"/>
      <c r="F3553" s="6"/>
      <c r="G3553" s="6"/>
      <c r="H3553" s="6"/>
      <c r="I3553" s="6"/>
      <c r="J3553" s="6"/>
      <c r="K3553" s="6"/>
      <c r="L3553" s="6"/>
      <c r="M3553" s="6"/>
      <c r="N3553"/>
      <c r="O3553"/>
      <c r="P3553"/>
      <c r="Q3553"/>
      <c r="R3553" s="60"/>
    </row>
    <row r="3554" spans="2:18" x14ac:dyDescent="0.25">
      <c r="B3554" s="6"/>
      <c r="C3554" s="6"/>
      <c r="D3554" s="6"/>
      <c r="E3554" s="6"/>
      <c r="F3554" s="6"/>
      <c r="G3554" s="6"/>
      <c r="H3554" s="6"/>
      <c r="I3554" s="6"/>
      <c r="J3554" s="6"/>
      <c r="K3554" s="6"/>
      <c r="L3554" s="6"/>
      <c r="M3554" s="6"/>
      <c r="N3554"/>
      <c r="O3554"/>
      <c r="P3554"/>
      <c r="Q3554"/>
      <c r="R3554" s="60"/>
    </row>
    <row r="3555" spans="2:18" x14ac:dyDescent="0.25">
      <c r="B3555" s="6"/>
      <c r="C3555" s="6"/>
      <c r="D3555" s="6"/>
      <c r="E3555" s="6"/>
      <c r="F3555" s="6"/>
      <c r="G3555" s="6"/>
      <c r="H3555" s="6"/>
      <c r="I3555" s="6"/>
      <c r="J3555" s="6"/>
      <c r="K3555" s="6"/>
      <c r="L3555" s="6"/>
      <c r="M3555" s="6"/>
      <c r="N3555"/>
      <c r="O3555"/>
      <c r="P3555"/>
      <c r="Q3555"/>
      <c r="R3555" s="60"/>
    </row>
    <row r="3556" spans="2:18" x14ac:dyDescent="0.25">
      <c r="B3556" s="6"/>
      <c r="C3556" s="6"/>
      <c r="D3556" s="6"/>
      <c r="E3556" s="6"/>
      <c r="F3556" s="6"/>
      <c r="G3556" s="6"/>
      <c r="H3556" s="6"/>
      <c r="I3556" s="6"/>
      <c r="J3556" s="6"/>
      <c r="K3556" s="6"/>
      <c r="L3556" s="6"/>
      <c r="M3556" s="6"/>
      <c r="N3556"/>
      <c r="O3556"/>
      <c r="P3556"/>
      <c r="Q3556"/>
      <c r="R3556" s="60"/>
    </row>
    <row r="3557" spans="2:18" x14ac:dyDescent="0.25">
      <c r="B3557" s="6"/>
      <c r="C3557" s="6"/>
      <c r="D3557" s="6"/>
      <c r="E3557" s="6"/>
      <c r="F3557" s="6"/>
      <c r="G3557" s="6"/>
      <c r="H3557" s="6"/>
      <c r="I3557" s="6"/>
      <c r="J3557" s="6"/>
      <c r="K3557" s="6"/>
      <c r="L3557" s="6"/>
      <c r="M3557" s="6"/>
      <c r="N3557"/>
      <c r="O3557"/>
      <c r="P3557"/>
      <c r="Q3557"/>
      <c r="R3557" s="60"/>
    </row>
    <row r="3558" spans="2:18" x14ac:dyDescent="0.25">
      <c r="B3558" s="6"/>
      <c r="C3558" s="6"/>
      <c r="D3558" s="6"/>
      <c r="E3558" s="6"/>
      <c r="F3558" s="6"/>
      <c r="G3558" s="6"/>
      <c r="H3558" s="6"/>
      <c r="I3558" s="6"/>
      <c r="J3558" s="6"/>
      <c r="K3558" s="6"/>
      <c r="L3558" s="6"/>
      <c r="M3558" s="6"/>
      <c r="N3558"/>
      <c r="O3558"/>
      <c r="P3558"/>
      <c r="Q3558"/>
      <c r="R3558" s="60"/>
    </row>
    <row r="3559" spans="2:18" x14ac:dyDescent="0.25">
      <c r="B3559" s="6"/>
      <c r="C3559" s="6"/>
      <c r="D3559" s="6"/>
      <c r="E3559" s="6"/>
      <c r="F3559" s="6"/>
      <c r="G3559" s="6"/>
      <c r="H3559" s="6"/>
      <c r="I3559" s="6"/>
      <c r="J3559" s="6"/>
      <c r="K3559" s="6"/>
      <c r="L3559" s="6"/>
      <c r="M3559" s="6"/>
      <c r="N3559"/>
      <c r="O3559"/>
      <c r="P3559"/>
      <c r="Q3559"/>
      <c r="R3559" s="60"/>
    </row>
    <row r="3560" spans="2:18" x14ac:dyDescent="0.25">
      <c r="B3560" s="6"/>
      <c r="C3560" s="6"/>
      <c r="D3560" s="6"/>
      <c r="E3560" s="6"/>
      <c r="F3560" s="6"/>
      <c r="G3560" s="6"/>
      <c r="H3560" s="6"/>
      <c r="I3560" s="6"/>
      <c r="J3560" s="6"/>
      <c r="K3560" s="6"/>
      <c r="L3560" s="6"/>
      <c r="M3560" s="6"/>
      <c r="N3560"/>
      <c r="O3560"/>
      <c r="P3560"/>
      <c r="Q3560"/>
      <c r="R3560" s="60"/>
    </row>
    <row r="3561" spans="2:18" x14ac:dyDescent="0.25">
      <c r="B3561" s="6"/>
      <c r="C3561" s="6"/>
      <c r="D3561" s="6"/>
      <c r="E3561" s="6"/>
      <c r="F3561" s="6"/>
      <c r="G3561" s="6"/>
      <c r="H3561" s="6"/>
      <c r="I3561" s="6"/>
      <c r="J3561" s="6"/>
      <c r="K3561" s="6"/>
      <c r="L3561" s="6"/>
      <c r="M3561" s="6"/>
      <c r="N3561"/>
      <c r="O3561"/>
      <c r="P3561"/>
      <c r="Q3561"/>
      <c r="R3561" s="60"/>
    </row>
    <row r="3562" spans="2:18" x14ac:dyDescent="0.25">
      <c r="B3562" s="6"/>
      <c r="C3562" s="6"/>
      <c r="D3562" s="6"/>
      <c r="E3562" s="6"/>
      <c r="F3562" s="6"/>
      <c r="G3562" s="6"/>
      <c r="H3562" s="6"/>
      <c r="I3562" s="6"/>
      <c r="J3562" s="6"/>
      <c r="K3562" s="6"/>
      <c r="L3562" s="6"/>
      <c r="M3562" s="6"/>
      <c r="N3562"/>
      <c r="O3562"/>
      <c r="P3562"/>
      <c r="Q3562"/>
      <c r="R3562" s="60"/>
    </row>
    <row r="3563" spans="2:18" x14ac:dyDescent="0.25">
      <c r="B3563" s="6"/>
      <c r="C3563" s="6"/>
      <c r="D3563" s="6"/>
      <c r="E3563" s="6"/>
      <c r="F3563" s="6"/>
      <c r="G3563" s="6"/>
      <c r="H3563" s="6"/>
      <c r="I3563" s="6"/>
      <c r="J3563" s="6"/>
      <c r="K3563" s="6"/>
      <c r="L3563" s="6"/>
      <c r="M3563" s="6"/>
      <c r="N3563"/>
      <c r="O3563"/>
      <c r="P3563"/>
      <c r="Q3563"/>
      <c r="R3563" s="60"/>
    </row>
    <row r="3564" spans="2:18" x14ac:dyDescent="0.25">
      <c r="B3564" s="6"/>
      <c r="C3564" s="6"/>
      <c r="D3564" s="6"/>
      <c r="E3564" s="6"/>
      <c r="F3564" s="6"/>
      <c r="G3564" s="6"/>
      <c r="H3564" s="6"/>
      <c r="I3564" s="6"/>
      <c r="J3564" s="6"/>
      <c r="K3564" s="6"/>
      <c r="L3564" s="6"/>
      <c r="M3564" s="6"/>
      <c r="N3564"/>
      <c r="O3564"/>
      <c r="P3564"/>
      <c r="Q3564"/>
      <c r="R3564" s="60"/>
    </row>
    <row r="3565" spans="2:18" x14ac:dyDescent="0.25">
      <c r="B3565" s="6"/>
      <c r="C3565" s="6"/>
      <c r="D3565" s="6"/>
      <c r="E3565" s="6"/>
      <c r="F3565" s="6"/>
      <c r="G3565" s="6"/>
      <c r="H3565" s="6"/>
      <c r="I3565" s="6"/>
      <c r="J3565" s="6"/>
      <c r="K3565" s="6"/>
      <c r="L3565" s="6"/>
      <c r="M3565" s="6"/>
      <c r="N3565"/>
      <c r="O3565"/>
      <c r="P3565"/>
      <c r="Q3565"/>
      <c r="R3565" s="60"/>
    </row>
    <row r="3566" spans="2:18" x14ac:dyDescent="0.25">
      <c r="B3566" s="6"/>
      <c r="C3566" s="6"/>
      <c r="D3566" s="6"/>
      <c r="E3566" s="6"/>
      <c r="F3566" s="6"/>
      <c r="G3566" s="6"/>
      <c r="H3566" s="6"/>
      <c r="I3566" s="6"/>
      <c r="J3566" s="6"/>
      <c r="K3566" s="6"/>
      <c r="L3566" s="6"/>
      <c r="M3566" s="6"/>
      <c r="N3566"/>
      <c r="O3566"/>
      <c r="P3566"/>
      <c r="Q3566"/>
      <c r="R3566" s="60"/>
    </row>
    <row r="3567" spans="2:18" x14ac:dyDescent="0.25">
      <c r="B3567" s="6"/>
      <c r="C3567" s="6"/>
      <c r="D3567" s="6"/>
      <c r="E3567" s="6"/>
      <c r="F3567" s="6"/>
      <c r="G3567" s="6"/>
      <c r="H3567" s="6"/>
      <c r="I3567" s="6"/>
      <c r="J3567" s="6"/>
      <c r="K3567" s="6"/>
      <c r="L3567" s="6"/>
      <c r="M3567" s="6"/>
      <c r="N3567"/>
      <c r="O3567"/>
      <c r="P3567"/>
      <c r="Q3567"/>
      <c r="R3567" s="60"/>
    </row>
    <row r="3568" spans="2:18" x14ac:dyDescent="0.25">
      <c r="B3568" s="6"/>
      <c r="C3568" s="6"/>
      <c r="D3568" s="6"/>
      <c r="E3568" s="6"/>
      <c r="F3568" s="6"/>
      <c r="G3568" s="6"/>
      <c r="H3568" s="6"/>
      <c r="I3568" s="6"/>
      <c r="J3568" s="6"/>
      <c r="K3568" s="6"/>
      <c r="L3568" s="6"/>
      <c r="M3568" s="6"/>
      <c r="N3568"/>
      <c r="O3568"/>
      <c r="P3568"/>
      <c r="Q3568"/>
      <c r="R3568" s="60"/>
    </row>
    <row r="3569" spans="2:18" x14ac:dyDescent="0.25">
      <c r="B3569" s="6"/>
      <c r="C3569" s="6"/>
      <c r="D3569" s="6"/>
      <c r="E3569" s="6"/>
      <c r="F3569" s="6"/>
      <c r="G3569" s="6"/>
      <c r="H3569" s="6"/>
      <c r="I3569" s="6"/>
      <c r="J3569" s="6"/>
      <c r="K3569" s="6"/>
      <c r="L3569" s="6"/>
      <c r="M3569" s="6"/>
      <c r="N3569"/>
      <c r="O3569"/>
      <c r="P3569"/>
      <c r="Q3569"/>
      <c r="R3569" s="60"/>
    </row>
    <row r="3570" spans="2:18" x14ac:dyDescent="0.25">
      <c r="B3570" s="6"/>
      <c r="C3570" s="6"/>
      <c r="D3570" s="6"/>
      <c r="E3570" s="6"/>
      <c r="F3570" s="6"/>
      <c r="G3570" s="6"/>
      <c r="H3570" s="6"/>
      <c r="I3570" s="6"/>
      <c r="J3570" s="6"/>
      <c r="K3570" s="6"/>
      <c r="L3570" s="6"/>
      <c r="M3570" s="6"/>
      <c r="N3570"/>
      <c r="O3570"/>
      <c r="P3570"/>
      <c r="Q3570"/>
      <c r="R3570" s="60"/>
    </row>
    <row r="3571" spans="2:18" x14ac:dyDescent="0.25">
      <c r="B3571" s="6"/>
      <c r="C3571" s="6"/>
      <c r="D3571" s="6"/>
      <c r="E3571" s="6"/>
      <c r="F3571" s="6"/>
      <c r="G3571" s="6"/>
      <c r="H3571" s="6"/>
      <c r="I3571" s="6"/>
      <c r="J3571" s="6"/>
      <c r="K3571" s="6"/>
      <c r="L3571" s="6"/>
      <c r="M3571" s="6"/>
      <c r="N3571"/>
      <c r="O3571"/>
      <c r="P3571"/>
      <c r="Q3571"/>
      <c r="R3571" s="60"/>
    </row>
    <row r="3572" spans="2:18" x14ac:dyDescent="0.25">
      <c r="B3572" s="6"/>
      <c r="C3572" s="6"/>
      <c r="D3572" s="6"/>
      <c r="E3572" s="6"/>
      <c r="F3572" s="6"/>
      <c r="G3572" s="6"/>
      <c r="H3572" s="6"/>
      <c r="I3572" s="6"/>
      <c r="J3572" s="6"/>
      <c r="K3572" s="6"/>
      <c r="L3572" s="6"/>
      <c r="M3572" s="6"/>
      <c r="N3572"/>
      <c r="O3572"/>
      <c r="P3572"/>
      <c r="Q3572"/>
      <c r="R3572" s="60"/>
    </row>
    <row r="3573" spans="2:18" x14ac:dyDescent="0.25">
      <c r="B3573" s="6"/>
      <c r="C3573" s="6"/>
      <c r="D3573" s="6"/>
      <c r="E3573" s="6"/>
      <c r="F3573" s="6"/>
      <c r="G3573" s="6"/>
      <c r="H3573" s="6"/>
      <c r="I3573" s="6"/>
      <c r="J3573" s="6"/>
      <c r="K3573" s="6"/>
      <c r="L3573" s="6"/>
      <c r="M3573" s="6"/>
      <c r="N3573"/>
      <c r="O3573"/>
      <c r="P3573"/>
      <c r="Q3573"/>
      <c r="R3573" s="60"/>
    </row>
    <row r="3574" spans="2:18" x14ac:dyDescent="0.25">
      <c r="B3574" s="6"/>
      <c r="C3574" s="6"/>
      <c r="D3574" s="6"/>
      <c r="E3574" s="6"/>
      <c r="F3574" s="6"/>
      <c r="G3574" s="6"/>
      <c r="H3574" s="6"/>
      <c r="I3574" s="6"/>
      <c r="J3574" s="6"/>
      <c r="K3574" s="6"/>
      <c r="L3574" s="6"/>
      <c r="M3574" s="6"/>
      <c r="N3574"/>
      <c r="O3574"/>
      <c r="P3574"/>
      <c r="Q3574"/>
      <c r="R3574" s="60"/>
    </row>
    <row r="3575" spans="2:18" x14ac:dyDescent="0.25">
      <c r="B3575" s="6"/>
      <c r="C3575" s="6"/>
      <c r="D3575" s="6"/>
      <c r="E3575" s="6"/>
      <c r="F3575" s="6"/>
      <c r="G3575" s="6"/>
      <c r="H3575" s="6"/>
      <c r="I3575" s="6"/>
      <c r="J3575" s="6"/>
      <c r="K3575" s="6"/>
      <c r="L3575" s="6"/>
      <c r="M3575" s="6"/>
      <c r="N3575"/>
      <c r="O3575"/>
      <c r="P3575"/>
      <c r="Q3575"/>
      <c r="R3575" s="60"/>
    </row>
    <row r="3576" spans="2:18" x14ac:dyDescent="0.25">
      <c r="B3576" s="6"/>
      <c r="C3576" s="6"/>
      <c r="D3576" s="6"/>
      <c r="E3576" s="6"/>
      <c r="F3576" s="6"/>
      <c r="G3576" s="6"/>
      <c r="H3576" s="6"/>
      <c r="I3576" s="6"/>
      <c r="J3576" s="6"/>
      <c r="K3576" s="6"/>
      <c r="L3576" s="6"/>
      <c r="M3576" s="6"/>
      <c r="N3576"/>
      <c r="O3576"/>
      <c r="P3576"/>
      <c r="Q3576"/>
      <c r="R3576" s="60"/>
    </row>
    <row r="3577" spans="2:18" x14ac:dyDescent="0.25">
      <c r="B3577" s="6"/>
      <c r="C3577" s="6"/>
      <c r="D3577" s="6"/>
      <c r="E3577" s="6"/>
      <c r="F3577" s="6"/>
      <c r="G3577" s="6"/>
      <c r="H3577" s="6"/>
      <c r="I3577" s="6"/>
      <c r="J3577" s="6"/>
      <c r="K3577" s="6"/>
      <c r="L3577" s="6"/>
      <c r="M3577" s="6"/>
      <c r="N3577"/>
      <c r="O3577"/>
      <c r="P3577"/>
      <c r="Q3577"/>
      <c r="R3577" s="60"/>
    </row>
    <row r="3578" spans="2:18" x14ac:dyDescent="0.25">
      <c r="B3578" s="6"/>
      <c r="C3578" s="6"/>
      <c r="D3578" s="6"/>
      <c r="E3578" s="6"/>
      <c r="F3578" s="6"/>
      <c r="G3578" s="6"/>
      <c r="H3578" s="6"/>
      <c r="I3578" s="6"/>
      <c r="J3578" s="6"/>
      <c r="K3578" s="6"/>
      <c r="L3578" s="6"/>
      <c r="M3578" s="6"/>
      <c r="N3578"/>
      <c r="O3578"/>
      <c r="P3578"/>
      <c r="Q3578"/>
      <c r="R3578" s="60"/>
    </row>
    <row r="3579" spans="2:18" x14ac:dyDescent="0.25">
      <c r="B3579" s="6"/>
      <c r="C3579" s="6"/>
      <c r="D3579" s="6"/>
      <c r="E3579" s="6"/>
      <c r="F3579" s="6"/>
      <c r="G3579" s="6"/>
      <c r="H3579" s="6"/>
      <c r="I3579" s="6"/>
      <c r="J3579" s="6"/>
      <c r="K3579" s="6"/>
      <c r="L3579" s="6"/>
      <c r="M3579" s="6"/>
      <c r="N3579"/>
      <c r="O3579"/>
      <c r="P3579"/>
      <c r="Q3579"/>
      <c r="R3579" s="60"/>
    </row>
    <row r="3580" spans="2:18" x14ac:dyDescent="0.25">
      <c r="B3580" s="6"/>
      <c r="C3580" s="6"/>
      <c r="D3580" s="6"/>
      <c r="E3580" s="6"/>
      <c r="F3580" s="6"/>
      <c r="G3580" s="6"/>
      <c r="H3580" s="6"/>
      <c r="I3580" s="6"/>
      <c r="J3580" s="6"/>
      <c r="K3580" s="6"/>
      <c r="L3580" s="6"/>
      <c r="M3580" s="6"/>
      <c r="N3580"/>
      <c r="O3580"/>
      <c r="P3580"/>
      <c r="Q3580"/>
      <c r="R3580" s="60"/>
    </row>
    <row r="3581" spans="2:18" x14ac:dyDescent="0.25">
      <c r="B3581" s="6"/>
      <c r="C3581" s="6"/>
      <c r="D3581" s="6"/>
      <c r="E3581" s="6"/>
      <c r="F3581" s="6"/>
      <c r="G3581" s="6"/>
      <c r="H3581" s="6"/>
      <c r="I3581" s="6"/>
      <c r="J3581" s="6"/>
      <c r="K3581" s="6"/>
      <c r="L3581" s="6"/>
      <c r="M3581" s="6"/>
      <c r="N3581"/>
      <c r="O3581"/>
      <c r="P3581"/>
      <c r="Q3581"/>
      <c r="R3581" s="60"/>
    </row>
    <row r="3582" spans="2:18" x14ac:dyDescent="0.25">
      <c r="B3582" s="6"/>
      <c r="C3582" s="6"/>
      <c r="D3582" s="6"/>
      <c r="E3582" s="6"/>
      <c r="F3582" s="6"/>
      <c r="G3582" s="6"/>
      <c r="H3582" s="6"/>
      <c r="I3582" s="6"/>
      <c r="J3582" s="6"/>
      <c r="K3582" s="6"/>
      <c r="L3582" s="6"/>
      <c r="M3582" s="6"/>
      <c r="N3582"/>
      <c r="O3582"/>
      <c r="P3582"/>
      <c r="Q3582"/>
      <c r="R3582" s="60"/>
    </row>
    <row r="3583" spans="2:18" x14ac:dyDescent="0.25">
      <c r="B3583" s="6"/>
      <c r="C3583" s="6"/>
      <c r="D3583" s="6"/>
      <c r="E3583" s="6"/>
      <c r="F3583" s="6"/>
      <c r="G3583" s="6"/>
      <c r="H3583" s="6"/>
      <c r="I3583" s="6"/>
      <c r="J3583" s="6"/>
      <c r="K3583" s="6"/>
      <c r="L3583" s="6"/>
      <c r="M3583" s="6"/>
      <c r="N3583"/>
      <c r="O3583"/>
      <c r="P3583"/>
      <c r="Q3583"/>
      <c r="R3583" s="60"/>
    </row>
    <row r="3584" spans="2:18" x14ac:dyDescent="0.25">
      <c r="B3584" s="6"/>
      <c r="C3584" s="6"/>
      <c r="D3584" s="6"/>
      <c r="E3584" s="6"/>
      <c r="F3584" s="6"/>
      <c r="G3584" s="6"/>
      <c r="H3584" s="6"/>
      <c r="I3584" s="6"/>
      <c r="J3584" s="6"/>
      <c r="K3584" s="6"/>
      <c r="L3584" s="6"/>
      <c r="M3584" s="6"/>
      <c r="N3584"/>
      <c r="O3584"/>
      <c r="P3584"/>
      <c r="Q3584"/>
      <c r="R3584" s="60"/>
    </row>
    <row r="3585" spans="2:18" x14ac:dyDescent="0.25">
      <c r="B3585" s="6"/>
      <c r="C3585" s="6"/>
      <c r="D3585" s="6"/>
      <c r="E3585" s="6"/>
      <c r="F3585" s="6"/>
      <c r="G3585" s="6"/>
      <c r="H3585" s="6"/>
      <c r="I3585" s="6"/>
      <c r="J3585" s="6"/>
      <c r="K3585" s="6"/>
      <c r="L3585" s="6"/>
      <c r="M3585" s="6"/>
      <c r="N3585"/>
      <c r="O3585"/>
      <c r="P3585"/>
      <c r="Q3585"/>
      <c r="R3585" s="60"/>
    </row>
    <row r="3586" spans="2:18" x14ac:dyDescent="0.25">
      <c r="B3586" s="6"/>
      <c r="C3586" s="6"/>
      <c r="D3586" s="6"/>
      <c r="E3586" s="6"/>
      <c r="F3586" s="6"/>
      <c r="G3586" s="6"/>
      <c r="H3586" s="6"/>
      <c r="I3586" s="6"/>
      <c r="J3586" s="6"/>
      <c r="K3586" s="6"/>
      <c r="L3586" s="6"/>
      <c r="M3586" s="6"/>
      <c r="N3586"/>
      <c r="O3586"/>
      <c r="P3586"/>
      <c r="Q3586"/>
      <c r="R3586" s="60"/>
    </row>
    <row r="3587" spans="2:18" x14ac:dyDescent="0.25">
      <c r="B3587" s="6"/>
      <c r="C3587" s="6"/>
      <c r="D3587" s="6"/>
      <c r="E3587" s="6"/>
      <c r="F3587" s="6"/>
      <c r="G3587" s="6"/>
      <c r="H3587" s="6"/>
      <c r="I3587" s="6"/>
      <c r="J3587" s="6"/>
      <c r="K3587" s="6"/>
      <c r="L3587" s="6"/>
      <c r="M3587" s="6"/>
      <c r="N3587"/>
      <c r="O3587"/>
      <c r="P3587"/>
      <c r="Q3587"/>
      <c r="R3587" s="60"/>
    </row>
    <row r="3588" spans="2:18" x14ac:dyDescent="0.25">
      <c r="B3588" s="6"/>
      <c r="C3588" s="6"/>
      <c r="D3588" s="6"/>
      <c r="E3588" s="6"/>
      <c r="F3588" s="6"/>
      <c r="G3588" s="6"/>
      <c r="H3588" s="6"/>
      <c r="I3588" s="6"/>
      <c r="J3588" s="6"/>
      <c r="K3588" s="6"/>
      <c r="L3588" s="6"/>
      <c r="M3588" s="6"/>
      <c r="N3588"/>
      <c r="O3588"/>
      <c r="P3588"/>
      <c r="Q3588"/>
      <c r="R3588" s="60"/>
    </row>
    <row r="3589" spans="2:18" x14ac:dyDescent="0.25">
      <c r="B3589" s="6"/>
      <c r="C3589" s="6"/>
      <c r="D3589" s="6"/>
      <c r="E3589" s="6"/>
      <c r="F3589" s="6"/>
      <c r="G3589" s="6"/>
      <c r="H3589" s="6"/>
      <c r="I3589" s="6"/>
      <c r="J3589" s="6"/>
      <c r="K3589" s="6"/>
      <c r="L3589" s="6"/>
      <c r="M3589" s="6"/>
      <c r="N3589"/>
      <c r="O3589"/>
      <c r="P3589"/>
      <c r="Q3589"/>
      <c r="R3589" s="60"/>
    </row>
    <row r="3590" spans="2:18" x14ac:dyDescent="0.25">
      <c r="B3590" s="6"/>
      <c r="C3590" s="6"/>
      <c r="D3590" s="6"/>
      <c r="E3590" s="6"/>
      <c r="F3590" s="6"/>
      <c r="G3590" s="6"/>
      <c r="H3590" s="6"/>
      <c r="I3590" s="6"/>
      <c r="J3590" s="6"/>
      <c r="K3590" s="6"/>
      <c r="L3590" s="6"/>
      <c r="M3590" s="6"/>
      <c r="N3590"/>
      <c r="O3590"/>
      <c r="P3590"/>
      <c r="Q3590"/>
      <c r="R3590" s="60"/>
    </row>
    <row r="3591" spans="2:18" x14ac:dyDescent="0.25">
      <c r="B3591" s="6"/>
      <c r="C3591" s="6"/>
      <c r="D3591" s="6"/>
      <c r="E3591" s="6"/>
      <c r="F3591" s="6"/>
      <c r="G3591" s="6"/>
      <c r="H3591" s="6"/>
      <c r="I3591" s="6"/>
      <c r="J3591" s="6"/>
      <c r="K3591" s="6"/>
      <c r="L3591" s="6"/>
      <c r="M3591" s="6"/>
      <c r="N3591"/>
      <c r="O3591"/>
      <c r="P3591"/>
      <c r="Q3591"/>
      <c r="R3591" s="60"/>
    </row>
    <row r="3592" spans="2:18" x14ac:dyDescent="0.25">
      <c r="B3592" s="6"/>
      <c r="C3592" s="6"/>
      <c r="D3592" s="6"/>
      <c r="E3592" s="6"/>
      <c r="F3592" s="6"/>
      <c r="G3592" s="6"/>
      <c r="H3592" s="6"/>
      <c r="I3592" s="6"/>
      <c r="J3592" s="6"/>
      <c r="K3592" s="6"/>
      <c r="L3592" s="6"/>
      <c r="M3592" s="6"/>
      <c r="N3592"/>
      <c r="O3592"/>
      <c r="P3592"/>
      <c r="Q3592"/>
      <c r="R3592" s="60"/>
    </row>
    <row r="3593" spans="2:18" x14ac:dyDescent="0.25">
      <c r="B3593" s="6"/>
      <c r="C3593" s="6"/>
      <c r="D3593" s="6"/>
      <c r="E3593" s="6"/>
      <c r="F3593" s="6"/>
      <c r="G3593" s="6"/>
      <c r="H3593" s="6"/>
      <c r="I3593" s="6"/>
      <c r="J3593" s="6"/>
      <c r="K3593" s="6"/>
      <c r="L3593" s="6"/>
      <c r="M3593" s="6"/>
      <c r="N3593"/>
      <c r="O3593"/>
      <c r="P3593"/>
      <c r="Q3593"/>
      <c r="R3593" s="60"/>
    </row>
    <row r="3594" spans="2:18" x14ac:dyDescent="0.25">
      <c r="B3594" s="6"/>
      <c r="C3594" s="6"/>
      <c r="D3594" s="6"/>
      <c r="E3594" s="6"/>
      <c r="F3594" s="6"/>
      <c r="G3594" s="6"/>
      <c r="H3594" s="6"/>
      <c r="I3594" s="6"/>
      <c r="J3594" s="6"/>
      <c r="K3594" s="6"/>
      <c r="L3594" s="6"/>
      <c r="M3594" s="6"/>
      <c r="N3594"/>
      <c r="O3594"/>
      <c r="P3594"/>
      <c r="Q3594"/>
      <c r="R3594" s="60"/>
    </row>
    <row r="3595" spans="2:18" x14ac:dyDescent="0.25">
      <c r="B3595" s="6"/>
      <c r="C3595" s="6"/>
      <c r="D3595" s="6"/>
      <c r="E3595" s="6"/>
      <c r="F3595" s="6"/>
      <c r="G3595" s="6"/>
      <c r="H3595" s="6"/>
      <c r="I3595" s="6"/>
      <c r="J3595" s="6"/>
      <c r="K3595" s="6"/>
      <c r="L3595" s="6"/>
      <c r="M3595" s="6"/>
      <c r="N3595"/>
      <c r="O3595"/>
      <c r="P3595"/>
      <c r="Q3595"/>
      <c r="R3595" s="60"/>
    </row>
    <row r="3596" spans="2:18" x14ac:dyDescent="0.25">
      <c r="B3596" s="6"/>
      <c r="C3596" s="6"/>
      <c r="D3596" s="6"/>
      <c r="E3596" s="6"/>
      <c r="F3596" s="6"/>
      <c r="G3596" s="6"/>
      <c r="H3596" s="6"/>
      <c r="I3596" s="6"/>
      <c r="J3596" s="6"/>
      <c r="K3596" s="6"/>
      <c r="L3596" s="6"/>
      <c r="M3596" s="6"/>
      <c r="N3596"/>
      <c r="O3596"/>
      <c r="P3596"/>
      <c r="Q3596"/>
      <c r="R3596" s="60"/>
    </row>
    <row r="3597" spans="2:18" x14ac:dyDescent="0.25">
      <c r="B3597" s="6"/>
      <c r="C3597" s="6"/>
      <c r="D3597" s="6"/>
      <c r="E3597" s="6"/>
      <c r="F3597" s="6"/>
      <c r="G3597" s="6"/>
      <c r="H3597" s="6"/>
      <c r="I3597" s="6"/>
      <c r="J3597" s="6"/>
      <c r="K3597" s="6"/>
      <c r="L3597" s="6"/>
      <c r="M3597" s="6"/>
      <c r="N3597"/>
      <c r="O3597"/>
      <c r="P3597"/>
      <c r="Q3597"/>
      <c r="R3597" s="60"/>
    </row>
    <row r="3598" spans="2:18" x14ac:dyDescent="0.25">
      <c r="B3598" s="6"/>
      <c r="C3598" s="6"/>
      <c r="D3598" s="6"/>
      <c r="E3598" s="6"/>
      <c r="F3598" s="6"/>
      <c r="G3598" s="6"/>
      <c r="H3598" s="6"/>
      <c r="I3598" s="6"/>
      <c r="J3598" s="6"/>
      <c r="K3598" s="6"/>
      <c r="L3598" s="6"/>
      <c r="M3598" s="6"/>
      <c r="N3598"/>
      <c r="O3598"/>
      <c r="P3598"/>
      <c r="Q3598"/>
      <c r="R3598" s="60"/>
    </row>
    <row r="3599" spans="2:18" x14ac:dyDescent="0.25">
      <c r="B3599" s="6"/>
      <c r="C3599" s="6"/>
      <c r="D3599" s="6"/>
      <c r="E3599" s="6"/>
      <c r="F3599" s="6"/>
      <c r="G3599" s="6"/>
      <c r="H3599" s="6"/>
      <c r="I3599" s="6"/>
      <c r="J3599" s="6"/>
      <c r="K3599" s="6"/>
      <c r="L3599" s="6"/>
      <c r="M3599" s="6"/>
      <c r="N3599"/>
      <c r="O3599"/>
      <c r="P3599"/>
      <c r="Q3599"/>
      <c r="R3599" s="60"/>
    </row>
    <row r="3600" spans="2:18" x14ac:dyDescent="0.25">
      <c r="B3600" s="6"/>
      <c r="C3600" s="6"/>
      <c r="D3600" s="6"/>
      <c r="E3600" s="6"/>
      <c r="F3600" s="6"/>
      <c r="G3600" s="6"/>
      <c r="H3600" s="6"/>
      <c r="I3600" s="6"/>
      <c r="J3600" s="6"/>
      <c r="K3600" s="6"/>
      <c r="L3600" s="6"/>
      <c r="M3600" s="6"/>
      <c r="N3600"/>
      <c r="O3600"/>
      <c r="P3600"/>
      <c r="Q3600"/>
      <c r="R3600" s="60"/>
    </row>
    <row r="3601" spans="2:18" x14ac:dyDescent="0.25">
      <c r="B3601" s="6"/>
      <c r="C3601" s="6"/>
      <c r="D3601" s="6"/>
      <c r="E3601" s="6"/>
      <c r="F3601" s="6"/>
      <c r="G3601" s="6"/>
      <c r="H3601" s="6"/>
      <c r="I3601" s="6"/>
      <c r="J3601" s="6"/>
      <c r="K3601" s="6"/>
      <c r="L3601" s="6"/>
      <c r="M3601" s="6"/>
      <c r="N3601"/>
      <c r="O3601"/>
      <c r="P3601"/>
      <c r="Q3601"/>
      <c r="R3601" s="60"/>
    </row>
    <row r="3602" spans="2:18" x14ac:dyDescent="0.25">
      <c r="B3602" s="6"/>
      <c r="C3602" s="6"/>
      <c r="D3602" s="6"/>
      <c r="E3602" s="6"/>
      <c r="F3602" s="6"/>
      <c r="G3602" s="6"/>
      <c r="H3602" s="6"/>
      <c r="I3602" s="6"/>
      <c r="J3602" s="6"/>
      <c r="K3602" s="6"/>
      <c r="L3602" s="6"/>
      <c r="M3602" s="6"/>
      <c r="N3602"/>
      <c r="O3602"/>
      <c r="P3602"/>
      <c r="Q3602"/>
      <c r="R3602" s="60"/>
    </row>
    <row r="3603" spans="2:18" x14ac:dyDescent="0.25">
      <c r="B3603" s="6"/>
      <c r="C3603" s="6"/>
      <c r="D3603" s="6"/>
      <c r="E3603" s="6"/>
      <c r="F3603" s="6"/>
      <c r="G3603" s="6"/>
      <c r="H3603" s="6"/>
      <c r="I3603" s="6"/>
      <c r="J3603" s="6"/>
      <c r="K3603" s="6"/>
      <c r="L3603" s="6"/>
      <c r="M3603" s="6"/>
      <c r="N3603"/>
      <c r="O3603"/>
      <c r="P3603"/>
      <c r="Q3603"/>
      <c r="R3603" s="60"/>
    </row>
    <row r="3604" spans="2:18" x14ac:dyDescent="0.25">
      <c r="B3604" s="6"/>
      <c r="C3604" s="6"/>
      <c r="D3604" s="6"/>
      <c r="E3604" s="6"/>
      <c r="F3604" s="6"/>
      <c r="G3604" s="6"/>
      <c r="H3604" s="6"/>
      <c r="I3604" s="6"/>
      <c r="J3604" s="6"/>
      <c r="K3604" s="6"/>
      <c r="L3604" s="6"/>
      <c r="M3604" s="6"/>
      <c r="N3604"/>
      <c r="O3604"/>
      <c r="P3604"/>
      <c r="Q3604"/>
      <c r="R3604" s="60"/>
    </row>
    <row r="3605" spans="2:18" x14ac:dyDescent="0.25">
      <c r="B3605" s="6"/>
      <c r="C3605" s="6"/>
      <c r="D3605" s="6"/>
      <c r="E3605" s="6"/>
      <c r="F3605" s="6"/>
      <c r="G3605" s="6"/>
      <c r="H3605" s="6"/>
      <c r="I3605" s="6"/>
      <c r="J3605" s="6"/>
      <c r="K3605" s="6"/>
      <c r="L3605" s="6"/>
      <c r="M3605" s="6"/>
      <c r="N3605"/>
      <c r="O3605"/>
      <c r="P3605"/>
      <c r="Q3605"/>
      <c r="R3605" s="60"/>
    </row>
    <row r="3606" spans="2:18" x14ac:dyDescent="0.25">
      <c r="B3606" s="6"/>
      <c r="C3606" s="6"/>
      <c r="D3606" s="6"/>
      <c r="E3606" s="6"/>
      <c r="F3606" s="6"/>
      <c r="G3606" s="6"/>
      <c r="H3606" s="6"/>
      <c r="I3606" s="6"/>
      <c r="J3606" s="6"/>
      <c r="K3606" s="6"/>
      <c r="L3606" s="6"/>
      <c r="M3606" s="6"/>
      <c r="N3606"/>
      <c r="O3606"/>
      <c r="P3606"/>
      <c r="Q3606"/>
      <c r="R3606" s="60"/>
    </row>
    <row r="3607" spans="2:18" x14ac:dyDescent="0.25">
      <c r="B3607" s="6"/>
      <c r="C3607" s="6"/>
      <c r="D3607" s="6"/>
      <c r="E3607" s="6"/>
      <c r="F3607" s="6"/>
      <c r="G3607" s="6"/>
      <c r="H3607" s="6"/>
      <c r="I3607" s="6"/>
      <c r="J3607" s="6"/>
      <c r="K3607" s="6"/>
      <c r="L3607" s="6"/>
      <c r="M3607" s="6"/>
      <c r="N3607"/>
      <c r="O3607"/>
      <c r="P3607"/>
      <c r="Q3607"/>
      <c r="R3607" s="60"/>
    </row>
    <row r="3608" spans="2:18" x14ac:dyDescent="0.25">
      <c r="B3608" s="6"/>
      <c r="C3608" s="6"/>
      <c r="D3608" s="6"/>
      <c r="E3608" s="6"/>
      <c r="F3608" s="6"/>
      <c r="G3608" s="6"/>
      <c r="H3608" s="6"/>
      <c r="I3608" s="6"/>
      <c r="J3608" s="6"/>
      <c r="K3608" s="6"/>
      <c r="L3608" s="6"/>
      <c r="M3608" s="6"/>
      <c r="N3608"/>
      <c r="O3608"/>
      <c r="P3608"/>
      <c r="Q3608"/>
      <c r="R3608" s="60"/>
    </row>
    <row r="3609" spans="2:18" x14ac:dyDescent="0.25">
      <c r="B3609" s="6"/>
      <c r="C3609" s="6"/>
      <c r="D3609" s="6"/>
      <c r="E3609" s="6"/>
      <c r="F3609" s="6"/>
      <c r="G3609" s="6"/>
      <c r="H3609" s="6"/>
      <c r="I3609" s="6"/>
      <c r="J3609" s="6"/>
      <c r="K3609" s="6"/>
      <c r="L3609" s="6"/>
      <c r="M3609" s="6"/>
      <c r="N3609"/>
      <c r="O3609"/>
      <c r="P3609"/>
      <c r="Q3609"/>
      <c r="R3609" s="60"/>
    </row>
    <row r="3610" spans="2:18" x14ac:dyDescent="0.25">
      <c r="B3610" s="6"/>
      <c r="C3610" s="6"/>
      <c r="D3610" s="6"/>
      <c r="E3610" s="6"/>
      <c r="F3610" s="6"/>
      <c r="G3610" s="6"/>
      <c r="H3610" s="6"/>
      <c r="I3610" s="6"/>
      <c r="J3610" s="6"/>
      <c r="K3610" s="6"/>
      <c r="L3610" s="6"/>
      <c r="M3610" s="6"/>
      <c r="N3610"/>
      <c r="O3610"/>
      <c r="P3610"/>
      <c r="Q3610"/>
      <c r="R3610" s="60"/>
    </row>
    <row r="3611" spans="2:18" x14ac:dyDescent="0.25">
      <c r="B3611" s="6"/>
      <c r="C3611" s="6"/>
      <c r="D3611" s="6"/>
      <c r="E3611" s="6"/>
      <c r="F3611" s="6"/>
      <c r="G3611" s="6"/>
      <c r="H3611" s="6"/>
      <c r="I3611" s="6"/>
      <c r="J3611" s="6"/>
      <c r="K3611" s="6"/>
      <c r="L3611" s="6"/>
      <c r="M3611" s="6"/>
      <c r="N3611"/>
      <c r="O3611"/>
      <c r="P3611"/>
      <c r="Q3611"/>
      <c r="R3611" s="60"/>
    </row>
    <row r="3612" spans="2:18" x14ac:dyDescent="0.25">
      <c r="B3612" s="6"/>
      <c r="C3612" s="6"/>
      <c r="D3612" s="6"/>
      <c r="E3612" s="6"/>
      <c r="F3612" s="6"/>
      <c r="G3612" s="6"/>
      <c r="H3612" s="6"/>
      <c r="I3612" s="6"/>
      <c r="J3612" s="6"/>
      <c r="K3612" s="6"/>
      <c r="L3612" s="6"/>
      <c r="M3612" s="6"/>
      <c r="N3612"/>
      <c r="O3612"/>
      <c r="P3612"/>
      <c r="Q3612"/>
      <c r="R3612" s="60"/>
    </row>
    <row r="3613" spans="2:18" x14ac:dyDescent="0.25">
      <c r="B3613" s="6"/>
      <c r="C3613" s="6"/>
      <c r="D3613" s="6"/>
      <c r="E3613" s="6"/>
      <c r="F3613" s="6"/>
      <c r="G3613" s="6"/>
      <c r="H3613" s="6"/>
      <c r="I3613" s="6"/>
      <c r="J3613" s="6"/>
      <c r="K3613" s="6"/>
      <c r="L3613" s="6"/>
      <c r="M3613" s="6"/>
      <c r="N3613"/>
      <c r="O3613"/>
      <c r="P3613"/>
      <c r="Q3613"/>
      <c r="R3613" s="60"/>
    </row>
    <row r="3614" spans="2:18" x14ac:dyDescent="0.25">
      <c r="B3614" s="6"/>
      <c r="C3614" s="6"/>
      <c r="D3614" s="6"/>
      <c r="E3614" s="6"/>
      <c r="F3614" s="6"/>
      <c r="G3614" s="6"/>
      <c r="H3614" s="6"/>
      <c r="I3614" s="6"/>
      <c r="J3614" s="6"/>
      <c r="K3614" s="6"/>
      <c r="L3614" s="6"/>
      <c r="M3614" s="6"/>
      <c r="N3614"/>
      <c r="O3614"/>
      <c r="P3614"/>
      <c r="Q3614"/>
      <c r="R3614" s="60"/>
    </row>
    <row r="3615" spans="2:18" x14ac:dyDescent="0.25">
      <c r="B3615" s="6"/>
      <c r="C3615" s="6"/>
      <c r="D3615" s="6"/>
      <c r="E3615" s="6"/>
      <c r="F3615" s="6"/>
      <c r="G3615" s="6"/>
      <c r="H3615" s="6"/>
      <c r="I3615" s="6"/>
      <c r="J3615" s="6"/>
      <c r="K3615" s="6"/>
      <c r="L3615" s="6"/>
      <c r="M3615" s="6"/>
      <c r="N3615"/>
      <c r="O3615"/>
      <c r="P3615"/>
      <c r="Q3615"/>
      <c r="R3615" s="60"/>
    </row>
    <row r="3616" spans="2:18" x14ac:dyDescent="0.25">
      <c r="B3616" s="6"/>
      <c r="C3616" s="6"/>
      <c r="D3616" s="6"/>
      <c r="E3616" s="6"/>
      <c r="F3616" s="6"/>
      <c r="G3616" s="6"/>
      <c r="H3616" s="6"/>
      <c r="I3616" s="6"/>
      <c r="J3616" s="6"/>
      <c r="K3616" s="6"/>
      <c r="L3616" s="6"/>
      <c r="M3616" s="6"/>
      <c r="N3616"/>
      <c r="O3616"/>
      <c r="P3616"/>
      <c r="Q3616"/>
      <c r="R3616" s="60"/>
    </row>
    <row r="3617" spans="2:18" x14ac:dyDescent="0.25">
      <c r="B3617" s="6"/>
      <c r="C3617" s="6"/>
      <c r="D3617" s="6"/>
      <c r="E3617" s="6"/>
      <c r="F3617" s="6"/>
      <c r="G3617" s="6"/>
      <c r="H3617" s="6"/>
      <c r="I3617" s="6"/>
      <c r="J3617" s="6"/>
      <c r="K3617" s="6"/>
      <c r="L3617" s="6"/>
      <c r="M3617" s="6"/>
      <c r="N3617"/>
      <c r="O3617"/>
      <c r="P3617"/>
      <c r="Q3617"/>
      <c r="R3617" s="60"/>
    </row>
    <row r="3618" spans="2:18" x14ac:dyDescent="0.25">
      <c r="B3618" s="6"/>
      <c r="C3618" s="6"/>
      <c r="D3618" s="6"/>
      <c r="E3618" s="6"/>
      <c r="F3618" s="6"/>
      <c r="G3618" s="6"/>
      <c r="H3618" s="6"/>
      <c r="I3618" s="6"/>
      <c r="J3618" s="6"/>
      <c r="K3618" s="6"/>
      <c r="L3618" s="6"/>
      <c r="M3618" s="6"/>
      <c r="N3618"/>
      <c r="O3618"/>
      <c r="P3618"/>
      <c r="Q3618"/>
      <c r="R3618" s="60"/>
    </row>
    <row r="3619" spans="2:18" x14ac:dyDescent="0.25">
      <c r="B3619" s="6"/>
      <c r="C3619" s="6"/>
      <c r="D3619" s="6"/>
      <c r="E3619" s="6"/>
      <c r="F3619" s="6"/>
      <c r="G3619" s="6"/>
      <c r="H3619" s="6"/>
      <c r="I3619" s="6"/>
      <c r="J3619" s="6"/>
      <c r="K3619" s="6"/>
      <c r="L3619" s="6"/>
      <c r="M3619" s="6"/>
      <c r="N3619"/>
      <c r="O3619"/>
      <c r="P3619"/>
      <c r="Q3619"/>
      <c r="R3619" s="60"/>
    </row>
    <row r="3620" spans="2:18" x14ac:dyDescent="0.25">
      <c r="B3620" s="6"/>
      <c r="C3620" s="6"/>
      <c r="D3620" s="6"/>
      <c r="E3620" s="6"/>
      <c r="F3620" s="6"/>
      <c r="G3620" s="6"/>
      <c r="H3620" s="6"/>
      <c r="I3620" s="6"/>
      <c r="J3620" s="6"/>
      <c r="K3620" s="6"/>
      <c r="L3620" s="6"/>
      <c r="M3620" s="6"/>
      <c r="N3620"/>
      <c r="O3620"/>
      <c r="P3620"/>
      <c r="Q3620"/>
      <c r="R3620" s="60"/>
    </row>
    <row r="3621" spans="2:18" x14ac:dyDescent="0.25">
      <c r="B3621" s="6"/>
      <c r="C3621" s="6"/>
      <c r="D3621" s="6"/>
      <c r="E3621" s="6"/>
      <c r="F3621" s="6"/>
      <c r="G3621" s="6"/>
      <c r="H3621" s="6"/>
      <c r="I3621" s="6"/>
      <c r="J3621" s="6"/>
      <c r="K3621" s="6"/>
      <c r="L3621" s="6"/>
      <c r="M3621" s="6"/>
      <c r="N3621"/>
      <c r="O3621"/>
      <c r="P3621"/>
      <c r="Q3621"/>
      <c r="R3621" s="60"/>
    </row>
    <row r="3622" spans="2:18" x14ac:dyDescent="0.25">
      <c r="B3622" s="6"/>
      <c r="C3622" s="6"/>
      <c r="D3622" s="6"/>
      <c r="E3622" s="6"/>
      <c r="F3622" s="6"/>
      <c r="G3622" s="6"/>
      <c r="H3622" s="6"/>
      <c r="I3622" s="6"/>
      <c r="J3622" s="6"/>
      <c r="K3622" s="6"/>
      <c r="L3622" s="6"/>
      <c r="M3622" s="6"/>
      <c r="N3622"/>
      <c r="O3622"/>
      <c r="P3622"/>
      <c r="Q3622"/>
      <c r="R3622" s="60"/>
    </row>
    <row r="3623" spans="2:18" x14ac:dyDescent="0.25">
      <c r="B3623" s="6"/>
      <c r="C3623" s="6"/>
      <c r="D3623" s="6"/>
      <c r="E3623" s="6"/>
      <c r="F3623" s="6"/>
      <c r="G3623" s="6"/>
      <c r="H3623" s="6"/>
      <c r="I3623" s="6"/>
      <c r="J3623" s="6"/>
      <c r="K3623" s="6"/>
      <c r="L3623" s="6"/>
      <c r="M3623" s="6"/>
      <c r="N3623"/>
      <c r="O3623"/>
      <c r="P3623"/>
      <c r="Q3623"/>
      <c r="R3623" s="60"/>
    </row>
    <row r="3624" spans="2:18" x14ac:dyDescent="0.25">
      <c r="B3624" s="6"/>
      <c r="C3624" s="6"/>
      <c r="D3624" s="6"/>
      <c r="E3624" s="6"/>
      <c r="F3624" s="6"/>
      <c r="G3624" s="6"/>
      <c r="H3624" s="6"/>
      <c r="I3624" s="6"/>
      <c r="J3624" s="6"/>
      <c r="K3624" s="6"/>
      <c r="L3624" s="6"/>
      <c r="M3624" s="6"/>
      <c r="N3624"/>
      <c r="O3624"/>
      <c r="P3624"/>
      <c r="Q3624"/>
      <c r="R3624" s="60"/>
    </row>
    <row r="3625" spans="2:18" x14ac:dyDescent="0.25">
      <c r="B3625" s="6"/>
      <c r="C3625" s="6"/>
      <c r="D3625" s="6"/>
      <c r="E3625" s="6"/>
      <c r="F3625" s="6"/>
      <c r="G3625" s="6"/>
      <c r="H3625" s="6"/>
      <c r="I3625" s="6"/>
      <c r="J3625" s="6"/>
      <c r="K3625" s="6"/>
      <c r="L3625" s="6"/>
      <c r="M3625" s="6"/>
      <c r="N3625"/>
      <c r="O3625"/>
      <c r="P3625"/>
      <c r="Q3625"/>
      <c r="R3625" s="60"/>
    </row>
    <row r="3626" spans="2:18" x14ac:dyDescent="0.25">
      <c r="B3626" s="6"/>
      <c r="C3626" s="6"/>
      <c r="D3626" s="6"/>
      <c r="E3626" s="6"/>
      <c r="F3626" s="6"/>
      <c r="G3626" s="6"/>
      <c r="H3626" s="6"/>
      <c r="I3626" s="6"/>
      <c r="J3626" s="6"/>
      <c r="K3626" s="6"/>
      <c r="L3626" s="6"/>
      <c r="M3626" s="6"/>
      <c r="N3626"/>
      <c r="O3626"/>
      <c r="P3626"/>
      <c r="Q3626"/>
      <c r="R3626" s="60"/>
    </row>
    <row r="3627" spans="2:18" x14ac:dyDescent="0.25">
      <c r="B3627" s="6"/>
      <c r="C3627" s="6"/>
      <c r="D3627" s="6"/>
      <c r="E3627" s="6"/>
      <c r="F3627" s="6"/>
      <c r="G3627" s="6"/>
      <c r="H3627" s="6"/>
      <c r="I3627" s="6"/>
      <c r="J3627" s="6"/>
      <c r="K3627" s="6"/>
      <c r="L3627" s="6"/>
      <c r="M3627" s="6"/>
      <c r="N3627"/>
      <c r="O3627"/>
      <c r="P3627"/>
      <c r="Q3627"/>
      <c r="R3627" s="60"/>
    </row>
    <row r="3628" spans="2:18" x14ac:dyDescent="0.25">
      <c r="B3628" s="6"/>
      <c r="C3628" s="6"/>
      <c r="D3628" s="6"/>
      <c r="E3628" s="6"/>
      <c r="F3628" s="6"/>
      <c r="G3628" s="6"/>
      <c r="H3628" s="6"/>
      <c r="I3628" s="6"/>
      <c r="J3628" s="6"/>
      <c r="K3628" s="6"/>
      <c r="L3628" s="6"/>
      <c r="M3628" s="6"/>
      <c r="N3628"/>
      <c r="O3628"/>
      <c r="P3628"/>
      <c r="Q3628"/>
      <c r="R3628" s="60"/>
    </row>
    <row r="3629" spans="2:18" x14ac:dyDescent="0.25">
      <c r="B3629" s="6"/>
      <c r="C3629" s="6"/>
      <c r="D3629" s="6"/>
      <c r="E3629" s="6"/>
      <c r="F3629" s="6"/>
      <c r="G3629" s="6"/>
      <c r="H3629" s="6"/>
      <c r="I3629" s="6"/>
      <c r="J3629" s="6"/>
      <c r="K3629" s="6"/>
      <c r="L3629" s="6"/>
      <c r="M3629" s="6"/>
      <c r="N3629"/>
      <c r="O3629"/>
      <c r="P3629"/>
      <c r="Q3629"/>
      <c r="R3629" s="60"/>
    </row>
    <row r="3630" spans="2:18" x14ac:dyDescent="0.25">
      <c r="B3630" s="6"/>
      <c r="C3630" s="6"/>
      <c r="D3630" s="6"/>
      <c r="E3630" s="6"/>
      <c r="F3630" s="6"/>
      <c r="G3630" s="6"/>
      <c r="H3630" s="6"/>
      <c r="I3630" s="6"/>
      <c r="J3630" s="6"/>
      <c r="K3630" s="6"/>
      <c r="L3630" s="6"/>
      <c r="M3630" s="6"/>
      <c r="N3630"/>
      <c r="O3630"/>
      <c r="P3630"/>
      <c r="Q3630"/>
      <c r="R3630" s="60"/>
    </row>
    <row r="3631" spans="2:18" x14ac:dyDescent="0.25">
      <c r="B3631" s="6"/>
      <c r="C3631" s="6"/>
      <c r="D3631" s="6"/>
      <c r="E3631" s="6"/>
      <c r="F3631" s="6"/>
      <c r="G3631" s="6"/>
      <c r="H3631" s="6"/>
      <c r="I3631" s="6"/>
      <c r="J3631" s="6"/>
      <c r="K3631" s="6"/>
      <c r="L3631" s="6"/>
      <c r="M3631" s="6"/>
      <c r="N3631"/>
      <c r="O3631"/>
      <c r="P3631"/>
      <c r="Q3631"/>
      <c r="R3631" s="60"/>
    </row>
    <row r="3632" spans="2:18" x14ac:dyDescent="0.25">
      <c r="B3632" s="6"/>
      <c r="C3632" s="6"/>
      <c r="D3632" s="6"/>
      <c r="E3632" s="6"/>
      <c r="F3632" s="6"/>
      <c r="G3632" s="6"/>
      <c r="H3632" s="6"/>
      <c r="I3632" s="6"/>
      <c r="J3632" s="6"/>
      <c r="K3632" s="6"/>
      <c r="L3632" s="6"/>
      <c r="M3632" s="6"/>
      <c r="N3632"/>
      <c r="O3632"/>
      <c r="P3632"/>
      <c r="Q3632"/>
      <c r="R3632" s="60"/>
    </row>
    <row r="3633" spans="2:18" x14ac:dyDescent="0.25">
      <c r="B3633" s="6"/>
      <c r="C3633" s="6"/>
      <c r="D3633" s="6"/>
      <c r="E3633" s="6"/>
      <c r="F3633" s="6"/>
      <c r="G3633" s="6"/>
      <c r="H3633" s="6"/>
      <c r="I3633" s="6"/>
      <c r="J3633" s="6"/>
      <c r="K3633" s="6"/>
      <c r="L3633" s="6"/>
      <c r="M3633" s="6"/>
      <c r="N3633"/>
      <c r="O3633"/>
      <c r="P3633"/>
      <c r="Q3633"/>
      <c r="R3633" s="60"/>
    </row>
    <row r="3634" spans="2:18" x14ac:dyDescent="0.25">
      <c r="B3634" s="6"/>
      <c r="C3634" s="6"/>
      <c r="D3634" s="6"/>
      <c r="E3634" s="6"/>
      <c r="F3634" s="6"/>
      <c r="G3634" s="6"/>
      <c r="H3634" s="6"/>
      <c r="I3634" s="6"/>
      <c r="J3634" s="6"/>
      <c r="K3634" s="6"/>
      <c r="L3634" s="6"/>
      <c r="M3634" s="6"/>
      <c r="N3634"/>
      <c r="O3634"/>
      <c r="P3634"/>
      <c r="Q3634"/>
      <c r="R3634" s="60"/>
    </row>
    <row r="3635" spans="2:18" x14ac:dyDescent="0.25">
      <c r="B3635" s="6"/>
      <c r="C3635" s="6"/>
      <c r="D3635" s="6"/>
      <c r="E3635" s="6"/>
      <c r="F3635" s="6"/>
      <c r="G3635" s="6"/>
      <c r="H3635" s="6"/>
      <c r="I3635" s="6"/>
      <c r="J3635" s="6"/>
      <c r="K3635" s="6"/>
      <c r="L3635" s="6"/>
      <c r="M3635" s="6"/>
      <c r="N3635"/>
      <c r="O3635"/>
      <c r="P3635"/>
      <c r="Q3635"/>
      <c r="R3635" s="60"/>
    </row>
    <row r="3636" spans="2:18" x14ac:dyDescent="0.25">
      <c r="B3636" s="6"/>
      <c r="C3636" s="6"/>
      <c r="D3636" s="6"/>
      <c r="E3636" s="6"/>
      <c r="F3636" s="6"/>
      <c r="G3636" s="6"/>
      <c r="H3636" s="6"/>
      <c r="I3636" s="6"/>
      <c r="J3636" s="6"/>
      <c r="K3636" s="6"/>
      <c r="L3636" s="6"/>
      <c r="M3636" s="6"/>
      <c r="N3636"/>
      <c r="O3636"/>
      <c r="P3636"/>
      <c r="Q3636"/>
      <c r="R3636" s="60"/>
    </row>
    <row r="3637" spans="2:18" x14ac:dyDescent="0.25">
      <c r="B3637" s="6"/>
      <c r="C3637" s="6"/>
      <c r="D3637" s="6"/>
      <c r="E3637" s="6"/>
      <c r="F3637" s="6"/>
      <c r="G3637" s="6"/>
      <c r="H3637" s="6"/>
      <c r="I3637" s="6"/>
      <c r="J3637" s="6"/>
      <c r="K3637" s="6"/>
      <c r="L3637" s="6"/>
      <c r="M3637" s="6"/>
      <c r="N3637"/>
      <c r="O3637"/>
      <c r="P3637"/>
      <c r="Q3637"/>
      <c r="R3637" s="60"/>
    </row>
    <row r="3638" spans="2:18" x14ac:dyDescent="0.25">
      <c r="B3638" s="6"/>
      <c r="C3638" s="6"/>
      <c r="D3638" s="6"/>
      <c r="E3638" s="6"/>
      <c r="F3638" s="6"/>
      <c r="G3638" s="6"/>
      <c r="H3638" s="6"/>
      <c r="I3638" s="6"/>
      <c r="J3638" s="6"/>
      <c r="K3638" s="6"/>
      <c r="L3638" s="6"/>
      <c r="M3638" s="6"/>
      <c r="N3638"/>
      <c r="O3638"/>
      <c r="P3638"/>
      <c r="Q3638"/>
      <c r="R3638" s="60"/>
    </row>
    <row r="3639" spans="2:18" x14ac:dyDescent="0.25">
      <c r="B3639" s="6"/>
      <c r="C3639" s="6"/>
      <c r="D3639" s="6"/>
      <c r="E3639" s="6"/>
      <c r="F3639" s="6"/>
      <c r="G3639" s="6"/>
      <c r="H3639" s="6"/>
      <c r="I3639" s="6"/>
      <c r="J3639" s="6"/>
      <c r="K3639" s="6"/>
      <c r="L3639" s="6"/>
      <c r="M3639" s="6"/>
      <c r="N3639"/>
      <c r="O3639"/>
      <c r="P3639"/>
      <c r="Q3639"/>
      <c r="R3639" s="60"/>
    </row>
    <row r="3640" spans="2:18" x14ac:dyDescent="0.25">
      <c r="B3640" s="6"/>
      <c r="C3640" s="6"/>
      <c r="D3640" s="6"/>
      <c r="E3640" s="6"/>
      <c r="F3640" s="6"/>
      <c r="G3640" s="6"/>
      <c r="H3640" s="6"/>
      <c r="I3640" s="6"/>
      <c r="J3640" s="6"/>
      <c r="K3640" s="6"/>
      <c r="L3640" s="6"/>
      <c r="M3640" s="6"/>
      <c r="N3640"/>
      <c r="O3640"/>
      <c r="P3640"/>
      <c r="Q3640"/>
      <c r="R3640" s="60"/>
    </row>
    <row r="3641" spans="2:18" x14ac:dyDescent="0.25">
      <c r="B3641" s="6"/>
      <c r="C3641" s="6"/>
      <c r="D3641" s="6"/>
      <c r="E3641" s="6"/>
      <c r="F3641" s="6"/>
      <c r="G3641" s="6"/>
      <c r="H3641" s="6"/>
      <c r="I3641" s="6"/>
      <c r="J3641" s="6"/>
      <c r="K3641" s="6"/>
      <c r="L3641" s="6"/>
      <c r="M3641" s="6"/>
      <c r="N3641"/>
      <c r="O3641"/>
      <c r="P3641"/>
      <c r="Q3641"/>
      <c r="R3641" s="60"/>
    </row>
    <row r="3642" spans="2:18" x14ac:dyDescent="0.25">
      <c r="B3642" s="6"/>
      <c r="C3642" s="6"/>
      <c r="D3642" s="6"/>
      <c r="E3642" s="6"/>
      <c r="F3642" s="6"/>
      <c r="G3642" s="6"/>
      <c r="H3642" s="6"/>
      <c r="I3642" s="6"/>
      <c r="J3642" s="6"/>
      <c r="K3642" s="6"/>
      <c r="L3642" s="6"/>
      <c r="M3642" s="6"/>
      <c r="N3642"/>
      <c r="O3642"/>
      <c r="P3642"/>
      <c r="Q3642"/>
      <c r="R3642" s="60"/>
    </row>
    <row r="3643" spans="2:18" x14ac:dyDescent="0.25">
      <c r="B3643" s="6"/>
      <c r="C3643" s="6"/>
      <c r="D3643" s="6"/>
      <c r="E3643" s="6"/>
      <c r="F3643" s="6"/>
      <c r="G3643" s="6"/>
      <c r="H3643" s="6"/>
      <c r="I3643" s="6"/>
      <c r="J3643" s="6"/>
      <c r="K3643" s="6"/>
      <c r="L3643" s="6"/>
      <c r="M3643" s="6"/>
      <c r="N3643"/>
      <c r="O3643"/>
      <c r="P3643"/>
      <c r="Q3643"/>
      <c r="R3643" s="60"/>
    </row>
    <row r="3644" spans="2:18" x14ac:dyDescent="0.25">
      <c r="B3644" s="6"/>
      <c r="C3644" s="6"/>
      <c r="D3644" s="6"/>
      <c r="E3644" s="6"/>
      <c r="F3644" s="6"/>
      <c r="G3644" s="6"/>
      <c r="H3644" s="6"/>
      <c r="I3644" s="6"/>
      <c r="J3644" s="6"/>
      <c r="K3644" s="6"/>
      <c r="L3644" s="6"/>
      <c r="M3644" s="6"/>
      <c r="N3644"/>
      <c r="O3644"/>
      <c r="P3644"/>
      <c r="Q3644"/>
      <c r="R3644" s="60"/>
    </row>
    <row r="3645" spans="2:18" x14ac:dyDescent="0.25">
      <c r="B3645" s="6"/>
      <c r="C3645" s="6"/>
      <c r="D3645" s="6"/>
      <c r="E3645" s="6"/>
      <c r="F3645" s="6"/>
      <c r="G3645" s="6"/>
      <c r="H3645" s="6"/>
      <c r="I3645" s="6"/>
      <c r="J3645" s="6"/>
      <c r="K3645" s="6"/>
      <c r="L3645" s="6"/>
      <c r="M3645" s="6"/>
      <c r="N3645"/>
      <c r="O3645"/>
      <c r="P3645"/>
      <c r="Q3645"/>
      <c r="R3645" s="60"/>
    </row>
    <row r="3646" spans="2:18" x14ac:dyDescent="0.25">
      <c r="B3646" s="6"/>
      <c r="C3646" s="6"/>
      <c r="D3646" s="6"/>
      <c r="E3646" s="6"/>
      <c r="F3646" s="6"/>
      <c r="G3646" s="6"/>
      <c r="H3646" s="6"/>
      <c r="I3646" s="6"/>
      <c r="J3646" s="6"/>
      <c r="K3646" s="6"/>
      <c r="L3646" s="6"/>
      <c r="M3646" s="6"/>
      <c r="N3646"/>
      <c r="O3646"/>
      <c r="P3646"/>
      <c r="Q3646"/>
      <c r="R3646" s="60"/>
    </row>
    <row r="3647" spans="2:18" x14ac:dyDescent="0.25">
      <c r="B3647" s="6"/>
      <c r="C3647" s="6"/>
      <c r="D3647" s="6"/>
      <c r="E3647" s="6"/>
      <c r="F3647" s="6"/>
      <c r="G3647" s="6"/>
      <c r="H3647" s="6"/>
      <c r="I3647" s="6"/>
      <c r="J3647" s="6"/>
      <c r="K3647" s="6"/>
      <c r="L3647" s="6"/>
      <c r="M3647" s="6"/>
      <c r="N3647"/>
      <c r="O3647"/>
      <c r="P3647"/>
      <c r="Q3647"/>
      <c r="R3647" s="60"/>
    </row>
    <row r="3648" spans="2:18" x14ac:dyDescent="0.25">
      <c r="B3648" s="6"/>
      <c r="C3648" s="6"/>
      <c r="D3648" s="6"/>
      <c r="E3648" s="6"/>
      <c r="F3648" s="6"/>
      <c r="G3648" s="6"/>
      <c r="H3648" s="6"/>
      <c r="I3648" s="6"/>
      <c r="J3648" s="6"/>
      <c r="K3648" s="6"/>
      <c r="L3648" s="6"/>
      <c r="M3648" s="6"/>
      <c r="N3648"/>
      <c r="O3648"/>
      <c r="P3648"/>
      <c r="Q3648"/>
      <c r="R3648" s="60"/>
    </row>
    <row r="3649" spans="2:18" x14ac:dyDescent="0.25">
      <c r="B3649" s="6"/>
      <c r="C3649" s="6"/>
      <c r="D3649" s="6"/>
      <c r="E3649" s="6"/>
      <c r="F3649" s="6"/>
      <c r="G3649" s="6"/>
      <c r="H3649" s="6"/>
      <c r="I3649" s="6"/>
      <c r="J3649" s="6"/>
      <c r="K3649" s="6"/>
      <c r="L3649" s="6"/>
      <c r="M3649" s="6"/>
      <c r="N3649"/>
      <c r="O3649"/>
      <c r="P3649"/>
      <c r="Q3649"/>
      <c r="R3649" s="60"/>
    </row>
    <row r="3650" spans="2:18" x14ac:dyDescent="0.25">
      <c r="B3650" s="6"/>
      <c r="C3650" s="6"/>
      <c r="D3650" s="6"/>
      <c r="E3650" s="6"/>
      <c r="F3650" s="6"/>
      <c r="G3650" s="6"/>
      <c r="H3650" s="6"/>
      <c r="I3650" s="6"/>
      <c r="J3650" s="6"/>
      <c r="K3650" s="6"/>
      <c r="L3650" s="6"/>
      <c r="M3650" s="6"/>
      <c r="N3650"/>
      <c r="O3650"/>
      <c r="P3650"/>
      <c r="Q3650"/>
      <c r="R3650" s="60"/>
    </row>
    <row r="3651" spans="2:18" x14ac:dyDescent="0.25">
      <c r="B3651" s="6"/>
      <c r="C3651" s="6"/>
      <c r="D3651" s="6"/>
      <c r="E3651" s="6"/>
      <c r="F3651" s="6"/>
      <c r="G3651" s="6"/>
      <c r="H3651" s="6"/>
      <c r="I3651" s="6"/>
      <c r="J3651" s="6"/>
      <c r="K3651" s="6"/>
      <c r="L3651" s="6"/>
      <c r="M3651" s="6"/>
      <c r="N3651"/>
      <c r="O3651"/>
      <c r="P3651"/>
      <c r="Q3651"/>
      <c r="R3651" s="60"/>
    </row>
    <row r="3652" spans="2:18" x14ac:dyDescent="0.25">
      <c r="B3652" s="6"/>
      <c r="C3652" s="6"/>
      <c r="D3652" s="6"/>
      <c r="E3652" s="6"/>
      <c r="F3652" s="6"/>
      <c r="G3652" s="6"/>
      <c r="H3652" s="6"/>
      <c r="I3652" s="6"/>
      <c r="J3652" s="6"/>
      <c r="K3652" s="6"/>
      <c r="L3652" s="6"/>
      <c r="M3652" s="6"/>
      <c r="N3652"/>
      <c r="O3652"/>
      <c r="P3652"/>
      <c r="Q3652"/>
      <c r="R3652" s="60"/>
    </row>
    <row r="3653" spans="2:18" x14ac:dyDescent="0.25">
      <c r="B3653" s="6"/>
      <c r="C3653" s="6"/>
      <c r="D3653" s="6"/>
      <c r="E3653" s="6"/>
      <c r="F3653" s="6"/>
      <c r="G3653" s="6"/>
      <c r="H3653" s="6"/>
      <c r="I3653" s="6"/>
      <c r="J3653" s="6"/>
      <c r="K3653" s="6"/>
      <c r="L3653" s="6"/>
      <c r="M3653" s="6"/>
      <c r="N3653"/>
      <c r="O3653"/>
      <c r="P3653"/>
      <c r="Q3653"/>
      <c r="R3653" s="60"/>
    </row>
    <row r="3654" spans="2:18" x14ac:dyDescent="0.25">
      <c r="B3654" s="6"/>
      <c r="C3654" s="6"/>
      <c r="D3654" s="6"/>
      <c r="E3654" s="6"/>
      <c r="F3654" s="6"/>
      <c r="G3654" s="6"/>
      <c r="H3654" s="6"/>
      <c r="I3654" s="6"/>
      <c r="J3654" s="6"/>
      <c r="K3654" s="6"/>
      <c r="L3654" s="6"/>
      <c r="M3654" s="6"/>
      <c r="N3654"/>
      <c r="O3654"/>
      <c r="P3654"/>
      <c r="Q3654"/>
      <c r="R3654" s="60"/>
    </row>
    <row r="3655" spans="2:18" x14ac:dyDescent="0.25">
      <c r="B3655" s="6"/>
      <c r="C3655" s="6"/>
      <c r="D3655" s="6"/>
      <c r="E3655" s="6"/>
      <c r="F3655" s="6"/>
      <c r="G3655" s="6"/>
      <c r="H3655" s="6"/>
      <c r="I3655" s="6"/>
      <c r="J3655" s="6"/>
      <c r="K3655" s="6"/>
      <c r="L3655" s="6"/>
      <c r="M3655" s="6"/>
      <c r="N3655"/>
      <c r="O3655"/>
      <c r="P3655"/>
      <c r="Q3655"/>
      <c r="R3655" s="60"/>
    </row>
    <row r="3656" spans="2:18" x14ac:dyDescent="0.25">
      <c r="B3656" s="6"/>
      <c r="C3656" s="6"/>
      <c r="D3656" s="6"/>
      <c r="E3656" s="6"/>
      <c r="F3656" s="6"/>
      <c r="G3656" s="6"/>
      <c r="H3656" s="6"/>
      <c r="I3656" s="6"/>
      <c r="J3656" s="6"/>
      <c r="K3656" s="6"/>
      <c r="L3656" s="6"/>
      <c r="M3656" s="6"/>
      <c r="N3656"/>
      <c r="O3656"/>
      <c r="P3656"/>
      <c r="Q3656"/>
      <c r="R3656" s="60"/>
    </row>
    <row r="3657" spans="2:18" x14ac:dyDescent="0.25">
      <c r="B3657" s="6"/>
      <c r="C3657" s="6"/>
      <c r="D3657" s="6"/>
      <c r="E3657" s="6"/>
      <c r="F3657" s="6"/>
      <c r="G3657" s="6"/>
      <c r="H3657" s="6"/>
      <c r="I3657" s="6"/>
      <c r="J3657" s="6"/>
      <c r="K3657" s="6"/>
      <c r="L3657" s="6"/>
      <c r="M3657" s="6"/>
      <c r="N3657"/>
      <c r="O3657"/>
      <c r="P3657"/>
      <c r="Q3657"/>
      <c r="R3657" s="60"/>
    </row>
    <row r="3658" spans="2:18" x14ac:dyDescent="0.25">
      <c r="B3658" s="6"/>
      <c r="C3658" s="6"/>
      <c r="D3658" s="6"/>
      <c r="E3658" s="6"/>
      <c r="F3658" s="6"/>
      <c r="G3658" s="6"/>
      <c r="H3658" s="6"/>
      <c r="I3658" s="6"/>
      <c r="J3658" s="6"/>
      <c r="K3658" s="6"/>
      <c r="L3658" s="6"/>
      <c r="M3658" s="6"/>
      <c r="N3658"/>
      <c r="O3658"/>
      <c r="P3658"/>
      <c r="Q3658"/>
      <c r="R3658" s="60"/>
    </row>
    <row r="3659" spans="2:18" x14ac:dyDescent="0.25">
      <c r="B3659" s="6"/>
      <c r="C3659" s="6"/>
      <c r="D3659" s="6"/>
      <c r="E3659" s="6"/>
      <c r="F3659" s="6"/>
      <c r="G3659" s="6"/>
      <c r="H3659" s="6"/>
      <c r="I3659" s="6"/>
      <c r="J3659" s="6"/>
      <c r="K3659" s="6"/>
      <c r="L3659" s="6"/>
      <c r="M3659" s="6"/>
      <c r="N3659"/>
      <c r="O3659"/>
      <c r="P3659"/>
      <c r="Q3659"/>
      <c r="R3659" s="60"/>
    </row>
    <row r="3660" spans="2:18" x14ac:dyDescent="0.25">
      <c r="B3660" s="6"/>
      <c r="C3660" s="6"/>
      <c r="D3660" s="6"/>
      <c r="E3660" s="6"/>
      <c r="F3660" s="6"/>
      <c r="G3660" s="6"/>
      <c r="H3660" s="6"/>
      <c r="I3660" s="6"/>
      <c r="J3660" s="6"/>
      <c r="K3660" s="6"/>
      <c r="L3660" s="6"/>
      <c r="M3660" s="6"/>
      <c r="N3660"/>
      <c r="O3660"/>
      <c r="P3660"/>
      <c r="Q3660"/>
      <c r="R3660" s="60"/>
    </row>
    <row r="3661" spans="2:18" x14ac:dyDescent="0.25">
      <c r="B3661" s="6"/>
      <c r="C3661" s="6"/>
      <c r="D3661" s="6"/>
      <c r="E3661" s="6"/>
      <c r="F3661" s="6"/>
      <c r="G3661" s="6"/>
      <c r="H3661" s="6"/>
      <c r="I3661" s="6"/>
      <c r="J3661" s="6"/>
      <c r="K3661" s="6"/>
      <c r="L3661" s="6"/>
      <c r="M3661" s="6"/>
      <c r="N3661"/>
      <c r="O3661"/>
      <c r="P3661"/>
      <c r="Q3661"/>
      <c r="R3661" s="60"/>
    </row>
    <row r="3662" spans="2:18" x14ac:dyDescent="0.25">
      <c r="B3662" s="6"/>
      <c r="C3662" s="6"/>
      <c r="D3662" s="6"/>
      <c r="E3662" s="6"/>
      <c r="F3662" s="6"/>
      <c r="G3662" s="6"/>
      <c r="H3662" s="6"/>
      <c r="I3662" s="6"/>
      <c r="J3662" s="6"/>
      <c r="K3662" s="6"/>
      <c r="L3662" s="6"/>
      <c r="M3662" s="6"/>
      <c r="N3662"/>
      <c r="O3662"/>
      <c r="P3662"/>
      <c r="Q3662"/>
      <c r="R3662" s="60"/>
    </row>
    <row r="3663" spans="2:18" x14ac:dyDescent="0.25">
      <c r="B3663" s="6"/>
      <c r="C3663" s="6"/>
      <c r="D3663" s="6"/>
      <c r="E3663" s="6"/>
      <c r="F3663" s="6"/>
      <c r="G3663" s="6"/>
      <c r="H3663" s="6"/>
      <c r="I3663" s="6"/>
      <c r="J3663" s="6"/>
      <c r="K3663" s="6"/>
      <c r="L3663" s="6"/>
      <c r="M3663" s="6"/>
      <c r="N3663"/>
      <c r="O3663"/>
      <c r="P3663"/>
      <c r="Q3663"/>
      <c r="R3663" s="60"/>
    </row>
    <row r="3664" spans="2:18" x14ac:dyDescent="0.25">
      <c r="B3664" s="6"/>
      <c r="C3664" s="6"/>
      <c r="D3664" s="6"/>
      <c r="E3664" s="6"/>
      <c r="F3664" s="6"/>
      <c r="G3664" s="6"/>
      <c r="H3664" s="6"/>
      <c r="I3664" s="6"/>
      <c r="J3664" s="6"/>
      <c r="K3664" s="6"/>
      <c r="L3664" s="6"/>
      <c r="M3664" s="6"/>
      <c r="N3664"/>
      <c r="O3664"/>
      <c r="P3664"/>
      <c r="Q3664"/>
      <c r="R3664" s="60"/>
    </row>
    <row r="3665" spans="2:18" x14ac:dyDescent="0.25">
      <c r="B3665" s="6"/>
      <c r="C3665" s="6"/>
      <c r="D3665" s="6"/>
      <c r="E3665" s="6"/>
      <c r="F3665" s="6"/>
      <c r="G3665" s="6"/>
      <c r="H3665" s="6"/>
      <c r="I3665" s="6"/>
      <c r="J3665" s="6"/>
      <c r="K3665" s="6"/>
      <c r="L3665" s="6"/>
      <c r="M3665" s="6"/>
      <c r="N3665"/>
      <c r="O3665"/>
      <c r="P3665"/>
      <c r="Q3665"/>
      <c r="R3665" s="60"/>
    </row>
    <row r="3666" spans="2:18" x14ac:dyDescent="0.25">
      <c r="B3666" s="6"/>
      <c r="C3666" s="6"/>
      <c r="D3666" s="6"/>
      <c r="E3666" s="6"/>
      <c r="F3666" s="6"/>
      <c r="G3666" s="6"/>
      <c r="H3666" s="6"/>
      <c r="I3666" s="6"/>
      <c r="J3666" s="6"/>
      <c r="K3666" s="6"/>
      <c r="L3666" s="6"/>
      <c r="M3666" s="6"/>
      <c r="N3666"/>
      <c r="O3666"/>
      <c r="P3666"/>
      <c r="Q3666"/>
      <c r="R3666" s="60"/>
    </row>
    <row r="3667" spans="2:18" x14ac:dyDescent="0.25">
      <c r="B3667" s="6"/>
      <c r="C3667" s="6"/>
      <c r="D3667" s="6"/>
      <c r="E3667" s="6"/>
      <c r="F3667" s="6"/>
      <c r="G3667" s="6"/>
      <c r="H3667" s="6"/>
      <c r="I3667" s="6"/>
      <c r="J3667" s="6"/>
      <c r="K3667" s="6"/>
      <c r="L3667" s="6"/>
      <c r="M3667" s="6"/>
      <c r="N3667"/>
      <c r="O3667"/>
      <c r="P3667"/>
      <c r="Q3667"/>
      <c r="R3667" s="60"/>
    </row>
    <row r="3668" spans="2:18" x14ac:dyDescent="0.25">
      <c r="B3668" s="6"/>
      <c r="C3668" s="6"/>
      <c r="D3668" s="6"/>
      <c r="E3668" s="6"/>
      <c r="F3668" s="6"/>
      <c r="G3668" s="6"/>
      <c r="H3668" s="6"/>
      <c r="I3668" s="6"/>
      <c r="J3668" s="6"/>
      <c r="K3668" s="6"/>
      <c r="L3668" s="6"/>
      <c r="M3668" s="6"/>
      <c r="N3668"/>
      <c r="O3668"/>
      <c r="P3668"/>
      <c r="Q3668"/>
      <c r="R3668" s="60"/>
    </row>
    <row r="3669" spans="2:18" x14ac:dyDescent="0.25">
      <c r="B3669" s="6"/>
      <c r="C3669" s="6"/>
      <c r="D3669" s="6"/>
      <c r="E3669" s="6"/>
      <c r="F3669" s="6"/>
      <c r="G3669" s="6"/>
      <c r="H3669" s="6"/>
      <c r="I3669" s="6"/>
      <c r="J3669" s="6"/>
      <c r="K3669" s="6"/>
      <c r="L3669" s="6"/>
      <c r="M3669" s="6"/>
      <c r="N3669"/>
      <c r="O3669"/>
      <c r="P3669"/>
      <c r="Q3669"/>
      <c r="R3669" s="60"/>
    </row>
    <row r="3670" spans="2:18" x14ac:dyDescent="0.25">
      <c r="B3670" s="6"/>
      <c r="C3670" s="6"/>
      <c r="D3670" s="6"/>
      <c r="E3670" s="6"/>
      <c r="F3670" s="6"/>
      <c r="G3670" s="6"/>
      <c r="H3670" s="6"/>
      <c r="I3670" s="6"/>
      <c r="J3670" s="6"/>
      <c r="K3670" s="6"/>
      <c r="L3670" s="6"/>
      <c r="M3670" s="6"/>
      <c r="N3670"/>
      <c r="O3670"/>
      <c r="P3670"/>
      <c r="Q3670"/>
      <c r="R3670" s="60"/>
    </row>
    <row r="3671" spans="2:18" x14ac:dyDescent="0.25">
      <c r="B3671" s="6"/>
      <c r="C3671" s="6"/>
      <c r="D3671" s="6"/>
      <c r="E3671" s="6"/>
      <c r="F3671" s="6"/>
      <c r="G3671" s="6"/>
      <c r="H3671" s="6"/>
      <c r="I3671" s="6"/>
      <c r="J3671" s="6"/>
      <c r="K3671" s="6"/>
      <c r="L3671" s="6"/>
      <c r="M3671" s="6"/>
      <c r="N3671"/>
      <c r="O3671"/>
      <c r="P3671"/>
      <c r="Q3671"/>
      <c r="R3671" s="60"/>
    </row>
    <row r="3672" spans="2:18" x14ac:dyDescent="0.25">
      <c r="B3672" s="6"/>
      <c r="C3672" s="6"/>
      <c r="D3672" s="6"/>
      <c r="E3672" s="6"/>
      <c r="F3672" s="6"/>
      <c r="G3672" s="6"/>
      <c r="H3672" s="6"/>
      <c r="I3672" s="6"/>
      <c r="J3672" s="6"/>
      <c r="K3672" s="6"/>
      <c r="L3672" s="6"/>
      <c r="M3672" s="6"/>
      <c r="N3672"/>
      <c r="O3672"/>
      <c r="P3672"/>
      <c r="Q3672"/>
      <c r="R3672" s="60"/>
    </row>
    <row r="3673" spans="2:18" x14ac:dyDescent="0.25">
      <c r="B3673" s="6"/>
      <c r="C3673" s="6"/>
      <c r="D3673" s="6"/>
      <c r="E3673" s="6"/>
      <c r="F3673" s="6"/>
      <c r="G3673" s="6"/>
      <c r="H3673" s="6"/>
      <c r="I3673" s="6"/>
      <c r="J3673" s="6"/>
      <c r="K3673" s="6"/>
      <c r="L3673" s="6"/>
      <c r="M3673" s="6"/>
      <c r="N3673"/>
      <c r="O3673"/>
      <c r="P3673"/>
      <c r="Q3673"/>
      <c r="R3673" s="60"/>
    </row>
    <row r="3674" spans="2:18" x14ac:dyDescent="0.25">
      <c r="B3674" s="6"/>
      <c r="C3674" s="6"/>
      <c r="D3674" s="6"/>
      <c r="E3674" s="6"/>
      <c r="F3674" s="6"/>
      <c r="G3674" s="6"/>
      <c r="H3674" s="6"/>
      <c r="I3674" s="6"/>
      <c r="J3674" s="6"/>
      <c r="K3674" s="6"/>
      <c r="L3674" s="6"/>
      <c r="M3674" s="6"/>
      <c r="N3674"/>
      <c r="O3674"/>
      <c r="P3674"/>
      <c r="Q3674"/>
      <c r="R3674" s="60"/>
    </row>
    <row r="3675" spans="2:18" x14ac:dyDescent="0.25">
      <c r="B3675" s="6"/>
      <c r="C3675" s="6"/>
      <c r="D3675" s="6"/>
      <c r="E3675" s="6"/>
      <c r="F3675" s="6"/>
      <c r="G3675" s="6"/>
      <c r="H3675" s="6"/>
      <c r="I3675" s="6"/>
      <c r="J3675" s="6"/>
      <c r="K3675" s="6"/>
      <c r="L3675" s="6"/>
      <c r="M3675" s="6"/>
      <c r="N3675"/>
      <c r="O3675"/>
      <c r="P3675"/>
      <c r="Q3675"/>
      <c r="R3675" s="60"/>
    </row>
    <row r="3676" spans="2:18" x14ac:dyDescent="0.25">
      <c r="B3676" s="6"/>
      <c r="C3676" s="6"/>
      <c r="D3676" s="6"/>
      <c r="E3676" s="6"/>
      <c r="F3676" s="6"/>
      <c r="G3676" s="6"/>
      <c r="H3676" s="6"/>
      <c r="I3676" s="6"/>
      <c r="J3676" s="6"/>
      <c r="K3676" s="6"/>
      <c r="L3676" s="6"/>
      <c r="M3676" s="6"/>
      <c r="N3676"/>
      <c r="O3676"/>
      <c r="P3676"/>
      <c r="Q3676"/>
      <c r="R3676" s="60"/>
    </row>
    <row r="3677" spans="2:18" x14ac:dyDescent="0.25">
      <c r="B3677" s="6"/>
      <c r="C3677" s="6"/>
      <c r="D3677" s="6"/>
      <c r="E3677" s="6"/>
      <c r="F3677" s="6"/>
      <c r="G3677" s="6"/>
      <c r="H3677" s="6"/>
      <c r="I3677" s="6"/>
      <c r="J3677" s="6"/>
      <c r="K3677" s="6"/>
      <c r="L3677" s="6"/>
      <c r="M3677" s="6"/>
      <c r="N3677"/>
      <c r="O3677"/>
      <c r="P3677"/>
      <c r="Q3677"/>
      <c r="R3677" s="60"/>
    </row>
    <row r="3678" spans="2:18" x14ac:dyDescent="0.25">
      <c r="B3678" s="6"/>
      <c r="C3678" s="6"/>
      <c r="D3678" s="6"/>
      <c r="E3678" s="6"/>
      <c r="F3678" s="6"/>
      <c r="G3678" s="6"/>
      <c r="H3678" s="6"/>
      <c r="I3678" s="6"/>
      <c r="J3678" s="6"/>
      <c r="K3678" s="6"/>
      <c r="L3678" s="6"/>
      <c r="M3678" s="6"/>
      <c r="N3678"/>
      <c r="O3678"/>
      <c r="P3678"/>
      <c r="Q3678"/>
      <c r="R3678" s="60"/>
    </row>
    <row r="3679" spans="2:18" x14ac:dyDescent="0.25">
      <c r="B3679" s="6"/>
      <c r="C3679" s="6"/>
      <c r="D3679" s="6"/>
      <c r="E3679" s="6"/>
      <c r="F3679" s="6"/>
      <c r="G3679" s="6"/>
      <c r="H3679" s="6"/>
      <c r="I3679" s="6"/>
      <c r="J3679" s="6"/>
      <c r="K3679" s="6"/>
      <c r="L3679" s="6"/>
      <c r="M3679" s="6"/>
      <c r="N3679"/>
      <c r="O3679"/>
      <c r="P3679"/>
      <c r="Q3679"/>
      <c r="R3679" s="60"/>
    </row>
    <row r="3680" spans="2:18" x14ac:dyDescent="0.25">
      <c r="B3680" s="6"/>
      <c r="C3680" s="6"/>
      <c r="D3680" s="6"/>
      <c r="E3680" s="6"/>
      <c r="F3680" s="6"/>
      <c r="G3680" s="6"/>
      <c r="H3680" s="6"/>
      <c r="I3680" s="6"/>
      <c r="J3680" s="6"/>
      <c r="K3680" s="6"/>
      <c r="L3680" s="6"/>
      <c r="M3680" s="6"/>
      <c r="N3680"/>
      <c r="O3680"/>
      <c r="P3680"/>
      <c r="Q3680"/>
      <c r="R3680" s="60"/>
    </row>
    <row r="3681" spans="2:18" x14ac:dyDescent="0.25">
      <c r="B3681" s="6"/>
      <c r="C3681" s="6"/>
      <c r="D3681" s="6"/>
      <c r="E3681" s="6"/>
      <c r="F3681" s="6"/>
      <c r="G3681" s="6"/>
      <c r="H3681" s="6"/>
      <c r="I3681" s="6"/>
      <c r="J3681" s="6"/>
      <c r="K3681" s="6"/>
      <c r="L3681" s="6"/>
      <c r="M3681" s="6"/>
      <c r="N3681"/>
      <c r="O3681"/>
      <c r="P3681"/>
      <c r="Q3681"/>
      <c r="R3681" s="60"/>
    </row>
    <row r="3682" spans="2:18" x14ac:dyDescent="0.25">
      <c r="B3682" s="6"/>
      <c r="C3682" s="6"/>
      <c r="D3682" s="6"/>
      <c r="E3682" s="6"/>
      <c r="F3682" s="6"/>
      <c r="G3682" s="6"/>
      <c r="H3682" s="6"/>
      <c r="I3682" s="6"/>
      <c r="J3682" s="6"/>
      <c r="K3682" s="6"/>
      <c r="L3682" s="6"/>
      <c r="M3682" s="6"/>
      <c r="N3682"/>
      <c r="O3682"/>
      <c r="P3682"/>
      <c r="Q3682"/>
      <c r="R3682" s="60"/>
    </row>
    <row r="3683" spans="2:18" x14ac:dyDescent="0.25">
      <c r="B3683" s="6"/>
      <c r="C3683" s="6"/>
      <c r="D3683" s="6"/>
      <c r="E3683" s="6"/>
      <c r="F3683" s="6"/>
      <c r="G3683" s="6"/>
      <c r="H3683" s="6"/>
      <c r="I3683" s="6"/>
      <c r="J3683" s="6"/>
      <c r="K3683" s="6"/>
      <c r="L3683" s="6"/>
      <c r="M3683" s="6"/>
      <c r="N3683"/>
      <c r="O3683"/>
      <c r="P3683"/>
      <c r="Q3683"/>
      <c r="R3683" s="60"/>
    </row>
    <row r="3684" spans="2:18" x14ac:dyDescent="0.25">
      <c r="B3684" s="6"/>
      <c r="C3684" s="6"/>
      <c r="D3684" s="6"/>
      <c r="E3684" s="6"/>
      <c r="F3684" s="6"/>
      <c r="G3684" s="6"/>
      <c r="H3684" s="6"/>
      <c r="I3684" s="6"/>
      <c r="J3684" s="6"/>
      <c r="K3684" s="6"/>
      <c r="L3684" s="6"/>
      <c r="M3684" s="6"/>
      <c r="N3684"/>
      <c r="O3684"/>
      <c r="P3684"/>
      <c r="Q3684"/>
      <c r="R3684" s="60"/>
    </row>
    <row r="3685" spans="2:18" x14ac:dyDescent="0.25">
      <c r="B3685" s="6"/>
      <c r="C3685" s="6"/>
      <c r="D3685" s="6"/>
      <c r="E3685" s="6"/>
      <c r="F3685" s="6"/>
      <c r="G3685" s="6"/>
      <c r="H3685" s="6"/>
      <c r="I3685" s="6"/>
      <c r="J3685" s="6"/>
      <c r="K3685" s="6"/>
      <c r="L3685" s="6"/>
      <c r="M3685" s="6"/>
      <c r="N3685"/>
      <c r="O3685"/>
      <c r="P3685"/>
      <c r="Q3685"/>
      <c r="R3685" s="60"/>
    </row>
    <row r="3686" spans="2:18" x14ac:dyDescent="0.25">
      <c r="B3686" s="6"/>
      <c r="C3686" s="6"/>
      <c r="D3686" s="6"/>
      <c r="E3686" s="6"/>
      <c r="F3686" s="6"/>
      <c r="G3686" s="6"/>
      <c r="H3686" s="6"/>
      <c r="I3686" s="6"/>
      <c r="J3686" s="6"/>
      <c r="K3686" s="6"/>
      <c r="L3686" s="6"/>
      <c r="M3686" s="6"/>
      <c r="N3686"/>
      <c r="O3686"/>
      <c r="P3686"/>
      <c r="Q3686"/>
      <c r="R3686" s="60"/>
    </row>
    <row r="3687" spans="2:18" x14ac:dyDescent="0.25">
      <c r="B3687" s="6"/>
      <c r="C3687" s="6"/>
      <c r="D3687" s="6"/>
      <c r="E3687" s="6"/>
      <c r="F3687" s="6"/>
      <c r="G3687" s="6"/>
      <c r="H3687" s="6"/>
      <c r="I3687" s="6"/>
      <c r="J3687" s="6"/>
      <c r="K3687" s="6"/>
      <c r="L3687" s="6"/>
      <c r="M3687" s="6"/>
      <c r="N3687"/>
      <c r="O3687"/>
      <c r="P3687"/>
      <c r="Q3687"/>
      <c r="R3687" s="60"/>
    </row>
    <row r="3688" spans="2:18" x14ac:dyDescent="0.25">
      <c r="B3688" s="6"/>
      <c r="C3688" s="6"/>
      <c r="D3688" s="6"/>
      <c r="E3688" s="6"/>
      <c r="F3688" s="6"/>
      <c r="G3688" s="6"/>
      <c r="H3688" s="6"/>
      <c r="I3688" s="6"/>
      <c r="J3688" s="6"/>
      <c r="K3688" s="6"/>
      <c r="L3688" s="6"/>
      <c r="M3688" s="6"/>
      <c r="N3688"/>
      <c r="O3688"/>
      <c r="P3688"/>
      <c r="Q3688"/>
      <c r="R3688" s="60"/>
    </row>
    <row r="3689" spans="2:18" x14ac:dyDescent="0.25">
      <c r="B3689" s="6"/>
      <c r="C3689" s="6"/>
      <c r="D3689" s="6"/>
      <c r="E3689" s="6"/>
      <c r="F3689" s="6"/>
      <c r="G3689" s="6"/>
      <c r="H3689" s="6"/>
      <c r="I3689" s="6"/>
      <c r="J3689" s="6"/>
      <c r="K3689" s="6"/>
      <c r="L3689" s="6"/>
      <c r="M3689" s="6"/>
      <c r="N3689"/>
      <c r="O3689"/>
      <c r="P3689"/>
      <c r="Q3689"/>
      <c r="R3689" s="60"/>
    </row>
    <row r="3690" spans="2:18" x14ac:dyDescent="0.25">
      <c r="B3690" s="6"/>
      <c r="C3690" s="6"/>
      <c r="D3690" s="6"/>
      <c r="E3690" s="6"/>
      <c r="F3690" s="6"/>
      <c r="G3690" s="6"/>
      <c r="H3690" s="6"/>
      <c r="I3690" s="6"/>
      <c r="J3690" s="6"/>
      <c r="K3690" s="6"/>
      <c r="L3690" s="6"/>
      <c r="M3690" s="6"/>
      <c r="N3690"/>
      <c r="O3690"/>
      <c r="P3690"/>
      <c r="Q3690"/>
      <c r="R3690" s="60"/>
    </row>
    <row r="3691" spans="2:18" x14ac:dyDescent="0.25">
      <c r="B3691" s="6"/>
      <c r="C3691" s="6"/>
      <c r="D3691" s="6"/>
      <c r="E3691" s="6"/>
      <c r="F3691" s="6"/>
      <c r="G3691" s="6"/>
      <c r="H3691" s="6"/>
      <c r="I3691" s="6"/>
      <c r="J3691" s="6"/>
      <c r="K3691" s="6"/>
      <c r="L3691" s="6"/>
      <c r="M3691" s="6"/>
      <c r="N3691"/>
      <c r="O3691"/>
      <c r="P3691"/>
      <c r="Q3691"/>
      <c r="R3691" s="60"/>
    </row>
    <row r="3692" spans="2:18" x14ac:dyDescent="0.25">
      <c r="B3692" s="6"/>
      <c r="C3692" s="6"/>
      <c r="D3692" s="6"/>
      <c r="E3692" s="6"/>
      <c r="F3692" s="6"/>
      <c r="G3692" s="6"/>
      <c r="H3692" s="6"/>
      <c r="I3692" s="6"/>
      <c r="J3692" s="6"/>
      <c r="K3692" s="6"/>
      <c r="L3692" s="6"/>
      <c r="M3692" s="6"/>
      <c r="N3692"/>
      <c r="O3692"/>
      <c r="P3692"/>
      <c r="Q3692"/>
      <c r="R3692" s="60"/>
    </row>
    <row r="3693" spans="2:18" x14ac:dyDescent="0.25">
      <c r="B3693" s="6"/>
      <c r="C3693" s="6"/>
      <c r="D3693" s="6"/>
      <c r="E3693" s="6"/>
      <c r="F3693" s="6"/>
      <c r="G3693" s="6"/>
      <c r="H3693" s="6"/>
      <c r="I3693" s="6"/>
      <c r="J3693" s="6"/>
      <c r="K3693" s="6"/>
      <c r="L3693" s="6"/>
      <c r="M3693" s="6"/>
      <c r="N3693"/>
      <c r="O3693"/>
      <c r="P3693"/>
      <c r="Q3693"/>
      <c r="R3693" s="60"/>
    </row>
    <row r="3694" spans="2:18" x14ac:dyDescent="0.25">
      <c r="B3694" s="6"/>
      <c r="C3694" s="6"/>
      <c r="D3694" s="6"/>
      <c r="E3694" s="6"/>
      <c r="F3694" s="6"/>
      <c r="G3694" s="6"/>
      <c r="H3694" s="6"/>
      <c r="I3694" s="6"/>
      <c r="J3694" s="6"/>
      <c r="K3694" s="6"/>
      <c r="L3694" s="6"/>
      <c r="M3694" s="6"/>
      <c r="N3694"/>
      <c r="O3694"/>
      <c r="P3694"/>
      <c r="Q3694"/>
      <c r="R3694" s="60"/>
    </row>
    <row r="3695" spans="2:18" x14ac:dyDescent="0.25">
      <c r="B3695" s="6"/>
      <c r="C3695" s="6"/>
      <c r="D3695" s="6"/>
      <c r="E3695" s="6"/>
      <c r="F3695" s="6"/>
      <c r="G3695" s="6"/>
      <c r="H3695" s="6"/>
      <c r="I3695" s="6"/>
      <c r="J3695" s="6"/>
      <c r="K3695" s="6"/>
      <c r="L3695" s="6"/>
      <c r="M3695" s="6"/>
      <c r="N3695"/>
      <c r="O3695"/>
      <c r="P3695"/>
      <c r="Q3695"/>
      <c r="R3695" s="60"/>
    </row>
    <row r="3696" spans="2:18" x14ac:dyDescent="0.25">
      <c r="B3696" s="6"/>
      <c r="C3696" s="6"/>
      <c r="D3696" s="6"/>
      <c r="E3696" s="6"/>
      <c r="F3696" s="6"/>
      <c r="G3696" s="6"/>
      <c r="H3696" s="6"/>
      <c r="I3696" s="6"/>
      <c r="J3696" s="6"/>
      <c r="K3696" s="6"/>
      <c r="L3696" s="6"/>
      <c r="M3696" s="6"/>
      <c r="N3696"/>
      <c r="O3696"/>
      <c r="P3696"/>
      <c r="Q3696"/>
      <c r="R3696" s="60"/>
    </row>
    <row r="3697" spans="2:18" x14ac:dyDescent="0.25">
      <c r="B3697" s="6"/>
      <c r="C3697" s="6"/>
      <c r="D3697" s="6"/>
      <c r="E3697" s="6"/>
      <c r="F3697" s="6"/>
      <c r="G3697" s="6"/>
      <c r="H3697" s="6"/>
      <c r="I3697" s="6"/>
      <c r="J3697" s="6"/>
      <c r="K3697" s="6"/>
      <c r="L3697" s="6"/>
      <c r="M3697" s="6"/>
      <c r="N3697"/>
      <c r="O3697"/>
      <c r="P3697"/>
      <c r="Q3697"/>
      <c r="R3697" s="60"/>
    </row>
    <row r="3698" spans="2:18" x14ac:dyDescent="0.25">
      <c r="B3698" s="6"/>
      <c r="C3698" s="6"/>
      <c r="D3698" s="6"/>
      <c r="E3698" s="6"/>
      <c r="F3698" s="6"/>
      <c r="G3698" s="6"/>
      <c r="H3698" s="6"/>
      <c r="I3698" s="6"/>
      <c r="J3698" s="6"/>
      <c r="K3698" s="6"/>
      <c r="L3698" s="6"/>
      <c r="M3698" s="6"/>
      <c r="N3698"/>
      <c r="O3698"/>
      <c r="P3698"/>
      <c r="Q3698"/>
      <c r="R3698" s="60"/>
    </row>
    <row r="3699" spans="2:18" x14ac:dyDescent="0.25">
      <c r="B3699" s="6"/>
      <c r="C3699" s="6"/>
      <c r="D3699" s="6"/>
      <c r="E3699" s="6"/>
      <c r="F3699" s="6"/>
      <c r="G3699" s="6"/>
      <c r="H3699" s="6"/>
      <c r="I3699" s="6"/>
      <c r="J3699" s="6"/>
      <c r="K3699" s="6"/>
      <c r="L3699" s="6"/>
      <c r="M3699" s="6"/>
      <c r="N3699"/>
      <c r="O3699"/>
      <c r="P3699"/>
      <c r="Q3699"/>
      <c r="R3699" s="60"/>
    </row>
    <row r="3700" spans="2:18" x14ac:dyDescent="0.25">
      <c r="B3700" s="6"/>
      <c r="C3700" s="6"/>
      <c r="D3700" s="6"/>
      <c r="E3700" s="6"/>
      <c r="F3700" s="6"/>
      <c r="G3700" s="6"/>
      <c r="H3700" s="6"/>
      <c r="I3700" s="6"/>
      <c r="J3700" s="6"/>
      <c r="K3700" s="6"/>
      <c r="L3700" s="6"/>
      <c r="M3700" s="6"/>
      <c r="N3700"/>
      <c r="O3700"/>
      <c r="P3700"/>
      <c r="Q3700"/>
      <c r="R3700" s="60"/>
    </row>
    <row r="3701" spans="2:18" x14ac:dyDescent="0.25">
      <c r="B3701" s="6"/>
      <c r="C3701" s="6"/>
      <c r="D3701" s="6"/>
      <c r="E3701" s="6"/>
      <c r="F3701" s="6"/>
      <c r="G3701" s="6"/>
      <c r="H3701" s="6"/>
      <c r="I3701" s="6"/>
      <c r="J3701" s="6"/>
      <c r="K3701" s="6"/>
      <c r="L3701" s="6"/>
      <c r="M3701" s="6"/>
      <c r="N3701"/>
      <c r="O3701"/>
      <c r="P3701"/>
      <c r="Q3701"/>
      <c r="R3701" s="60"/>
    </row>
    <row r="3702" spans="2:18" x14ac:dyDescent="0.25">
      <c r="B3702" s="6"/>
      <c r="C3702" s="6"/>
      <c r="D3702" s="6"/>
      <c r="E3702" s="6"/>
      <c r="F3702" s="6"/>
      <c r="G3702" s="6"/>
      <c r="H3702" s="6"/>
      <c r="I3702" s="6"/>
      <c r="J3702" s="6"/>
      <c r="K3702" s="6"/>
      <c r="L3702" s="6"/>
      <c r="M3702" s="6"/>
      <c r="N3702"/>
      <c r="O3702"/>
      <c r="P3702"/>
      <c r="Q3702"/>
      <c r="R3702" s="60"/>
    </row>
  </sheetData>
  <mergeCells count="2">
    <mergeCell ref="Q2:U2"/>
    <mergeCell ref="AF10:AJ10"/>
  </mergeCells>
  <phoneticPr fontId="17" type="noConversion"/>
  <conditionalFormatting sqref="V9:V1448">
    <cfRule type="expression" dxfId="103" priority="1">
      <formula>V9=1</formula>
    </cfRule>
  </conditionalFormatting>
  <conditionalFormatting sqref="W369:W1333">
    <cfRule type="expression" dxfId="102" priority="765">
      <formula>$W369=1</formula>
    </cfRule>
  </conditionalFormatting>
  <hyperlinks>
    <hyperlink ref="V6" location="Relevés!A1450" display="Fin"/>
    <hyperlink ref="V5" location="Relevés!A9" display="Début"/>
    <hyperlink ref="W7" location="RELEVÉS!A400" display="Soleil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tabColor rgb="FFFFFF00"/>
  </sheetPr>
  <dimension ref="A1:CB267"/>
  <sheetViews>
    <sheetView showGridLines="0" tabSelected="1" topLeftCell="AX1" zoomScaleNormal="100" workbookViewId="0">
      <pane ySplit="10" topLeftCell="A74" activePane="bottomLeft" state="frozen"/>
      <selection activeCell="C29" sqref="C29"/>
      <selection pane="bottomLeft" activeCell="BH90" sqref="BH90:BQ90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43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43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6" customWidth="1"/>
    <col min="57" max="57" width="12.7109375" customWidth="1"/>
    <col min="58" max="58" width="12.7109375" bestFit="1" customWidth="1"/>
    <col min="59" max="59" width="5.42578125" style="63" customWidth="1"/>
    <col min="60" max="60" width="14.140625" style="63" bestFit="1" customWidth="1"/>
    <col min="61" max="61" width="9.5703125" style="63" customWidth="1"/>
    <col min="62" max="63" width="11" style="24"/>
    <col min="65" max="65" width="14" customWidth="1"/>
    <col min="66" max="66" width="10.85546875" customWidth="1"/>
    <col min="69" max="69" width="14.140625" style="6" bestFit="1" customWidth="1"/>
    <col min="70" max="70" width="11" style="6"/>
    <col min="76" max="76" width="12.5703125" customWidth="1"/>
    <col min="78" max="78" width="14.42578125" customWidth="1"/>
    <col min="79" max="79" width="13.5703125" customWidth="1"/>
  </cols>
  <sheetData>
    <row r="1" spans="1:74" ht="24" customHeight="1" thickBot="1" x14ac:dyDescent="0.3">
      <c r="A1" s="8"/>
      <c r="B1" s="9"/>
      <c r="C1" s="9"/>
      <c r="D1" s="10"/>
      <c r="E1" s="11"/>
      <c r="F1" s="11"/>
      <c r="G1" s="11"/>
      <c r="H1" s="11"/>
      <c r="I1" s="11"/>
      <c r="J1" s="438"/>
      <c r="K1" s="438"/>
      <c r="L1" s="439">
        <v>21.4</v>
      </c>
      <c r="M1" s="438"/>
      <c r="N1" s="438"/>
      <c r="O1" s="438"/>
      <c r="P1" s="11"/>
      <c r="Q1" s="11"/>
      <c r="R1" s="440">
        <v>31.1</v>
      </c>
      <c r="S1" s="11"/>
      <c r="T1" s="11"/>
      <c r="U1" s="11"/>
      <c r="V1" s="11"/>
      <c r="W1" s="9"/>
      <c r="X1" s="8"/>
      <c r="Y1" s="9"/>
      <c r="Z1" s="9"/>
      <c r="AA1" s="11"/>
      <c r="AB1" s="9"/>
      <c r="AC1" s="563"/>
      <c r="AD1" s="555"/>
      <c r="AE1" s="12"/>
      <c r="AF1" s="9"/>
      <c r="AG1" s="428"/>
      <c r="AH1" s="9"/>
      <c r="AI1" s="9"/>
      <c r="AJ1" s="428">
        <f>AJ5</f>
        <v>15.7</v>
      </c>
      <c r="AK1" s="9"/>
      <c r="AL1" s="428">
        <f>AJ5+Relevés!W5</f>
        <v>15.7</v>
      </c>
      <c r="AM1" s="9"/>
      <c r="AN1" s="428"/>
      <c r="AO1" s="9"/>
      <c r="AP1" s="9"/>
      <c r="AQ1" s="9"/>
      <c r="AR1" s="9"/>
      <c r="AS1" s="9"/>
      <c r="AT1" s="9"/>
      <c r="AU1" s="9"/>
      <c r="AV1" s="9"/>
      <c r="AW1" s="9"/>
      <c r="AX1" s="8"/>
      <c r="AY1" s="9"/>
      <c r="AZ1" s="9"/>
      <c r="BA1" s="9"/>
      <c r="BB1" s="9"/>
      <c r="BC1" s="12"/>
      <c r="BE1" s="145" t="s">
        <v>68</v>
      </c>
      <c r="BF1" s="119" t="s">
        <v>249</v>
      </c>
      <c r="BQ1" s="56" t="s">
        <v>77</v>
      </c>
      <c r="BR1" s="122" t="s">
        <v>47</v>
      </c>
      <c r="BV1" s="37"/>
    </row>
    <row r="2" spans="1:74" ht="9" customHeight="1" thickTop="1" x14ac:dyDescent="0.25">
      <c r="A2" s="13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2"/>
      <c r="W2" s="9"/>
      <c r="X2" s="8"/>
      <c r="Y2" s="9"/>
      <c r="Z2" s="9"/>
      <c r="AA2" s="11"/>
      <c r="AB2" s="9"/>
      <c r="AC2" s="553">
        <f>AC3+5</f>
        <v>19.8</v>
      </c>
      <c r="AD2" s="556">
        <v>2</v>
      </c>
      <c r="AE2" s="9"/>
      <c r="AF2" s="146"/>
      <c r="AG2" s="17"/>
      <c r="AH2" s="17"/>
      <c r="AI2" s="170"/>
      <c r="AJ2" s="170"/>
      <c r="AK2" s="170"/>
      <c r="AL2" s="170"/>
      <c r="AM2" s="170"/>
      <c r="AN2" s="170"/>
      <c r="AO2" s="170"/>
      <c r="AP2" s="170"/>
      <c r="AQ2" s="170"/>
      <c r="AR2" s="170"/>
      <c r="AS2" s="170"/>
      <c r="AT2" s="170"/>
      <c r="AU2" s="14"/>
      <c r="AV2" s="9"/>
      <c r="AW2" s="146"/>
      <c r="AX2" s="170"/>
      <c r="AY2" s="170"/>
      <c r="AZ2" s="146"/>
      <c r="BA2" s="170"/>
      <c r="BB2" s="170"/>
      <c r="BC2" s="9"/>
      <c r="BM2" s="56"/>
      <c r="BQ2" s="56"/>
    </row>
    <row r="3" spans="1:74" ht="15.75" thickBot="1" x14ac:dyDescent="0.3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8"/>
      <c r="Y3" s="9"/>
      <c r="Z3" s="9"/>
      <c r="AA3" s="11"/>
      <c r="AB3" s="9"/>
      <c r="AC3" s="552">
        <f>Relevés!R4</f>
        <v>14.8</v>
      </c>
      <c r="AD3" s="554">
        <v>1</v>
      </c>
      <c r="AE3" s="9"/>
      <c r="AF3" s="151"/>
      <c r="AG3" s="692" t="str">
        <f>$C$5</f>
        <v>Août_2024</v>
      </c>
      <c r="AH3" s="693"/>
      <c r="AI3" s="416"/>
      <c r="AJ3" s="704" t="s">
        <v>17</v>
      </c>
      <c r="AK3" s="705"/>
      <c r="AL3" s="706"/>
      <c r="AM3" s="461"/>
      <c r="AN3" s="701" t="s">
        <v>62</v>
      </c>
      <c r="AO3" s="702"/>
      <c r="AP3" s="702"/>
      <c r="AQ3" s="702"/>
      <c r="AR3" s="703"/>
      <c r="AS3" s="461"/>
      <c r="AT3" s="417"/>
      <c r="AU3" s="15"/>
      <c r="AV3" s="9"/>
      <c r="AW3" s="151"/>
      <c r="AX3" s="186" t="str">
        <f>$C$5</f>
        <v>Août_2024</v>
      </c>
      <c r="AY3" s="185"/>
      <c r="AZ3" s="187"/>
      <c r="BA3" s="188" t="s">
        <v>79</v>
      </c>
      <c r="BB3" s="189"/>
      <c r="BC3" s="9"/>
      <c r="BE3" s="56" t="s">
        <v>78</v>
      </c>
      <c r="BF3" s="119" t="s">
        <v>75</v>
      </c>
      <c r="BM3" s="56"/>
      <c r="BQ3"/>
    </row>
    <row r="4" spans="1:74" ht="9" customHeight="1" thickTop="1" x14ac:dyDescent="0.25">
      <c r="A4" s="9"/>
      <c r="B4" s="146"/>
      <c r="C4" s="399"/>
      <c r="D4" s="17"/>
      <c r="E4" s="148"/>
      <c r="F4" s="149"/>
      <c r="G4" s="16"/>
      <c r="H4" s="150"/>
      <c r="I4" s="16"/>
      <c r="J4" s="429"/>
      <c r="K4" s="16"/>
      <c r="L4" s="149"/>
      <c r="M4" s="16"/>
      <c r="N4" s="150"/>
      <c r="O4" s="16"/>
      <c r="P4" s="429"/>
      <c r="Q4" s="16"/>
      <c r="R4" s="150"/>
      <c r="S4" s="170"/>
      <c r="T4" s="150"/>
      <c r="U4" s="14"/>
      <c r="V4" s="9"/>
      <c r="W4" s="146"/>
      <c r="X4" s="147"/>
      <c r="Y4" s="17"/>
      <c r="Z4" s="170"/>
      <c r="AA4" s="171"/>
      <c r="AB4" s="170"/>
      <c r="AC4" s="172"/>
      <c r="AD4" s="14"/>
      <c r="AE4" s="9"/>
      <c r="AF4" s="153"/>
      <c r="AG4" s="173"/>
      <c r="AH4" s="154"/>
      <c r="AI4" s="18"/>
      <c r="AJ4" s="190"/>
      <c r="AK4" s="18"/>
      <c r="AL4" s="19"/>
      <c r="AM4" s="18"/>
      <c r="AN4" s="191"/>
      <c r="AO4" s="18"/>
      <c r="AP4" s="191"/>
      <c r="AQ4" s="18"/>
      <c r="AR4" s="191"/>
      <c r="AS4" s="18"/>
      <c r="AT4" s="191"/>
      <c r="AU4" s="15"/>
      <c r="AV4" s="9"/>
      <c r="AW4" s="153"/>
      <c r="AX4" s="173"/>
      <c r="AY4" s="154"/>
      <c r="AZ4" s="18"/>
      <c r="BA4" s="192"/>
      <c r="BB4" s="18"/>
      <c r="BC4" s="9"/>
      <c r="BE4" s="37"/>
      <c r="BF4" s="37"/>
      <c r="BM4" s="56"/>
      <c r="BQ4"/>
    </row>
    <row r="5" spans="1:74" x14ac:dyDescent="0.25">
      <c r="A5" s="9"/>
      <c r="B5" s="151"/>
      <c r="C5" s="400" t="s">
        <v>242</v>
      </c>
      <c r="D5" s="401"/>
      <c r="E5" s="152"/>
      <c r="F5" s="287" t="s">
        <v>60</v>
      </c>
      <c r="G5" s="288"/>
      <c r="H5" s="289" t="s">
        <v>69</v>
      </c>
      <c r="I5" s="288"/>
      <c r="J5" s="538" t="s">
        <v>67</v>
      </c>
      <c r="K5" s="18"/>
      <c r="L5" s="510">
        <f>BI81</f>
        <v>-4.5999999999999996</v>
      </c>
      <c r="M5" s="512"/>
      <c r="N5" s="511" t="str">
        <f>VLOOKUP($BI$81,$BI$83:$BJ$94,2,0)</f>
        <v>Janvier</v>
      </c>
      <c r="O5" s="507"/>
      <c r="P5" s="288" t="s">
        <v>67</v>
      </c>
      <c r="Q5" s="468"/>
      <c r="R5" s="514">
        <f>BK81</f>
        <v>37.5</v>
      </c>
      <c r="S5" s="515"/>
      <c r="T5" s="516" t="str">
        <f>VLOOKUP($BK$81,$BK$83:$BL$94,2,0)</f>
        <v>Août</v>
      </c>
      <c r="U5" s="15"/>
      <c r="V5" s="9"/>
      <c r="W5" s="151"/>
      <c r="X5" s="694" t="str">
        <f>C5</f>
        <v>Août_2024</v>
      </c>
      <c r="Y5" s="695"/>
      <c r="Z5" s="18"/>
      <c r="AA5" s="696">
        <f ca="1">NOW()</f>
        <v>45539.782858101855</v>
      </c>
      <c r="AB5" s="697"/>
      <c r="AC5" s="698"/>
      <c r="AD5" s="20"/>
      <c r="AE5" s="9"/>
      <c r="AF5" s="153"/>
      <c r="AG5" s="707" t="s">
        <v>60</v>
      </c>
      <c r="AH5" s="708"/>
      <c r="AI5" s="418"/>
      <c r="AJ5" s="195">
        <f>SUM($AJ$11:$AJ$72)</f>
        <v>15.7</v>
      </c>
      <c r="AK5" s="18"/>
      <c r="AL5" s="196">
        <f>SUM($AL$11:$AL$72)</f>
        <v>0.23402777777777775</v>
      </c>
      <c r="AM5" s="18"/>
      <c r="AN5" s="197">
        <f>SUM(AN$11:AN$72)</f>
        <v>0</v>
      </c>
      <c r="AO5" s="18"/>
      <c r="AP5" s="197">
        <f>SUM(AP$11:AP$72)</f>
        <v>0.41041666666666671</v>
      </c>
      <c r="AQ5" s="18"/>
      <c r="AR5" s="197">
        <f>SUM(AR$11:AR$72)</f>
        <v>4.1666666666666664E-2</v>
      </c>
      <c r="AS5" s="18"/>
      <c r="AT5" s="197">
        <f>SUM(AT$11:AT$72)</f>
        <v>0</v>
      </c>
      <c r="AU5" s="15"/>
      <c r="AV5" s="9"/>
      <c r="AW5" s="153"/>
      <c r="AX5" s="193" t="s">
        <v>60</v>
      </c>
      <c r="AY5" s="194"/>
      <c r="AZ5" s="18"/>
      <c r="BA5" s="198">
        <f>SUM(BA$11:BA$74)+Relevés!AH3</f>
        <v>12.595138888888886</v>
      </c>
      <c r="BB5" s="199"/>
      <c r="BC5" s="9"/>
      <c r="BE5" s="56" t="s">
        <v>81</v>
      </c>
      <c r="BF5" s="119" t="s">
        <v>98</v>
      </c>
      <c r="BL5" s="61"/>
      <c r="BN5" s="61"/>
      <c r="BQ5" s="56" t="s">
        <v>76</v>
      </c>
      <c r="BR5" s="119" t="s">
        <v>72</v>
      </c>
      <c r="BS5" s="6"/>
      <c r="BT5" s="61"/>
    </row>
    <row r="6" spans="1:74" ht="5.25" customHeight="1" x14ac:dyDescent="0.25">
      <c r="A6" s="9"/>
      <c r="B6" s="153"/>
      <c r="C6" s="173"/>
      <c r="D6" s="402"/>
      <c r="E6" s="18"/>
      <c r="F6" s="161"/>
      <c r="G6" s="21"/>
      <c r="H6" s="162"/>
      <c r="I6" s="21"/>
      <c r="J6" s="430"/>
      <c r="K6" s="21"/>
      <c r="L6" s="509"/>
      <c r="M6" s="18"/>
      <c r="N6" s="162"/>
      <c r="O6" s="21"/>
      <c r="P6" s="430"/>
      <c r="Q6" s="21"/>
      <c r="R6" s="513"/>
      <c r="S6" s="18"/>
      <c r="T6" s="162"/>
      <c r="U6" s="15"/>
      <c r="V6" s="9"/>
      <c r="W6" s="153"/>
      <c r="X6" s="173"/>
      <c r="Y6" s="154"/>
      <c r="Z6" s="18"/>
      <c r="AA6" s="174"/>
      <c r="AB6" s="18"/>
      <c r="AC6" s="175"/>
      <c r="AD6" s="15"/>
      <c r="AE6" s="9"/>
      <c r="AF6" s="153"/>
      <c r="AG6" s="18"/>
      <c r="AH6" s="18"/>
      <c r="AI6" s="18"/>
      <c r="AJ6" s="200"/>
      <c r="AK6" s="18"/>
      <c r="AL6" s="419"/>
      <c r="AM6" s="18"/>
      <c r="AN6" s="419"/>
      <c r="AO6" s="18"/>
      <c r="AP6" s="419"/>
      <c r="AQ6" s="18"/>
      <c r="AR6" s="419"/>
      <c r="AS6" s="18"/>
      <c r="AT6" s="419"/>
      <c r="AU6" s="15"/>
      <c r="AV6" s="9"/>
      <c r="AW6" s="153"/>
      <c r="AX6" s="173"/>
      <c r="AY6" s="154"/>
      <c r="AZ6" s="18"/>
      <c r="BA6" s="201"/>
      <c r="BB6" s="18"/>
      <c r="BC6" s="9"/>
      <c r="BF6" s="39"/>
      <c r="BL6" s="6"/>
      <c r="BM6" s="6"/>
      <c r="BN6" s="6"/>
      <c r="BO6" s="6"/>
      <c r="BP6" s="6"/>
      <c r="BS6" s="6"/>
      <c r="BT6" s="6"/>
    </row>
    <row r="7" spans="1:74" x14ac:dyDescent="0.25">
      <c r="A7" s="9"/>
      <c r="B7" s="153"/>
      <c r="C7" s="707" t="s">
        <v>61</v>
      </c>
      <c r="D7" s="708"/>
      <c r="E7" s="163"/>
      <c r="F7" s="245">
        <f>MIN(F$11:F72)</f>
        <v>0</v>
      </c>
      <c r="G7" s="18"/>
      <c r="H7" s="164" t="e">
        <f>VLOOKUP($F$7,$F$11:$Y$72,17,0)</f>
        <v>#N/A</v>
      </c>
      <c r="I7" s="18"/>
      <c r="J7" s="431"/>
      <c r="K7" s="18"/>
      <c r="L7" s="388">
        <f>MIN($L$11:$L$72)</f>
        <v>10.3</v>
      </c>
      <c r="M7" s="389"/>
      <c r="N7" s="390">
        <f>VLOOKUP($L$7,$L$11:$Y$72,14,0)</f>
        <v>45530</v>
      </c>
      <c r="O7" s="389"/>
      <c r="P7" s="431"/>
      <c r="Q7" s="389"/>
      <c r="R7" s="391">
        <f>MAX(R$11:R72)</f>
        <v>37.5</v>
      </c>
      <c r="S7" s="389"/>
      <c r="T7" s="392">
        <f>VLOOKUP($R$7,$R$11:$Y$72,8,0)</f>
        <v>45515</v>
      </c>
      <c r="U7" s="15"/>
      <c r="V7" s="9"/>
      <c r="W7" s="153"/>
      <c r="X7" s="709" t="s">
        <v>150</v>
      </c>
      <c r="Y7" s="710"/>
      <c r="Z7" s="18"/>
      <c r="AA7" s="466" t="s">
        <v>131</v>
      </c>
      <c r="AB7" s="18"/>
      <c r="AC7" s="467" t="s">
        <v>132</v>
      </c>
      <c r="AD7" s="15"/>
      <c r="AE7" s="9"/>
      <c r="AF7" s="153"/>
      <c r="AG7" s="699">
        <f ca="1">TODAY()</f>
        <v>45539</v>
      </c>
      <c r="AH7" s="700"/>
      <c r="AI7" s="18"/>
      <c r="AJ7" s="202">
        <f>VLOOKUP($AJ$9,$AJ$11:$AY$72,16,0)</f>
        <v>45521</v>
      </c>
      <c r="AK7" s="18"/>
      <c r="AL7" s="462">
        <f>VLOOKUP($AL$9,$AL$11:$AY$72,14,0)</f>
        <v>45518</v>
      </c>
      <c r="AM7" s="18"/>
      <c r="AN7" s="202" t="s">
        <v>12</v>
      </c>
      <c r="AO7" s="18"/>
      <c r="AP7" s="202" t="s">
        <v>12</v>
      </c>
      <c r="AQ7" s="18"/>
      <c r="AR7" s="202" t="s">
        <v>13</v>
      </c>
      <c r="AS7" s="18"/>
      <c r="AT7" s="202" t="s">
        <v>13</v>
      </c>
      <c r="AU7" s="15"/>
      <c r="AV7" s="9"/>
      <c r="AW7" s="153"/>
      <c r="AX7" s="699">
        <f ca="1">TODAY()</f>
        <v>45539</v>
      </c>
      <c r="AY7" s="700"/>
      <c r="AZ7" s="18"/>
      <c r="BA7" s="203">
        <f>VLOOKUP($BA$9,$BA$11:$BE$72,5,0)</f>
        <v>45508</v>
      </c>
      <c r="BB7" s="18"/>
      <c r="BC7" s="9"/>
      <c r="BE7" s="56" t="s">
        <v>169</v>
      </c>
      <c r="BF7" s="423" t="s">
        <v>168</v>
      </c>
      <c r="BL7" s="61"/>
      <c r="BM7" s="6"/>
      <c r="BO7" s="6"/>
      <c r="BP7" s="61"/>
      <c r="BR7" s="61"/>
      <c r="BS7" s="6"/>
      <c r="BT7" s="61"/>
    </row>
    <row r="8" spans="1:74" ht="5.25" customHeight="1" x14ac:dyDescent="0.25">
      <c r="A8" s="9"/>
      <c r="B8" s="153"/>
      <c r="C8" s="173"/>
      <c r="D8" s="176"/>
      <c r="E8" s="163"/>
      <c r="F8" s="163"/>
      <c r="G8" s="18"/>
      <c r="H8" s="165"/>
      <c r="I8" s="18"/>
      <c r="J8" s="432"/>
      <c r="K8" s="18"/>
      <c r="L8" s="393"/>
      <c r="M8" s="389"/>
      <c r="N8" s="394"/>
      <c r="O8" s="389"/>
      <c r="P8" s="432"/>
      <c r="Q8" s="389"/>
      <c r="R8" s="393"/>
      <c r="S8" s="389"/>
      <c r="T8" s="394"/>
      <c r="U8" s="15"/>
      <c r="V8" s="9"/>
      <c r="W8" s="153"/>
      <c r="X8" s="173"/>
      <c r="Y8" s="176"/>
      <c r="Z8" s="18"/>
      <c r="AA8" s="177"/>
      <c r="AB8" s="18"/>
      <c r="AC8" s="178"/>
      <c r="AD8" s="15"/>
      <c r="AE8" s="9"/>
      <c r="AF8" s="153"/>
      <c r="AG8" s="173"/>
      <c r="AH8" s="176"/>
      <c r="AI8" s="18"/>
      <c r="AJ8" s="204"/>
      <c r="AK8" s="18"/>
      <c r="AL8" s="191"/>
      <c r="AM8" s="18"/>
      <c r="AN8" s="191"/>
      <c r="AO8" s="18"/>
      <c r="AP8" s="191"/>
      <c r="AQ8" s="18"/>
      <c r="AR8" s="191"/>
      <c r="AS8" s="18"/>
      <c r="AT8" s="191"/>
      <c r="AU8" s="15"/>
      <c r="AV8" s="9"/>
      <c r="AW8" s="153"/>
      <c r="AX8" s="173"/>
      <c r="AY8" s="176"/>
      <c r="AZ8" s="18"/>
      <c r="BA8" s="191"/>
      <c r="BB8" s="18"/>
      <c r="BC8" s="9"/>
      <c r="BE8" s="119"/>
      <c r="BF8" s="38"/>
      <c r="BL8" s="6"/>
      <c r="BM8" s="6"/>
      <c r="BN8" s="6"/>
      <c r="BO8" s="6"/>
      <c r="BP8" s="6"/>
      <c r="BS8" s="6"/>
      <c r="BT8" s="6"/>
    </row>
    <row r="9" spans="1:74" x14ac:dyDescent="0.25">
      <c r="A9" s="9"/>
      <c r="B9" s="153"/>
      <c r="C9" s="711"/>
      <c r="D9" s="712"/>
      <c r="E9" s="166"/>
      <c r="F9" s="246" t="s">
        <v>16</v>
      </c>
      <c r="G9" s="18"/>
      <c r="H9" s="167" t="e">
        <f>VLOOKUP($F$7,$F$11:$T$72,3,0)</f>
        <v>#N/A</v>
      </c>
      <c r="I9" s="18"/>
      <c r="J9" s="433" t="s">
        <v>116</v>
      </c>
      <c r="K9" s="18"/>
      <c r="L9" s="395" t="s">
        <v>1</v>
      </c>
      <c r="M9" s="389"/>
      <c r="N9" s="396">
        <f>VLOOKUP($L$7,$L$11:$N$72,3,0)</f>
        <v>0.30833333333333302</v>
      </c>
      <c r="O9" s="389"/>
      <c r="P9" s="433" t="s">
        <v>116</v>
      </c>
      <c r="Q9" s="389"/>
      <c r="R9" s="397" t="s">
        <v>3</v>
      </c>
      <c r="S9" s="389"/>
      <c r="T9" s="396">
        <f>VLOOKUP($R$7,$R$11:$T$72,3,0)</f>
        <v>0.71388888888888902</v>
      </c>
      <c r="U9" s="15"/>
      <c r="V9" s="9"/>
      <c r="W9" s="153"/>
      <c r="X9" s="505">
        <f>BM81</f>
        <v>56.5</v>
      </c>
      <c r="Y9" s="505" t="s">
        <v>3</v>
      </c>
      <c r="Z9" s="18"/>
      <c r="AA9" s="179">
        <f>MAX($AA$11:$AA$72)</f>
        <v>34.5</v>
      </c>
      <c r="AB9" s="18"/>
      <c r="AC9" s="180">
        <f>VLOOKUP($AA$9,$AA$11:$AH$72,8,0)</f>
        <v>45518</v>
      </c>
      <c r="AD9" s="15"/>
      <c r="AE9" s="9"/>
      <c r="AF9" s="153"/>
      <c r="AG9" s="463">
        <f>$BO$79</f>
        <v>669.80000000000007</v>
      </c>
      <c r="AH9" s="464" t="s">
        <v>67</v>
      </c>
      <c r="AI9" s="18"/>
      <c r="AJ9" s="205">
        <f>MAX($AJ$11:$AJ$72)</f>
        <v>8.6</v>
      </c>
      <c r="AK9" s="18"/>
      <c r="AL9" s="206">
        <f>MAX($AL$11:AL$72)</f>
        <v>0.11597222222222221</v>
      </c>
      <c r="AM9" s="18"/>
      <c r="AN9" s="197" t="s">
        <v>51</v>
      </c>
      <c r="AO9" s="18"/>
      <c r="AP9" s="197" t="s">
        <v>52</v>
      </c>
      <c r="AQ9" s="18"/>
      <c r="AR9" s="197" t="s">
        <v>53</v>
      </c>
      <c r="AS9" s="18"/>
      <c r="AT9" s="197" t="s">
        <v>107</v>
      </c>
      <c r="AU9" s="15"/>
      <c r="AV9" s="9"/>
      <c r="AW9" s="153"/>
      <c r="AX9" s="293" t="s">
        <v>67</v>
      </c>
      <c r="AY9" s="465">
        <f>$BQ$79+$BA$5</f>
        <v>16.531249999999996</v>
      </c>
      <c r="AZ9" s="18"/>
      <c r="BA9" s="207">
        <f>MAX($BA$11:$BA$72)</f>
        <v>0.5395833333333333</v>
      </c>
      <c r="BB9" s="18"/>
      <c r="BC9" s="9"/>
      <c r="BE9" s="119"/>
      <c r="BF9" s="38"/>
      <c r="BH9" s="227" t="s">
        <v>99</v>
      </c>
      <c r="BI9" s="228" t="s">
        <v>100</v>
      </c>
      <c r="BJ9" s="229"/>
      <c r="BK9" s="229"/>
      <c r="BL9" s="229"/>
      <c r="BM9" s="230"/>
      <c r="BN9" s="230"/>
      <c r="BO9" s="231"/>
      <c r="BP9" s="232"/>
      <c r="BR9" s="61"/>
      <c r="BS9" s="6"/>
      <c r="BT9" s="61"/>
    </row>
    <row r="10" spans="1:74" ht="25.5" customHeight="1" thickBot="1" x14ac:dyDescent="0.3">
      <c r="A10" s="13"/>
      <c r="B10" s="153"/>
      <c r="C10" s="80"/>
      <c r="D10" s="81"/>
      <c r="E10" s="156"/>
      <c r="F10" s="156"/>
      <c r="G10" s="156"/>
      <c r="H10" s="156"/>
      <c r="I10" s="156"/>
      <c r="J10" s="434"/>
      <c r="K10" s="81"/>
      <c r="L10" s="156"/>
      <c r="M10" s="156"/>
      <c r="N10" s="156"/>
      <c r="O10" s="156"/>
      <c r="P10" s="434"/>
      <c r="Q10" s="156"/>
      <c r="R10" s="156"/>
      <c r="S10" s="156"/>
      <c r="T10" s="156"/>
      <c r="U10" s="22"/>
      <c r="V10" s="23"/>
      <c r="W10" s="83"/>
      <c r="X10" s="80"/>
      <c r="Y10" s="81"/>
      <c r="Z10" s="81"/>
      <c r="AA10" s="81"/>
      <c r="AB10" s="81"/>
      <c r="AC10" s="81"/>
      <c r="AD10" s="22"/>
      <c r="AE10" s="23"/>
      <c r="AF10" s="83"/>
      <c r="AG10" s="80"/>
      <c r="AH10" s="81"/>
      <c r="AI10" s="81"/>
      <c r="AJ10" s="81"/>
      <c r="AK10" s="81"/>
      <c r="AL10" s="82"/>
      <c r="AM10" s="81"/>
      <c r="AN10" s="82"/>
      <c r="AO10" s="81"/>
      <c r="AP10" s="82"/>
      <c r="AQ10" s="81"/>
      <c r="AR10" s="82"/>
      <c r="AS10" s="81"/>
      <c r="AT10" s="82"/>
      <c r="AU10" s="22"/>
      <c r="AV10" s="9"/>
      <c r="AW10" s="83"/>
      <c r="AX10" s="80"/>
      <c r="AY10" s="81"/>
      <c r="AZ10" s="81"/>
      <c r="BA10" s="82"/>
      <c r="BB10" s="81"/>
      <c r="BC10" s="23"/>
      <c r="BD10" s="37"/>
      <c r="BE10" s="40"/>
      <c r="BF10" s="62"/>
      <c r="BH10"/>
      <c r="BI10"/>
      <c r="BJ10"/>
      <c r="BK10"/>
      <c r="BR10" s="61"/>
      <c r="BS10" s="6"/>
      <c r="BT10" s="61"/>
    </row>
    <row r="11" spans="1:74" ht="27" customHeight="1" thickTop="1" x14ac:dyDescent="0.25">
      <c r="A11" s="9"/>
      <c r="B11" s="153"/>
      <c r="C11" s="181" t="str">
        <f>PROPER(TEXT(D11,"JJJJ"))</f>
        <v>Jeudi</v>
      </c>
      <c r="D11" s="182">
        <v>45505</v>
      </c>
      <c r="E11" s="156"/>
      <c r="F11" s="168"/>
      <c r="G11" s="157"/>
      <c r="H11" s="169"/>
      <c r="I11" s="157"/>
      <c r="J11" s="435" t="str">
        <f>IF(OR(L$1="",L11=""),"",IF(L11&gt;L$1,"»",IF(L11&lt;L$1,"¼","¹º")))</f>
        <v>¼</v>
      </c>
      <c r="K11" s="105"/>
      <c r="L11" s="387">
        <v>20.5</v>
      </c>
      <c r="M11" s="105"/>
      <c r="N11" s="184">
        <v>0.23125000000000001</v>
      </c>
      <c r="O11" s="105"/>
      <c r="P11" s="435" t="str">
        <f>IF(OR(R$1="",R11=""),"",IF(R11&gt;R$1,"»",IF(R11&lt;R$1,"¼","¹º")))</f>
        <v>¼</v>
      </c>
      <c r="Q11" s="105"/>
      <c r="R11" s="387">
        <v>24.3</v>
      </c>
      <c r="S11" s="105"/>
      <c r="T11" s="184">
        <v>0.594444444444444</v>
      </c>
      <c r="U11" s="22"/>
      <c r="V11" s="84"/>
      <c r="W11" s="83"/>
      <c r="X11" s="181" t="str">
        <f>$C11</f>
        <v>Jeudi</v>
      </c>
      <c r="Y11" s="182">
        <f>$D11</f>
        <v>45505</v>
      </c>
      <c r="Z11" s="81"/>
      <c r="AA11" s="183">
        <v>22</v>
      </c>
      <c r="AB11" s="81"/>
      <c r="AC11" s="184">
        <v>0.73194444444444495</v>
      </c>
      <c r="AD11" s="22"/>
      <c r="AE11" s="84"/>
      <c r="AF11" s="83"/>
      <c r="AG11" s="181" t="str">
        <f>$C11</f>
        <v>Jeudi</v>
      </c>
      <c r="AH11" s="182">
        <f>$D11</f>
        <v>45505</v>
      </c>
      <c r="AI11" s="81"/>
      <c r="AJ11" s="208">
        <v>0</v>
      </c>
      <c r="AK11" s="81"/>
      <c r="AL11" s="184">
        <v>0</v>
      </c>
      <c r="AM11" s="81"/>
      <c r="AN11" s="184">
        <v>0</v>
      </c>
      <c r="AO11" s="81"/>
      <c r="AP11" s="184">
        <v>0</v>
      </c>
      <c r="AQ11" s="81"/>
      <c r="AR11" s="184">
        <v>0</v>
      </c>
      <c r="AS11" s="81"/>
      <c r="AT11" s="184">
        <v>0</v>
      </c>
      <c r="AU11" s="81"/>
      <c r="AV11" s="9"/>
      <c r="AW11" s="83"/>
      <c r="AX11" s="181" t="str">
        <f>$C11</f>
        <v>Jeudi</v>
      </c>
      <c r="AY11" s="182">
        <f>$D11</f>
        <v>45505</v>
      </c>
      <c r="AZ11" s="81"/>
      <c r="BA11" s="184">
        <v>0.48333333333333334</v>
      </c>
      <c r="BB11" s="81"/>
      <c r="BC11" s="84"/>
      <c r="BD11" s="37">
        <v>18</v>
      </c>
      <c r="BE11" s="35">
        <f>D11</f>
        <v>45505</v>
      </c>
      <c r="BF11" s="36" t="str">
        <f>$C11</f>
        <v>Jeudi</v>
      </c>
      <c r="BH11"/>
      <c r="BI11"/>
      <c r="BJ11"/>
      <c r="BK11"/>
      <c r="BQ11" s="61"/>
      <c r="BR11" s="61"/>
    </row>
    <row r="12" spans="1:74" ht="5.25" customHeight="1" x14ac:dyDescent="0.35">
      <c r="A12" s="9"/>
      <c r="B12" s="153"/>
      <c r="C12" s="80"/>
      <c r="D12" s="81"/>
      <c r="E12" s="156"/>
      <c r="F12" s="156"/>
      <c r="G12" s="157"/>
      <c r="H12" s="157"/>
      <c r="I12" s="157"/>
      <c r="J12" s="436"/>
      <c r="K12" s="105"/>
      <c r="L12" s="81"/>
      <c r="M12" s="105"/>
      <c r="N12" s="105"/>
      <c r="O12" s="105"/>
      <c r="P12" s="436"/>
      <c r="Q12" s="105"/>
      <c r="R12" s="81"/>
      <c r="S12" s="105"/>
      <c r="T12" s="105"/>
      <c r="U12" s="22"/>
      <c r="V12" s="84"/>
      <c r="W12" s="83"/>
      <c r="X12" s="80"/>
      <c r="Y12" s="81"/>
      <c r="Z12" s="81"/>
      <c r="AA12" s="81"/>
      <c r="AB12" s="81"/>
      <c r="AC12" s="82"/>
      <c r="AD12" s="22"/>
      <c r="AE12" s="84"/>
      <c r="AF12" s="83"/>
      <c r="AG12" s="80"/>
      <c r="AH12" s="81"/>
      <c r="AI12" s="81"/>
      <c r="AJ12" s="89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9"/>
      <c r="AW12" s="83"/>
      <c r="AX12" s="80"/>
      <c r="AY12" s="81"/>
      <c r="AZ12" s="81"/>
      <c r="BA12" s="82"/>
      <c r="BB12" s="81"/>
      <c r="BC12" s="84"/>
      <c r="BD12" s="37"/>
      <c r="BE12" s="102"/>
      <c r="BF12" s="101"/>
      <c r="BH12"/>
      <c r="BI12"/>
      <c r="BJ12"/>
      <c r="BK12"/>
      <c r="BQ12" s="61"/>
      <c r="BR12" s="61"/>
    </row>
    <row r="13" spans="1:74" ht="27" customHeight="1" x14ac:dyDescent="0.25">
      <c r="A13" s="9"/>
      <c r="B13" s="153"/>
      <c r="C13" s="181" t="str">
        <f>PROPER(TEXT(D13,"JJJJ"))</f>
        <v>Vendredi</v>
      </c>
      <c r="D13" s="182">
        <f>$D11+1</f>
        <v>45506</v>
      </c>
      <c r="E13" s="156"/>
      <c r="F13" s="168"/>
      <c r="G13" s="157"/>
      <c r="H13" s="169"/>
      <c r="I13" s="157"/>
      <c r="J13" s="435" t="str">
        <f>IF(OR(L11="",L13=""),"",IF(L13&gt;L11,"»",IF(L13&lt;L11,"¼","¹º")))</f>
        <v>¼</v>
      </c>
      <c r="K13" s="105"/>
      <c r="L13" s="387">
        <v>17.600000000000001</v>
      </c>
      <c r="M13" s="105"/>
      <c r="N13" s="184">
        <v>0</v>
      </c>
      <c r="O13" s="105"/>
      <c r="P13" s="435" t="str">
        <f>IF(OR(R11="",R13=""),"",IF(R13&gt;R11,"»",IF(R13&lt;R11,"¼","¹º")))</f>
        <v>¼</v>
      </c>
      <c r="Q13" s="105"/>
      <c r="R13" s="387">
        <v>23.8</v>
      </c>
      <c r="S13" s="105"/>
      <c r="T13" s="184">
        <v>0.15486111111111112</v>
      </c>
      <c r="U13" s="22"/>
      <c r="V13" s="84"/>
      <c r="W13" s="83"/>
      <c r="X13" s="181" t="str">
        <f>$C13</f>
        <v>Vendredi</v>
      </c>
      <c r="Y13" s="182">
        <f>$D13</f>
        <v>45506</v>
      </c>
      <c r="Z13" s="81"/>
      <c r="AA13" s="183">
        <v>32.700000000000003</v>
      </c>
      <c r="AB13" s="81"/>
      <c r="AC13" s="184">
        <v>0.23124999999999998</v>
      </c>
      <c r="AD13" s="22"/>
      <c r="AE13" s="84"/>
      <c r="AF13" s="83"/>
      <c r="AG13" s="181" t="str">
        <f>$C13</f>
        <v>Vendredi</v>
      </c>
      <c r="AH13" s="182">
        <f>$D13</f>
        <v>45506</v>
      </c>
      <c r="AI13" s="81"/>
      <c r="AJ13" s="208">
        <v>0</v>
      </c>
      <c r="AK13" s="81"/>
      <c r="AL13" s="184">
        <v>0</v>
      </c>
      <c r="AM13" s="81"/>
      <c r="AN13" s="184">
        <v>0</v>
      </c>
      <c r="AO13" s="81"/>
      <c r="AP13" s="184">
        <v>0</v>
      </c>
      <c r="AQ13" s="81"/>
      <c r="AR13" s="184">
        <v>0</v>
      </c>
      <c r="AS13" s="81"/>
      <c r="AT13" s="184">
        <v>0</v>
      </c>
      <c r="AU13" s="81"/>
      <c r="AV13" s="9"/>
      <c r="AW13" s="83"/>
      <c r="AX13" s="181" t="str">
        <f>$C13</f>
        <v>Vendredi</v>
      </c>
      <c r="AY13" s="182">
        <f>$D13</f>
        <v>45506</v>
      </c>
      <c r="AZ13" s="81"/>
      <c r="BA13" s="184">
        <v>0.50277777777777777</v>
      </c>
      <c r="BB13" s="81"/>
      <c r="BC13" s="84"/>
      <c r="BD13" s="37">
        <v>19</v>
      </c>
      <c r="BE13" s="35">
        <f>D13</f>
        <v>45506</v>
      </c>
      <c r="BF13" s="36" t="str">
        <f>$C13</f>
        <v>Vendredi</v>
      </c>
      <c r="BH13"/>
      <c r="BI13"/>
      <c r="BJ13"/>
      <c r="BK13"/>
      <c r="BQ13" s="61"/>
      <c r="BR13" s="61"/>
    </row>
    <row r="14" spans="1:74" ht="5.25" customHeight="1" x14ac:dyDescent="0.35">
      <c r="A14" s="9"/>
      <c r="B14" s="153"/>
      <c r="C14" s="80"/>
      <c r="D14" s="81"/>
      <c r="E14" s="156"/>
      <c r="F14" s="156"/>
      <c r="G14" s="157"/>
      <c r="H14" s="157"/>
      <c r="I14" s="157"/>
      <c r="J14" s="436"/>
      <c r="K14" s="105"/>
      <c r="L14" s="81"/>
      <c r="M14" s="105"/>
      <c r="N14" s="105"/>
      <c r="O14" s="105"/>
      <c r="P14" s="436"/>
      <c r="Q14" s="105"/>
      <c r="R14" s="81"/>
      <c r="S14" s="105"/>
      <c r="T14" s="105"/>
      <c r="U14" s="22"/>
      <c r="V14" s="84"/>
      <c r="W14" s="83"/>
      <c r="X14" s="80"/>
      <c r="Y14" s="81"/>
      <c r="Z14" s="81"/>
      <c r="AA14" s="81"/>
      <c r="AB14" s="81"/>
      <c r="AC14" s="82"/>
      <c r="AD14" s="22"/>
      <c r="AE14" s="84"/>
      <c r="AF14" s="83"/>
      <c r="AG14" s="80"/>
      <c r="AH14" s="81"/>
      <c r="AI14" s="81"/>
      <c r="AJ14" s="89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9"/>
      <c r="AW14" s="83"/>
      <c r="AX14" s="80"/>
      <c r="AY14" s="81"/>
      <c r="AZ14" s="81"/>
      <c r="BA14" s="82"/>
      <c r="BB14" s="81"/>
      <c r="BC14" s="84"/>
      <c r="BD14" s="37"/>
      <c r="BE14" s="102"/>
      <c r="BF14" s="101"/>
      <c r="BH14"/>
      <c r="BI14"/>
      <c r="BJ14"/>
      <c r="BK14"/>
      <c r="BQ14" s="61"/>
      <c r="BR14" s="61"/>
    </row>
    <row r="15" spans="1:74" ht="27" customHeight="1" x14ac:dyDescent="0.25">
      <c r="A15" s="9"/>
      <c r="B15" s="153"/>
      <c r="C15" s="181" t="str">
        <f>PROPER(TEXT(D15,"JJJJ"))</f>
        <v>Samedi</v>
      </c>
      <c r="D15" s="182">
        <f>$D13+1</f>
        <v>45507</v>
      </c>
      <c r="E15" s="156"/>
      <c r="F15" s="168"/>
      <c r="G15" s="157"/>
      <c r="H15" s="169"/>
      <c r="I15" s="157"/>
      <c r="J15" s="435" t="str">
        <f>IF(OR(L13="",L15=""),"",IF(L15&gt;L13,"»",IF(L15&lt;L13,"¼","¹º")))</f>
        <v>¹º</v>
      </c>
      <c r="K15" s="105"/>
      <c r="L15" s="387">
        <v>17.600000000000001</v>
      </c>
      <c r="M15" s="105"/>
      <c r="N15" s="184">
        <v>0.23888888888888901</v>
      </c>
      <c r="O15" s="105"/>
      <c r="P15" s="435" t="str">
        <f>IF(OR(R13="",R15=""),"",IF(R15&gt;R13,"»",IF(R15&lt;R13,"¼","¹º")))</f>
        <v>»</v>
      </c>
      <c r="Q15" s="105"/>
      <c r="R15" s="387">
        <v>25.1</v>
      </c>
      <c r="S15" s="105"/>
      <c r="T15" s="184">
        <v>0.64305555555555605</v>
      </c>
      <c r="U15" s="22"/>
      <c r="V15" s="84"/>
      <c r="W15" s="83"/>
      <c r="X15" s="181" t="str">
        <f>$C15</f>
        <v>Samedi</v>
      </c>
      <c r="Y15" s="182">
        <f>$D15</f>
        <v>45507</v>
      </c>
      <c r="Z15" s="81"/>
      <c r="AA15" s="183">
        <v>21.5</v>
      </c>
      <c r="AB15" s="81"/>
      <c r="AC15" s="184">
        <v>0.59097222222222201</v>
      </c>
      <c r="AD15" s="22"/>
      <c r="AE15" s="84"/>
      <c r="AF15" s="83"/>
      <c r="AG15" s="181" t="str">
        <f>$C15</f>
        <v>Samedi</v>
      </c>
      <c r="AH15" s="182">
        <f>$D15</f>
        <v>45507</v>
      </c>
      <c r="AI15" s="81"/>
      <c r="AJ15" s="208">
        <v>0</v>
      </c>
      <c r="AK15" s="81"/>
      <c r="AL15" s="184">
        <v>0</v>
      </c>
      <c r="AM15" s="81"/>
      <c r="AN15" s="184">
        <v>0</v>
      </c>
      <c r="AO15" s="81"/>
      <c r="AP15" s="184">
        <v>0</v>
      </c>
      <c r="AQ15" s="81"/>
      <c r="AR15" s="184">
        <v>0</v>
      </c>
      <c r="AS15" s="81"/>
      <c r="AT15" s="184">
        <v>0</v>
      </c>
      <c r="AU15" s="81"/>
      <c r="AV15" s="9"/>
      <c r="AW15" s="83"/>
      <c r="AX15" s="181" t="str">
        <f>$C15</f>
        <v>Samedi</v>
      </c>
      <c r="AY15" s="182">
        <f>$D15</f>
        <v>45507</v>
      </c>
      <c r="AZ15" s="81"/>
      <c r="BA15" s="184">
        <v>0.47361111111111115</v>
      </c>
      <c r="BB15" s="81"/>
      <c r="BC15" s="84"/>
      <c r="BD15" s="37">
        <v>20</v>
      </c>
      <c r="BE15" s="35">
        <f>D15</f>
        <v>45507</v>
      </c>
      <c r="BF15" s="36" t="str">
        <f>$C15</f>
        <v>Samedi</v>
      </c>
      <c r="BH15"/>
      <c r="BI15"/>
      <c r="BJ15"/>
      <c r="BK15"/>
      <c r="BQ15" s="61"/>
      <c r="BR15" s="61"/>
    </row>
    <row r="16" spans="1:74" ht="5.25" customHeight="1" x14ac:dyDescent="0.35">
      <c r="A16" s="9"/>
      <c r="B16" s="153"/>
      <c r="C16" s="80"/>
      <c r="D16" s="81"/>
      <c r="E16" s="156"/>
      <c r="F16" s="156"/>
      <c r="G16" s="157"/>
      <c r="H16" s="157"/>
      <c r="I16" s="157"/>
      <c r="J16" s="436"/>
      <c r="K16" s="105"/>
      <c r="L16" s="81"/>
      <c r="M16" s="105"/>
      <c r="N16" s="105"/>
      <c r="O16" s="105"/>
      <c r="P16" s="436"/>
      <c r="Q16" s="105"/>
      <c r="R16" s="81"/>
      <c r="S16" s="105"/>
      <c r="T16" s="105"/>
      <c r="U16" s="22"/>
      <c r="V16" s="84"/>
      <c r="W16" s="83"/>
      <c r="X16" s="80"/>
      <c r="Y16" s="81"/>
      <c r="Z16" s="81"/>
      <c r="AA16" s="81"/>
      <c r="AB16" s="81"/>
      <c r="AC16" s="82"/>
      <c r="AD16" s="22"/>
      <c r="AE16" s="84"/>
      <c r="AF16" s="83"/>
      <c r="AG16" s="80"/>
      <c r="AH16" s="81"/>
      <c r="AI16" s="81"/>
      <c r="AJ16" s="89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9"/>
      <c r="AW16" s="83"/>
      <c r="AX16" s="80"/>
      <c r="AY16" s="81"/>
      <c r="AZ16" s="81"/>
      <c r="BA16" s="82"/>
      <c r="BB16" s="81"/>
      <c r="BC16" s="84"/>
      <c r="BD16" s="37"/>
      <c r="BE16" s="102"/>
      <c r="BF16" s="101"/>
      <c r="BH16"/>
      <c r="BI16"/>
      <c r="BJ16"/>
      <c r="BK16"/>
      <c r="BQ16" s="61"/>
      <c r="BR16" s="61"/>
    </row>
    <row r="17" spans="1:70" ht="27" customHeight="1" thickBot="1" x14ac:dyDescent="0.3">
      <c r="A17" s="9"/>
      <c r="B17" s="153"/>
      <c r="C17" s="181" t="str">
        <f>PROPER(TEXT(D17,"JJJJ"))</f>
        <v>Dimanche</v>
      </c>
      <c r="D17" s="182">
        <f>$D15+1</f>
        <v>45508</v>
      </c>
      <c r="E17" s="156"/>
      <c r="F17" s="168"/>
      <c r="G17" s="157"/>
      <c r="H17" s="169"/>
      <c r="I17" s="157"/>
      <c r="J17" s="435" t="str">
        <f>IF(OR(L15="",L17=""),"",IF(L17&gt;L15,"»",IF(L17&lt;L15,"¼","¹º")))</f>
        <v>»</v>
      </c>
      <c r="K17" s="105"/>
      <c r="L17" s="387">
        <v>19.100000000000001</v>
      </c>
      <c r="M17" s="105"/>
      <c r="N17" s="184">
        <v>0.99444444444444402</v>
      </c>
      <c r="O17" s="105"/>
      <c r="P17" s="435" t="str">
        <f>IF(OR(R15="",R17=""),"",IF(R17&gt;R15,"»",IF(R17&lt;R15,"¼","¹º")))</f>
        <v>¼</v>
      </c>
      <c r="Q17" s="105"/>
      <c r="R17" s="387">
        <v>25</v>
      </c>
      <c r="S17" s="105"/>
      <c r="T17" s="184">
        <v>0.62291666666666701</v>
      </c>
      <c r="U17" s="22"/>
      <c r="V17" s="84"/>
      <c r="W17" s="83"/>
      <c r="X17" s="181" t="str">
        <f>$C17</f>
        <v>Dimanche</v>
      </c>
      <c r="Y17" s="182">
        <f>$D17</f>
        <v>45508</v>
      </c>
      <c r="Z17" s="81"/>
      <c r="AA17" s="183">
        <v>19.8</v>
      </c>
      <c r="AB17" s="81"/>
      <c r="AC17" s="184">
        <v>0.56666666666666698</v>
      </c>
      <c r="AD17" s="22"/>
      <c r="AE17" s="84"/>
      <c r="AF17" s="83"/>
      <c r="AG17" s="181" t="str">
        <f>$C17</f>
        <v>Dimanche</v>
      </c>
      <c r="AH17" s="182">
        <f>$D17</f>
        <v>45508</v>
      </c>
      <c r="AI17" s="81"/>
      <c r="AJ17" s="208">
        <v>0</v>
      </c>
      <c r="AK17" s="81"/>
      <c r="AL17" s="184">
        <v>0</v>
      </c>
      <c r="AM17" s="81"/>
      <c r="AN17" s="184">
        <v>0</v>
      </c>
      <c r="AO17" s="81"/>
      <c r="AP17" s="184">
        <v>0</v>
      </c>
      <c r="AQ17" s="81"/>
      <c r="AR17" s="184">
        <v>0</v>
      </c>
      <c r="AS17" s="81"/>
      <c r="AT17" s="184">
        <v>0</v>
      </c>
      <c r="AU17" s="81"/>
      <c r="AV17" s="9"/>
      <c r="AW17" s="83"/>
      <c r="AX17" s="181" t="str">
        <f>$C17</f>
        <v>Dimanche</v>
      </c>
      <c r="AY17" s="182">
        <f>$D17</f>
        <v>45508</v>
      </c>
      <c r="AZ17" s="81"/>
      <c r="BA17" s="184">
        <v>0.5395833333333333</v>
      </c>
      <c r="BB17" s="81"/>
      <c r="BC17" s="84"/>
      <c r="BD17" s="37">
        <v>21</v>
      </c>
      <c r="BE17" s="35">
        <f>D17</f>
        <v>45508</v>
      </c>
      <c r="BF17" s="36" t="str">
        <f>$C17</f>
        <v>Dimanche</v>
      </c>
      <c r="BH17"/>
      <c r="BI17"/>
      <c r="BJ17"/>
      <c r="BK17"/>
      <c r="BQ17" s="61"/>
      <c r="BR17" s="61"/>
    </row>
    <row r="18" spans="1:70" ht="27" customHeight="1" thickTop="1" thickBot="1" x14ac:dyDescent="0.4">
      <c r="A18" s="13"/>
      <c r="B18" s="153"/>
      <c r="C18" s="80"/>
      <c r="D18" s="81"/>
      <c r="E18" s="156"/>
      <c r="F18" s="157"/>
      <c r="G18" s="157"/>
      <c r="H18" s="157"/>
      <c r="I18" s="157"/>
      <c r="J18" s="436"/>
      <c r="K18" s="105"/>
      <c r="L18" s="105"/>
      <c r="M18" s="105"/>
      <c r="N18" s="105"/>
      <c r="O18" s="105"/>
      <c r="P18" s="436"/>
      <c r="Q18" s="105"/>
      <c r="R18" s="105"/>
      <c r="S18" s="105"/>
      <c r="T18" s="105"/>
      <c r="U18" s="22"/>
      <c r="V18" s="23"/>
      <c r="W18" s="83"/>
      <c r="X18" s="80"/>
      <c r="Y18" s="81"/>
      <c r="Z18" s="81"/>
      <c r="AA18" s="81"/>
      <c r="AB18" s="81"/>
      <c r="AC18" s="82"/>
      <c r="AD18" s="22"/>
      <c r="AE18" s="23"/>
      <c r="AF18" s="83"/>
      <c r="AG18" s="80"/>
      <c r="AH18" s="81"/>
      <c r="AI18" s="81"/>
      <c r="AJ18" s="89"/>
      <c r="AK18" s="81"/>
      <c r="AL18" s="82"/>
      <c r="AM18" s="81"/>
      <c r="AN18" s="82"/>
      <c r="AO18" s="81"/>
      <c r="AP18" s="82"/>
      <c r="AQ18" s="81"/>
      <c r="AR18" s="82"/>
      <c r="AS18" s="81"/>
      <c r="AT18" s="82"/>
      <c r="AU18" s="81"/>
      <c r="AV18" s="9"/>
      <c r="AW18" s="83"/>
      <c r="AX18" s="80"/>
      <c r="AY18" s="81"/>
      <c r="AZ18" s="81"/>
      <c r="BA18" s="82"/>
      <c r="BB18" s="81"/>
      <c r="BC18" s="23"/>
      <c r="BD18" s="37"/>
      <c r="BE18" s="85"/>
      <c r="BF18" s="86"/>
      <c r="BH18"/>
      <c r="BI18"/>
      <c r="BJ18"/>
      <c r="BK18"/>
      <c r="BQ18" s="61"/>
      <c r="BR18" s="61"/>
    </row>
    <row r="19" spans="1:70" ht="27" customHeight="1" thickTop="1" x14ac:dyDescent="0.25">
      <c r="A19" s="9"/>
      <c r="B19" s="153"/>
      <c r="C19" s="181" t="str">
        <f>PROPER(TEXT(D19,"JJJJ"))</f>
        <v>Lundi</v>
      </c>
      <c r="D19" s="182">
        <f>$D17+1</f>
        <v>45509</v>
      </c>
      <c r="E19" s="156"/>
      <c r="F19" s="168"/>
      <c r="G19" s="157"/>
      <c r="H19" s="169"/>
      <c r="I19" s="157"/>
      <c r="J19" s="435" t="str">
        <f>IF(OR(L17="",L19=""),"",IF(L19&gt;L17,"»",IF(L19&lt;L17,"¼","¹º")))</f>
        <v>¼</v>
      </c>
      <c r="K19" s="105"/>
      <c r="L19" s="387">
        <v>15.2</v>
      </c>
      <c r="M19" s="105"/>
      <c r="N19" s="184">
        <v>0.28958333333333303</v>
      </c>
      <c r="O19" s="105"/>
      <c r="P19" s="435" t="str">
        <f>IF(OR(R17="",R19=""),"",IF(R19&gt;R17,"»",IF(R19&lt;R17,"¼","¹º")))</f>
        <v>»</v>
      </c>
      <c r="Q19" s="105"/>
      <c r="R19" s="387">
        <v>26.4</v>
      </c>
      <c r="S19" s="105"/>
      <c r="T19" s="184">
        <v>0.64375000000000004</v>
      </c>
      <c r="U19" s="22"/>
      <c r="V19" s="84"/>
      <c r="W19" s="83"/>
      <c r="X19" s="181" t="str">
        <f>$C19</f>
        <v>Lundi</v>
      </c>
      <c r="Y19" s="182">
        <f>$D19</f>
        <v>45509</v>
      </c>
      <c r="Z19" s="81"/>
      <c r="AA19" s="183">
        <v>22.4</v>
      </c>
      <c r="AB19" s="81"/>
      <c r="AC19" s="184">
        <v>0.67847222222222203</v>
      </c>
      <c r="AD19" s="22"/>
      <c r="AE19" s="84"/>
      <c r="AF19" s="83"/>
      <c r="AG19" s="181" t="str">
        <f>$C19</f>
        <v>Lundi</v>
      </c>
      <c r="AH19" s="182">
        <f>$D19</f>
        <v>45509</v>
      </c>
      <c r="AI19" s="81"/>
      <c r="AJ19" s="208">
        <v>0</v>
      </c>
      <c r="AK19" s="81"/>
      <c r="AL19" s="184">
        <v>0</v>
      </c>
      <c r="AM19" s="81"/>
      <c r="AN19" s="184">
        <v>0</v>
      </c>
      <c r="AO19" s="81"/>
      <c r="AP19" s="184">
        <v>0</v>
      </c>
      <c r="AQ19" s="81"/>
      <c r="AR19" s="184">
        <v>0</v>
      </c>
      <c r="AS19" s="81"/>
      <c r="AT19" s="184">
        <v>0</v>
      </c>
      <c r="AU19" s="81"/>
      <c r="AV19" s="9"/>
      <c r="AW19" s="83"/>
      <c r="AX19" s="181" t="str">
        <f>$C19</f>
        <v>Lundi</v>
      </c>
      <c r="AY19" s="182">
        <f>$D19</f>
        <v>45509</v>
      </c>
      <c r="AZ19" s="81"/>
      <c r="BA19" s="184">
        <v>0.53402777777777777</v>
      </c>
      <c r="BB19" s="81"/>
      <c r="BC19" s="84"/>
      <c r="BD19" s="37">
        <v>22</v>
      </c>
      <c r="BE19" s="35">
        <f>D19</f>
        <v>45509</v>
      </c>
      <c r="BF19" s="36" t="str">
        <f>$C19</f>
        <v>Lundi</v>
      </c>
      <c r="BH19"/>
      <c r="BI19"/>
      <c r="BJ19"/>
      <c r="BK19"/>
      <c r="BQ19" s="61"/>
      <c r="BR19" s="61"/>
    </row>
    <row r="20" spans="1:70" ht="5.25" customHeight="1" x14ac:dyDescent="0.35">
      <c r="A20" s="9"/>
      <c r="B20" s="153"/>
      <c r="C20" s="80"/>
      <c r="D20" s="81"/>
      <c r="E20" s="156"/>
      <c r="F20" s="156"/>
      <c r="G20" s="157"/>
      <c r="H20" s="157"/>
      <c r="I20" s="157"/>
      <c r="J20" s="436"/>
      <c r="K20" s="105"/>
      <c r="L20" s="81"/>
      <c r="M20" s="105"/>
      <c r="N20" s="105"/>
      <c r="O20" s="105"/>
      <c r="P20" s="436"/>
      <c r="Q20" s="105"/>
      <c r="R20" s="81"/>
      <c r="S20" s="105"/>
      <c r="T20" s="105"/>
      <c r="U20" s="22"/>
      <c r="V20" s="84"/>
      <c r="W20" s="83"/>
      <c r="X20" s="80"/>
      <c r="Y20" s="81"/>
      <c r="Z20" s="81"/>
      <c r="AA20" s="81"/>
      <c r="AB20" s="81"/>
      <c r="AC20" s="82"/>
      <c r="AD20" s="22"/>
      <c r="AE20" s="84"/>
      <c r="AF20" s="83"/>
      <c r="AG20" s="80"/>
      <c r="AH20" s="81"/>
      <c r="AI20" s="81"/>
      <c r="AJ20" s="89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9"/>
      <c r="AW20" s="83"/>
      <c r="AX20" s="80"/>
      <c r="AY20" s="81"/>
      <c r="AZ20" s="81"/>
      <c r="BA20" s="82"/>
      <c r="BB20" s="81"/>
      <c r="BC20" s="84"/>
      <c r="BD20" s="37"/>
      <c r="BE20" s="87"/>
      <c r="BF20" s="88"/>
      <c r="BH20"/>
      <c r="BI20"/>
      <c r="BJ20"/>
      <c r="BK20"/>
      <c r="BQ20" s="61"/>
      <c r="BR20" s="61"/>
    </row>
    <row r="21" spans="1:70" ht="27" customHeight="1" x14ac:dyDescent="0.25">
      <c r="A21" s="9"/>
      <c r="B21" s="153"/>
      <c r="C21" s="181" t="str">
        <f>PROPER(TEXT(D21,"JJJJ"))</f>
        <v>Mardi</v>
      </c>
      <c r="D21" s="182">
        <f>$D19+1</f>
        <v>45510</v>
      </c>
      <c r="E21" s="156"/>
      <c r="F21" s="168"/>
      <c r="G21" s="157"/>
      <c r="H21" s="169"/>
      <c r="I21" s="157"/>
      <c r="J21" s="435" t="str">
        <f>IF(OR(L19="",L21=""),"",IF(L21&gt;L19,"»",IF(L21&lt;L19,"¼","¹º")))</f>
        <v>»</v>
      </c>
      <c r="K21" s="105"/>
      <c r="L21" s="387">
        <v>16.8</v>
      </c>
      <c r="M21" s="105"/>
      <c r="N21" s="184">
        <v>0.211111111111111</v>
      </c>
      <c r="O21" s="105"/>
      <c r="P21" s="435" t="str">
        <f>IF(OR(R19="",R21=""),"",IF(R21&gt;R19,"»",IF(R21&lt;R19,"¼","¹º")))</f>
        <v>¼</v>
      </c>
      <c r="Q21" s="105"/>
      <c r="R21" s="387">
        <v>25.6</v>
      </c>
      <c r="S21" s="105"/>
      <c r="T21" s="184">
        <v>0.72916666666666696</v>
      </c>
      <c r="U21" s="22"/>
      <c r="V21" s="84"/>
      <c r="W21" s="83"/>
      <c r="X21" s="181" t="str">
        <f>$C21</f>
        <v>Mardi</v>
      </c>
      <c r="Y21" s="182">
        <f>$D21</f>
        <v>45510</v>
      </c>
      <c r="Z21" s="81"/>
      <c r="AA21" s="183">
        <v>19.8</v>
      </c>
      <c r="AB21" s="81"/>
      <c r="AC21" s="184">
        <v>0.62083333333333302</v>
      </c>
      <c r="AD21" s="22"/>
      <c r="AE21" s="84"/>
      <c r="AF21" s="83"/>
      <c r="AG21" s="181" t="str">
        <f>$C21</f>
        <v>Mardi</v>
      </c>
      <c r="AH21" s="182">
        <f>$D21</f>
        <v>45510</v>
      </c>
      <c r="AI21" s="81"/>
      <c r="AJ21" s="208">
        <v>0</v>
      </c>
      <c r="AK21" s="81"/>
      <c r="AL21" s="184">
        <v>0</v>
      </c>
      <c r="AM21" s="81"/>
      <c r="AN21" s="184">
        <v>0</v>
      </c>
      <c r="AO21" s="81"/>
      <c r="AP21" s="184">
        <v>0</v>
      </c>
      <c r="AQ21" s="81"/>
      <c r="AR21" s="184">
        <v>0</v>
      </c>
      <c r="AS21" s="81"/>
      <c r="AT21" s="184">
        <v>0</v>
      </c>
      <c r="AU21" s="81"/>
      <c r="AV21" s="9"/>
      <c r="AW21" s="83"/>
      <c r="AX21" s="181" t="str">
        <f>$C21</f>
        <v>Mardi</v>
      </c>
      <c r="AY21" s="182">
        <f>$D21</f>
        <v>45510</v>
      </c>
      <c r="AZ21" s="81"/>
      <c r="BA21" s="184">
        <v>0.44236111111111115</v>
      </c>
      <c r="BB21" s="81"/>
      <c r="BC21" s="84"/>
      <c r="BD21" s="37">
        <v>23</v>
      </c>
      <c r="BE21" s="35">
        <f>D21</f>
        <v>45510</v>
      </c>
      <c r="BF21" s="36" t="str">
        <f>$C21</f>
        <v>Mardi</v>
      </c>
      <c r="BH21"/>
      <c r="BI21"/>
      <c r="BJ21"/>
      <c r="BK21"/>
      <c r="BQ21" s="61"/>
      <c r="BR21" s="61"/>
    </row>
    <row r="22" spans="1:70" ht="5.25" customHeight="1" x14ac:dyDescent="0.35">
      <c r="A22" s="9"/>
      <c r="B22" s="153"/>
      <c r="C22" s="80"/>
      <c r="D22" s="81"/>
      <c r="E22" s="156"/>
      <c r="F22" s="156"/>
      <c r="G22" s="157"/>
      <c r="H22" s="157"/>
      <c r="I22" s="157"/>
      <c r="J22" s="436"/>
      <c r="K22" s="105"/>
      <c r="L22" s="81"/>
      <c r="M22" s="105"/>
      <c r="N22" s="105"/>
      <c r="O22" s="105"/>
      <c r="P22" s="436"/>
      <c r="Q22" s="105"/>
      <c r="R22" s="81"/>
      <c r="S22" s="105"/>
      <c r="T22" s="105"/>
      <c r="U22" s="22"/>
      <c r="V22" s="84"/>
      <c r="W22" s="83"/>
      <c r="X22" s="80"/>
      <c r="Y22" s="81"/>
      <c r="Z22" s="81"/>
      <c r="AA22" s="81"/>
      <c r="AB22" s="81"/>
      <c r="AC22" s="82"/>
      <c r="AD22" s="22"/>
      <c r="AE22" s="84"/>
      <c r="AF22" s="83"/>
      <c r="AG22" s="80"/>
      <c r="AH22" s="81"/>
      <c r="AI22" s="81"/>
      <c r="AJ22" s="89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9"/>
      <c r="AW22" s="83"/>
      <c r="AX22" s="80"/>
      <c r="AY22" s="81"/>
      <c r="AZ22" s="81"/>
      <c r="BA22" s="82"/>
      <c r="BB22" s="81"/>
      <c r="BC22" s="84"/>
      <c r="BD22" s="37"/>
      <c r="BE22" s="102"/>
      <c r="BF22" s="101"/>
      <c r="BH22"/>
      <c r="BI22"/>
      <c r="BJ22"/>
      <c r="BK22"/>
      <c r="BQ22" s="61"/>
      <c r="BR22" s="61"/>
    </row>
    <row r="23" spans="1:70" ht="27" customHeight="1" x14ac:dyDescent="0.25">
      <c r="A23" s="9"/>
      <c r="B23" s="153"/>
      <c r="C23" s="181" t="str">
        <f>PROPER(TEXT(D23,"JJJJ"))</f>
        <v>Mercredi</v>
      </c>
      <c r="D23" s="182">
        <f>$D21+1</f>
        <v>45511</v>
      </c>
      <c r="E23" s="156"/>
      <c r="F23" s="168"/>
      <c r="G23" s="157"/>
      <c r="H23" s="169"/>
      <c r="I23" s="157"/>
      <c r="J23" s="435" t="str">
        <f>IF(OR(L21="",L23=""),"",IF(L23&gt;L21,"»",IF(L23&lt;L21,"¼","¹º")))</f>
        <v>¼</v>
      </c>
      <c r="K23" s="105"/>
      <c r="L23" s="387">
        <v>14.8</v>
      </c>
      <c r="M23" s="105"/>
      <c r="N23" s="184">
        <v>0.297222222222222</v>
      </c>
      <c r="O23" s="105"/>
      <c r="P23" s="435" t="str">
        <f>IF(OR(R21="",R23=""),"",IF(R23&gt;R21,"»",IF(R23&lt;R21,"¼","¹º")))</f>
        <v>¼</v>
      </c>
      <c r="Q23" s="105"/>
      <c r="R23" s="387">
        <v>23.2</v>
      </c>
      <c r="S23" s="105"/>
      <c r="T23" s="184">
        <v>0.50486111111111098</v>
      </c>
      <c r="U23" s="22"/>
      <c r="V23" s="84"/>
      <c r="W23" s="83"/>
      <c r="X23" s="181" t="str">
        <f>$C23</f>
        <v>Mercredi</v>
      </c>
      <c r="Y23" s="182">
        <f>$D23</f>
        <v>45511</v>
      </c>
      <c r="Z23" s="81"/>
      <c r="AA23" s="183">
        <v>28.8</v>
      </c>
      <c r="AB23" s="81"/>
      <c r="AC23" s="184">
        <v>0.79583333333333295</v>
      </c>
      <c r="AD23" s="22"/>
      <c r="AE23" s="84"/>
      <c r="AF23" s="83"/>
      <c r="AG23" s="181" t="str">
        <f>$C23</f>
        <v>Mercredi</v>
      </c>
      <c r="AH23" s="182">
        <f>$D23</f>
        <v>45511</v>
      </c>
      <c r="AI23" s="81"/>
      <c r="AJ23" s="208">
        <v>0</v>
      </c>
      <c r="AK23" s="81"/>
      <c r="AL23" s="184">
        <v>0</v>
      </c>
      <c r="AM23" s="81"/>
      <c r="AN23" s="184">
        <v>0</v>
      </c>
      <c r="AO23" s="81"/>
      <c r="AP23" s="184">
        <v>0</v>
      </c>
      <c r="AQ23" s="81"/>
      <c r="AR23" s="184">
        <v>0</v>
      </c>
      <c r="AS23" s="81"/>
      <c r="AT23" s="184">
        <v>0</v>
      </c>
      <c r="AU23" s="81"/>
      <c r="AV23" s="9"/>
      <c r="AW23" s="83"/>
      <c r="AX23" s="181" t="str">
        <f>$C23</f>
        <v>Mercredi</v>
      </c>
      <c r="AY23" s="182">
        <f>$D23</f>
        <v>45511</v>
      </c>
      <c r="AZ23" s="81"/>
      <c r="BA23" s="184">
        <v>0.51944444444444449</v>
      </c>
      <c r="BB23" s="81"/>
      <c r="BC23" s="84"/>
      <c r="BD23" s="37">
        <v>24</v>
      </c>
      <c r="BE23" s="35">
        <f>D23</f>
        <v>45511</v>
      </c>
      <c r="BF23" s="36" t="str">
        <f>$C23</f>
        <v>Mercredi</v>
      </c>
      <c r="BH23"/>
      <c r="BI23"/>
      <c r="BJ23"/>
      <c r="BK23"/>
      <c r="BQ23" s="61"/>
      <c r="BR23" s="61"/>
    </row>
    <row r="24" spans="1:70" ht="5.25" customHeight="1" x14ac:dyDescent="0.35">
      <c r="A24" s="9"/>
      <c r="B24" s="153"/>
      <c r="C24" s="80"/>
      <c r="D24" s="81"/>
      <c r="E24" s="156"/>
      <c r="F24" s="156"/>
      <c r="G24" s="157"/>
      <c r="H24" s="157"/>
      <c r="I24" s="157"/>
      <c r="J24" s="436"/>
      <c r="K24" s="105"/>
      <c r="L24" s="81"/>
      <c r="M24" s="105"/>
      <c r="N24" s="105"/>
      <c r="O24" s="105"/>
      <c r="P24" s="436"/>
      <c r="Q24" s="105"/>
      <c r="R24" s="81"/>
      <c r="S24" s="105"/>
      <c r="T24" s="105"/>
      <c r="U24" s="22"/>
      <c r="V24" s="84"/>
      <c r="W24" s="83"/>
      <c r="X24" s="80"/>
      <c r="Y24" s="81"/>
      <c r="Z24" s="81"/>
      <c r="AA24" s="81"/>
      <c r="AB24" s="81"/>
      <c r="AC24" s="82"/>
      <c r="AD24" s="22"/>
      <c r="AE24" s="84"/>
      <c r="AF24" s="83"/>
      <c r="AG24" s="80"/>
      <c r="AH24" s="81"/>
      <c r="AI24" s="81"/>
      <c r="AJ24" s="89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9"/>
      <c r="AW24" s="83"/>
      <c r="AX24" s="80"/>
      <c r="AY24" s="81"/>
      <c r="AZ24" s="81"/>
      <c r="BA24" s="82"/>
      <c r="BB24" s="81"/>
      <c r="BC24" s="84"/>
      <c r="BD24" s="37"/>
      <c r="BE24" s="87"/>
      <c r="BF24" s="88"/>
      <c r="BH24"/>
      <c r="BI24"/>
      <c r="BJ24"/>
      <c r="BK24"/>
      <c r="BQ24" s="61"/>
      <c r="BR24" s="61"/>
    </row>
    <row r="25" spans="1:70" ht="27" customHeight="1" x14ac:dyDescent="0.25">
      <c r="A25" s="9"/>
      <c r="B25" s="153"/>
      <c r="C25" s="181" t="str">
        <f>PROPER(TEXT(D25,"JJJJ"))</f>
        <v>Jeudi</v>
      </c>
      <c r="D25" s="182">
        <f>$D23+1</f>
        <v>45512</v>
      </c>
      <c r="E25" s="156"/>
      <c r="F25" s="168"/>
      <c r="G25" s="157"/>
      <c r="H25" s="169"/>
      <c r="I25" s="157"/>
      <c r="J25" s="435" t="str">
        <f>IF(OR(L23="",L25=""),"",IF(L25&gt;L23,"»",IF(L25&lt;L23,"¼","¹º")))</f>
        <v>¼</v>
      </c>
      <c r="K25" s="105"/>
      <c r="L25" s="387">
        <v>13.7</v>
      </c>
      <c r="M25" s="105"/>
      <c r="N25" s="184">
        <v>0.227083333333333</v>
      </c>
      <c r="O25" s="105"/>
      <c r="P25" s="435" t="str">
        <f>IF(OR(R23="",R25=""),"",IF(R25&gt;R23,"»",IF(R25&lt;R23,"¼","¹º")))</f>
        <v>»</v>
      </c>
      <c r="Q25" s="105"/>
      <c r="R25" s="387">
        <v>23.6</v>
      </c>
      <c r="S25" s="105"/>
      <c r="T25" s="184">
        <v>0.63888888888888895</v>
      </c>
      <c r="U25" s="22"/>
      <c r="V25" s="84"/>
      <c r="W25" s="83"/>
      <c r="X25" s="181" t="str">
        <f>$C25</f>
        <v>Jeudi</v>
      </c>
      <c r="Y25" s="182">
        <f>$D25</f>
        <v>45512</v>
      </c>
      <c r="Z25" s="81"/>
      <c r="AA25" s="183">
        <v>28.5</v>
      </c>
      <c r="AB25" s="81"/>
      <c r="AC25" s="184">
        <v>0.69374999999999998</v>
      </c>
      <c r="AD25" s="22"/>
      <c r="AE25" s="84"/>
      <c r="AF25" s="83"/>
      <c r="AG25" s="181" t="str">
        <f>$C25</f>
        <v>Jeudi</v>
      </c>
      <c r="AH25" s="182">
        <f>$D25</f>
        <v>45512</v>
      </c>
      <c r="AI25" s="81"/>
      <c r="AJ25" s="208">
        <v>0</v>
      </c>
      <c r="AK25" s="81"/>
      <c r="AL25" s="184">
        <v>0</v>
      </c>
      <c r="AM25" s="81"/>
      <c r="AN25" s="184">
        <v>0</v>
      </c>
      <c r="AO25" s="81"/>
      <c r="AP25" s="184">
        <v>0</v>
      </c>
      <c r="AQ25" s="81"/>
      <c r="AR25" s="184">
        <v>0</v>
      </c>
      <c r="AS25" s="81"/>
      <c r="AT25" s="184">
        <v>0</v>
      </c>
      <c r="AU25" s="81"/>
      <c r="AV25" s="9"/>
      <c r="AW25" s="83"/>
      <c r="AX25" s="181" t="str">
        <f>$C25</f>
        <v>Jeudi</v>
      </c>
      <c r="AY25" s="182">
        <f>$D25</f>
        <v>45512</v>
      </c>
      <c r="AZ25" s="81"/>
      <c r="BA25" s="184">
        <v>0.52500000000000002</v>
      </c>
      <c r="BB25" s="81"/>
      <c r="BC25" s="84"/>
      <c r="BD25" s="37">
        <v>22</v>
      </c>
      <c r="BE25" s="35">
        <f>D25</f>
        <v>45512</v>
      </c>
      <c r="BF25" s="36" t="str">
        <f>$C25</f>
        <v>Jeudi</v>
      </c>
      <c r="BH25"/>
      <c r="BI25"/>
      <c r="BJ25"/>
      <c r="BK25"/>
      <c r="BQ25" s="61"/>
      <c r="BR25" s="61"/>
    </row>
    <row r="26" spans="1:70" ht="5.25" customHeight="1" x14ac:dyDescent="0.35">
      <c r="A26" s="9"/>
      <c r="B26" s="153"/>
      <c r="C26" s="80"/>
      <c r="D26" s="81"/>
      <c r="E26" s="156"/>
      <c r="F26" s="156"/>
      <c r="G26" s="157"/>
      <c r="H26" s="157"/>
      <c r="I26" s="157"/>
      <c r="J26" s="436"/>
      <c r="K26" s="105"/>
      <c r="L26" s="81"/>
      <c r="M26" s="105"/>
      <c r="N26" s="105"/>
      <c r="O26" s="105"/>
      <c r="P26" s="436"/>
      <c r="Q26" s="105"/>
      <c r="R26" s="81"/>
      <c r="S26" s="105"/>
      <c r="T26" s="105"/>
      <c r="U26" s="22"/>
      <c r="V26" s="84"/>
      <c r="W26" s="83"/>
      <c r="X26" s="80"/>
      <c r="Y26" s="81"/>
      <c r="Z26" s="81"/>
      <c r="AA26" s="81"/>
      <c r="AB26" s="81"/>
      <c r="AC26" s="82"/>
      <c r="AD26" s="22"/>
      <c r="AE26" s="84"/>
      <c r="AF26" s="83"/>
      <c r="AG26" s="80"/>
      <c r="AH26" s="81"/>
      <c r="AI26" s="81"/>
      <c r="AJ26" s="89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9"/>
      <c r="AW26" s="83"/>
      <c r="AX26" s="80"/>
      <c r="AY26" s="81"/>
      <c r="AZ26" s="81"/>
      <c r="BA26" s="82"/>
      <c r="BB26" s="81"/>
      <c r="BC26" s="84"/>
      <c r="BD26" s="37"/>
      <c r="BE26" s="87"/>
      <c r="BF26" s="88"/>
      <c r="BH26"/>
      <c r="BI26"/>
      <c r="BJ26"/>
      <c r="BK26"/>
      <c r="BQ26" s="61"/>
      <c r="BR26" s="61"/>
    </row>
    <row r="27" spans="1:70" ht="27" customHeight="1" x14ac:dyDescent="0.25">
      <c r="A27" s="9"/>
      <c r="B27" s="153"/>
      <c r="C27" s="181" t="str">
        <f>PROPER(TEXT(D27,"JJJJ"))</f>
        <v>Vendredi</v>
      </c>
      <c r="D27" s="182">
        <f>$D25+1</f>
        <v>45513</v>
      </c>
      <c r="E27" s="156"/>
      <c r="F27" s="168"/>
      <c r="G27" s="157"/>
      <c r="H27" s="169"/>
      <c r="I27" s="157"/>
      <c r="J27" s="435" t="str">
        <f>IF(OR(L25="",L27=""),"",IF(L27&gt;L25,"»",IF(L27&lt;L25,"¼","¹º")))</f>
        <v>»</v>
      </c>
      <c r="K27" s="105"/>
      <c r="L27" s="387">
        <v>15.1</v>
      </c>
      <c r="M27" s="105"/>
      <c r="N27" s="184">
        <v>0.27152777777777798</v>
      </c>
      <c r="O27" s="105"/>
      <c r="P27" s="435" t="str">
        <f>IF(OR(R25="",R27=""),"",IF(R27&gt;R25,"»",IF(R27&lt;R25,"¼","¹º")))</f>
        <v>»</v>
      </c>
      <c r="Q27" s="105"/>
      <c r="R27" s="387">
        <v>25</v>
      </c>
      <c r="S27" s="105"/>
      <c r="T27" s="184">
        <v>0.58958333333333302</v>
      </c>
      <c r="U27" s="22"/>
      <c r="V27" s="84"/>
      <c r="W27" s="83"/>
      <c r="X27" s="181" t="str">
        <f>$C27</f>
        <v>Vendredi</v>
      </c>
      <c r="Y27" s="182">
        <f>$D27</f>
        <v>45513</v>
      </c>
      <c r="Z27" s="81"/>
      <c r="AA27" s="183">
        <v>27.6</v>
      </c>
      <c r="AB27" s="81"/>
      <c r="AC27" s="184">
        <v>0.72083333333333299</v>
      </c>
      <c r="AD27" s="22"/>
      <c r="AE27" s="84"/>
      <c r="AF27" s="83"/>
      <c r="AG27" s="181" t="str">
        <f>$C27</f>
        <v>Vendredi</v>
      </c>
      <c r="AH27" s="182">
        <f>$D27</f>
        <v>45513</v>
      </c>
      <c r="AI27" s="81"/>
      <c r="AJ27" s="208">
        <v>0</v>
      </c>
      <c r="AK27" s="81"/>
      <c r="AL27" s="184">
        <v>0</v>
      </c>
      <c r="AM27" s="81"/>
      <c r="AN27" s="184">
        <v>0</v>
      </c>
      <c r="AO27" s="81"/>
      <c r="AP27" s="184">
        <v>0</v>
      </c>
      <c r="AQ27" s="81"/>
      <c r="AR27" s="184">
        <v>0</v>
      </c>
      <c r="AS27" s="81"/>
      <c r="AT27" s="184">
        <v>0</v>
      </c>
      <c r="AU27" s="81"/>
      <c r="AV27" s="9"/>
      <c r="AW27" s="83"/>
      <c r="AX27" s="181" t="str">
        <f>$C27</f>
        <v>Vendredi</v>
      </c>
      <c r="AY27" s="182">
        <f>$D27</f>
        <v>45513</v>
      </c>
      <c r="AZ27" s="81"/>
      <c r="BA27" s="184">
        <v>0.4680555555555555</v>
      </c>
      <c r="BB27" s="81"/>
      <c r="BC27" s="84"/>
      <c r="BD27" s="37">
        <v>23</v>
      </c>
      <c r="BE27" s="35">
        <f>D27</f>
        <v>45513</v>
      </c>
      <c r="BF27" s="36" t="str">
        <f>$C27</f>
        <v>Vendredi</v>
      </c>
      <c r="BH27"/>
      <c r="BI27"/>
      <c r="BJ27"/>
      <c r="BK27"/>
      <c r="BQ27" s="61"/>
      <c r="BR27" s="61"/>
    </row>
    <row r="28" spans="1:70" ht="5.25" customHeight="1" x14ac:dyDescent="0.35">
      <c r="A28" s="9"/>
      <c r="B28" s="153"/>
      <c r="C28" s="80"/>
      <c r="D28" s="81"/>
      <c r="E28" s="156"/>
      <c r="F28" s="156"/>
      <c r="G28" s="157"/>
      <c r="H28" s="157"/>
      <c r="I28" s="157"/>
      <c r="J28" s="436"/>
      <c r="K28" s="105"/>
      <c r="L28" s="81"/>
      <c r="M28" s="105"/>
      <c r="N28" s="105"/>
      <c r="O28" s="105"/>
      <c r="P28" s="436"/>
      <c r="Q28" s="105"/>
      <c r="R28" s="81"/>
      <c r="S28" s="105"/>
      <c r="T28" s="105"/>
      <c r="U28" s="22"/>
      <c r="V28" s="84"/>
      <c r="W28" s="83"/>
      <c r="X28" s="80"/>
      <c r="Y28" s="81"/>
      <c r="Z28" s="81"/>
      <c r="AA28" s="81"/>
      <c r="AB28" s="81"/>
      <c r="AC28" s="82"/>
      <c r="AD28" s="22"/>
      <c r="AE28" s="84"/>
      <c r="AF28" s="83"/>
      <c r="AG28" s="80"/>
      <c r="AH28" s="81"/>
      <c r="AI28" s="81"/>
      <c r="AJ28" s="89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9"/>
      <c r="AW28" s="83"/>
      <c r="AX28" s="80"/>
      <c r="AY28" s="81"/>
      <c r="AZ28" s="81"/>
      <c r="BA28" s="82"/>
      <c r="BB28" s="81"/>
      <c r="BC28" s="84"/>
      <c r="BD28" s="37"/>
      <c r="BE28" s="102"/>
      <c r="BF28" s="101"/>
      <c r="BH28"/>
      <c r="BI28"/>
      <c r="BJ28"/>
      <c r="BK28"/>
      <c r="BQ28" s="61"/>
      <c r="BR28" s="61"/>
    </row>
    <row r="29" spans="1:70" ht="27" customHeight="1" x14ac:dyDescent="0.25">
      <c r="A29" s="9"/>
      <c r="B29" s="153"/>
      <c r="C29" s="181" t="str">
        <f>PROPER(TEXT(D29,"JJJJ"))</f>
        <v>Samedi</v>
      </c>
      <c r="D29" s="182">
        <f>$D27+1</f>
        <v>45514</v>
      </c>
      <c r="E29" s="156"/>
      <c r="F29" s="168"/>
      <c r="G29" s="157"/>
      <c r="H29" s="169"/>
      <c r="I29" s="157"/>
      <c r="J29" s="435" t="str">
        <f>IF(OR(L27="",L29=""),"",IF(L29&gt;L27,"»",IF(L29&lt;L27,"¼","¹º")))</f>
        <v>»</v>
      </c>
      <c r="K29" s="105"/>
      <c r="L29" s="387">
        <v>18.600000000000001</v>
      </c>
      <c r="M29" s="105"/>
      <c r="N29" s="184">
        <v>0.13819444444444401</v>
      </c>
      <c r="O29" s="105"/>
      <c r="P29" s="435" t="str">
        <f>IF(OR(R27="",R29=""),"",IF(R29&gt;R27,"»",IF(R29&lt;R27,"¼","¹º")))</f>
        <v>»</v>
      </c>
      <c r="Q29" s="105"/>
      <c r="R29" s="387">
        <v>26.8</v>
      </c>
      <c r="S29" s="105"/>
      <c r="T29" s="184">
        <v>0.71458333333333302</v>
      </c>
      <c r="U29" s="22"/>
      <c r="V29" s="84"/>
      <c r="W29" s="83"/>
      <c r="X29" s="181" t="str">
        <f>$C29</f>
        <v>Samedi</v>
      </c>
      <c r="Y29" s="182">
        <f>$D29</f>
        <v>45514</v>
      </c>
      <c r="Z29" s="81"/>
      <c r="AA29" s="183">
        <v>23.4</v>
      </c>
      <c r="AB29" s="81"/>
      <c r="AC29" s="184">
        <v>0.75138888888888899</v>
      </c>
      <c r="AD29" s="22"/>
      <c r="AE29" s="84"/>
      <c r="AF29" s="83"/>
      <c r="AG29" s="181" t="str">
        <f>$C29</f>
        <v>Samedi</v>
      </c>
      <c r="AH29" s="182">
        <f>$D29</f>
        <v>45514</v>
      </c>
      <c r="AI29" s="81"/>
      <c r="AJ29" s="208">
        <v>0</v>
      </c>
      <c r="AK29" s="81"/>
      <c r="AL29" s="184">
        <v>0</v>
      </c>
      <c r="AM29" s="81"/>
      <c r="AN29" s="184">
        <v>0</v>
      </c>
      <c r="AO29" s="81"/>
      <c r="AP29" s="184">
        <v>0</v>
      </c>
      <c r="AQ29" s="81"/>
      <c r="AR29" s="184">
        <v>0</v>
      </c>
      <c r="AS29" s="81"/>
      <c r="AT29" s="184">
        <v>0</v>
      </c>
      <c r="AU29" s="81"/>
      <c r="AV29" s="9"/>
      <c r="AW29" s="83"/>
      <c r="AX29" s="181" t="str">
        <f>$C29</f>
        <v>Samedi</v>
      </c>
      <c r="AY29" s="182">
        <f>$D29</f>
        <v>45514</v>
      </c>
      <c r="AZ29" s="81"/>
      <c r="BA29" s="184">
        <v>0.46180555555555558</v>
      </c>
      <c r="BB29" s="81"/>
      <c r="BC29" s="84"/>
      <c r="BD29" s="37">
        <v>20</v>
      </c>
      <c r="BE29" s="35">
        <f>D29</f>
        <v>45514</v>
      </c>
      <c r="BF29" s="36" t="str">
        <f>$C29</f>
        <v>Samedi</v>
      </c>
      <c r="BH29"/>
      <c r="BI29"/>
      <c r="BJ29"/>
      <c r="BK29"/>
      <c r="BQ29" s="61"/>
      <c r="BR29" s="61"/>
    </row>
    <row r="30" spans="1:70" ht="5.25" customHeight="1" x14ac:dyDescent="0.35">
      <c r="A30" s="9"/>
      <c r="B30" s="153"/>
      <c r="C30" s="80"/>
      <c r="D30" s="81"/>
      <c r="E30" s="156"/>
      <c r="F30" s="156"/>
      <c r="G30" s="157"/>
      <c r="H30" s="157"/>
      <c r="I30" s="157"/>
      <c r="J30" s="436"/>
      <c r="K30" s="105"/>
      <c r="L30" s="81"/>
      <c r="M30" s="105"/>
      <c r="N30" s="105"/>
      <c r="O30" s="105"/>
      <c r="P30" s="436"/>
      <c r="Q30" s="105"/>
      <c r="R30" s="81"/>
      <c r="S30" s="105"/>
      <c r="T30" s="105"/>
      <c r="U30" s="22"/>
      <c r="V30" s="84"/>
      <c r="W30" s="83"/>
      <c r="X30" s="80"/>
      <c r="Y30" s="81"/>
      <c r="Z30" s="81"/>
      <c r="AA30" s="81"/>
      <c r="AB30" s="81"/>
      <c r="AC30" s="82"/>
      <c r="AD30" s="22"/>
      <c r="AE30" s="84"/>
      <c r="AF30" s="83"/>
      <c r="AG30" s="80"/>
      <c r="AH30" s="81"/>
      <c r="AI30" s="81"/>
      <c r="AJ30" s="89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9"/>
      <c r="AW30" s="83"/>
      <c r="AX30" s="80"/>
      <c r="AY30" s="81"/>
      <c r="AZ30" s="81"/>
      <c r="BA30" s="82"/>
      <c r="BB30" s="81"/>
      <c r="BC30" s="84"/>
      <c r="BD30" s="37"/>
      <c r="BE30" s="102"/>
      <c r="BF30" s="101"/>
      <c r="BH30"/>
      <c r="BI30"/>
      <c r="BJ30"/>
      <c r="BK30"/>
      <c r="BQ30" s="61"/>
      <c r="BR30" s="61"/>
    </row>
    <row r="31" spans="1:70" ht="27" customHeight="1" thickBot="1" x14ac:dyDescent="0.3">
      <c r="A31" s="9"/>
      <c r="B31" s="153"/>
      <c r="C31" s="181" t="str">
        <f>PROPER(TEXT(D31,"JJJJ"))</f>
        <v>Dimanche</v>
      </c>
      <c r="D31" s="182">
        <f>$D29+1</f>
        <v>45515</v>
      </c>
      <c r="E31" s="156"/>
      <c r="F31" s="168"/>
      <c r="G31" s="157"/>
      <c r="H31" s="169"/>
      <c r="I31" s="157"/>
      <c r="J31" s="435" t="str">
        <f>IF(OR(L29="",L31=""),"",IF(L31&gt;L29,"»",IF(L31&lt;L29,"¼","¹º")))</f>
        <v>»</v>
      </c>
      <c r="K31" s="105"/>
      <c r="L31" s="387">
        <v>19.899999999999999</v>
      </c>
      <c r="M31" s="105"/>
      <c r="N31" s="184">
        <v>0.25416666666666698</v>
      </c>
      <c r="O31" s="105"/>
      <c r="P31" s="435" t="str">
        <f>IF(OR(R29="",R31=""),"",IF(R31&gt;R29,"»",IF(R31&lt;R29,"¼","¹º")))</f>
        <v>»</v>
      </c>
      <c r="Q31" s="105"/>
      <c r="R31" s="387">
        <v>37.5</v>
      </c>
      <c r="S31" s="105"/>
      <c r="T31" s="184">
        <v>0.71388888888888902</v>
      </c>
      <c r="U31" s="22"/>
      <c r="V31" s="84"/>
      <c r="W31" s="83"/>
      <c r="X31" s="181" t="str">
        <f>$C31</f>
        <v>Dimanche</v>
      </c>
      <c r="Y31" s="182">
        <f>$D31</f>
        <v>45515</v>
      </c>
      <c r="Z31" s="81"/>
      <c r="AA31" s="183">
        <v>25</v>
      </c>
      <c r="AB31" s="81"/>
      <c r="AC31" s="184">
        <v>0.438194444444444</v>
      </c>
      <c r="AD31" s="22"/>
      <c r="AE31" s="84"/>
      <c r="AF31" s="83"/>
      <c r="AG31" s="181" t="str">
        <f>$C31</f>
        <v>Dimanche</v>
      </c>
      <c r="AH31" s="182">
        <f>$D31</f>
        <v>45515</v>
      </c>
      <c r="AI31" s="81"/>
      <c r="AJ31" s="208">
        <v>0</v>
      </c>
      <c r="AK31" s="81"/>
      <c r="AL31" s="184">
        <v>0</v>
      </c>
      <c r="AM31" s="81"/>
      <c r="AN31" s="184">
        <v>0</v>
      </c>
      <c r="AO31" s="81"/>
      <c r="AP31" s="184">
        <v>0</v>
      </c>
      <c r="AQ31" s="81"/>
      <c r="AR31" s="184">
        <v>0</v>
      </c>
      <c r="AS31" s="81"/>
      <c r="AT31" s="184">
        <v>0</v>
      </c>
      <c r="AU31" s="81"/>
      <c r="AV31" s="9"/>
      <c r="AW31" s="83"/>
      <c r="AX31" s="181" t="str">
        <f>$C31</f>
        <v>Dimanche</v>
      </c>
      <c r="AY31" s="182">
        <f>$D31</f>
        <v>45515</v>
      </c>
      <c r="AZ31" s="81"/>
      <c r="BA31" s="184">
        <v>0.52222222222222225</v>
      </c>
      <c r="BB31" s="81"/>
      <c r="BC31" s="84"/>
      <c r="BD31" s="37">
        <v>21</v>
      </c>
      <c r="BE31" s="35">
        <f>D31</f>
        <v>45515</v>
      </c>
      <c r="BF31" s="36" t="str">
        <f>$C31</f>
        <v>Dimanche</v>
      </c>
      <c r="BH31"/>
      <c r="BI31"/>
      <c r="BJ31"/>
      <c r="BK31"/>
      <c r="BQ31" s="61"/>
      <c r="BR31" s="61"/>
    </row>
    <row r="32" spans="1:70" ht="27" customHeight="1" thickTop="1" thickBot="1" x14ac:dyDescent="0.4">
      <c r="A32" s="13"/>
      <c r="B32" s="153"/>
      <c r="C32" s="80"/>
      <c r="D32" s="81"/>
      <c r="E32" s="156"/>
      <c r="F32" s="157"/>
      <c r="G32" s="157"/>
      <c r="H32" s="157"/>
      <c r="I32" s="157"/>
      <c r="J32" s="436"/>
      <c r="K32" s="105"/>
      <c r="L32" s="105"/>
      <c r="M32" s="105"/>
      <c r="N32" s="105"/>
      <c r="O32" s="105"/>
      <c r="P32" s="436"/>
      <c r="Q32" s="105"/>
      <c r="R32" s="105"/>
      <c r="S32" s="105"/>
      <c r="T32" s="105"/>
      <c r="U32" s="22"/>
      <c r="V32" s="23"/>
      <c r="W32" s="83"/>
      <c r="X32" s="80"/>
      <c r="Y32" s="81"/>
      <c r="Z32" s="81"/>
      <c r="AA32" s="81"/>
      <c r="AB32" s="81"/>
      <c r="AC32" s="82"/>
      <c r="AD32" s="22"/>
      <c r="AE32" s="23"/>
      <c r="AF32" s="83"/>
      <c r="AG32" s="80"/>
      <c r="AH32" s="81"/>
      <c r="AI32" s="81"/>
      <c r="AJ32" s="89"/>
      <c r="AK32" s="81"/>
      <c r="AL32" s="82"/>
      <c r="AM32" s="81"/>
      <c r="AN32" s="82"/>
      <c r="AO32" s="81"/>
      <c r="AP32" s="82"/>
      <c r="AQ32" s="81"/>
      <c r="AR32" s="82"/>
      <c r="AS32" s="81"/>
      <c r="AT32" s="82"/>
      <c r="AU32" s="81"/>
      <c r="AV32" s="9"/>
      <c r="AW32" s="83"/>
      <c r="AX32" s="80"/>
      <c r="AY32" s="81"/>
      <c r="AZ32" s="81"/>
      <c r="BA32" s="82"/>
      <c r="BB32" s="81"/>
      <c r="BC32" s="23"/>
      <c r="BD32" s="37"/>
      <c r="BE32" s="85"/>
      <c r="BF32" s="86"/>
      <c r="BH32"/>
      <c r="BI32"/>
      <c r="BJ32"/>
      <c r="BK32"/>
      <c r="BQ32" s="61"/>
      <c r="BR32" s="61"/>
    </row>
    <row r="33" spans="1:70" ht="27" customHeight="1" thickTop="1" x14ac:dyDescent="0.25">
      <c r="A33" s="9"/>
      <c r="B33" s="153"/>
      <c r="C33" s="181" t="str">
        <f>PROPER(TEXT(D33,"JJJJ"))</f>
        <v>Lundi</v>
      </c>
      <c r="D33" s="182">
        <f>$D31+1</f>
        <v>45516</v>
      </c>
      <c r="E33" s="156"/>
      <c r="F33" s="168"/>
      <c r="G33" s="157"/>
      <c r="H33" s="169"/>
      <c r="I33" s="157"/>
      <c r="J33" s="435" t="str">
        <f>IF(OR(L31="",L33=""),"",IF(L33&gt;L31,"»",IF(L33&lt;L31,"¼","¹º")))</f>
        <v>¹º</v>
      </c>
      <c r="K33" s="105"/>
      <c r="L33" s="387">
        <v>19.899999999999999</v>
      </c>
      <c r="M33" s="105"/>
      <c r="N33" s="184">
        <v>0.98888888888888904</v>
      </c>
      <c r="O33" s="105"/>
      <c r="P33" s="435" t="str">
        <f>IF(OR(R31="",R33=""),"",IF(R33&gt;R31,"»",IF(R33&lt;R31,"¼","¹º")))</f>
        <v>¼</v>
      </c>
      <c r="Q33" s="105"/>
      <c r="R33" s="387">
        <v>26.9</v>
      </c>
      <c r="S33" s="105"/>
      <c r="T33" s="184">
        <v>0</v>
      </c>
      <c r="U33" s="22"/>
      <c r="V33" s="84"/>
      <c r="W33" s="83"/>
      <c r="X33" s="181" t="str">
        <f>$C33</f>
        <v>Lundi</v>
      </c>
      <c r="Y33" s="182">
        <f>$D33</f>
        <v>45516</v>
      </c>
      <c r="Z33" s="81"/>
      <c r="AA33" s="183">
        <v>24</v>
      </c>
      <c r="AB33" s="81"/>
      <c r="AC33" s="184">
        <v>0.37916666666666698</v>
      </c>
      <c r="AD33" s="22"/>
      <c r="AE33" s="84"/>
      <c r="AF33" s="83"/>
      <c r="AG33" s="181" t="str">
        <f>$C33</f>
        <v>Lundi</v>
      </c>
      <c r="AH33" s="182">
        <f>$D33</f>
        <v>45516</v>
      </c>
      <c r="AI33" s="81"/>
      <c r="AJ33" s="208">
        <v>0.3</v>
      </c>
      <c r="AK33" s="81"/>
      <c r="AL33" s="184">
        <v>0</v>
      </c>
      <c r="AM33" s="81"/>
      <c r="AN33" s="184">
        <v>0</v>
      </c>
      <c r="AO33" s="81"/>
      <c r="AP33" s="184">
        <v>0</v>
      </c>
      <c r="AQ33" s="81"/>
      <c r="AR33" s="184">
        <v>0</v>
      </c>
      <c r="AS33" s="81"/>
      <c r="AT33" s="184">
        <v>0</v>
      </c>
      <c r="AU33" s="81"/>
      <c r="AV33" s="9"/>
      <c r="AW33" s="83"/>
      <c r="AX33" s="181" t="str">
        <f>$C33</f>
        <v>Lundi</v>
      </c>
      <c r="AY33" s="182">
        <f>$D33</f>
        <v>45516</v>
      </c>
      <c r="AZ33" s="81"/>
      <c r="BA33" s="184">
        <v>0.19513888888888889</v>
      </c>
      <c r="BB33" s="81"/>
      <c r="BC33" s="84"/>
      <c r="BD33" s="37">
        <v>22</v>
      </c>
      <c r="BE33" s="35">
        <f>D33</f>
        <v>45516</v>
      </c>
      <c r="BF33" s="36" t="str">
        <f>$C33</f>
        <v>Lundi</v>
      </c>
      <c r="BH33"/>
      <c r="BI33"/>
      <c r="BJ33"/>
      <c r="BK33"/>
      <c r="BQ33" s="61"/>
      <c r="BR33" s="61"/>
    </row>
    <row r="34" spans="1:70" ht="5.25" customHeight="1" x14ac:dyDescent="0.35">
      <c r="A34" s="9"/>
      <c r="B34" s="153"/>
      <c r="C34" s="80"/>
      <c r="D34" s="81"/>
      <c r="E34" s="156"/>
      <c r="F34" s="156"/>
      <c r="G34" s="157"/>
      <c r="H34" s="157"/>
      <c r="I34" s="157"/>
      <c r="J34" s="436"/>
      <c r="K34" s="105"/>
      <c r="L34" s="81"/>
      <c r="M34" s="105"/>
      <c r="N34" s="105"/>
      <c r="O34" s="105"/>
      <c r="P34" s="436"/>
      <c r="Q34" s="105"/>
      <c r="R34" s="81"/>
      <c r="S34" s="105"/>
      <c r="T34" s="105"/>
      <c r="U34" s="22"/>
      <c r="V34" s="84"/>
      <c r="W34" s="83"/>
      <c r="X34" s="80"/>
      <c r="Y34" s="81"/>
      <c r="Z34" s="81"/>
      <c r="AA34" s="81"/>
      <c r="AB34" s="81"/>
      <c r="AC34" s="82"/>
      <c r="AD34" s="22"/>
      <c r="AE34" s="84"/>
      <c r="AF34" s="83"/>
      <c r="AG34" s="80"/>
      <c r="AH34" s="81"/>
      <c r="AI34" s="81"/>
      <c r="AJ34" s="89"/>
      <c r="AK34" s="81"/>
      <c r="AL34" s="81"/>
      <c r="AM34" s="81"/>
      <c r="AN34" s="81"/>
      <c r="AO34" s="81"/>
      <c r="AP34" s="81"/>
      <c r="AQ34" s="81"/>
      <c r="AR34" s="81"/>
      <c r="AS34" s="81"/>
      <c r="AT34" s="81"/>
      <c r="AU34" s="81"/>
      <c r="AV34" s="9"/>
      <c r="AW34" s="83"/>
      <c r="AX34" s="80"/>
      <c r="AY34" s="81"/>
      <c r="AZ34" s="81"/>
      <c r="BA34" s="82"/>
      <c r="BB34" s="81"/>
      <c r="BC34" s="84"/>
      <c r="BD34" s="37"/>
      <c r="BE34" s="87"/>
      <c r="BF34" s="88"/>
      <c r="BH34"/>
      <c r="BI34"/>
      <c r="BJ34"/>
      <c r="BK34"/>
      <c r="BQ34" s="61"/>
      <c r="BR34" s="61"/>
    </row>
    <row r="35" spans="1:70" ht="27" customHeight="1" x14ac:dyDescent="0.25">
      <c r="A35" s="9"/>
      <c r="B35" s="153"/>
      <c r="C35" s="181" t="str">
        <f>PROPER(TEXT(D35,"JJJJ"))</f>
        <v>Mardi</v>
      </c>
      <c r="D35" s="182">
        <f>$D33+1</f>
        <v>45517</v>
      </c>
      <c r="E35" s="156"/>
      <c r="F35" s="168"/>
      <c r="G35" s="157"/>
      <c r="H35" s="169"/>
      <c r="I35" s="157"/>
      <c r="J35" s="435" t="str">
        <f>IF(OR(L33="",L35=""),"",IF(L35&gt;L33,"»",IF(L35&lt;L33,"¼","¹º")))</f>
        <v>¼</v>
      </c>
      <c r="K35" s="105"/>
      <c r="L35" s="387">
        <v>18.600000000000001</v>
      </c>
      <c r="M35" s="105"/>
      <c r="N35" s="184">
        <v>0.17777777777777801</v>
      </c>
      <c r="O35" s="105"/>
      <c r="P35" s="435" t="str">
        <f>IF(OR(R33="",R35=""),"",IF(R35&gt;R33,"»",IF(R35&lt;R33,"¼","¹º")))</f>
        <v>¼</v>
      </c>
      <c r="Q35" s="105"/>
      <c r="R35" s="387">
        <v>23.1</v>
      </c>
      <c r="S35" s="105"/>
      <c r="T35" s="184">
        <v>0.66249999999999998</v>
      </c>
      <c r="U35" s="22"/>
      <c r="V35" s="84"/>
      <c r="W35" s="83"/>
      <c r="X35" s="181" t="str">
        <f>$C35</f>
        <v>Mardi</v>
      </c>
      <c r="Y35" s="182">
        <f>$D35</f>
        <v>45517</v>
      </c>
      <c r="Z35" s="81"/>
      <c r="AA35" s="183">
        <v>18</v>
      </c>
      <c r="AB35" s="81"/>
      <c r="AC35" s="184">
        <v>3.54166666666667E-2</v>
      </c>
      <c r="AD35" s="22"/>
      <c r="AE35" s="84"/>
      <c r="AF35" s="83"/>
      <c r="AG35" s="181" t="str">
        <f>$C35</f>
        <v>Mardi</v>
      </c>
      <c r="AH35" s="182">
        <f>$D35</f>
        <v>45517</v>
      </c>
      <c r="AI35" s="81"/>
      <c r="AJ35" s="208">
        <v>0</v>
      </c>
      <c r="AK35" s="81"/>
      <c r="AL35" s="184">
        <v>0</v>
      </c>
      <c r="AM35" s="81"/>
      <c r="AN35" s="184">
        <v>0</v>
      </c>
      <c r="AO35" s="81"/>
      <c r="AP35" s="184">
        <v>0</v>
      </c>
      <c r="AQ35" s="81"/>
      <c r="AR35" s="184">
        <v>0</v>
      </c>
      <c r="AS35" s="81"/>
      <c r="AT35" s="184">
        <v>0</v>
      </c>
      <c r="AU35" s="81"/>
      <c r="AV35" s="9"/>
      <c r="AW35" s="83"/>
      <c r="AX35" s="181" t="str">
        <f>$C35</f>
        <v>Mardi</v>
      </c>
      <c r="AY35" s="182">
        <f>$D35</f>
        <v>45517</v>
      </c>
      <c r="AZ35" s="81"/>
      <c r="BA35" s="184">
        <v>0.28194444444444444</v>
      </c>
      <c r="BB35" s="81"/>
      <c r="BC35" s="84"/>
      <c r="BD35" s="37">
        <v>23</v>
      </c>
      <c r="BE35" s="35">
        <f>D35</f>
        <v>45517</v>
      </c>
      <c r="BF35" s="36" t="str">
        <f>$C35</f>
        <v>Mardi</v>
      </c>
      <c r="BH35"/>
      <c r="BI35"/>
      <c r="BJ35"/>
      <c r="BK35"/>
      <c r="BQ35" s="61"/>
      <c r="BR35" s="61"/>
    </row>
    <row r="36" spans="1:70" ht="5.25" customHeight="1" x14ac:dyDescent="0.35">
      <c r="A36" s="9"/>
      <c r="B36" s="153"/>
      <c r="C36" s="80"/>
      <c r="D36" s="81"/>
      <c r="E36" s="156"/>
      <c r="F36" s="156"/>
      <c r="G36" s="157"/>
      <c r="H36" s="157"/>
      <c r="I36" s="157"/>
      <c r="J36" s="436"/>
      <c r="K36" s="105"/>
      <c r="L36" s="81"/>
      <c r="M36" s="105"/>
      <c r="N36" s="105"/>
      <c r="O36" s="105"/>
      <c r="P36" s="436"/>
      <c r="Q36" s="105"/>
      <c r="R36" s="81"/>
      <c r="S36" s="105"/>
      <c r="T36" s="105"/>
      <c r="U36" s="22"/>
      <c r="V36" s="84"/>
      <c r="W36" s="83"/>
      <c r="X36" s="80"/>
      <c r="Y36" s="81"/>
      <c r="Z36" s="81"/>
      <c r="AA36" s="81"/>
      <c r="AB36" s="81"/>
      <c r="AC36" s="82"/>
      <c r="AD36" s="22"/>
      <c r="AE36" s="84"/>
      <c r="AF36" s="83"/>
      <c r="AG36" s="80"/>
      <c r="AH36" s="81"/>
      <c r="AI36" s="81"/>
      <c r="AJ36" s="89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81"/>
      <c r="AV36" s="9"/>
      <c r="AW36" s="83"/>
      <c r="AX36" s="80"/>
      <c r="AY36" s="81"/>
      <c r="AZ36" s="81"/>
      <c r="BA36" s="82"/>
      <c r="BB36" s="81"/>
      <c r="BC36" s="84"/>
      <c r="BD36" s="37"/>
      <c r="BE36" s="102"/>
      <c r="BF36" s="101"/>
      <c r="BH36"/>
      <c r="BI36"/>
      <c r="BJ36"/>
      <c r="BK36"/>
      <c r="BQ36" s="61"/>
      <c r="BR36" s="61"/>
    </row>
    <row r="37" spans="1:70" ht="27" customHeight="1" x14ac:dyDescent="0.25">
      <c r="A37" s="9"/>
      <c r="B37" s="153"/>
      <c r="C37" s="181" t="str">
        <f>PROPER(TEXT(D37,"JJJJ"))</f>
        <v>Mercredi</v>
      </c>
      <c r="D37" s="182">
        <f>$D35+1</f>
        <v>45518</v>
      </c>
      <c r="E37" s="156"/>
      <c r="F37" s="168"/>
      <c r="G37" s="157"/>
      <c r="H37" s="169"/>
      <c r="I37" s="157"/>
      <c r="J37" s="435" t="str">
        <f>IF(OR(L35="",L37=""),"",IF(L37&gt;L35,"»",IF(L37&lt;L35,"¼","¹º")))</f>
        <v>¼</v>
      </c>
      <c r="K37" s="105"/>
      <c r="L37" s="387">
        <v>18.100000000000001</v>
      </c>
      <c r="M37" s="105"/>
      <c r="N37" s="184">
        <v>0.343055555555556</v>
      </c>
      <c r="O37" s="105"/>
      <c r="P37" s="435" t="str">
        <f>IF(OR(R35="",R37=""),"",IF(R37&gt;R35,"»",IF(R37&lt;R35,"¼","¹º")))</f>
        <v>»</v>
      </c>
      <c r="Q37" s="105"/>
      <c r="R37" s="387">
        <v>23.5</v>
      </c>
      <c r="S37" s="105"/>
      <c r="T37" s="184">
        <v>0.60763888888888895</v>
      </c>
      <c r="U37" s="22"/>
      <c r="V37" s="84"/>
      <c r="W37" s="83"/>
      <c r="X37" s="181" t="str">
        <f>$C37</f>
        <v>Mercredi</v>
      </c>
      <c r="Y37" s="182">
        <f>$D37</f>
        <v>45518</v>
      </c>
      <c r="Z37" s="81"/>
      <c r="AA37" s="183">
        <v>34.5</v>
      </c>
      <c r="AB37" s="81"/>
      <c r="AC37" s="184">
        <v>0.65208333333333302</v>
      </c>
      <c r="AD37" s="22"/>
      <c r="AE37" s="84"/>
      <c r="AF37" s="83"/>
      <c r="AG37" s="181" t="str">
        <f>$C37</f>
        <v>Mercredi</v>
      </c>
      <c r="AH37" s="182">
        <f>$D37</f>
        <v>45518</v>
      </c>
      <c r="AI37" s="81"/>
      <c r="AJ37" s="208">
        <v>3</v>
      </c>
      <c r="AK37" s="81"/>
      <c r="AL37" s="184">
        <v>0.11597222222222221</v>
      </c>
      <c r="AM37" s="81"/>
      <c r="AN37" s="184">
        <v>0</v>
      </c>
      <c r="AO37" s="81"/>
      <c r="AP37" s="184">
        <v>0.11597222222222221</v>
      </c>
      <c r="AQ37" s="81"/>
      <c r="AR37" s="184">
        <v>0</v>
      </c>
      <c r="AS37" s="81"/>
      <c r="AT37" s="184">
        <v>0</v>
      </c>
      <c r="AU37" s="81"/>
      <c r="AV37" s="9"/>
      <c r="AW37" s="83"/>
      <c r="AX37" s="181" t="str">
        <f>$C37</f>
        <v>Mercredi</v>
      </c>
      <c r="AY37" s="182">
        <f>$D37</f>
        <v>45518</v>
      </c>
      <c r="AZ37" s="81"/>
      <c r="BA37" s="184">
        <v>0.41111111111111115</v>
      </c>
      <c r="BB37" s="81"/>
      <c r="BC37" s="84"/>
      <c r="BD37" s="37">
        <v>24</v>
      </c>
      <c r="BE37" s="35">
        <f>D37</f>
        <v>45518</v>
      </c>
      <c r="BF37" s="36" t="str">
        <f>$C37</f>
        <v>Mercredi</v>
      </c>
      <c r="BH37"/>
      <c r="BI37"/>
      <c r="BJ37"/>
      <c r="BK37"/>
      <c r="BQ37" s="61"/>
      <c r="BR37" s="61"/>
    </row>
    <row r="38" spans="1:70" ht="5.25" customHeight="1" x14ac:dyDescent="0.35">
      <c r="A38" s="9"/>
      <c r="B38" s="153"/>
      <c r="C38" s="80"/>
      <c r="D38" s="81"/>
      <c r="E38" s="156"/>
      <c r="F38" s="156"/>
      <c r="G38" s="157"/>
      <c r="H38" s="157"/>
      <c r="I38" s="157"/>
      <c r="J38" s="436"/>
      <c r="K38" s="105"/>
      <c r="L38" s="81"/>
      <c r="M38" s="105"/>
      <c r="N38" s="105"/>
      <c r="O38" s="105"/>
      <c r="P38" s="436"/>
      <c r="Q38" s="105"/>
      <c r="R38" s="81"/>
      <c r="S38" s="105"/>
      <c r="T38" s="105"/>
      <c r="U38" s="22"/>
      <c r="V38" s="84"/>
      <c r="W38" s="83"/>
      <c r="X38" s="80"/>
      <c r="Y38" s="81"/>
      <c r="Z38" s="81"/>
      <c r="AA38" s="81"/>
      <c r="AB38" s="81"/>
      <c r="AC38" s="82"/>
      <c r="AD38" s="22"/>
      <c r="AE38" s="84"/>
      <c r="AF38" s="83"/>
      <c r="AG38" s="80"/>
      <c r="AH38" s="81"/>
      <c r="AI38" s="81"/>
      <c r="AJ38" s="89"/>
      <c r="AK38" s="81"/>
      <c r="AL38" s="81"/>
      <c r="AM38" s="81"/>
      <c r="AN38" s="81"/>
      <c r="AO38" s="81"/>
      <c r="AP38" s="81"/>
      <c r="AQ38" s="81"/>
      <c r="AR38" s="81"/>
      <c r="AS38" s="81"/>
      <c r="AT38" s="81"/>
      <c r="AU38" s="81"/>
      <c r="AV38" s="9"/>
      <c r="AW38" s="83"/>
      <c r="AX38" s="80"/>
      <c r="AY38" s="81"/>
      <c r="AZ38" s="81"/>
      <c r="BA38" s="82"/>
      <c r="BB38" s="81"/>
      <c r="BC38" s="84"/>
      <c r="BD38" s="37"/>
      <c r="BE38" s="87"/>
      <c r="BF38" s="88"/>
      <c r="BH38"/>
      <c r="BI38"/>
      <c r="BJ38"/>
      <c r="BK38"/>
      <c r="BQ38" s="61"/>
      <c r="BR38" s="61"/>
    </row>
    <row r="39" spans="1:70" ht="27" customHeight="1" x14ac:dyDescent="0.25">
      <c r="A39" s="9"/>
      <c r="B39" s="153"/>
      <c r="C39" s="181" t="str">
        <f>PROPER(TEXT(D39,"JJJJ"))</f>
        <v>Jeudi</v>
      </c>
      <c r="D39" s="182">
        <f>$D37+1</f>
        <v>45519</v>
      </c>
      <c r="E39" s="156"/>
      <c r="F39" s="168"/>
      <c r="G39" s="157"/>
      <c r="H39" s="169"/>
      <c r="I39" s="157"/>
      <c r="J39" s="435" t="str">
        <f>IF(OR(L37="",L39=""),"",IF(L39&gt;L37,"»",IF(L39&lt;L37,"¼","¹º")))</f>
        <v>¼</v>
      </c>
      <c r="K39" s="105"/>
      <c r="L39" s="387">
        <v>13.5</v>
      </c>
      <c r="M39" s="105"/>
      <c r="N39" s="184">
        <v>0.30138888888888898</v>
      </c>
      <c r="O39" s="105"/>
      <c r="P39" s="435" t="str">
        <f>IF(OR(R37="",R39=""),"",IF(R39&gt;R37,"»",IF(R39&lt;R37,"¼","¹º")))</f>
        <v>»</v>
      </c>
      <c r="Q39" s="105"/>
      <c r="R39" s="387">
        <v>23.9</v>
      </c>
      <c r="S39" s="105"/>
      <c r="T39" s="184">
        <v>0.58541666666666703</v>
      </c>
      <c r="U39" s="22"/>
      <c r="V39" s="84"/>
      <c r="W39" s="83"/>
      <c r="X39" s="181" t="str">
        <f>$C39</f>
        <v>Jeudi</v>
      </c>
      <c r="Y39" s="182">
        <f>$D39</f>
        <v>45519</v>
      </c>
      <c r="Z39" s="81"/>
      <c r="AA39" s="183">
        <v>25.8</v>
      </c>
      <c r="AB39" s="81"/>
      <c r="AC39" s="184">
        <v>0.74652777777777801</v>
      </c>
      <c r="AD39" s="22"/>
      <c r="AE39" s="84"/>
      <c r="AF39" s="83"/>
      <c r="AG39" s="181" t="str">
        <f>$C39</f>
        <v>Jeudi</v>
      </c>
      <c r="AH39" s="182">
        <f>$D39</f>
        <v>45519</v>
      </c>
      <c r="AI39" s="81"/>
      <c r="AJ39" s="208">
        <v>0</v>
      </c>
      <c r="AK39" s="81"/>
      <c r="AL39" s="184">
        <v>0</v>
      </c>
      <c r="AM39" s="81"/>
      <c r="AN39" s="184">
        <v>0</v>
      </c>
      <c r="AO39" s="81"/>
      <c r="AP39" s="184">
        <v>0</v>
      </c>
      <c r="AQ39" s="81"/>
      <c r="AR39" s="184">
        <v>0</v>
      </c>
      <c r="AS39" s="81"/>
      <c r="AT39" s="184">
        <v>0</v>
      </c>
      <c r="AU39" s="81"/>
      <c r="AV39" s="9"/>
      <c r="AW39" s="83"/>
      <c r="AX39" s="181" t="str">
        <f>$C39</f>
        <v>Jeudi</v>
      </c>
      <c r="AY39" s="182">
        <f>$D39</f>
        <v>45519</v>
      </c>
      <c r="AZ39" s="81"/>
      <c r="BA39" s="184">
        <v>0.52152777777777781</v>
      </c>
      <c r="BB39" s="81"/>
      <c r="BC39" s="84"/>
      <c r="BD39" s="37">
        <v>22</v>
      </c>
      <c r="BE39" s="35">
        <f>D39</f>
        <v>45519</v>
      </c>
      <c r="BF39" s="36" t="str">
        <f>$C39</f>
        <v>Jeudi</v>
      </c>
      <c r="BH39"/>
      <c r="BI39"/>
      <c r="BJ39"/>
      <c r="BK39"/>
      <c r="BQ39" s="61"/>
      <c r="BR39" s="61"/>
    </row>
    <row r="40" spans="1:70" ht="5.25" customHeight="1" x14ac:dyDescent="0.35">
      <c r="A40" s="9"/>
      <c r="B40" s="153"/>
      <c r="C40" s="80"/>
      <c r="D40" s="81"/>
      <c r="E40" s="156"/>
      <c r="F40" s="156"/>
      <c r="G40" s="157"/>
      <c r="H40" s="157"/>
      <c r="I40" s="157"/>
      <c r="J40" s="436"/>
      <c r="K40" s="105"/>
      <c r="L40" s="81"/>
      <c r="M40" s="105"/>
      <c r="N40" s="105"/>
      <c r="O40" s="105"/>
      <c r="P40" s="436"/>
      <c r="Q40" s="105"/>
      <c r="R40" s="81"/>
      <c r="S40" s="105"/>
      <c r="T40" s="105"/>
      <c r="U40" s="22"/>
      <c r="V40" s="84"/>
      <c r="W40" s="83"/>
      <c r="X40" s="80"/>
      <c r="Y40" s="81"/>
      <c r="Z40" s="81"/>
      <c r="AA40" s="81"/>
      <c r="AB40" s="81"/>
      <c r="AC40" s="82"/>
      <c r="AD40" s="22"/>
      <c r="AE40" s="84"/>
      <c r="AF40" s="83"/>
      <c r="AG40" s="80"/>
      <c r="AH40" s="81"/>
      <c r="AI40" s="81"/>
      <c r="AJ40" s="89"/>
      <c r="AK40" s="81"/>
      <c r="AL40" s="81"/>
      <c r="AM40" s="81"/>
      <c r="AN40" s="81"/>
      <c r="AO40" s="81"/>
      <c r="AP40" s="81"/>
      <c r="AQ40" s="81"/>
      <c r="AR40" s="81"/>
      <c r="AS40" s="81"/>
      <c r="AT40" s="81"/>
      <c r="AU40" s="81"/>
      <c r="AV40" s="9"/>
      <c r="AW40" s="83"/>
      <c r="AX40" s="80"/>
      <c r="AY40" s="81"/>
      <c r="AZ40" s="81"/>
      <c r="BA40" s="82"/>
      <c r="BB40" s="81"/>
      <c r="BC40" s="84"/>
      <c r="BD40" s="37"/>
      <c r="BE40" s="87"/>
      <c r="BF40" s="88"/>
      <c r="BH40"/>
      <c r="BI40"/>
      <c r="BJ40"/>
      <c r="BK40"/>
      <c r="BQ40" s="61"/>
      <c r="BR40" s="61"/>
    </row>
    <row r="41" spans="1:70" ht="27" customHeight="1" x14ac:dyDescent="0.25">
      <c r="A41" s="9"/>
      <c r="B41" s="153"/>
      <c r="C41" s="181" t="str">
        <f>PROPER(TEXT(D41,"JJJJ"))</f>
        <v>Vendredi</v>
      </c>
      <c r="D41" s="182">
        <f>$D39+1</f>
        <v>45520</v>
      </c>
      <c r="E41" s="156"/>
      <c r="F41" s="168"/>
      <c r="G41" s="157"/>
      <c r="H41" s="169"/>
      <c r="I41" s="157"/>
      <c r="J41" s="435" t="str">
        <f>IF(OR(L39="",L41=""),"",IF(L41&gt;L39,"»",IF(L41&lt;L39,"¼","¹º")))</f>
        <v>»</v>
      </c>
      <c r="K41" s="105"/>
      <c r="L41" s="387">
        <v>15.1</v>
      </c>
      <c r="M41" s="105"/>
      <c r="N41" s="184">
        <v>0.19791666666666699</v>
      </c>
      <c r="O41" s="105"/>
      <c r="P41" s="435" t="str">
        <f>IF(OR(R39="",R41=""),"",IF(R41&gt;R39,"»",IF(R41&lt;R39,"¼","¹º")))</f>
        <v>»</v>
      </c>
      <c r="Q41" s="105"/>
      <c r="R41" s="387">
        <v>24.9</v>
      </c>
      <c r="S41" s="105"/>
      <c r="T41" s="184">
        <v>0.56736111111111098</v>
      </c>
      <c r="U41" s="22"/>
      <c r="V41" s="84"/>
      <c r="W41" s="83"/>
      <c r="X41" s="181" t="str">
        <f>$C41</f>
        <v>Vendredi</v>
      </c>
      <c r="Y41" s="182">
        <f>$D41</f>
        <v>45520</v>
      </c>
      <c r="Z41" s="81"/>
      <c r="AA41" s="183">
        <v>20.6</v>
      </c>
      <c r="AB41" s="81"/>
      <c r="AC41" s="184">
        <v>0.77986111111111101</v>
      </c>
      <c r="AD41" s="22"/>
      <c r="AE41" s="84"/>
      <c r="AF41" s="83"/>
      <c r="AG41" s="181" t="str">
        <f>$C41</f>
        <v>Vendredi</v>
      </c>
      <c r="AH41" s="182">
        <f>$D41</f>
        <v>45520</v>
      </c>
      <c r="AI41" s="81"/>
      <c r="AJ41" s="208">
        <v>0</v>
      </c>
      <c r="AK41" s="81"/>
      <c r="AL41" s="184">
        <v>0</v>
      </c>
      <c r="AM41" s="81"/>
      <c r="AN41" s="184">
        <v>0</v>
      </c>
      <c r="AO41" s="81"/>
      <c r="AP41" s="184">
        <v>0</v>
      </c>
      <c r="AQ41" s="81"/>
      <c r="AR41" s="184">
        <v>0</v>
      </c>
      <c r="AS41" s="81"/>
      <c r="AT41" s="184">
        <v>0</v>
      </c>
      <c r="AU41" s="81"/>
      <c r="AV41" s="9"/>
      <c r="AW41" s="83"/>
      <c r="AX41" s="181" t="str">
        <f>$C41</f>
        <v>Vendredi</v>
      </c>
      <c r="AY41" s="182">
        <f>$D41</f>
        <v>45520</v>
      </c>
      <c r="AZ41" s="81"/>
      <c r="BA41" s="184">
        <v>0.47222222222222227</v>
      </c>
      <c r="BB41" s="81"/>
      <c r="BC41" s="84"/>
      <c r="BD41" s="37">
        <v>23</v>
      </c>
      <c r="BE41" s="35">
        <f>D41</f>
        <v>45520</v>
      </c>
      <c r="BF41" s="36" t="str">
        <f>$C41</f>
        <v>Vendredi</v>
      </c>
      <c r="BH41"/>
      <c r="BI41"/>
      <c r="BJ41"/>
      <c r="BK41"/>
      <c r="BQ41" s="61"/>
      <c r="BR41" s="61"/>
    </row>
    <row r="42" spans="1:70" ht="5.25" customHeight="1" x14ac:dyDescent="0.35">
      <c r="A42" s="9"/>
      <c r="B42" s="153"/>
      <c r="C42" s="80"/>
      <c r="D42" s="81"/>
      <c r="E42" s="156"/>
      <c r="F42" s="156"/>
      <c r="G42" s="157"/>
      <c r="H42" s="157"/>
      <c r="I42" s="157"/>
      <c r="J42" s="436"/>
      <c r="K42" s="105"/>
      <c r="L42" s="81"/>
      <c r="M42" s="105"/>
      <c r="N42" s="105"/>
      <c r="O42" s="105"/>
      <c r="P42" s="436"/>
      <c r="Q42" s="105"/>
      <c r="R42" s="81"/>
      <c r="S42" s="105"/>
      <c r="T42" s="105"/>
      <c r="U42" s="22"/>
      <c r="V42" s="84"/>
      <c r="W42" s="83"/>
      <c r="X42" s="80"/>
      <c r="Y42" s="81"/>
      <c r="Z42" s="81"/>
      <c r="AA42" s="81"/>
      <c r="AB42" s="81"/>
      <c r="AC42" s="82"/>
      <c r="AD42" s="22"/>
      <c r="AE42" s="84"/>
      <c r="AF42" s="83"/>
      <c r="AG42" s="80"/>
      <c r="AH42" s="81"/>
      <c r="AI42" s="81"/>
      <c r="AJ42" s="89"/>
      <c r="AK42" s="81"/>
      <c r="AL42" s="81"/>
      <c r="AM42" s="81"/>
      <c r="AN42" s="81"/>
      <c r="AO42" s="81"/>
      <c r="AP42" s="81"/>
      <c r="AQ42" s="81"/>
      <c r="AR42" s="81"/>
      <c r="AS42" s="81"/>
      <c r="AT42" s="81"/>
      <c r="AU42" s="81"/>
      <c r="AV42" s="9"/>
      <c r="AW42" s="83"/>
      <c r="AX42" s="80"/>
      <c r="AY42" s="81"/>
      <c r="AZ42" s="81"/>
      <c r="BA42" s="82"/>
      <c r="BB42" s="81"/>
      <c r="BC42" s="84"/>
      <c r="BD42" s="37"/>
      <c r="BE42" s="102"/>
      <c r="BF42" s="101"/>
      <c r="BH42"/>
      <c r="BI42"/>
      <c r="BJ42"/>
      <c r="BK42"/>
      <c r="BQ42" s="61"/>
      <c r="BR42" s="61"/>
    </row>
    <row r="43" spans="1:70" ht="27" customHeight="1" x14ac:dyDescent="0.25">
      <c r="A43" s="9"/>
      <c r="B43" s="153"/>
      <c r="C43" s="181" t="str">
        <f>PROPER(TEXT(D43,"JJJJ"))</f>
        <v>Samedi</v>
      </c>
      <c r="D43" s="182">
        <f>$D41+1</f>
        <v>45521</v>
      </c>
      <c r="E43" s="156"/>
      <c r="F43" s="168"/>
      <c r="G43" s="157"/>
      <c r="H43" s="169"/>
      <c r="I43" s="157"/>
      <c r="J43" s="435" t="str">
        <f>IF(OR(L41="",L43=""),"",IF(L43&gt;L41,"»",IF(L43&lt;L41,"¼","¹º")))</f>
        <v>¼</v>
      </c>
      <c r="K43" s="105"/>
      <c r="L43" s="387">
        <v>11.9</v>
      </c>
      <c r="M43" s="105"/>
      <c r="N43" s="184">
        <v>0.73194444444444495</v>
      </c>
      <c r="O43" s="105"/>
      <c r="P43" s="435" t="str">
        <f>IF(OR(R41="",R43=""),"",IF(R43&gt;R41,"»",IF(R43&lt;R41,"¼","¹º")))</f>
        <v>¼</v>
      </c>
      <c r="Q43" s="105"/>
      <c r="R43" s="387">
        <v>21.2</v>
      </c>
      <c r="S43" s="105"/>
      <c r="T43" s="184">
        <v>0.104861111111111</v>
      </c>
      <c r="U43" s="22"/>
      <c r="V43" s="84"/>
      <c r="W43" s="83"/>
      <c r="X43" s="181" t="str">
        <f>$C43</f>
        <v>Samedi</v>
      </c>
      <c r="Y43" s="182">
        <f>$D43</f>
        <v>45521</v>
      </c>
      <c r="Z43" s="81"/>
      <c r="AA43" s="183">
        <v>27</v>
      </c>
      <c r="AB43" s="81"/>
      <c r="AC43" s="184">
        <v>7.0138888888888903E-2</v>
      </c>
      <c r="AD43" s="22"/>
      <c r="AE43" s="84"/>
      <c r="AF43" s="83"/>
      <c r="AG43" s="181" t="str">
        <f>$C43</f>
        <v>Samedi</v>
      </c>
      <c r="AH43" s="182">
        <f>$D43</f>
        <v>45521</v>
      </c>
      <c r="AI43" s="81"/>
      <c r="AJ43" s="208">
        <v>8.6</v>
      </c>
      <c r="AK43" s="81"/>
      <c r="AL43" s="184">
        <v>0</v>
      </c>
      <c r="AM43" s="81"/>
      <c r="AN43" s="184">
        <v>0</v>
      </c>
      <c r="AO43" s="81"/>
      <c r="AP43" s="184">
        <v>0.20833333333333334</v>
      </c>
      <c r="AQ43" s="81"/>
      <c r="AR43" s="184">
        <v>0</v>
      </c>
      <c r="AS43" s="81"/>
      <c r="AT43" s="184">
        <v>0</v>
      </c>
      <c r="AU43" s="81"/>
      <c r="AV43" s="9"/>
      <c r="AW43" s="83"/>
      <c r="AX43" s="181" t="str">
        <f>$C43</f>
        <v>Samedi</v>
      </c>
      <c r="AY43" s="182">
        <f>$D43</f>
        <v>45521</v>
      </c>
      <c r="AZ43" s="81"/>
      <c r="BA43" s="184">
        <v>0.16319444444444445</v>
      </c>
      <c r="BB43" s="81"/>
      <c r="BC43" s="84"/>
      <c r="BD43" s="37">
        <v>20</v>
      </c>
      <c r="BE43" s="35">
        <f>D43</f>
        <v>45521</v>
      </c>
      <c r="BF43" s="36" t="str">
        <f>$C43</f>
        <v>Samedi</v>
      </c>
      <c r="BH43"/>
      <c r="BI43"/>
      <c r="BJ43"/>
      <c r="BK43"/>
      <c r="BQ43" s="61"/>
      <c r="BR43" s="61"/>
    </row>
    <row r="44" spans="1:70" ht="5.25" customHeight="1" x14ac:dyDescent="0.35">
      <c r="A44" s="9"/>
      <c r="B44" s="153"/>
      <c r="C44" s="80"/>
      <c r="D44" s="81"/>
      <c r="E44" s="156"/>
      <c r="F44" s="156"/>
      <c r="G44" s="157"/>
      <c r="H44" s="157"/>
      <c r="I44" s="157"/>
      <c r="J44" s="436"/>
      <c r="K44" s="105"/>
      <c r="L44" s="81"/>
      <c r="M44" s="105"/>
      <c r="N44" s="105"/>
      <c r="O44" s="105"/>
      <c r="P44" s="436"/>
      <c r="Q44" s="105"/>
      <c r="R44" s="81"/>
      <c r="S44" s="105"/>
      <c r="T44" s="105"/>
      <c r="U44" s="22"/>
      <c r="V44" s="84"/>
      <c r="W44" s="83"/>
      <c r="X44" s="80"/>
      <c r="Y44" s="81"/>
      <c r="Z44" s="81"/>
      <c r="AA44" s="81"/>
      <c r="AB44" s="81"/>
      <c r="AC44" s="82"/>
      <c r="AD44" s="22"/>
      <c r="AE44" s="84"/>
      <c r="AF44" s="83"/>
      <c r="AG44" s="80"/>
      <c r="AH44" s="81"/>
      <c r="AI44" s="81"/>
      <c r="AJ44" s="89"/>
      <c r="AK44" s="81"/>
      <c r="AL44" s="81"/>
      <c r="AM44" s="81"/>
      <c r="AN44" s="81"/>
      <c r="AO44" s="81"/>
      <c r="AP44" s="81"/>
      <c r="AQ44" s="81"/>
      <c r="AR44" s="81"/>
      <c r="AS44" s="81"/>
      <c r="AT44" s="81"/>
      <c r="AU44" s="81"/>
      <c r="AV44" s="9"/>
      <c r="AW44" s="83"/>
      <c r="AX44" s="80"/>
      <c r="AY44" s="81"/>
      <c r="AZ44" s="81"/>
      <c r="BA44" s="82"/>
      <c r="BB44" s="81"/>
      <c r="BC44" s="84"/>
      <c r="BD44" s="37"/>
      <c r="BE44" s="87"/>
      <c r="BF44" s="88"/>
      <c r="BH44"/>
      <c r="BI44"/>
      <c r="BJ44"/>
      <c r="BK44"/>
      <c r="BQ44" s="61"/>
      <c r="BR44" s="61"/>
    </row>
    <row r="45" spans="1:70" ht="27" customHeight="1" thickBot="1" x14ac:dyDescent="0.3">
      <c r="A45" s="9"/>
      <c r="B45" s="153"/>
      <c r="C45" s="181" t="str">
        <f>PROPER(TEXT(D45,"JJJJ"))</f>
        <v>Dimanche</v>
      </c>
      <c r="D45" s="182">
        <f>$D43+1</f>
        <v>45522</v>
      </c>
      <c r="E45" s="156"/>
      <c r="F45" s="168"/>
      <c r="G45" s="157"/>
      <c r="H45" s="169"/>
      <c r="I45" s="157"/>
      <c r="J45" s="435" t="str">
        <f>IF(OR(L43="",L45=""),"",IF(L45&gt;L43,"»",IF(L45&lt;L43,"¼","¹º")))</f>
        <v>¹º</v>
      </c>
      <c r="K45" s="105"/>
      <c r="L45" s="387">
        <v>11.9</v>
      </c>
      <c r="M45" s="105"/>
      <c r="N45" s="184">
        <v>0.33472222222222198</v>
      </c>
      <c r="O45" s="105"/>
      <c r="P45" s="435" t="str">
        <f>IF(OR(R43="",R45=""),"",IF(R45&gt;R43,"»",IF(R45&lt;R43,"¼","¹º")))</f>
        <v>»</v>
      </c>
      <c r="Q45" s="105"/>
      <c r="R45" s="387">
        <v>23.5</v>
      </c>
      <c r="S45" s="105"/>
      <c r="T45" s="184">
        <v>0.58194444444444404</v>
      </c>
      <c r="U45" s="22"/>
      <c r="V45" s="84"/>
      <c r="W45" s="83"/>
      <c r="X45" s="181" t="str">
        <f>$C45</f>
        <v>Dimanche</v>
      </c>
      <c r="Y45" s="182">
        <f>$D45</f>
        <v>45522</v>
      </c>
      <c r="Z45" s="81"/>
      <c r="AA45" s="183">
        <v>19.8</v>
      </c>
      <c r="AB45" s="81"/>
      <c r="AC45" s="184">
        <v>0.66388888888888897</v>
      </c>
      <c r="AD45" s="22"/>
      <c r="AE45" s="84"/>
      <c r="AF45" s="83"/>
      <c r="AG45" s="181" t="str">
        <f>$C45</f>
        <v>Dimanche</v>
      </c>
      <c r="AH45" s="182">
        <f>$D45</f>
        <v>45522</v>
      </c>
      <c r="AI45" s="81"/>
      <c r="AJ45" s="208">
        <v>0</v>
      </c>
      <c r="AK45" s="81"/>
      <c r="AL45" s="184">
        <v>0</v>
      </c>
      <c r="AM45" s="81"/>
      <c r="AN45" s="184">
        <v>0</v>
      </c>
      <c r="AO45" s="81"/>
      <c r="AP45" s="184">
        <v>0</v>
      </c>
      <c r="AQ45" s="81"/>
      <c r="AR45" s="184">
        <v>0</v>
      </c>
      <c r="AS45" s="81"/>
      <c r="AT45" s="184">
        <v>0</v>
      </c>
      <c r="AU45" s="81"/>
      <c r="AV45" s="9"/>
      <c r="AW45" s="83"/>
      <c r="AX45" s="181" t="str">
        <f>$C45</f>
        <v>Dimanche</v>
      </c>
      <c r="AY45" s="182">
        <f>$D45</f>
        <v>45522</v>
      </c>
      <c r="AZ45" s="81"/>
      <c r="BA45" s="184">
        <v>0.4770833333333333</v>
      </c>
      <c r="BB45" s="81"/>
      <c r="BC45" s="84"/>
      <c r="BD45" s="37">
        <v>22</v>
      </c>
      <c r="BE45" s="35">
        <f>D45</f>
        <v>45522</v>
      </c>
      <c r="BF45" s="36" t="str">
        <f>$C45</f>
        <v>Dimanche</v>
      </c>
      <c r="BH45"/>
      <c r="BI45"/>
      <c r="BJ45"/>
      <c r="BK45"/>
      <c r="BQ45" s="61"/>
      <c r="BR45" s="61"/>
    </row>
    <row r="46" spans="1:70" ht="27" customHeight="1" thickTop="1" thickBot="1" x14ac:dyDescent="0.4">
      <c r="A46" s="13"/>
      <c r="B46" s="153"/>
      <c r="C46" s="80"/>
      <c r="D46" s="81"/>
      <c r="E46" s="156"/>
      <c r="F46" s="157"/>
      <c r="G46" s="157"/>
      <c r="H46" s="157"/>
      <c r="I46" s="157"/>
      <c r="J46" s="436"/>
      <c r="K46" s="105"/>
      <c r="L46" s="105"/>
      <c r="M46" s="105"/>
      <c r="N46" s="105"/>
      <c r="O46" s="105"/>
      <c r="P46" s="436"/>
      <c r="Q46" s="105"/>
      <c r="R46" s="105"/>
      <c r="S46" s="105"/>
      <c r="T46" s="105"/>
      <c r="U46" s="22"/>
      <c r="V46" s="23"/>
      <c r="W46" s="83"/>
      <c r="X46" s="80"/>
      <c r="Y46" s="81"/>
      <c r="Z46" s="81"/>
      <c r="AA46" s="81"/>
      <c r="AB46" s="81"/>
      <c r="AC46" s="82"/>
      <c r="AD46" s="22"/>
      <c r="AE46" s="23"/>
      <c r="AF46" s="83"/>
      <c r="AG46" s="80"/>
      <c r="AH46" s="81"/>
      <c r="AI46" s="81"/>
      <c r="AJ46" s="89"/>
      <c r="AK46" s="81"/>
      <c r="AL46" s="82"/>
      <c r="AM46" s="81"/>
      <c r="AN46" s="82"/>
      <c r="AO46" s="81"/>
      <c r="AP46" s="82"/>
      <c r="AQ46" s="81"/>
      <c r="AR46" s="82"/>
      <c r="AS46" s="81"/>
      <c r="AT46" s="82"/>
      <c r="AU46" s="81"/>
      <c r="AV46" s="9"/>
      <c r="AW46" s="83"/>
      <c r="AX46" s="80"/>
      <c r="AY46" s="81"/>
      <c r="AZ46" s="81"/>
      <c r="BA46" s="82"/>
      <c r="BB46" s="81"/>
      <c r="BC46" s="23"/>
      <c r="BD46" s="37"/>
      <c r="BE46" s="85"/>
      <c r="BF46" s="86"/>
      <c r="BH46"/>
      <c r="BI46"/>
      <c r="BJ46"/>
      <c r="BK46"/>
      <c r="BQ46" s="61"/>
      <c r="BR46" s="61"/>
    </row>
    <row r="47" spans="1:70" ht="27" customHeight="1" thickTop="1" x14ac:dyDescent="0.25">
      <c r="A47" s="9"/>
      <c r="B47" s="153"/>
      <c r="C47" s="181" t="str">
        <f>PROPER(TEXT(D47,"JJJJ"))</f>
        <v>Lundi</v>
      </c>
      <c r="D47" s="182">
        <f>$D45+1</f>
        <v>45523</v>
      </c>
      <c r="E47" s="156"/>
      <c r="F47" s="168"/>
      <c r="G47" s="157"/>
      <c r="H47" s="169"/>
      <c r="I47" s="157"/>
      <c r="J47" s="435" t="str">
        <f>IF(OR(L45="",L47=""),"",IF(L47&gt;L45,"»",IF(L47&lt;L45,"¼","¹º")))</f>
        <v>»</v>
      </c>
      <c r="K47" s="105"/>
      <c r="L47" s="387">
        <v>13.6</v>
      </c>
      <c r="M47" s="105"/>
      <c r="N47" s="184">
        <v>0.19722222222222199</v>
      </c>
      <c r="O47" s="105"/>
      <c r="P47" s="435" t="str">
        <f>IF(OR(R45="",R47=""),"",IF(R47&gt;R45,"»",IF(R47&lt;R45,"¼","¹º")))</f>
        <v>»</v>
      </c>
      <c r="Q47" s="105"/>
      <c r="R47" s="387">
        <v>24.8</v>
      </c>
      <c r="S47" s="105"/>
      <c r="T47" s="184">
        <v>0.54305555555555596</v>
      </c>
      <c r="U47" s="22"/>
      <c r="V47" s="84"/>
      <c r="W47" s="83"/>
      <c r="X47" s="181" t="str">
        <f>$C47</f>
        <v>Lundi</v>
      </c>
      <c r="Y47" s="182">
        <f>$D47</f>
        <v>45523</v>
      </c>
      <c r="Z47" s="81"/>
      <c r="AA47" s="183">
        <v>27.9</v>
      </c>
      <c r="AB47" s="81"/>
      <c r="AC47" s="184">
        <v>0.82361111111111096</v>
      </c>
      <c r="AD47" s="22"/>
      <c r="AE47" s="84"/>
      <c r="AF47" s="83"/>
      <c r="AG47" s="181" t="str">
        <f>$C47</f>
        <v>Lundi</v>
      </c>
      <c r="AH47" s="182">
        <f>$D47</f>
        <v>45523</v>
      </c>
      <c r="AI47" s="81"/>
      <c r="AJ47" s="208">
        <v>1.3</v>
      </c>
      <c r="AK47" s="81"/>
      <c r="AL47" s="184">
        <v>0</v>
      </c>
      <c r="AM47" s="81"/>
      <c r="AN47" s="184">
        <v>0</v>
      </c>
      <c r="AO47" s="81"/>
      <c r="AP47" s="184">
        <v>0</v>
      </c>
      <c r="AQ47" s="81"/>
      <c r="AR47" s="184">
        <v>0</v>
      </c>
      <c r="AS47" s="81"/>
      <c r="AT47" s="184">
        <v>0</v>
      </c>
      <c r="AU47" s="81"/>
      <c r="AV47" s="9"/>
      <c r="AW47" s="83"/>
      <c r="AX47" s="181" t="str">
        <f>$C47</f>
        <v>Lundi</v>
      </c>
      <c r="AY47" s="182">
        <f>$D47</f>
        <v>45523</v>
      </c>
      <c r="AZ47" s="81"/>
      <c r="BA47" s="184">
        <v>0.4152777777777778</v>
      </c>
      <c r="BB47" s="81"/>
      <c r="BC47" s="84"/>
      <c r="BD47" s="37">
        <v>23</v>
      </c>
      <c r="BE47" s="35">
        <f>D47</f>
        <v>45523</v>
      </c>
      <c r="BF47" s="36" t="str">
        <f>$C47</f>
        <v>Lundi</v>
      </c>
      <c r="BH47"/>
      <c r="BI47"/>
      <c r="BJ47"/>
      <c r="BK47"/>
      <c r="BQ47" s="61"/>
      <c r="BR47" s="61"/>
    </row>
    <row r="48" spans="1:70" ht="5.25" customHeight="1" x14ac:dyDescent="0.35">
      <c r="A48" s="9"/>
      <c r="B48" s="153"/>
      <c r="C48" s="80"/>
      <c r="D48" s="81"/>
      <c r="E48" s="156"/>
      <c r="F48" s="156"/>
      <c r="G48" s="157"/>
      <c r="H48" s="157"/>
      <c r="I48" s="157"/>
      <c r="J48" s="436"/>
      <c r="K48" s="105"/>
      <c r="L48" s="81"/>
      <c r="M48" s="105"/>
      <c r="N48" s="105"/>
      <c r="O48" s="105"/>
      <c r="P48" s="436"/>
      <c r="Q48" s="105"/>
      <c r="R48" s="81"/>
      <c r="S48" s="105"/>
      <c r="T48" s="105"/>
      <c r="U48" s="22"/>
      <c r="V48" s="84"/>
      <c r="W48" s="83"/>
      <c r="X48" s="80"/>
      <c r="Y48" s="81"/>
      <c r="Z48" s="81"/>
      <c r="AA48" s="81"/>
      <c r="AB48" s="81"/>
      <c r="AC48" s="82"/>
      <c r="AD48" s="22"/>
      <c r="AE48" s="84"/>
      <c r="AF48" s="83"/>
      <c r="AG48" s="80"/>
      <c r="AH48" s="81"/>
      <c r="AI48" s="81"/>
      <c r="AJ48" s="89"/>
      <c r="AK48" s="81"/>
      <c r="AL48" s="81"/>
      <c r="AM48" s="81"/>
      <c r="AN48" s="81"/>
      <c r="AO48" s="81"/>
      <c r="AP48" s="81"/>
      <c r="AQ48" s="81"/>
      <c r="AR48" s="81"/>
      <c r="AS48" s="81"/>
      <c r="AT48" s="81"/>
      <c r="AU48" s="81"/>
      <c r="AV48" s="9"/>
      <c r="AW48" s="83"/>
      <c r="AX48" s="80"/>
      <c r="AY48" s="81"/>
      <c r="AZ48" s="81"/>
      <c r="BA48" s="82"/>
      <c r="BB48" s="81"/>
      <c r="BC48" s="84"/>
      <c r="BD48" s="37"/>
      <c r="BE48" s="102"/>
      <c r="BF48" s="101"/>
      <c r="BH48"/>
      <c r="BI48"/>
      <c r="BJ48"/>
      <c r="BK48"/>
      <c r="BQ48" s="61"/>
      <c r="BR48" s="61"/>
    </row>
    <row r="49" spans="1:70" ht="27" customHeight="1" x14ac:dyDescent="0.25">
      <c r="A49" s="9"/>
      <c r="B49" s="153"/>
      <c r="C49" s="181" t="str">
        <f>PROPER(TEXT(D49,"JJJJ"))</f>
        <v>Mardi</v>
      </c>
      <c r="D49" s="182">
        <f>$D47+1</f>
        <v>45524</v>
      </c>
      <c r="E49" s="156"/>
      <c r="F49" s="168"/>
      <c r="G49" s="157"/>
      <c r="H49" s="169"/>
      <c r="I49" s="157"/>
      <c r="J49" s="435" t="str">
        <f>IF(OR(L47="",L49=""),"",IF(L49&gt;L47,"»",IF(L49&lt;L47,"¼","¹º")))</f>
        <v>¼</v>
      </c>
      <c r="K49" s="105"/>
      <c r="L49" s="387">
        <v>12.9</v>
      </c>
      <c r="M49" s="105"/>
      <c r="N49" s="184">
        <v>0.31527777777777799</v>
      </c>
      <c r="O49" s="105"/>
      <c r="P49" s="435" t="str">
        <f>IF(OR(R47="",R49=""),"",IF(R49&gt;R47,"»",IF(R49&lt;R47,"¼","¹º")))</f>
        <v>¼</v>
      </c>
      <c r="Q49" s="105"/>
      <c r="R49" s="387">
        <v>21.2</v>
      </c>
      <c r="S49" s="105"/>
      <c r="T49" s="184">
        <v>0.54513888888888895</v>
      </c>
      <c r="U49" s="22"/>
      <c r="V49" s="84"/>
      <c r="W49" s="83"/>
      <c r="X49" s="181" t="str">
        <f>$C49</f>
        <v>Mardi</v>
      </c>
      <c r="Y49" s="182">
        <f>$D49</f>
        <v>45524</v>
      </c>
      <c r="Z49" s="81"/>
      <c r="AA49" s="183">
        <v>30.1</v>
      </c>
      <c r="AB49" s="81"/>
      <c r="AC49" s="184">
        <v>0.66388888888888897</v>
      </c>
      <c r="AD49" s="22"/>
      <c r="AE49" s="84"/>
      <c r="AF49" s="83"/>
      <c r="AG49" s="181" t="str">
        <f>$C49</f>
        <v>Mardi</v>
      </c>
      <c r="AH49" s="182">
        <f>$D49</f>
        <v>45524</v>
      </c>
      <c r="AI49" s="81"/>
      <c r="AJ49" s="208">
        <v>0</v>
      </c>
      <c r="AK49" s="81"/>
      <c r="AL49" s="184">
        <v>0</v>
      </c>
      <c r="AM49" s="81"/>
      <c r="AN49" s="184">
        <v>0</v>
      </c>
      <c r="AO49" s="81"/>
      <c r="AP49" s="184">
        <v>0</v>
      </c>
      <c r="AQ49" s="81"/>
      <c r="AR49" s="184">
        <v>0</v>
      </c>
      <c r="AS49" s="81"/>
      <c r="AT49" s="184">
        <v>0</v>
      </c>
      <c r="AU49" s="81"/>
      <c r="AV49" s="9"/>
      <c r="AW49" s="83"/>
      <c r="AX49" s="181" t="str">
        <f>$C49</f>
        <v>Mardi</v>
      </c>
      <c r="AY49" s="182">
        <f>$D49</f>
        <v>45524</v>
      </c>
      <c r="AZ49" s="81"/>
      <c r="BA49" s="184">
        <v>0.4993055555555555</v>
      </c>
      <c r="BB49" s="81"/>
      <c r="BC49" s="84"/>
      <c r="BD49" s="37">
        <v>20</v>
      </c>
      <c r="BE49" s="35">
        <f>D49</f>
        <v>45524</v>
      </c>
      <c r="BF49" s="36" t="str">
        <f>$C49</f>
        <v>Mardi</v>
      </c>
      <c r="BH49"/>
      <c r="BI49"/>
      <c r="BJ49"/>
      <c r="BK49"/>
      <c r="BQ49" s="61"/>
      <c r="BR49" s="61"/>
    </row>
    <row r="50" spans="1:70" ht="5.25" customHeight="1" x14ac:dyDescent="0.35">
      <c r="A50" s="9"/>
      <c r="B50" s="153"/>
      <c r="C50" s="80"/>
      <c r="D50" s="81"/>
      <c r="E50" s="156"/>
      <c r="F50" s="156"/>
      <c r="G50" s="157"/>
      <c r="H50" s="157"/>
      <c r="I50" s="157"/>
      <c r="J50" s="436"/>
      <c r="K50" s="105"/>
      <c r="L50" s="81"/>
      <c r="M50" s="105"/>
      <c r="N50" s="105"/>
      <c r="O50" s="105"/>
      <c r="P50" s="436"/>
      <c r="Q50" s="105"/>
      <c r="R50" s="81"/>
      <c r="S50" s="105"/>
      <c r="T50" s="105"/>
      <c r="U50" s="22"/>
      <c r="V50" s="84"/>
      <c r="W50" s="83"/>
      <c r="X50" s="80"/>
      <c r="Y50" s="81"/>
      <c r="Z50" s="81"/>
      <c r="AA50" s="81"/>
      <c r="AB50" s="81"/>
      <c r="AC50" s="82"/>
      <c r="AD50" s="22"/>
      <c r="AE50" s="84"/>
      <c r="AF50" s="83"/>
      <c r="AG50" s="80"/>
      <c r="AH50" s="81"/>
      <c r="AI50" s="81"/>
      <c r="AJ50" s="89"/>
      <c r="AK50" s="81"/>
      <c r="AL50" s="81"/>
      <c r="AM50" s="81"/>
      <c r="AN50" s="81"/>
      <c r="AO50" s="81"/>
      <c r="AP50" s="81"/>
      <c r="AQ50" s="81"/>
      <c r="AR50" s="81"/>
      <c r="AS50" s="81"/>
      <c r="AT50" s="81"/>
      <c r="AU50" s="81"/>
      <c r="AV50" s="9"/>
      <c r="AW50" s="83"/>
      <c r="AX50" s="80"/>
      <c r="AY50" s="81"/>
      <c r="AZ50" s="81"/>
      <c r="BA50" s="82"/>
      <c r="BB50" s="81"/>
      <c r="BC50" s="84"/>
      <c r="BD50" s="37"/>
      <c r="BE50" s="102"/>
      <c r="BF50" s="101"/>
      <c r="BH50"/>
      <c r="BI50"/>
      <c r="BJ50"/>
      <c r="BK50"/>
      <c r="BQ50" s="61"/>
      <c r="BR50" s="61"/>
    </row>
    <row r="51" spans="1:70" ht="27" customHeight="1" x14ac:dyDescent="0.25">
      <c r="A51" s="9"/>
      <c r="B51" s="153"/>
      <c r="C51" s="181" t="str">
        <f>PROPER(TEXT(D51,"JJJJ"))</f>
        <v>Mercredi</v>
      </c>
      <c r="D51" s="182">
        <f>$D49+1</f>
        <v>45525</v>
      </c>
      <c r="E51" s="156"/>
      <c r="F51" s="168"/>
      <c r="G51" s="157"/>
      <c r="H51" s="169"/>
      <c r="I51" s="157"/>
      <c r="J51" s="435" t="str">
        <f>IF(OR(L49="",L51=""),"",IF(L51&gt;L49,"»",IF(L51&lt;L49,"¼","¹º")))</f>
        <v>¼</v>
      </c>
      <c r="K51" s="105"/>
      <c r="L51" s="387">
        <v>11.1</v>
      </c>
      <c r="M51" s="105"/>
      <c r="N51" s="184">
        <v>0.30277777777777798</v>
      </c>
      <c r="O51" s="105"/>
      <c r="P51" s="435" t="str">
        <f>IF(OR(R49="",R51=""),"",IF(R51&gt;R49,"»",IF(R51&lt;R49,"¼","¹º")))</f>
        <v>»</v>
      </c>
      <c r="Q51" s="105"/>
      <c r="R51" s="387">
        <v>22.3</v>
      </c>
      <c r="S51" s="105"/>
      <c r="T51" s="184">
        <v>0.50902777777777797</v>
      </c>
      <c r="U51" s="22"/>
      <c r="V51" s="84"/>
      <c r="W51" s="83"/>
      <c r="X51" s="181" t="str">
        <f>$C51</f>
        <v>Mercredi</v>
      </c>
      <c r="Y51" s="182">
        <f>$D51</f>
        <v>45525</v>
      </c>
      <c r="Z51" s="81"/>
      <c r="AA51" s="183">
        <v>25.2</v>
      </c>
      <c r="AB51" s="81"/>
      <c r="AC51" s="184">
        <v>0.63958333333333295</v>
      </c>
      <c r="AD51" s="22"/>
      <c r="AE51" s="84"/>
      <c r="AF51" s="83"/>
      <c r="AG51" s="181" t="str">
        <f>$C51</f>
        <v>Mercredi</v>
      </c>
      <c r="AH51" s="182">
        <f>$D51</f>
        <v>45525</v>
      </c>
      <c r="AI51" s="81"/>
      <c r="AJ51" s="208">
        <v>0</v>
      </c>
      <c r="AK51" s="81"/>
      <c r="AL51" s="184">
        <v>0</v>
      </c>
      <c r="AM51" s="81"/>
      <c r="AN51" s="184">
        <v>0</v>
      </c>
      <c r="AO51" s="81"/>
      <c r="AP51" s="184">
        <v>0</v>
      </c>
      <c r="AQ51" s="81"/>
      <c r="AR51" s="184">
        <v>0</v>
      </c>
      <c r="AS51" s="81"/>
      <c r="AT51" s="184">
        <v>0</v>
      </c>
      <c r="AU51" s="81"/>
      <c r="AV51" s="9"/>
      <c r="AW51" s="83"/>
      <c r="AX51" s="181" t="str">
        <f>$C51</f>
        <v>Mercredi</v>
      </c>
      <c r="AY51" s="182">
        <f>$D51</f>
        <v>45525</v>
      </c>
      <c r="AZ51" s="81"/>
      <c r="BA51" s="184">
        <v>0.47500000000000003</v>
      </c>
      <c r="BB51" s="81"/>
      <c r="BC51" s="84"/>
      <c r="BD51" s="37">
        <v>24</v>
      </c>
      <c r="BE51" s="35">
        <f>D51</f>
        <v>45525</v>
      </c>
      <c r="BF51" s="36" t="str">
        <f>$C51</f>
        <v>Mercredi</v>
      </c>
      <c r="BH51"/>
      <c r="BI51"/>
      <c r="BJ51"/>
      <c r="BK51"/>
      <c r="BQ51" s="61"/>
      <c r="BR51" s="61"/>
    </row>
    <row r="52" spans="1:70" ht="5.25" customHeight="1" x14ac:dyDescent="0.35">
      <c r="A52" s="9"/>
      <c r="B52" s="153"/>
      <c r="C52" s="80"/>
      <c r="D52" s="81"/>
      <c r="E52" s="156"/>
      <c r="F52" s="156"/>
      <c r="G52" s="157"/>
      <c r="H52" s="157"/>
      <c r="I52" s="157"/>
      <c r="J52" s="436"/>
      <c r="K52" s="105"/>
      <c r="L52" s="81"/>
      <c r="M52" s="105"/>
      <c r="N52" s="105"/>
      <c r="O52" s="105"/>
      <c r="P52" s="436"/>
      <c r="Q52" s="105"/>
      <c r="R52" s="81"/>
      <c r="S52" s="105"/>
      <c r="T52" s="105"/>
      <c r="U52" s="22"/>
      <c r="V52" s="84"/>
      <c r="W52" s="83"/>
      <c r="X52" s="80"/>
      <c r="Y52" s="81"/>
      <c r="Z52" s="81"/>
      <c r="AA52" s="81"/>
      <c r="AB52" s="81"/>
      <c r="AC52" s="82"/>
      <c r="AD52" s="22"/>
      <c r="AE52" s="84"/>
      <c r="AF52" s="83"/>
      <c r="AG52" s="80"/>
      <c r="AH52" s="81"/>
      <c r="AI52" s="81"/>
      <c r="AJ52" s="89"/>
      <c r="AK52" s="81"/>
      <c r="AL52" s="81"/>
      <c r="AM52" s="81"/>
      <c r="AN52" s="81"/>
      <c r="AO52" s="81"/>
      <c r="AP52" s="81"/>
      <c r="AQ52" s="81"/>
      <c r="AR52" s="81"/>
      <c r="AS52" s="81"/>
      <c r="AT52" s="81"/>
      <c r="AU52" s="81"/>
      <c r="AV52" s="9"/>
      <c r="AW52" s="83"/>
      <c r="AX52" s="80"/>
      <c r="AY52" s="81"/>
      <c r="AZ52" s="81"/>
      <c r="BA52" s="82"/>
      <c r="BB52" s="81"/>
      <c r="BC52" s="84"/>
      <c r="BD52" s="37"/>
      <c r="BE52" s="87"/>
      <c r="BF52" s="88"/>
      <c r="BH52"/>
      <c r="BI52"/>
      <c r="BJ52"/>
      <c r="BK52"/>
      <c r="BQ52" s="61"/>
      <c r="BR52" s="61"/>
    </row>
    <row r="53" spans="1:70" ht="27" customHeight="1" x14ac:dyDescent="0.25">
      <c r="A53" s="9"/>
      <c r="B53" s="153"/>
      <c r="C53" s="181" t="str">
        <f>PROPER(TEXT(D53,"JJJJ"))</f>
        <v>Jeudi</v>
      </c>
      <c r="D53" s="182">
        <f>$D51+1</f>
        <v>45526</v>
      </c>
      <c r="E53" s="156"/>
      <c r="F53" s="168"/>
      <c r="G53" s="157"/>
      <c r="H53" s="169"/>
      <c r="I53" s="157"/>
      <c r="J53" s="435" t="str">
        <f>IF(OR(L51="",L53=""),"",IF(L53&gt;L51,"»",IF(L53&lt;L51,"¼","¹º")))</f>
        <v>¹º</v>
      </c>
      <c r="K53" s="105"/>
      <c r="L53" s="387">
        <v>11.1</v>
      </c>
      <c r="M53" s="105"/>
      <c r="N53" s="184">
        <v>0.30277777777777798</v>
      </c>
      <c r="O53" s="105"/>
      <c r="P53" s="435" t="str">
        <f>IF(OR(R51="",R53=""),"",IF(R53&gt;R51,"»",IF(R53&lt;R51,"¼","¹º")))</f>
        <v>¹º</v>
      </c>
      <c r="Q53" s="105"/>
      <c r="R53" s="387">
        <v>22.3</v>
      </c>
      <c r="S53" s="105"/>
      <c r="T53" s="184">
        <v>0.50902777777777797</v>
      </c>
      <c r="U53" s="22"/>
      <c r="V53" s="84"/>
      <c r="W53" s="83"/>
      <c r="X53" s="181" t="str">
        <f>$C53</f>
        <v>Jeudi</v>
      </c>
      <c r="Y53" s="182">
        <f>$D53</f>
        <v>45526</v>
      </c>
      <c r="Z53" s="81"/>
      <c r="AA53" s="183">
        <v>20.2</v>
      </c>
      <c r="AB53" s="81"/>
      <c r="AC53" s="184">
        <v>0.63958333333333295</v>
      </c>
      <c r="AD53" s="22"/>
      <c r="AE53" s="84"/>
      <c r="AF53" s="83"/>
      <c r="AG53" s="181" t="str">
        <f>$C53</f>
        <v>Jeudi</v>
      </c>
      <c r="AH53" s="182">
        <f>$D53</f>
        <v>45526</v>
      </c>
      <c r="AI53" s="81"/>
      <c r="AJ53" s="208">
        <v>0</v>
      </c>
      <c r="AK53" s="81"/>
      <c r="AL53" s="184">
        <v>0</v>
      </c>
      <c r="AM53" s="81"/>
      <c r="AN53" s="184">
        <v>0</v>
      </c>
      <c r="AO53" s="81"/>
      <c r="AP53" s="184">
        <v>0</v>
      </c>
      <c r="AQ53" s="81"/>
      <c r="AR53" s="184">
        <v>0</v>
      </c>
      <c r="AS53" s="81"/>
      <c r="AT53" s="184">
        <v>0</v>
      </c>
      <c r="AU53" s="81"/>
      <c r="AV53" s="9"/>
      <c r="AW53" s="83"/>
      <c r="AX53" s="181" t="str">
        <f>$C53</f>
        <v>Jeudi</v>
      </c>
      <c r="AY53" s="182">
        <f>$D53</f>
        <v>45526</v>
      </c>
      <c r="AZ53" s="81"/>
      <c r="BA53" s="184">
        <v>0.47500000000000003</v>
      </c>
      <c r="BB53" s="81"/>
      <c r="BC53" s="84"/>
      <c r="BD53" s="37">
        <v>22</v>
      </c>
      <c r="BE53" s="35">
        <f>D53</f>
        <v>45526</v>
      </c>
      <c r="BF53" s="36" t="str">
        <f>$C53</f>
        <v>Jeudi</v>
      </c>
      <c r="BH53"/>
      <c r="BI53"/>
      <c r="BJ53"/>
      <c r="BK53"/>
      <c r="BQ53" s="61"/>
      <c r="BR53" s="61"/>
    </row>
    <row r="54" spans="1:70" ht="5.25" customHeight="1" x14ac:dyDescent="0.35">
      <c r="A54" s="9"/>
      <c r="B54" s="153"/>
      <c r="C54" s="80"/>
      <c r="D54" s="81"/>
      <c r="E54" s="156"/>
      <c r="F54" s="156"/>
      <c r="G54" s="157"/>
      <c r="H54" s="157"/>
      <c r="I54" s="157"/>
      <c r="J54" s="436"/>
      <c r="K54" s="105"/>
      <c r="L54" s="81"/>
      <c r="M54" s="105"/>
      <c r="N54" s="105"/>
      <c r="O54" s="105"/>
      <c r="P54" s="436"/>
      <c r="Q54" s="105"/>
      <c r="R54" s="81"/>
      <c r="S54" s="105"/>
      <c r="T54" s="105"/>
      <c r="U54" s="22"/>
      <c r="V54" s="84"/>
      <c r="W54" s="83"/>
      <c r="X54" s="80"/>
      <c r="Y54" s="81"/>
      <c r="Z54" s="81"/>
      <c r="AA54" s="81"/>
      <c r="AB54" s="81"/>
      <c r="AC54" s="82"/>
      <c r="AD54" s="22"/>
      <c r="AE54" s="84"/>
      <c r="AF54" s="83"/>
      <c r="AG54" s="80"/>
      <c r="AH54" s="81"/>
      <c r="AI54" s="81"/>
      <c r="AJ54" s="89"/>
      <c r="AK54" s="81"/>
      <c r="AL54" s="81"/>
      <c r="AM54" s="81"/>
      <c r="AN54" s="81"/>
      <c r="AO54" s="81"/>
      <c r="AP54" s="81"/>
      <c r="AQ54" s="81"/>
      <c r="AR54" s="81"/>
      <c r="AS54" s="81"/>
      <c r="AT54" s="81"/>
      <c r="AU54" s="81"/>
      <c r="AV54" s="9"/>
      <c r="AW54" s="83"/>
      <c r="AX54" s="80"/>
      <c r="AY54" s="81"/>
      <c r="AZ54" s="81"/>
      <c r="BA54" s="82"/>
      <c r="BB54" s="81"/>
      <c r="BC54" s="84"/>
      <c r="BD54" s="37"/>
      <c r="BE54" s="87"/>
      <c r="BF54" s="88"/>
      <c r="BH54"/>
      <c r="BI54"/>
      <c r="BJ54"/>
      <c r="BK54"/>
      <c r="BQ54" s="61"/>
      <c r="BR54" s="61"/>
    </row>
    <row r="55" spans="1:70" ht="27" customHeight="1" x14ac:dyDescent="0.25">
      <c r="A55" s="9"/>
      <c r="B55" s="153"/>
      <c r="C55" s="181" t="str">
        <f>PROPER(TEXT(D55,"JJJJ"))</f>
        <v>Vendredi</v>
      </c>
      <c r="D55" s="182">
        <f>$D53+1</f>
        <v>45527</v>
      </c>
      <c r="E55" s="156"/>
      <c r="F55" s="168"/>
      <c r="G55" s="157"/>
      <c r="H55" s="169"/>
      <c r="I55" s="157"/>
      <c r="J55" s="435" t="str">
        <f>IF(OR(L53="",L55=""),"",IF(L55&gt;L53,"»",IF(L55&lt;L53,"¼","¹º")))</f>
        <v>»</v>
      </c>
      <c r="K55" s="105"/>
      <c r="L55" s="387">
        <v>18.899999999999999</v>
      </c>
      <c r="M55" s="105"/>
      <c r="N55" s="184">
        <v>1.8055555555555599E-2</v>
      </c>
      <c r="O55" s="105"/>
      <c r="P55" s="435" t="str">
        <f>IF(OR(R53="",R55=""),"",IF(R55&gt;R53,"»",IF(R55&lt;R53,"¼","¹º")))</f>
        <v>»</v>
      </c>
      <c r="Q55" s="105"/>
      <c r="R55" s="387">
        <v>24.4</v>
      </c>
      <c r="S55" s="105"/>
      <c r="T55" s="184">
        <v>0.68402777777777801</v>
      </c>
      <c r="U55" s="22"/>
      <c r="V55" s="84"/>
      <c r="W55" s="83"/>
      <c r="X55" s="181" t="str">
        <f>$C55</f>
        <v>Vendredi</v>
      </c>
      <c r="Y55" s="182">
        <f>$D55</f>
        <v>45527</v>
      </c>
      <c r="Z55" s="81"/>
      <c r="AA55" s="183">
        <v>14.8</v>
      </c>
      <c r="AB55" s="81"/>
      <c r="AC55" s="184">
        <v>0.57847222222222205</v>
      </c>
      <c r="AD55" s="22"/>
      <c r="AE55" s="84"/>
      <c r="AF55" s="83"/>
      <c r="AG55" s="181" t="str">
        <f>$C55</f>
        <v>Vendredi</v>
      </c>
      <c r="AH55" s="182">
        <f>$D55</f>
        <v>45527</v>
      </c>
      <c r="AI55" s="81"/>
      <c r="AJ55" s="208">
        <v>1.8</v>
      </c>
      <c r="AK55" s="81"/>
      <c r="AL55" s="184">
        <v>7.6388888888888881E-2</v>
      </c>
      <c r="AM55" s="81"/>
      <c r="AN55" s="184">
        <v>0</v>
      </c>
      <c r="AO55" s="81"/>
      <c r="AP55" s="184">
        <v>7.6388888888888881E-2</v>
      </c>
      <c r="AQ55" s="81"/>
      <c r="AR55" s="184">
        <v>0</v>
      </c>
      <c r="AS55" s="81"/>
      <c r="AT55" s="184">
        <v>0</v>
      </c>
      <c r="AU55" s="81"/>
      <c r="AV55" s="9"/>
      <c r="AW55" s="83"/>
      <c r="AX55" s="181" t="str">
        <f>$C55</f>
        <v>Vendredi</v>
      </c>
      <c r="AY55" s="182">
        <f>$D55</f>
        <v>45527</v>
      </c>
      <c r="AZ55" s="81"/>
      <c r="BA55" s="184">
        <v>0.3743055555555555</v>
      </c>
      <c r="BB55" s="81"/>
      <c r="BC55" s="84"/>
      <c r="BD55" s="37">
        <v>23</v>
      </c>
      <c r="BE55" s="35">
        <f>D55</f>
        <v>45527</v>
      </c>
      <c r="BF55" s="36" t="str">
        <f>$C55</f>
        <v>Vendredi</v>
      </c>
      <c r="BH55"/>
      <c r="BI55"/>
      <c r="BJ55"/>
      <c r="BK55"/>
      <c r="BQ55" s="61"/>
      <c r="BR55" s="61"/>
    </row>
    <row r="56" spans="1:70" ht="5.25" customHeight="1" x14ac:dyDescent="0.35">
      <c r="A56" s="9"/>
      <c r="B56" s="153"/>
      <c r="C56" s="80"/>
      <c r="D56" s="81"/>
      <c r="E56" s="156"/>
      <c r="F56" s="156"/>
      <c r="G56" s="157"/>
      <c r="H56" s="157"/>
      <c r="I56" s="157"/>
      <c r="J56" s="436"/>
      <c r="K56" s="105"/>
      <c r="L56" s="81"/>
      <c r="M56" s="105"/>
      <c r="N56" s="105"/>
      <c r="O56" s="105"/>
      <c r="P56" s="436"/>
      <c r="Q56" s="105"/>
      <c r="R56" s="81"/>
      <c r="S56" s="105"/>
      <c r="T56" s="105"/>
      <c r="U56" s="22"/>
      <c r="V56" s="84"/>
      <c r="W56" s="83"/>
      <c r="X56" s="80"/>
      <c r="Y56" s="81"/>
      <c r="Z56" s="81"/>
      <c r="AA56" s="81"/>
      <c r="AB56" s="81"/>
      <c r="AC56" s="82"/>
      <c r="AD56" s="22"/>
      <c r="AE56" s="84"/>
      <c r="AF56" s="83"/>
      <c r="AG56" s="80"/>
      <c r="AH56" s="81"/>
      <c r="AI56" s="81"/>
      <c r="AJ56" s="89"/>
      <c r="AK56" s="81"/>
      <c r="AL56" s="81"/>
      <c r="AM56" s="81"/>
      <c r="AN56" s="81"/>
      <c r="AO56" s="81"/>
      <c r="AP56" s="81"/>
      <c r="AQ56" s="81"/>
      <c r="AR56" s="81"/>
      <c r="AS56" s="81"/>
      <c r="AT56" s="81"/>
      <c r="AU56" s="81"/>
      <c r="AV56" s="9"/>
      <c r="AW56" s="83"/>
      <c r="AX56" s="80"/>
      <c r="AY56" s="81"/>
      <c r="AZ56" s="81"/>
      <c r="BA56" s="82"/>
      <c r="BB56" s="81"/>
      <c r="BC56" s="84"/>
      <c r="BD56" s="37"/>
      <c r="BE56" s="102"/>
      <c r="BF56" s="101"/>
      <c r="BH56"/>
      <c r="BI56"/>
      <c r="BJ56"/>
      <c r="BK56"/>
      <c r="BQ56" s="61"/>
      <c r="BR56" s="61"/>
    </row>
    <row r="57" spans="1:70" ht="27" customHeight="1" x14ac:dyDescent="0.25">
      <c r="A57" s="9"/>
      <c r="B57" s="153"/>
      <c r="C57" s="181" t="str">
        <f>PROPER(TEXT(D57,"JJJJ"))</f>
        <v>Samedi</v>
      </c>
      <c r="D57" s="182">
        <f>$D55+1</f>
        <v>45528</v>
      </c>
      <c r="E57" s="156"/>
      <c r="F57" s="168"/>
      <c r="G57" s="157"/>
      <c r="H57" s="169"/>
      <c r="I57" s="157"/>
      <c r="J57" s="435" t="str">
        <f>IF(OR(L55="",L57=""),"",IF(L57&gt;L55,"»",IF(L57&lt;L55,"¼","¹º")))</f>
        <v>¼</v>
      </c>
      <c r="K57" s="105"/>
      <c r="L57" s="387">
        <v>16.3</v>
      </c>
      <c r="M57" s="105"/>
      <c r="N57" s="184">
        <v>0.99652777777777801</v>
      </c>
      <c r="O57" s="105"/>
      <c r="P57" s="435" t="str">
        <f>IF(OR(R55="",R57=""),"",IF(R57&gt;R55,"»",IF(R57&lt;R55,"¼","¹º")))</f>
        <v>»</v>
      </c>
      <c r="Q57" s="105"/>
      <c r="R57" s="387">
        <v>25.5</v>
      </c>
      <c r="S57" s="105"/>
      <c r="T57" s="184">
        <v>0.55486111111111103</v>
      </c>
      <c r="U57" s="22"/>
      <c r="V57" s="84"/>
      <c r="W57" s="83"/>
      <c r="X57" s="181" t="str">
        <f>$C57</f>
        <v>Samedi</v>
      </c>
      <c r="Y57" s="182">
        <f>$D57</f>
        <v>45528</v>
      </c>
      <c r="Z57" s="81"/>
      <c r="AA57" s="183">
        <v>32.700000000000003</v>
      </c>
      <c r="AB57" s="81"/>
      <c r="AC57" s="184">
        <v>0.67222222222222205</v>
      </c>
      <c r="AD57" s="22"/>
      <c r="AE57" s="84"/>
      <c r="AF57" s="83"/>
      <c r="AG57" s="181" t="str">
        <f>$C57</f>
        <v>Samedi</v>
      </c>
      <c r="AH57" s="182">
        <f>$D57</f>
        <v>45528</v>
      </c>
      <c r="AI57" s="81"/>
      <c r="AJ57" s="208">
        <v>0.2</v>
      </c>
      <c r="AK57" s="81"/>
      <c r="AL57" s="184">
        <v>0</v>
      </c>
      <c r="AM57" s="81"/>
      <c r="AN57" s="184">
        <v>0</v>
      </c>
      <c r="AO57" s="81"/>
      <c r="AP57" s="184">
        <v>0</v>
      </c>
      <c r="AQ57" s="81"/>
      <c r="AR57" s="184">
        <v>0</v>
      </c>
      <c r="AS57" s="81"/>
      <c r="AT57" s="184">
        <v>0</v>
      </c>
      <c r="AU57" s="81"/>
      <c r="AV57" s="9"/>
      <c r="AW57" s="83"/>
      <c r="AX57" s="181" t="str">
        <f>$C57</f>
        <v>Samedi</v>
      </c>
      <c r="AY57" s="182">
        <f>$D57</f>
        <v>45528</v>
      </c>
      <c r="AZ57" s="81"/>
      <c r="BA57" s="184">
        <v>0.3833333333333333</v>
      </c>
      <c r="BB57" s="81"/>
      <c r="BC57" s="84"/>
      <c r="BD57" s="37">
        <v>20</v>
      </c>
      <c r="BE57" s="35">
        <f>D57</f>
        <v>45528</v>
      </c>
      <c r="BF57" s="36" t="str">
        <f>$C57</f>
        <v>Samedi</v>
      </c>
      <c r="BH57"/>
      <c r="BI57"/>
      <c r="BJ57"/>
      <c r="BK57"/>
      <c r="BQ57" s="61"/>
      <c r="BR57" s="61"/>
    </row>
    <row r="58" spans="1:70" ht="5.25" customHeight="1" x14ac:dyDescent="0.35">
      <c r="A58" s="9"/>
      <c r="B58" s="153"/>
      <c r="C58" s="80"/>
      <c r="D58" s="81"/>
      <c r="E58" s="156"/>
      <c r="F58" s="156"/>
      <c r="G58" s="157"/>
      <c r="H58" s="157"/>
      <c r="I58" s="157"/>
      <c r="J58" s="436"/>
      <c r="K58" s="105"/>
      <c r="L58" s="81"/>
      <c r="M58" s="105"/>
      <c r="N58" s="105"/>
      <c r="O58" s="105"/>
      <c r="P58" s="436"/>
      <c r="Q58" s="105"/>
      <c r="R58" s="81"/>
      <c r="S58" s="105"/>
      <c r="T58" s="105"/>
      <c r="U58" s="22"/>
      <c r="V58" s="84"/>
      <c r="W58" s="83"/>
      <c r="X58" s="80"/>
      <c r="Y58" s="81"/>
      <c r="Z58" s="81"/>
      <c r="AA58" s="81"/>
      <c r="AB58" s="81"/>
      <c r="AC58" s="82"/>
      <c r="AD58" s="22"/>
      <c r="AE58" s="84"/>
      <c r="AF58" s="83"/>
      <c r="AG58" s="80"/>
      <c r="AH58" s="81"/>
      <c r="AI58" s="81"/>
      <c r="AJ58" s="89"/>
      <c r="AK58" s="81"/>
      <c r="AL58" s="81"/>
      <c r="AM58" s="81"/>
      <c r="AN58" s="81"/>
      <c r="AO58" s="81"/>
      <c r="AP58" s="81"/>
      <c r="AQ58" s="81"/>
      <c r="AR58" s="81"/>
      <c r="AS58" s="81"/>
      <c r="AT58" s="81"/>
      <c r="AU58" s="81"/>
      <c r="AV58" s="9"/>
      <c r="AW58" s="83"/>
      <c r="AX58" s="80"/>
      <c r="AY58" s="81"/>
      <c r="AZ58" s="81"/>
      <c r="BA58" s="82"/>
      <c r="BB58" s="81"/>
      <c r="BC58" s="84"/>
      <c r="BD58" s="37"/>
      <c r="BE58" s="87"/>
      <c r="BF58" s="88"/>
      <c r="BH58"/>
      <c r="BI58"/>
      <c r="BJ58"/>
      <c r="BK58"/>
      <c r="BQ58" s="61"/>
      <c r="BR58" s="61"/>
    </row>
    <row r="59" spans="1:70" ht="27" customHeight="1" thickBot="1" x14ac:dyDescent="0.3">
      <c r="A59" s="9"/>
      <c r="B59" s="153"/>
      <c r="C59" s="181" t="str">
        <f>PROPER(TEXT(D59,"JJJJ"))</f>
        <v>Dimanche</v>
      </c>
      <c r="D59" s="182">
        <f>$D57+1</f>
        <v>45529</v>
      </c>
      <c r="E59" s="156"/>
      <c r="F59" s="168"/>
      <c r="G59" s="157"/>
      <c r="H59" s="169"/>
      <c r="I59" s="157"/>
      <c r="J59" s="435" t="str">
        <f>IF(OR(L57="",L59=""),"",IF(L59&gt;L57,"»",IF(L59&lt;L57,"¼","¹º")))</f>
        <v>¼</v>
      </c>
      <c r="K59" s="105"/>
      <c r="L59" s="387">
        <v>10.8</v>
      </c>
      <c r="M59" s="105"/>
      <c r="N59" s="184">
        <v>0.29097222222222202</v>
      </c>
      <c r="O59" s="105"/>
      <c r="P59" s="435" t="str">
        <f>IF(OR(R57="",R59=""),"",IF(R59&gt;R57,"»",IF(R59&lt;R57,"¼","¹º")))</f>
        <v>¼</v>
      </c>
      <c r="Q59" s="105"/>
      <c r="R59" s="387">
        <v>22.5</v>
      </c>
      <c r="S59" s="105"/>
      <c r="T59" s="184">
        <v>0.59583333333333299</v>
      </c>
      <c r="U59" s="22"/>
      <c r="V59" s="84"/>
      <c r="W59" s="83"/>
      <c r="X59" s="181" t="str">
        <f>$C59</f>
        <v>Dimanche</v>
      </c>
      <c r="Y59" s="182">
        <f>$D59</f>
        <v>45529</v>
      </c>
      <c r="Z59" s="81"/>
      <c r="AA59" s="183">
        <v>27</v>
      </c>
      <c r="AB59" s="81"/>
      <c r="AC59" s="184">
        <v>0.80138888888888904</v>
      </c>
      <c r="AD59" s="22"/>
      <c r="AE59" s="84"/>
      <c r="AF59" s="83"/>
      <c r="AG59" s="181" t="str">
        <f>$C59</f>
        <v>Dimanche</v>
      </c>
      <c r="AH59" s="182">
        <f>$D59</f>
        <v>45529</v>
      </c>
      <c r="AI59" s="81"/>
      <c r="AJ59" s="208">
        <v>0</v>
      </c>
      <c r="AK59" s="81"/>
      <c r="AL59" s="184">
        <v>0</v>
      </c>
      <c r="AM59" s="81"/>
      <c r="AN59" s="184">
        <v>0</v>
      </c>
      <c r="AO59" s="81"/>
      <c r="AP59" s="184">
        <v>0</v>
      </c>
      <c r="AQ59" s="81"/>
      <c r="AR59" s="184">
        <v>0</v>
      </c>
      <c r="AS59" s="81"/>
      <c r="AT59" s="184">
        <v>0</v>
      </c>
      <c r="AU59" s="81"/>
      <c r="AV59" s="9"/>
      <c r="AW59" s="83"/>
      <c r="AX59" s="181" t="str">
        <f>$C59</f>
        <v>Dimanche</v>
      </c>
      <c r="AY59" s="182">
        <f>$D59</f>
        <v>45529</v>
      </c>
      <c r="AZ59" s="81"/>
      <c r="BA59" s="184">
        <v>0.49444444444444446</v>
      </c>
      <c r="BB59" s="81"/>
      <c r="BC59" s="84"/>
      <c r="BD59" s="37">
        <v>22</v>
      </c>
      <c r="BE59" s="35">
        <f>D59</f>
        <v>45529</v>
      </c>
      <c r="BF59" s="36" t="str">
        <f>$C59</f>
        <v>Dimanche</v>
      </c>
      <c r="BH59"/>
      <c r="BI59"/>
      <c r="BJ59"/>
      <c r="BK59"/>
      <c r="BQ59" s="61"/>
      <c r="BR59" s="61"/>
    </row>
    <row r="60" spans="1:70" ht="27" customHeight="1" thickTop="1" thickBot="1" x14ac:dyDescent="0.4">
      <c r="A60" s="13"/>
      <c r="B60" s="153"/>
      <c r="C60" s="80"/>
      <c r="D60" s="81"/>
      <c r="E60" s="156"/>
      <c r="F60" s="157"/>
      <c r="G60" s="157"/>
      <c r="H60" s="157"/>
      <c r="I60" s="157"/>
      <c r="J60" s="436"/>
      <c r="K60" s="105"/>
      <c r="L60" s="105"/>
      <c r="M60" s="105"/>
      <c r="N60" s="105"/>
      <c r="O60" s="105"/>
      <c r="P60" s="436"/>
      <c r="Q60" s="105"/>
      <c r="R60" s="105"/>
      <c r="S60" s="105"/>
      <c r="T60" s="105"/>
      <c r="U60" s="22"/>
      <c r="V60" s="23"/>
      <c r="W60" s="83"/>
      <c r="X60" s="80"/>
      <c r="Y60" s="81"/>
      <c r="Z60" s="81"/>
      <c r="AA60" s="81"/>
      <c r="AB60" s="81"/>
      <c r="AC60" s="82"/>
      <c r="AD60" s="22"/>
      <c r="AE60" s="23"/>
      <c r="AF60" s="83"/>
      <c r="AG60" s="80"/>
      <c r="AH60" s="81"/>
      <c r="AI60" s="81"/>
      <c r="AJ60" s="89"/>
      <c r="AK60" s="81"/>
      <c r="AL60" s="82"/>
      <c r="AM60" s="81"/>
      <c r="AN60" s="82"/>
      <c r="AO60" s="81"/>
      <c r="AP60" s="82"/>
      <c r="AQ60" s="81"/>
      <c r="AR60" s="82"/>
      <c r="AS60" s="81"/>
      <c r="AT60" s="82"/>
      <c r="AU60" s="81"/>
      <c r="AV60" s="9"/>
      <c r="AW60" s="83"/>
      <c r="AX60" s="80"/>
      <c r="AY60" s="81"/>
      <c r="AZ60" s="81"/>
      <c r="BA60" s="82"/>
      <c r="BB60" s="81"/>
      <c r="BC60" s="23"/>
      <c r="BD60" s="37"/>
      <c r="BE60" s="85"/>
      <c r="BF60" s="86"/>
      <c r="BH60"/>
      <c r="BI60"/>
      <c r="BJ60"/>
      <c r="BK60"/>
      <c r="BQ60" s="61"/>
      <c r="BR60" s="61"/>
    </row>
    <row r="61" spans="1:70" ht="27" customHeight="1" thickTop="1" x14ac:dyDescent="0.25">
      <c r="A61" s="9"/>
      <c r="B61" s="153"/>
      <c r="C61" s="181" t="str">
        <f>PROPER(TEXT(D61,"JJJJ"))</f>
        <v>Lundi</v>
      </c>
      <c r="D61" s="182">
        <f>$D59+1</f>
        <v>45530</v>
      </c>
      <c r="E61" s="156"/>
      <c r="F61" s="168"/>
      <c r="G61" s="157"/>
      <c r="H61" s="169"/>
      <c r="I61" s="157"/>
      <c r="J61" s="435" t="str">
        <f>IF(OR(L59="",L61=""),"",IF(L61&gt;L59,"»",IF(L61&lt;L59,"¼","¹º")))</f>
        <v>¼</v>
      </c>
      <c r="K61" s="105"/>
      <c r="L61" s="387">
        <v>10.3</v>
      </c>
      <c r="M61" s="105"/>
      <c r="N61" s="184">
        <v>0.30833333333333302</v>
      </c>
      <c r="O61" s="105"/>
      <c r="P61" s="435" t="str">
        <f>IF(OR(R59="",R61=""),"",IF(R61&gt;R59,"»",IF(R61&lt;R59,"¼","¹º")))</f>
        <v>»</v>
      </c>
      <c r="Q61" s="105"/>
      <c r="R61" s="387">
        <v>23.9</v>
      </c>
      <c r="S61" s="105"/>
      <c r="T61" s="184">
        <v>0.62222222222222201</v>
      </c>
      <c r="U61" s="22"/>
      <c r="V61" s="84"/>
      <c r="W61" s="83"/>
      <c r="X61" s="181" t="str">
        <f>$C61</f>
        <v>Lundi</v>
      </c>
      <c r="Y61" s="182">
        <f>$D61</f>
        <v>45530</v>
      </c>
      <c r="Z61" s="81"/>
      <c r="AA61" s="183">
        <v>23.4</v>
      </c>
      <c r="AB61" s="81"/>
      <c r="AC61" s="184">
        <v>0.78472222222222199</v>
      </c>
      <c r="AD61" s="22"/>
      <c r="AE61" s="84"/>
      <c r="AF61" s="83"/>
      <c r="AG61" s="181" t="str">
        <f>$C61</f>
        <v>Lundi</v>
      </c>
      <c r="AH61" s="182">
        <f>$D61</f>
        <v>45530</v>
      </c>
      <c r="AI61" s="81"/>
      <c r="AJ61" s="208">
        <v>0</v>
      </c>
      <c r="AK61" s="81"/>
      <c r="AL61" s="184">
        <v>0</v>
      </c>
      <c r="AM61" s="81"/>
      <c r="AN61" s="184">
        <v>0</v>
      </c>
      <c r="AO61" s="81"/>
      <c r="AP61" s="184">
        <v>0</v>
      </c>
      <c r="AQ61" s="81"/>
      <c r="AR61" s="184">
        <v>0</v>
      </c>
      <c r="AS61" s="81"/>
      <c r="AT61" s="184">
        <v>0</v>
      </c>
      <c r="AU61" s="81"/>
      <c r="AV61" s="9"/>
      <c r="AW61" s="83"/>
      <c r="AX61" s="181" t="str">
        <f>$C61</f>
        <v>Lundi</v>
      </c>
      <c r="AY61" s="182">
        <f>$D61</f>
        <v>45530</v>
      </c>
      <c r="AZ61" s="81"/>
      <c r="BA61" s="184">
        <v>0.48402777777777778</v>
      </c>
      <c r="BB61" s="81"/>
      <c r="BC61" s="84"/>
      <c r="BD61" s="37">
        <v>23</v>
      </c>
      <c r="BE61" s="35">
        <f>D61</f>
        <v>45530</v>
      </c>
      <c r="BF61" s="36" t="str">
        <f>$C61</f>
        <v>Lundi</v>
      </c>
      <c r="BH61"/>
      <c r="BI61"/>
      <c r="BJ61"/>
      <c r="BK61"/>
      <c r="BQ61" s="61"/>
      <c r="BR61" s="61"/>
    </row>
    <row r="62" spans="1:70" ht="5.25" customHeight="1" x14ac:dyDescent="0.35">
      <c r="A62" s="9"/>
      <c r="B62" s="153"/>
      <c r="C62" s="80"/>
      <c r="D62" s="81"/>
      <c r="E62" s="156"/>
      <c r="F62" s="156"/>
      <c r="G62" s="157"/>
      <c r="H62" s="157"/>
      <c r="I62" s="157"/>
      <c r="J62" s="436"/>
      <c r="K62" s="105"/>
      <c r="L62" s="81"/>
      <c r="M62" s="105"/>
      <c r="N62" s="105"/>
      <c r="O62" s="105"/>
      <c r="P62" s="436"/>
      <c r="Q62" s="105"/>
      <c r="R62" s="81"/>
      <c r="S62" s="105"/>
      <c r="T62" s="105"/>
      <c r="U62" s="22"/>
      <c r="V62" s="84"/>
      <c r="W62" s="83"/>
      <c r="X62" s="80"/>
      <c r="Y62" s="81"/>
      <c r="Z62" s="81"/>
      <c r="AA62" s="81"/>
      <c r="AB62" s="81"/>
      <c r="AC62" s="82"/>
      <c r="AD62" s="22"/>
      <c r="AE62" s="84"/>
      <c r="AF62" s="83"/>
      <c r="AG62" s="80"/>
      <c r="AH62" s="81"/>
      <c r="AI62" s="81"/>
      <c r="AJ62" s="89"/>
      <c r="AK62" s="81"/>
      <c r="AL62" s="81"/>
      <c r="AM62" s="81"/>
      <c r="AN62" s="81"/>
      <c r="AO62" s="81"/>
      <c r="AP62" s="81"/>
      <c r="AQ62" s="81"/>
      <c r="AR62" s="81"/>
      <c r="AS62" s="81"/>
      <c r="AT62" s="81"/>
      <c r="AU62" s="81"/>
      <c r="AV62" s="9"/>
      <c r="AW62" s="83"/>
      <c r="AX62" s="80"/>
      <c r="AY62" s="81"/>
      <c r="AZ62" s="81"/>
      <c r="BA62" s="82"/>
      <c r="BB62" s="81"/>
      <c r="BC62" s="84"/>
      <c r="BD62" s="37"/>
      <c r="BE62" s="102"/>
      <c r="BF62" s="101"/>
      <c r="BH62"/>
      <c r="BI62"/>
      <c r="BJ62"/>
      <c r="BK62"/>
      <c r="BQ62" s="61"/>
      <c r="BR62" s="61"/>
    </row>
    <row r="63" spans="1:70" ht="27" customHeight="1" x14ac:dyDescent="0.25">
      <c r="A63" s="9"/>
      <c r="B63" s="153"/>
      <c r="C63" s="181" t="str">
        <f>PROPER(TEXT(D63,"JJJJ"))</f>
        <v>Mardi</v>
      </c>
      <c r="D63" s="182">
        <f>$D61+1</f>
        <v>45531</v>
      </c>
      <c r="E63" s="156"/>
      <c r="F63" s="168"/>
      <c r="G63" s="157"/>
      <c r="H63" s="169"/>
      <c r="I63" s="157"/>
      <c r="J63" s="435" t="str">
        <f>IF(OR(L61="",L63=""),"",IF(L63&gt;L61,"»",IF(L63&lt;L61,"¼","¹º")))</f>
        <v>»</v>
      </c>
      <c r="K63" s="105"/>
      <c r="L63" s="387">
        <v>13.2</v>
      </c>
      <c r="M63" s="105"/>
      <c r="N63" s="184">
        <v>0.26874999999999999</v>
      </c>
      <c r="O63" s="105"/>
      <c r="P63" s="435" t="str">
        <f>IF(OR(R61="",R63=""),"",IF(R63&gt;R61,"»",IF(R63&lt;R61,"¼","¹º")))</f>
        <v>»</v>
      </c>
      <c r="Q63" s="105"/>
      <c r="R63" s="387">
        <v>33.700000000000003</v>
      </c>
      <c r="S63" s="105"/>
      <c r="T63" s="184">
        <v>0.68611111111111101</v>
      </c>
      <c r="U63" s="22"/>
      <c r="V63" s="84"/>
      <c r="W63" s="83"/>
      <c r="X63" s="181" t="str">
        <f>$C63</f>
        <v>Mardi</v>
      </c>
      <c r="Y63" s="182">
        <f>$D63</f>
        <v>45531</v>
      </c>
      <c r="Z63" s="81"/>
      <c r="AA63" s="183">
        <v>23.6</v>
      </c>
      <c r="AB63" s="81"/>
      <c r="AC63" s="184">
        <v>0.53819444444444398</v>
      </c>
      <c r="AD63" s="22"/>
      <c r="AE63" s="84"/>
      <c r="AF63" s="83"/>
      <c r="AG63" s="181" t="str">
        <f>$C63</f>
        <v>Mardi</v>
      </c>
      <c r="AH63" s="182">
        <f>$D63</f>
        <v>45531</v>
      </c>
      <c r="AI63" s="81"/>
      <c r="AJ63" s="208">
        <v>0</v>
      </c>
      <c r="AK63" s="81"/>
      <c r="AL63" s="184">
        <v>0</v>
      </c>
      <c r="AM63" s="81"/>
      <c r="AN63" s="184">
        <v>0</v>
      </c>
      <c r="AO63" s="81"/>
      <c r="AP63" s="184">
        <v>0</v>
      </c>
      <c r="AQ63" s="81"/>
      <c r="AR63" s="184">
        <v>0</v>
      </c>
      <c r="AS63" s="81"/>
      <c r="AT63" s="184">
        <v>0</v>
      </c>
      <c r="AU63" s="81"/>
      <c r="AV63" s="9"/>
      <c r="AW63" s="83"/>
      <c r="AX63" s="181" t="str">
        <f>$C63</f>
        <v>Mardi</v>
      </c>
      <c r="AY63" s="182">
        <f>$D63</f>
        <v>45531</v>
      </c>
      <c r="AZ63" s="81"/>
      <c r="BA63" s="184">
        <v>0.50486111111111109</v>
      </c>
      <c r="BB63" s="81"/>
      <c r="BC63" s="84"/>
      <c r="BD63" s="37">
        <v>20</v>
      </c>
      <c r="BE63" s="35">
        <f>D63</f>
        <v>45531</v>
      </c>
      <c r="BF63" s="36" t="str">
        <f>$C63</f>
        <v>Mardi</v>
      </c>
      <c r="BH63"/>
      <c r="BI63"/>
      <c r="BJ63"/>
      <c r="BK63"/>
      <c r="BQ63" s="61"/>
      <c r="BR63" s="61"/>
    </row>
    <row r="64" spans="1:70" ht="5.25" customHeight="1" x14ac:dyDescent="0.35">
      <c r="A64" s="9"/>
      <c r="B64" s="153"/>
      <c r="C64" s="80"/>
      <c r="D64" s="81"/>
      <c r="E64" s="156"/>
      <c r="F64" s="156"/>
      <c r="G64" s="157"/>
      <c r="H64" s="157"/>
      <c r="I64" s="157"/>
      <c r="J64" s="436"/>
      <c r="K64" s="105"/>
      <c r="L64" s="81"/>
      <c r="M64" s="105"/>
      <c r="N64" s="105"/>
      <c r="O64" s="105"/>
      <c r="P64" s="436"/>
      <c r="Q64" s="105"/>
      <c r="R64" s="81"/>
      <c r="S64" s="105"/>
      <c r="T64" s="105"/>
      <c r="U64" s="22"/>
      <c r="V64" s="84"/>
      <c r="W64" s="83"/>
      <c r="X64" s="80"/>
      <c r="Y64" s="81"/>
      <c r="Z64" s="81"/>
      <c r="AA64" s="81"/>
      <c r="AB64" s="81"/>
      <c r="AC64" s="82"/>
      <c r="AD64" s="22"/>
      <c r="AE64" s="84"/>
      <c r="AF64" s="83"/>
      <c r="AG64" s="80"/>
      <c r="AH64" s="81"/>
      <c r="AI64" s="81"/>
      <c r="AJ64" s="89"/>
      <c r="AK64" s="81"/>
      <c r="AL64" s="81"/>
      <c r="AM64" s="81"/>
      <c r="AN64" s="81"/>
      <c r="AO64" s="81"/>
      <c r="AP64" s="81"/>
      <c r="AQ64" s="81"/>
      <c r="AR64" s="81"/>
      <c r="AS64" s="81"/>
      <c r="AT64" s="81"/>
      <c r="AU64" s="81"/>
      <c r="AV64" s="9"/>
      <c r="AW64" s="83"/>
      <c r="AX64" s="80"/>
      <c r="AY64" s="81"/>
      <c r="AZ64" s="81"/>
      <c r="BA64" s="82"/>
      <c r="BB64" s="81"/>
      <c r="BC64" s="84"/>
      <c r="BD64" s="37"/>
      <c r="BE64" s="102"/>
      <c r="BF64" s="101"/>
      <c r="BH64"/>
      <c r="BI64"/>
      <c r="BJ64"/>
      <c r="BK64"/>
      <c r="BQ64" s="61"/>
      <c r="BR64" s="61"/>
    </row>
    <row r="65" spans="1:80" ht="27" customHeight="1" x14ac:dyDescent="0.25">
      <c r="A65" s="9"/>
      <c r="B65" s="153"/>
      <c r="C65" s="181" t="str">
        <f>PROPER(TEXT(D65,"JJJJ"))</f>
        <v>Mercredi</v>
      </c>
      <c r="D65" s="182">
        <f>$D63+1</f>
        <v>45532</v>
      </c>
      <c r="E65" s="156"/>
      <c r="F65" s="168"/>
      <c r="G65" s="157"/>
      <c r="H65" s="169"/>
      <c r="I65" s="157"/>
      <c r="J65" s="435" t="str">
        <f>IF(OR(L63="",L65=""),"",IF(L65&gt;L63,"»",IF(L65&lt;L63,"¼","¹º")))</f>
        <v>»</v>
      </c>
      <c r="K65" s="105"/>
      <c r="L65" s="387">
        <v>18.8</v>
      </c>
      <c r="M65" s="105"/>
      <c r="N65" s="184">
        <v>6.3888888888888898E-2</v>
      </c>
      <c r="O65" s="105"/>
      <c r="P65" s="435" t="str">
        <f>IF(OR(R63="",R65=""),"",IF(R65&gt;R63,"»",IF(R65&lt;R63,"¼","¹º")))</f>
        <v>¼</v>
      </c>
      <c r="Q65" s="105"/>
      <c r="R65" s="387">
        <v>19.600000000000001</v>
      </c>
      <c r="S65" s="105"/>
      <c r="T65" s="184">
        <v>0.20763888888888901</v>
      </c>
      <c r="U65" s="22"/>
      <c r="V65" s="84"/>
      <c r="W65" s="83"/>
      <c r="X65" s="181" t="str">
        <f>$C65</f>
        <v>Mercredi</v>
      </c>
      <c r="Y65" s="182">
        <f>$D65</f>
        <v>45532</v>
      </c>
      <c r="Z65" s="81"/>
      <c r="AA65" s="183">
        <v>16.5</v>
      </c>
      <c r="AB65" s="81"/>
      <c r="AC65" s="184">
        <v>0.13055555555555601</v>
      </c>
      <c r="AD65" s="22"/>
      <c r="AE65" s="84"/>
      <c r="AF65" s="83"/>
      <c r="AG65" s="181" t="str">
        <f>$C65</f>
        <v>Mercredi</v>
      </c>
      <c r="AH65" s="182">
        <f>$D65</f>
        <v>45532</v>
      </c>
      <c r="AI65" s="81"/>
      <c r="AJ65" s="208">
        <v>0</v>
      </c>
      <c r="AK65" s="81"/>
      <c r="AL65" s="184">
        <v>0</v>
      </c>
      <c r="AM65" s="81"/>
      <c r="AN65" s="184">
        <v>0</v>
      </c>
      <c r="AO65" s="81"/>
      <c r="AP65" s="184">
        <v>0</v>
      </c>
      <c r="AQ65" s="81"/>
      <c r="AR65" s="184">
        <v>0</v>
      </c>
      <c r="AS65" s="81"/>
      <c r="AT65" s="184">
        <v>0</v>
      </c>
      <c r="AU65" s="81"/>
      <c r="AV65" s="9"/>
      <c r="AW65" s="83"/>
      <c r="AX65" s="181" t="str">
        <f>$C65</f>
        <v>Mercredi</v>
      </c>
      <c r="AY65" s="182">
        <f>$D65</f>
        <v>45532</v>
      </c>
      <c r="AZ65" s="81"/>
      <c r="BA65" s="184">
        <v>0</v>
      </c>
      <c r="BB65" s="81"/>
      <c r="BC65" s="84"/>
      <c r="BD65" s="37">
        <v>24</v>
      </c>
      <c r="BE65" s="35">
        <f>D65</f>
        <v>45532</v>
      </c>
      <c r="BF65" s="36" t="str">
        <f>$C65</f>
        <v>Mercredi</v>
      </c>
      <c r="BH65"/>
      <c r="BI65"/>
      <c r="BJ65"/>
      <c r="BK65"/>
      <c r="BQ65" s="61"/>
      <c r="BR65" s="61"/>
    </row>
    <row r="66" spans="1:80" ht="5.25" customHeight="1" x14ac:dyDescent="0.35">
      <c r="A66" s="9"/>
      <c r="B66" s="153"/>
      <c r="C66" s="80"/>
      <c r="D66" s="81"/>
      <c r="E66" s="156"/>
      <c r="F66" s="156"/>
      <c r="G66" s="157"/>
      <c r="H66" s="157"/>
      <c r="I66" s="157"/>
      <c r="J66" s="436"/>
      <c r="K66" s="105"/>
      <c r="L66" s="81"/>
      <c r="M66" s="105"/>
      <c r="N66" s="105"/>
      <c r="O66" s="105"/>
      <c r="P66" s="436"/>
      <c r="Q66" s="105"/>
      <c r="R66" s="81"/>
      <c r="S66" s="105"/>
      <c r="T66" s="105"/>
      <c r="U66" s="22"/>
      <c r="V66" s="84"/>
      <c r="W66" s="83"/>
      <c r="X66" s="80"/>
      <c r="Y66" s="81"/>
      <c r="Z66" s="81"/>
      <c r="AA66" s="81"/>
      <c r="AB66" s="81"/>
      <c r="AC66" s="82"/>
      <c r="AD66" s="22"/>
      <c r="AE66" s="84"/>
      <c r="AF66" s="83"/>
      <c r="AG66" s="80"/>
      <c r="AH66" s="81"/>
      <c r="AI66" s="81"/>
      <c r="AJ66" s="89"/>
      <c r="AK66" s="81"/>
      <c r="AL66" s="81"/>
      <c r="AM66" s="81"/>
      <c r="AN66" s="81"/>
      <c r="AO66" s="81"/>
      <c r="AP66" s="81"/>
      <c r="AQ66" s="81"/>
      <c r="AR66" s="81"/>
      <c r="AS66" s="81"/>
      <c r="AT66" s="81"/>
      <c r="AU66" s="81"/>
      <c r="AV66" s="9"/>
      <c r="AW66" s="83"/>
      <c r="AX66" s="80"/>
      <c r="AY66" s="81"/>
      <c r="AZ66" s="81"/>
      <c r="BA66" s="82"/>
      <c r="BB66" s="81"/>
      <c r="BC66" s="84"/>
      <c r="BD66" s="37"/>
      <c r="BE66" s="87"/>
      <c r="BF66" s="88"/>
      <c r="BH66"/>
      <c r="BI66"/>
      <c r="BJ66"/>
      <c r="BK66"/>
      <c r="BQ66" s="61"/>
      <c r="BR66" s="61"/>
    </row>
    <row r="67" spans="1:80" ht="27" customHeight="1" x14ac:dyDescent="0.25">
      <c r="A67" s="9"/>
      <c r="B67" s="153"/>
      <c r="C67" s="181" t="str">
        <f>PROPER(TEXT(D67,"JJJJ"))</f>
        <v>Jeudi</v>
      </c>
      <c r="D67" s="182">
        <f>$D65+1</f>
        <v>45533</v>
      </c>
      <c r="E67" s="156"/>
      <c r="F67" s="168"/>
      <c r="G67" s="157"/>
      <c r="H67" s="169"/>
      <c r="I67" s="157"/>
      <c r="J67" s="435" t="str">
        <f>IF(OR(L65="",L67=""),"",IF(L67&gt;L65,"»",IF(L67&lt;L65,"¼","¹º")))</f>
        <v>¼</v>
      </c>
      <c r="K67" s="105"/>
      <c r="L67" s="387">
        <v>18.600000000000001</v>
      </c>
      <c r="M67" s="105"/>
      <c r="N67" s="184">
        <v>0.33888888888888902</v>
      </c>
      <c r="O67" s="105"/>
      <c r="P67" s="435" t="str">
        <f>IF(OR(R65="",R67=""),"",IF(R67&gt;R65,"»",IF(R67&lt;R65,"¼","¹º")))</f>
        <v>»</v>
      </c>
      <c r="Q67" s="105"/>
      <c r="R67" s="387">
        <v>21.3</v>
      </c>
      <c r="S67" s="105"/>
      <c r="T67" s="184">
        <v>0.77291666666666703</v>
      </c>
      <c r="U67" s="22"/>
      <c r="V67" s="84"/>
      <c r="W67" s="83"/>
      <c r="X67" s="181" t="str">
        <f>$C67</f>
        <v>Jeudi</v>
      </c>
      <c r="Y67" s="182">
        <f>$D67</f>
        <v>45533</v>
      </c>
      <c r="Z67" s="81"/>
      <c r="AA67" s="183">
        <v>14.8</v>
      </c>
      <c r="AB67" s="81"/>
      <c r="AC67" s="184">
        <v>0.48680555555555599</v>
      </c>
      <c r="AD67" s="22"/>
      <c r="AE67" s="84"/>
      <c r="AF67" s="83"/>
      <c r="AG67" s="181" t="str">
        <f>$C67</f>
        <v>Jeudi</v>
      </c>
      <c r="AH67" s="182">
        <f>$D67</f>
        <v>45533</v>
      </c>
      <c r="AI67" s="81"/>
      <c r="AJ67" s="208">
        <v>0.3</v>
      </c>
      <c r="AK67" s="81"/>
      <c r="AL67" s="184">
        <v>4.1666666666666664E-2</v>
      </c>
      <c r="AM67" s="81"/>
      <c r="AN67" s="184">
        <v>0</v>
      </c>
      <c r="AO67" s="81"/>
      <c r="AP67" s="184">
        <v>0</v>
      </c>
      <c r="AQ67" s="81"/>
      <c r="AR67" s="184">
        <v>4.1666666666666664E-2</v>
      </c>
      <c r="AS67" s="81"/>
      <c r="AT67" s="184">
        <v>0</v>
      </c>
      <c r="AU67" s="81"/>
      <c r="AV67" s="9"/>
      <c r="AW67" s="83"/>
      <c r="AX67" s="181" t="str">
        <f>$C67</f>
        <v>Jeudi</v>
      </c>
      <c r="AY67" s="182">
        <f>$D67</f>
        <v>45533</v>
      </c>
      <c r="AZ67" s="81"/>
      <c r="BA67" s="184">
        <v>0</v>
      </c>
      <c r="BB67" s="81"/>
      <c r="BC67" s="84"/>
      <c r="BD67" s="37">
        <v>23</v>
      </c>
      <c r="BE67" s="35">
        <f>D67</f>
        <v>45533</v>
      </c>
      <c r="BF67" s="36" t="str">
        <f>$C67</f>
        <v>Jeudi</v>
      </c>
      <c r="BH67"/>
      <c r="BI67"/>
      <c r="BJ67"/>
      <c r="BK67"/>
      <c r="BQ67" s="61"/>
      <c r="BR67" s="61"/>
    </row>
    <row r="68" spans="1:80" ht="5.25" customHeight="1" x14ac:dyDescent="0.35">
      <c r="A68" s="9"/>
      <c r="B68" s="153"/>
      <c r="C68" s="80"/>
      <c r="D68" s="81"/>
      <c r="E68" s="156"/>
      <c r="F68" s="156"/>
      <c r="G68" s="157"/>
      <c r="H68" s="157"/>
      <c r="I68" s="157"/>
      <c r="J68" s="436"/>
      <c r="K68" s="105"/>
      <c r="L68" s="81"/>
      <c r="M68" s="105"/>
      <c r="N68" s="105"/>
      <c r="O68" s="105"/>
      <c r="P68" s="436"/>
      <c r="Q68" s="105"/>
      <c r="R68" s="81"/>
      <c r="S68" s="105"/>
      <c r="T68" s="105"/>
      <c r="U68" s="22"/>
      <c r="V68" s="84"/>
      <c r="W68" s="83"/>
      <c r="X68" s="80"/>
      <c r="Y68" s="81"/>
      <c r="Z68" s="81"/>
      <c r="AA68" s="81"/>
      <c r="AB68" s="81"/>
      <c r="AC68" s="82"/>
      <c r="AD68" s="22"/>
      <c r="AE68" s="84"/>
      <c r="AF68" s="83"/>
      <c r="AG68" s="80"/>
      <c r="AH68" s="81"/>
      <c r="AI68" s="81"/>
      <c r="AJ68" s="89"/>
      <c r="AK68" s="81"/>
      <c r="AL68" s="81"/>
      <c r="AM68" s="81"/>
      <c r="AN68" s="81"/>
      <c r="AO68" s="81"/>
      <c r="AP68" s="81"/>
      <c r="AQ68" s="81"/>
      <c r="AR68" s="81"/>
      <c r="AS68" s="81"/>
      <c r="AT68" s="81"/>
      <c r="AU68" s="81"/>
      <c r="AV68" s="9"/>
      <c r="AW68" s="83"/>
      <c r="AX68" s="80"/>
      <c r="AY68" s="81"/>
      <c r="AZ68" s="81"/>
      <c r="BA68" s="82"/>
      <c r="BB68" s="81"/>
      <c r="BC68" s="84"/>
      <c r="BD68" s="37"/>
      <c r="BE68" s="102"/>
      <c r="BF68" s="101"/>
      <c r="BH68"/>
      <c r="BI68"/>
      <c r="BJ68"/>
      <c r="BK68"/>
      <c r="BQ68" s="61"/>
      <c r="BR68" s="61"/>
    </row>
    <row r="69" spans="1:80" ht="27" customHeight="1" x14ac:dyDescent="0.25">
      <c r="A69" s="9"/>
      <c r="B69" s="153"/>
      <c r="C69" s="181" t="str">
        <f>PROPER(TEXT(D69,"JJJJ"))</f>
        <v>Vendredi</v>
      </c>
      <c r="D69" s="182">
        <f>$D67+1</f>
        <v>45534</v>
      </c>
      <c r="E69" s="156"/>
      <c r="F69" s="168"/>
      <c r="G69" s="157"/>
      <c r="H69" s="169"/>
      <c r="I69" s="157"/>
      <c r="J69" s="435" t="str">
        <f>IF(OR(L67="",L69=""),"",IF(L69&gt;L67,"»",IF(L69&lt;L67,"¼","¹º")))</f>
        <v>¼</v>
      </c>
      <c r="K69" s="105"/>
      <c r="L69" s="387">
        <v>17.600000000000001</v>
      </c>
      <c r="M69" s="105"/>
      <c r="N69" s="184">
        <v>0</v>
      </c>
      <c r="O69" s="105"/>
      <c r="P69" s="435" t="str">
        <f>IF(OR(R67="",R69=""),"",IF(R69&gt;R67,"»",IF(R69&lt;R67,"¼","¹º")))</f>
        <v>»</v>
      </c>
      <c r="Q69" s="105"/>
      <c r="R69" s="387">
        <v>27.3</v>
      </c>
      <c r="S69" s="105"/>
      <c r="T69" s="184">
        <v>0.38333333333333303</v>
      </c>
      <c r="U69" s="22"/>
      <c r="V69" s="84"/>
      <c r="W69" s="83"/>
      <c r="X69" s="181" t="str">
        <f>$C69</f>
        <v>Vendredi</v>
      </c>
      <c r="Y69" s="182">
        <f>$D69</f>
        <v>45534</v>
      </c>
      <c r="Z69" s="81"/>
      <c r="AA69" s="183">
        <v>22.4</v>
      </c>
      <c r="AB69" s="81"/>
      <c r="AC69" s="184">
        <v>0.42986111111111103</v>
      </c>
      <c r="AD69" s="22"/>
      <c r="AE69" s="84"/>
      <c r="AF69" s="83"/>
      <c r="AG69" s="181" t="str">
        <f>$C69</f>
        <v>Vendredi</v>
      </c>
      <c r="AH69" s="182">
        <f>$D69</f>
        <v>45534</v>
      </c>
      <c r="AI69" s="81"/>
      <c r="AJ69" s="208">
        <v>0.2</v>
      </c>
      <c r="AK69" s="81"/>
      <c r="AL69" s="184">
        <v>0</v>
      </c>
      <c r="AM69" s="81"/>
      <c r="AN69" s="184">
        <v>0</v>
      </c>
      <c r="AO69" s="81"/>
      <c r="AP69" s="184">
        <v>9.7222222222222224E-3</v>
      </c>
      <c r="AQ69" s="81"/>
      <c r="AR69" s="184">
        <v>0</v>
      </c>
      <c r="AS69" s="81"/>
      <c r="AT69" s="184">
        <v>0</v>
      </c>
      <c r="AU69" s="81"/>
      <c r="AV69" s="9"/>
      <c r="AW69" s="83"/>
      <c r="AX69" s="181" t="str">
        <f>$C69</f>
        <v>Vendredi</v>
      </c>
      <c r="AY69" s="182">
        <f>$D69</f>
        <v>45534</v>
      </c>
      <c r="AZ69" s="81"/>
      <c r="BA69" s="184">
        <v>0.13541666666666666</v>
      </c>
      <c r="BB69" s="81"/>
      <c r="BC69" s="84"/>
      <c r="BD69" s="37">
        <v>20</v>
      </c>
      <c r="BE69" s="35">
        <f>D69</f>
        <v>45534</v>
      </c>
      <c r="BF69" s="36" t="str">
        <f>$C69</f>
        <v>Vendredi</v>
      </c>
      <c r="BH69"/>
      <c r="BI69"/>
      <c r="BJ69"/>
      <c r="BK69"/>
      <c r="BQ69" s="61"/>
      <c r="BR69" s="61"/>
    </row>
    <row r="70" spans="1:80" ht="5.25" customHeight="1" x14ac:dyDescent="0.35">
      <c r="A70" s="9"/>
      <c r="B70" s="153"/>
      <c r="C70" s="80"/>
      <c r="D70" s="81"/>
      <c r="E70" s="156"/>
      <c r="F70" s="156"/>
      <c r="G70" s="157"/>
      <c r="H70" s="157"/>
      <c r="I70" s="157"/>
      <c r="J70" s="436"/>
      <c r="K70" s="105"/>
      <c r="L70" s="81"/>
      <c r="M70" s="105"/>
      <c r="N70" s="105"/>
      <c r="O70" s="105"/>
      <c r="P70" s="436"/>
      <c r="Q70" s="105"/>
      <c r="R70" s="81"/>
      <c r="S70" s="105"/>
      <c r="T70" s="105"/>
      <c r="U70" s="22"/>
      <c r="V70" s="84"/>
      <c r="W70" s="83"/>
      <c r="X70" s="80"/>
      <c r="Y70" s="81"/>
      <c r="Z70" s="81"/>
      <c r="AA70" s="81"/>
      <c r="AB70" s="81"/>
      <c r="AC70" s="82"/>
      <c r="AD70" s="22"/>
      <c r="AE70" s="84"/>
      <c r="AF70" s="83"/>
      <c r="AG70" s="80"/>
      <c r="AH70" s="81"/>
      <c r="AI70" s="81"/>
      <c r="AJ70" s="89"/>
      <c r="AK70" s="81"/>
      <c r="AL70" s="81"/>
      <c r="AM70" s="81"/>
      <c r="AN70" s="81"/>
      <c r="AO70" s="81"/>
      <c r="AP70" s="81"/>
      <c r="AQ70" s="81"/>
      <c r="AR70" s="81"/>
      <c r="AS70" s="81"/>
      <c r="AT70" s="81"/>
      <c r="AU70" s="81"/>
      <c r="AV70" s="9"/>
      <c r="AW70" s="83"/>
      <c r="AX70" s="80"/>
      <c r="AY70" s="81"/>
      <c r="AZ70" s="81"/>
      <c r="BA70" s="82"/>
      <c r="BB70" s="81"/>
      <c r="BC70" s="84"/>
      <c r="BD70" s="37"/>
      <c r="BE70" s="102"/>
      <c r="BF70" s="101"/>
      <c r="BH70"/>
      <c r="BI70"/>
      <c r="BJ70"/>
      <c r="BK70"/>
      <c r="BQ70" s="61"/>
      <c r="BR70" s="61"/>
    </row>
    <row r="71" spans="1:80" ht="27" customHeight="1" thickBot="1" x14ac:dyDescent="0.3">
      <c r="A71" s="9"/>
      <c r="B71" s="153"/>
      <c r="C71" s="181" t="str">
        <f>PROPER(TEXT(D71,"JJJJ"))</f>
        <v>Samedi</v>
      </c>
      <c r="D71" s="182">
        <f>$D69+1</f>
        <v>45535</v>
      </c>
      <c r="E71" s="156"/>
      <c r="F71" s="168"/>
      <c r="G71" s="157"/>
      <c r="H71" s="169"/>
      <c r="I71" s="157"/>
      <c r="J71" s="435" t="str">
        <f>IF(OR(L69="",L71=""),"",IF(L71&gt;L69,"»",IF(L71&lt;L69,"¼","¹º")))</f>
        <v>»</v>
      </c>
      <c r="K71" s="105"/>
      <c r="L71" s="387">
        <v>18.3</v>
      </c>
      <c r="M71" s="105"/>
      <c r="N71" s="184">
        <v>0.35</v>
      </c>
      <c r="O71" s="105"/>
      <c r="P71" s="435" t="str">
        <f>IF(OR(R69="",R71=""),"",IF(R71&gt;R69,"»",IF(R71&lt;R69,"¼","¹º")))</f>
        <v>»</v>
      </c>
      <c r="Q71" s="105"/>
      <c r="R71" s="387">
        <v>31.6</v>
      </c>
      <c r="S71" s="105"/>
      <c r="T71" s="184">
        <v>0.70694444444444404</v>
      </c>
      <c r="U71" s="22"/>
      <c r="V71" s="84"/>
      <c r="W71" s="83"/>
      <c r="X71" s="181" t="str">
        <f>$C71</f>
        <v>Samedi</v>
      </c>
      <c r="Y71" s="182">
        <f>$D71</f>
        <v>45535</v>
      </c>
      <c r="Z71" s="81"/>
      <c r="AA71" s="183">
        <v>20.6</v>
      </c>
      <c r="AB71" s="81"/>
      <c r="AC71" s="184">
        <v>0.51736111111111105</v>
      </c>
      <c r="AD71" s="22"/>
      <c r="AE71" s="84"/>
      <c r="AF71" s="83"/>
      <c r="AG71" s="181" t="str">
        <f>$C71</f>
        <v>Samedi</v>
      </c>
      <c r="AH71" s="182">
        <f>$D71</f>
        <v>45535</v>
      </c>
      <c r="AI71" s="81"/>
      <c r="AJ71" s="208">
        <v>0</v>
      </c>
      <c r="AK71" s="81"/>
      <c r="AL71" s="184">
        <v>0</v>
      </c>
      <c r="AM71" s="81"/>
      <c r="AN71" s="184">
        <v>0</v>
      </c>
      <c r="AO71" s="81"/>
      <c r="AP71" s="184">
        <v>0</v>
      </c>
      <c r="AQ71" s="81"/>
      <c r="AR71" s="184">
        <v>0</v>
      </c>
      <c r="AS71" s="81"/>
      <c r="AT71" s="184">
        <v>0</v>
      </c>
      <c r="AU71" s="81"/>
      <c r="AV71" s="9"/>
      <c r="AW71" s="83"/>
      <c r="AX71" s="181" t="str">
        <f>$C71</f>
        <v>Samedi</v>
      </c>
      <c r="AY71" s="182">
        <f>$D71</f>
        <v>45535</v>
      </c>
      <c r="AZ71" s="81"/>
      <c r="BA71" s="184">
        <v>0.17986111111111111</v>
      </c>
      <c r="BB71" s="81"/>
      <c r="BC71" s="84"/>
      <c r="BD71" s="37">
        <v>24</v>
      </c>
      <c r="BE71" s="35">
        <f>D71</f>
        <v>45535</v>
      </c>
      <c r="BF71" s="36" t="str">
        <f>$C71</f>
        <v>Samedi</v>
      </c>
      <c r="BH71"/>
      <c r="BI71"/>
      <c r="BJ71"/>
      <c r="BK71"/>
      <c r="BQ71" s="61"/>
      <c r="BR71" s="61"/>
    </row>
    <row r="72" spans="1:80" ht="9.75" customHeight="1" thickTop="1" x14ac:dyDescent="0.35">
      <c r="A72" s="13"/>
      <c r="B72" s="153"/>
      <c r="C72" s="155"/>
      <c r="D72" s="156"/>
      <c r="E72" s="156"/>
      <c r="F72" s="158"/>
      <c r="G72" s="156"/>
      <c r="H72" s="159"/>
      <c r="I72" s="156"/>
      <c r="J72" s="436"/>
      <c r="K72" s="81"/>
      <c r="L72" s="158"/>
      <c r="M72" s="156"/>
      <c r="N72" s="159"/>
      <c r="O72" s="156"/>
      <c r="P72" s="436"/>
      <c r="Q72" s="156"/>
      <c r="R72" s="158"/>
      <c r="S72" s="156"/>
      <c r="T72" s="159"/>
      <c r="U72" s="22"/>
      <c r="V72" s="23"/>
      <c r="W72" s="83"/>
      <c r="X72" s="80"/>
      <c r="Y72" s="81"/>
      <c r="Z72" s="81"/>
      <c r="AA72" s="81"/>
      <c r="AB72" s="81"/>
      <c r="AC72" s="82"/>
      <c r="AD72" s="22"/>
      <c r="AE72" s="23"/>
      <c r="AF72" s="83"/>
      <c r="AG72" s="80"/>
      <c r="AH72" s="81"/>
      <c r="AI72" s="81"/>
      <c r="AJ72" s="81"/>
      <c r="AK72" s="81"/>
      <c r="AL72" s="82"/>
      <c r="AM72" s="81"/>
      <c r="AN72" s="82"/>
      <c r="AO72" s="81"/>
      <c r="AP72" s="82"/>
      <c r="AQ72" s="81"/>
      <c r="AR72" s="82"/>
      <c r="AS72" s="81"/>
      <c r="AT72" s="82"/>
      <c r="AU72" s="81"/>
      <c r="AV72" s="9"/>
      <c r="AW72" s="83"/>
      <c r="AX72" s="80"/>
      <c r="AY72" s="81"/>
      <c r="AZ72" s="81"/>
      <c r="BA72" s="82"/>
      <c r="BB72" s="81"/>
      <c r="BC72" s="23"/>
      <c r="BD72" s="37"/>
      <c r="BE72" s="104"/>
      <c r="BF72" s="104"/>
      <c r="BH72"/>
      <c r="BI72"/>
      <c r="BJ72"/>
      <c r="BK72"/>
    </row>
    <row r="73" spans="1:80" ht="12.75" customHeight="1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H73"/>
      <c r="BI73"/>
      <c r="BJ73"/>
      <c r="BK73"/>
    </row>
    <row r="74" spans="1:80" ht="12.75" customHeight="1" x14ac:dyDescent="0.25">
      <c r="A74" s="29"/>
      <c r="C74" s="160"/>
      <c r="D74" s="160"/>
      <c r="E74" s="160"/>
      <c r="F74" s="160"/>
      <c r="G74" s="160"/>
      <c r="H74" s="160"/>
      <c r="I74" s="160"/>
      <c r="J74"/>
      <c r="P74"/>
      <c r="AD74" s="7"/>
      <c r="AE74" s="29"/>
      <c r="AF74" s="7"/>
      <c r="AG74" s="7"/>
      <c r="AH74" s="3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H74"/>
      <c r="BI74"/>
      <c r="BJ74"/>
      <c r="BK74"/>
    </row>
    <row r="75" spans="1:80" ht="12.75" customHeight="1" x14ac:dyDescent="0.25">
      <c r="A75" s="6">
        <v>1</v>
      </c>
      <c r="C75" s="160"/>
      <c r="D75" s="160"/>
      <c r="E75" s="160"/>
      <c r="F75" s="160"/>
      <c r="G75" s="160"/>
      <c r="H75" s="160"/>
      <c r="I75" s="160"/>
      <c r="J75"/>
      <c r="P75"/>
      <c r="AJ75" s="298"/>
      <c r="BB75" s="25"/>
    </row>
    <row r="76" spans="1:80" x14ac:dyDescent="0.25">
      <c r="A76" s="6"/>
      <c r="J76"/>
      <c r="P76"/>
      <c r="BB76" s="25"/>
    </row>
    <row r="77" spans="1:80" x14ac:dyDescent="0.25">
      <c r="A77" s="6">
        <v>2</v>
      </c>
      <c r="J77"/>
      <c r="P77"/>
      <c r="BG77"/>
      <c r="BH77"/>
      <c r="BI77" s="6" t="s">
        <v>88</v>
      </c>
      <c r="BJ77" s="6"/>
      <c r="BK77" s="6" t="s">
        <v>89</v>
      </c>
      <c r="BL77" s="6"/>
      <c r="BM77" s="6" t="s">
        <v>90</v>
      </c>
      <c r="BN77" s="6"/>
      <c r="BO77" s="6" t="s">
        <v>91</v>
      </c>
      <c r="BP77" s="6"/>
      <c r="BQ77" s="6" t="s">
        <v>92</v>
      </c>
    </row>
    <row r="78" spans="1:80" s="6" customFormat="1" x14ac:dyDescent="0.25">
      <c r="B78"/>
      <c r="J78"/>
      <c r="K78"/>
      <c r="L78"/>
      <c r="M78"/>
      <c r="N78" s="469"/>
      <c r="O78"/>
      <c r="P78" s="508"/>
      <c r="Q78"/>
      <c r="R78"/>
      <c r="S78"/>
      <c r="T78"/>
      <c r="U78"/>
      <c r="V78"/>
      <c r="W78"/>
      <c r="X78"/>
      <c r="BA78"/>
      <c r="BB78"/>
      <c r="BE78"/>
      <c r="BF78"/>
      <c r="BG78"/>
      <c r="BH78"/>
      <c r="BI78"/>
      <c r="BJ78"/>
      <c r="BK78"/>
      <c r="BL78"/>
      <c r="BM78"/>
      <c r="BN78"/>
      <c r="BO78" s="683">
        <f>SUM(BO82:BO101)/1.5</f>
        <v>446.53333333333336</v>
      </c>
      <c r="BP78"/>
      <c r="BS78"/>
      <c r="BT78"/>
      <c r="BU78"/>
      <c r="BV78"/>
      <c r="BW78"/>
      <c r="BX78"/>
      <c r="BY78"/>
      <c r="BZ78"/>
      <c r="CA78"/>
      <c r="CB78"/>
    </row>
    <row r="79" spans="1:80" s="6" customFormat="1" x14ac:dyDescent="0.25">
      <c r="A79" s="6">
        <v>3</v>
      </c>
      <c r="F79" s="6">
        <v>19.8</v>
      </c>
      <c r="H79" s="6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A79"/>
      <c r="BE79"/>
      <c r="BF79"/>
      <c r="BG79"/>
      <c r="BH79"/>
      <c r="BI79"/>
      <c r="BJ79"/>
      <c r="BK79"/>
      <c r="BL79"/>
      <c r="BM79"/>
      <c r="BN79"/>
      <c r="BO79" s="217">
        <f>SUM(BO83:BO102)</f>
        <v>669.80000000000007</v>
      </c>
      <c r="BP79"/>
      <c r="BQ79" s="218">
        <f>SUM(BQ83:BQ102)</f>
        <v>3.9361111111111109</v>
      </c>
      <c r="BS79"/>
      <c r="BT79"/>
      <c r="BU79"/>
      <c r="BV79"/>
      <c r="BW79"/>
      <c r="BX79"/>
      <c r="BY79"/>
      <c r="BZ79"/>
      <c r="CA79"/>
      <c r="CB79"/>
    </row>
    <row r="80" spans="1:80" s="6" customFormat="1" x14ac:dyDescent="0.25">
      <c r="C80" s="160"/>
      <c r="D80" s="160"/>
      <c r="E80" s="160"/>
      <c r="F80"/>
      <c r="G80"/>
      <c r="H80"/>
      <c r="I80"/>
      <c r="J80" s="437"/>
      <c r="K80"/>
      <c r="L80"/>
      <c r="M80"/>
      <c r="N80" s="469"/>
      <c r="O80"/>
      <c r="P80" s="437"/>
      <c r="Q80"/>
      <c r="R80"/>
      <c r="S80"/>
      <c r="T80"/>
      <c r="U80"/>
      <c r="V80"/>
      <c r="BA80"/>
      <c r="BE80"/>
      <c r="BF80"/>
      <c r="BG80"/>
      <c r="BH80"/>
      <c r="BS80"/>
      <c r="BT80"/>
      <c r="BU80"/>
      <c r="BV80"/>
      <c r="BW80"/>
      <c r="BX80"/>
      <c r="BY80"/>
      <c r="BZ80"/>
      <c r="CA80"/>
      <c r="CB80"/>
    </row>
    <row r="81" spans="1:80" s="6" customFormat="1" x14ac:dyDescent="0.25">
      <c r="A81" s="6">
        <v>4</v>
      </c>
      <c r="C81" s="160"/>
      <c r="D81" s="160"/>
      <c r="E81" s="160"/>
      <c r="F81">
        <v>16.399999999999999</v>
      </c>
      <c r="G81"/>
      <c r="H81">
        <v>0.59652777777777799</v>
      </c>
      <c r="I81"/>
      <c r="J81" s="437"/>
      <c r="K81"/>
      <c r="L81"/>
      <c r="M81"/>
      <c r="N81"/>
      <c r="O81"/>
      <c r="P81" s="437"/>
      <c r="Q81"/>
      <c r="R81"/>
      <c r="S81"/>
      <c r="T81"/>
      <c r="U81"/>
      <c r="V81"/>
      <c r="BE81"/>
      <c r="BF81"/>
      <c r="BG81"/>
      <c r="BH81" s="212" t="s">
        <v>83</v>
      </c>
      <c r="BI81" s="213">
        <f>MIN(BI83:BI94)</f>
        <v>-4.5999999999999996</v>
      </c>
      <c r="BJ81" s="214" t="s">
        <v>84</v>
      </c>
      <c r="BK81" s="215">
        <f>MAX(BK83:BK102)</f>
        <v>37.5</v>
      </c>
      <c r="BL81" s="214" t="s">
        <v>4</v>
      </c>
      <c r="BM81" s="517">
        <f>MAX(BM83:BM102)</f>
        <v>56.5</v>
      </c>
      <c r="BN81" s="216" t="s">
        <v>5</v>
      </c>
      <c r="BO81" s="217">
        <f>MAX(BO83:BO105)</f>
        <v>149.80000000000001</v>
      </c>
      <c r="BP81" s="214" t="s">
        <v>6</v>
      </c>
      <c r="BQ81" s="218">
        <f>MAX(BQ83:BQ105)</f>
        <v>0.58958333333333335</v>
      </c>
      <c r="BS81"/>
      <c r="BT81"/>
      <c r="BU81"/>
      <c r="BV81"/>
      <c r="BW81"/>
      <c r="BX81"/>
      <c r="BY81"/>
      <c r="BZ81"/>
      <c r="CA81"/>
      <c r="CB81"/>
    </row>
    <row r="82" spans="1:80" s="6" customFormat="1" x14ac:dyDescent="0.25">
      <c r="B82" s="160"/>
      <c r="C82" s="160"/>
      <c r="D82" s="160"/>
      <c r="E82" s="160"/>
      <c r="F82"/>
      <c r="G82"/>
      <c r="H82"/>
      <c r="I82"/>
      <c r="J82" s="437"/>
      <c r="K82"/>
      <c r="L82"/>
      <c r="M82"/>
      <c r="N82"/>
      <c r="O82"/>
      <c r="P82" s="437"/>
      <c r="Q82"/>
      <c r="R82"/>
      <c r="S82"/>
      <c r="T82"/>
      <c r="U82"/>
      <c r="V82"/>
      <c r="BE82"/>
      <c r="BF82"/>
      <c r="BG82"/>
      <c r="BH82"/>
      <c r="BI82"/>
      <c r="BJ82"/>
      <c r="BK82"/>
      <c r="BL82"/>
      <c r="BM82"/>
      <c r="BN82"/>
      <c r="BO82"/>
      <c r="BP82"/>
      <c r="BQ82"/>
      <c r="BS82"/>
      <c r="BT82"/>
      <c r="BU82"/>
      <c r="BV82"/>
      <c r="BW82"/>
      <c r="BX82"/>
      <c r="BY82"/>
      <c r="BZ82"/>
      <c r="CA82"/>
      <c r="CB82"/>
    </row>
    <row r="83" spans="1:80" s="6" customFormat="1" x14ac:dyDescent="0.25">
      <c r="A83" s="6">
        <v>5</v>
      </c>
      <c r="B83" s="160"/>
      <c r="C83" s="160"/>
      <c r="D83" s="160"/>
      <c r="E83" s="160"/>
      <c r="F83">
        <v>17.100000000000001</v>
      </c>
      <c r="G83"/>
      <c r="H83">
        <v>0.63819444444477402</v>
      </c>
      <c r="I83"/>
      <c r="J83" s="437"/>
      <c r="K83"/>
      <c r="L83"/>
      <c r="M83"/>
      <c r="N83" t="s">
        <v>110</v>
      </c>
      <c r="O83"/>
      <c r="P83" s="437"/>
      <c r="Q83"/>
      <c r="R83"/>
      <c r="S83"/>
      <c r="T83"/>
      <c r="U83"/>
      <c r="V83"/>
      <c r="BE83"/>
      <c r="BF83"/>
      <c r="BG83"/>
      <c r="BH83" s="219" t="s">
        <v>85</v>
      </c>
      <c r="BI83" s="299">
        <v>-4.5999999999999996</v>
      </c>
      <c r="BJ83" s="219" t="s">
        <v>85</v>
      </c>
      <c r="BK83" s="223">
        <v>14.6</v>
      </c>
      <c r="BL83" s="219" t="s">
        <v>85</v>
      </c>
      <c r="BM83" s="224">
        <v>47.3</v>
      </c>
      <c r="BN83" s="219" t="s">
        <v>85</v>
      </c>
      <c r="BO83" s="222">
        <v>79.099999999999994</v>
      </c>
      <c r="BP83" s="219" t="s">
        <v>85</v>
      </c>
      <c r="BQ83" s="225">
        <v>0.30416666666666664</v>
      </c>
      <c r="BR83"/>
      <c r="BS83"/>
      <c r="BT83"/>
      <c r="BU83"/>
      <c r="BV83"/>
      <c r="BW83"/>
      <c r="BX83"/>
      <c r="BY83"/>
      <c r="BZ83"/>
      <c r="CA83"/>
      <c r="CB83"/>
    </row>
    <row r="84" spans="1:80" s="6" customFormat="1" x14ac:dyDescent="0.25">
      <c r="B84" s="160"/>
      <c r="C84" s="119" t="s">
        <v>108</v>
      </c>
      <c r="D84" s="160"/>
      <c r="E84" s="160"/>
      <c r="F84"/>
      <c r="G84"/>
      <c r="H84"/>
      <c r="I84"/>
      <c r="J84" s="437"/>
      <c r="K84"/>
      <c r="L84"/>
      <c r="M84"/>
      <c r="N84"/>
      <c r="O84"/>
      <c r="P84" s="437"/>
      <c r="Q84"/>
      <c r="R84"/>
      <c r="S84"/>
      <c r="T84"/>
      <c r="U84"/>
      <c r="V84"/>
      <c r="BE84"/>
      <c r="BF84"/>
      <c r="BG84"/>
      <c r="BH84" s="219" t="s">
        <v>86</v>
      </c>
      <c r="BI84" s="220">
        <v>3.2</v>
      </c>
      <c r="BJ84" s="219" t="s">
        <v>86</v>
      </c>
      <c r="BK84" s="220">
        <v>16.2</v>
      </c>
      <c r="BL84" s="219" t="s">
        <v>86</v>
      </c>
      <c r="BM84" s="221">
        <v>56.5</v>
      </c>
      <c r="BN84" s="219" t="s">
        <v>86</v>
      </c>
      <c r="BO84" s="222">
        <v>149.80000000000001</v>
      </c>
      <c r="BP84" s="219" t="s">
        <v>86</v>
      </c>
      <c r="BQ84" s="225">
        <v>0.37152777777777773</v>
      </c>
      <c r="BS84"/>
      <c r="BT84"/>
      <c r="BU84"/>
      <c r="BV84"/>
      <c r="BW84"/>
      <c r="BX84"/>
      <c r="BY84"/>
      <c r="BZ84"/>
      <c r="CA84"/>
      <c r="CB84"/>
    </row>
    <row r="85" spans="1:80" s="6" customFormat="1" x14ac:dyDescent="0.25">
      <c r="A85" s="6">
        <v>6</v>
      </c>
      <c r="B85" s="160"/>
      <c r="C85" s="160"/>
      <c r="D85" s="160"/>
      <c r="E85" s="160"/>
      <c r="F85">
        <v>18.3</v>
      </c>
      <c r="G85"/>
      <c r="H85">
        <v>0.55486111111111103</v>
      </c>
      <c r="I85"/>
      <c r="J85" s="437"/>
      <c r="K85"/>
      <c r="L85"/>
      <c r="M85"/>
      <c r="N85"/>
      <c r="O85"/>
      <c r="P85" s="437"/>
      <c r="Q85"/>
      <c r="R85"/>
      <c r="S85"/>
      <c r="T85"/>
      <c r="U85"/>
      <c r="V85"/>
      <c r="BB85"/>
      <c r="BE85"/>
      <c r="BF85"/>
      <c r="BG85"/>
      <c r="BH85" s="124" t="s">
        <v>87</v>
      </c>
      <c r="BI85" s="223">
        <v>1.9</v>
      </c>
      <c r="BJ85" s="219" t="s">
        <v>87</v>
      </c>
      <c r="BK85" s="223">
        <v>24.3</v>
      </c>
      <c r="BL85" s="219" t="s">
        <v>87</v>
      </c>
      <c r="BM85" s="224">
        <v>56.5</v>
      </c>
      <c r="BN85" s="219" t="s">
        <v>87</v>
      </c>
      <c r="BO85" s="222">
        <v>106.5</v>
      </c>
      <c r="BP85" s="219" t="s">
        <v>87</v>
      </c>
      <c r="BQ85" s="225">
        <v>0.43124999999999997</v>
      </c>
      <c r="BS85"/>
      <c r="BT85"/>
      <c r="BU85"/>
      <c r="BV85"/>
      <c r="BW85"/>
      <c r="BX85"/>
      <c r="BY85"/>
      <c r="BZ85"/>
      <c r="CA85"/>
      <c r="CB85"/>
    </row>
    <row r="86" spans="1:80" x14ac:dyDescent="0.25">
      <c r="A86" s="6"/>
      <c r="B86" s="26"/>
      <c r="C86" s="119" t="s">
        <v>109</v>
      </c>
      <c r="D86" s="160"/>
      <c r="E86" s="160"/>
      <c r="BG86"/>
      <c r="BH86" s="124" t="s">
        <v>207</v>
      </c>
      <c r="BI86" s="223">
        <v>3.4</v>
      </c>
      <c r="BJ86" s="219" t="s">
        <v>207</v>
      </c>
      <c r="BK86" s="223">
        <v>27.5</v>
      </c>
      <c r="BL86" s="219" t="s">
        <v>207</v>
      </c>
      <c r="BM86" s="224">
        <v>41.7</v>
      </c>
      <c r="BN86" s="219" t="s">
        <v>207</v>
      </c>
      <c r="BO86" s="222">
        <v>90.1</v>
      </c>
      <c r="BP86" s="219" t="s">
        <v>207</v>
      </c>
      <c r="BQ86" s="225">
        <v>0.53125</v>
      </c>
    </row>
    <row r="87" spans="1:80" x14ac:dyDescent="0.25">
      <c r="A87" s="6">
        <v>7</v>
      </c>
      <c r="B87" s="26"/>
      <c r="F87">
        <v>17.5</v>
      </c>
      <c r="H87">
        <v>0.19166666666666701</v>
      </c>
      <c r="BG87"/>
      <c r="BH87" s="124" t="s">
        <v>102</v>
      </c>
      <c r="BI87" s="223">
        <v>8.8000000000000007</v>
      </c>
      <c r="BJ87" s="219" t="s">
        <v>102</v>
      </c>
      <c r="BK87" s="223">
        <v>29.5</v>
      </c>
      <c r="BL87" s="219" t="s">
        <v>102</v>
      </c>
      <c r="BM87" s="224">
        <v>34.5</v>
      </c>
      <c r="BN87" s="219" t="s">
        <v>102</v>
      </c>
      <c r="BO87" s="222">
        <v>138.19999999999999</v>
      </c>
      <c r="BP87" s="219" t="s">
        <v>102</v>
      </c>
      <c r="BQ87" s="225">
        <v>0.58680555555555558</v>
      </c>
    </row>
    <row r="88" spans="1:80" x14ac:dyDescent="0.25">
      <c r="A88" s="6"/>
      <c r="B88" s="26"/>
      <c r="BG88"/>
      <c r="BH88" s="124" t="s">
        <v>103</v>
      </c>
      <c r="BI88" s="223">
        <v>9</v>
      </c>
      <c r="BJ88" s="219" t="s">
        <v>103</v>
      </c>
      <c r="BK88" s="223">
        <v>31.8</v>
      </c>
      <c r="BL88" s="219" t="s">
        <v>103</v>
      </c>
      <c r="BM88" s="224">
        <v>36.299999999999997</v>
      </c>
      <c r="BN88" s="219" t="s">
        <v>103</v>
      </c>
      <c r="BO88" s="222">
        <v>72.599999999999994</v>
      </c>
      <c r="BP88" s="219" t="s">
        <v>103</v>
      </c>
      <c r="BQ88" s="225">
        <v>0.58958333333333335</v>
      </c>
    </row>
    <row r="89" spans="1:80" x14ac:dyDescent="0.25">
      <c r="A89" s="6">
        <v>8</v>
      </c>
      <c r="B89" s="26"/>
      <c r="F89">
        <v>16.8</v>
      </c>
      <c r="H89">
        <v>0.60069444444444398</v>
      </c>
      <c r="BG89"/>
      <c r="BH89" s="124" t="s">
        <v>234</v>
      </c>
      <c r="BI89" s="299">
        <v>10.8</v>
      </c>
      <c r="BJ89" s="219" t="s">
        <v>234</v>
      </c>
      <c r="BK89" s="223">
        <v>35.6</v>
      </c>
      <c r="BL89" s="219" t="s">
        <v>234</v>
      </c>
      <c r="BM89" s="224">
        <v>41.7</v>
      </c>
      <c r="BN89" s="219" t="s">
        <v>234</v>
      </c>
      <c r="BO89" s="222">
        <v>17.8</v>
      </c>
      <c r="BP89" s="219" t="s">
        <v>234</v>
      </c>
      <c r="BQ89" s="225">
        <v>0.58194444444444449</v>
      </c>
    </row>
    <row r="90" spans="1:80" x14ac:dyDescent="0.25">
      <c r="A90" s="6"/>
      <c r="B90" s="26"/>
      <c r="BG90"/>
      <c r="BH90" s="124" t="s">
        <v>243</v>
      </c>
      <c r="BI90" s="299">
        <f>$L$7</f>
        <v>10.3</v>
      </c>
      <c r="BJ90" s="219" t="str">
        <f>BH90</f>
        <v>Août</v>
      </c>
      <c r="BK90" s="223">
        <f>$R$7</f>
        <v>37.5</v>
      </c>
      <c r="BL90" s="219" t="str">
        <f>BH90</f>
        <v>Août</v>
      </c>
      <c r="BM90" s="224">
        <f>$AA$9</f>
        <v>34.5</v>
      </c>
      <c r="BN90" s="219" t="str">
        <f>BH90</f>
        <v>Août</v>
      </c>
      <c r="BO90" s="222">
        <f>$AJ$5</f>
        <v>15.7</v>
      </c>
      <c r="BP90" s="219" t="str">
        <f>BH90</f>
        <v>Août</v>
      </c>
      <c r="BQ90" s="225">
        <f>$BA$9</f>
        <v>0.5395833333333333</v>
      </c>
    </row>
    <row r="91" spans="1:80" x14ac:dyDescent="0.25">
      <c r="A91" s="6">
        <v>9</v>
      </c>
      <c r="B91" s="26"/>
      <c r="F91">
        <v>15.9</v>
      </c>
      <c r="H91">
        <v>0.54930555555555605</v>
      </c>
      <c r="BG91"/>
      <c r="BH91" s="124" t="s">
        <v>106</v>
      </c>
      <c r="BI91" s="223"/>
      <c r="BJ91" s="219" t="s">
        <v>106</v>
      </c>
      <c r="BK91" s="223"/>
      <c r="BL91" s="219" t="s">
        <v>106</v>
      </c>
      <c r="BM91" s="224"/>
      <c r="BN91" s="219" t="s">
        <v>106</v>
      </c>
      <c r="BO91" s="222"/>
      <c r="BP91" s="219" t="s">
        <v>106</v>
      </c>
      <c r="BQ91" s="225"/>
    </row>
    <row r="92" spans="1:80" x14ac:dyDescent="0.25">
      <c r="A92" s="6"/>
      <c r="B92" s="26"/>
      <c r="BG92"/>
      <c r="BH92" s="124" t="s">
        <v>111</v>
      </c>
      <c r="BI92" s="299"/>
      <c r="BJ92" s="124" t="s">
        <v>111</v>
      </c>
      <c r="BK92" s="223"/>
      <c r="BL92" s="124" t="s">
        <v>111</v>
      </c>
      <c r="BM92" s="224"/>
      <c r="BN92" s="124" t="s">
        <v>111</v>
      </c>
      <c r="BO92" s="222"/>
      <c r="BP92" s="124" t="s">
        <v>111</v>
      </c>
      <c r="BQ92" s="225"/>
    </row>
    <row r="93" spans="1:80" x14ac:dyDescent="0.25">
      <c r="A93" s="6">
        <v>10</v>
      </c>
      <c r="B93" s="26"/>
      <c r="F93">
        <v>16.5</v>
      </c>
      <c r="H93">
        <v>0.64791666666666703</v>
      </c>
      <c r="BG93"/>
      <c r="BH93" s="124" t="s">
        <v>112</v>
      </c>
      <c r="BJ93" s="124" t="s">
        <v>112</v>
      </c>
      <c r="BL93" s="124" t="s">
        <v>112</v>
      </c>
      <c r="BN93" s="124" t="s">
        <v>112</v>
      </c>
      <c r="BP93" s="124" t="s">
        <v>112</v>
      </c>
      <c r="BQ93" s="225"/>
    </row>
    <row r="94" spans="1:80" x14ac:dyDescent="0.25">
      <c r="A94" s="6"/>
      <c r="B94" s="26"/>
      <c r="BG94"/>
      <c r="BH94" s="124" t="s">
        <v>112</v>
      </c>
      <c r="BJ94" s="219" t="str">
        <f>BH94</f>
        <v>Novembre</v>
      </c>
      <c r="BL94" s="219" t="str">
        <f>BH94</f>
        <v>Novembre</v>
      </c>
      <c r="BN94" s="219" t="str">
        <f>BH94</f>
        <v>Novembre</v>
      </c>
      <c r="BP94" s="219" t="str">
        <f>BH94</f>
        <v>Novembre</v>
      </c>
      <c r="BQ94" s="128"/>
    </row>
    <row r="95" spans="1:80" x14ac:dyDescent="0.25">
      <c r="A95" s="6">
        <v>11</v>
      </c>
      <c r="F95">
        <v>16.5</v>
      </c>
      <c r="H95">
        <v>0.64791666666666703</v>
      </c>
      <c r="BG95"/>
      <c r="BH95"/>
      <c r="BI95" s="6"/>
      <c r="BJ95"/>
      <c r="BK95" s="6"/>
      <c r="BM95" s="6"/>
      <c r="BO95" s="6"/>
    </row>
    <row r="96" spans="1:80" x14ac:dyDescent="0.25">
      <c r="A96" s="6"/>
      <c r="BH96"/>
      <c r="BI96" s="6"/>
      <c r="BJ96"/>
      <c r="BK96" s="6"/>
      <c r="BM96" s="6"/>
      <c r="BO96" s="6"/>
    </row>
    <row r="97" spans="1:70" x14ac:dyDescent="0.25">
      <c r="A97" s="6">
        <v>12</v>
      </c>
      <c r="F97">
        <v>18.5</v>
      </c>
      <c r="H97">
        <v>0.69027777777777799</v>
      </c>
      <c r="BD97"/>
      <c r="BG97"/>
      <c r="BH97"/>
      <c r="BI97" s="6"/>
      <c r="BJ97"/>
      <c r="BK97" s="6"/>
      <c r="BM97" s="6"/>
      <c r="BO97" s="6"/>
      <c r="BQ97"/>
      <c r="BR97"/>
    </row>
    <row r="98" spans="1:70" x14ac:dyDescent="0.25">
      <c r="A98" s="6"/>
      <c r="BD98"/>
      <c r="BG98"/>
      <c r="BI98" s="24"/>
      <c r="BM98" s="6"/>
      <c r="BO98" s="6"/>
      <c r="BQ98"/>
      <c r="BR98"/>
    </row>
    <row r="99" spans="1:70" x14ac:dyDescent="0.25">
      <c r="A99" s="6">
        <v>13</v>
      </c>
      <c r="F99">
        <v>17.7</v>
      </c>
      <c r="H99">
        <v>0.60069444444444398</v>
      </c>
      <c r="BD99"/>
      <c r="BG99"/>
      <c r="BI99" s="24"/>
      <c r="BM99" s="6"/>
      <c r="BO99" s="6"/>
      <c r="BQ99"/>
      <c r="BR99"/>
    </row>
    <row r="100" spans="1:70" x14ac:dyDescent="0.25">
      <c r="A100" s="6"/>
      <c r="BD100"/>
      <c r="BG100"/>
      <c r="BI100" s="24"/>
      <c r="BM100" s="6"/>
      <c r="BO100" s="6"/>
      <c r="BQ100"/>
      <c r="BR100"/>
    </row>
    <row r="101" spans="1:70" x14ac:dyDescent="0.25">
      <c r="A101" s="6">
        <v>14</v>
      </c>
      <c r="F101">
        <v>16.2</v>
      </c>
      <c r="H101">
        <v>0.31874999999999998</v>
      </c>
      <c r="BD101"/>
      <c r="BG101"/>
      <c r="BI101" s="24"/>
      <c r="BM101" s="6"/>
      <c r="BO101" s="6"/>
      <c r="BQ101"/>
      <c r="BR101"/>
    </row>
    <row r="102" spans="1:70" x14ac:dyDescent="0.25">
      <c r="A102" s="6"/>
      <c r="BD102"/>
      <c r="BG102"/>
      <c r="BM102" s="6"/>
      <c r="BO102" s="6"/>
      <c r="BQ102"/>
      <c r="BR102"/>
    </row>
    <row r="103" spans="1:70" x14ac:dyDescent="0.25">
      <c r="A103" s="6">
        <v>15</v>
      </c>
      <c r="F103">
        <v>16.2</v>
      </c>
      <c r="H103">
        <v>0.31874999999999998</v>
      </c>
      <c r="BD103"/>
      <c r="BG103"/>
      <c r="BM103" s="6"/>
      <c r="BO103" s="6"/>
      <c r="BQ103"/>
      <c r="BR103"/>
    </row>
    <row r="104" spans="1:70" x14ac:dyDescent="0.25">
      <c r="A104" s="6"/>
      <c r="BD104"/>
      <c r="BG104"/>
      <c r="BM104" s="6"/>
      <c r="BO104" s="6"/>
      <c r="BQ104"/>
      <c r="BR104"/>
    </row>
    <row r="105" spans="1:70" x14ac:dyDescent="0.25">
      <c r="A105" s="6">
        <v>16</v>
      </c>
      <c r="F105">
        <v>17.7</v>
      </c>
      <c r="H105">
        <v>0.57222222222222197</v>
      </c>
    </row>
    <row r="106" spans="1:70" x14ac:dyDescent="0.25">
      <c r="A106" s="6"/>
    </row>
    <row r="107" spans="1:70" x14ac:dyDescent="0.25">
      <c r="A107" s="6">
        <v>17</v>
      </c>
      <c r="F107">
        <v>16.7</v>
      </c>
      <c r="H107">
        <v>0.77708333333333302</v>
      </c>
    </row>
    <row r="108" spans="1:70" x14ac:dyDescent="0.25">
      <c r="A108" s="6"/>
    </row>
    <row r="109" spans="1:70" x14ac:dyDescent="0.25">
      <c r="A109" s="6">
        <v>18</v>
      </c>
      <c r="F109">
        <v>15.7</v>
      </c>
      <c r="H109">
        <v>0.51249999999999996</v>
      </c>
    </row>
    <row r="110" spans="1:70" x14ac:dyDescent="0.25">
      <c r="A110" s="6"/>
    </row>
    <row r="111" spans="1:70" x14ac:dyDescent="0.25">
      <c r="A111" s="6">
        <v>19</v>
      </c>
      <c r="F111">
        <v>14.5</v>
      </c>
      <c r="H111">
        <v>0.59583333333333299</v>
      </c>
    </row>
    <row r="112" spans="1:70" x14ac:dyDescent="0.25">
      <c r="A112" s="6"/>
    </row>
    <row r="113" spans="1:8" x14ac:dyDescent="0.25">
      <c r="A113" s="6">
        <v>20</v>
      </c>
      <c r="F113">
        <v>12.2</v>
      </c>
      <c r="H113">
        <v>0.625694444444444</v>
      </c>
    </row>
    <row r="114" spans="1:8" x14ac:dyDescent="0.25">
      <c r="A114" s="6"/>
    </row>
    <row r="115" spans="1:8" x14ac:dyDescent="0.25">
      <c r="A115" s="6">
        <v>21</v>
      </c>
      <c r="F115">
        <v>14.1</v>
      </c>
      <c r="H115">
        <v>0.56805555555555598</v>
      </c>
    </row>
    <row r="116" spans="1:8" x14ac:dyDescent="0.25">
      <c r="A116" s="6"/>
    </row>
    <row r="117" spans="1:8" x14ac:dyDescent="0.25">
      <c r="A117" s="6">
        <v>22</v>
      </c>
      <c r="F117">
        <v>15.2</v>
      </c>
      <c r="H117">
        <v>0.47361111111111098</v>
      </c>
    </row>
    <row r="118" spans="1:8" x14ac:dyDescent="0.25">
      <c r="A118" s="6"/>
    </row>
    <row r="119" spans="1:8" x14ac:dyDescent="0.25">
      <c r="A119" s="6">
        <v>23</v>
      </c>
      <c r="F119">
        <v>13.7</v>
      </c>
      <c r="H119">
        <v>0.52222222222222203</v>
      </c>
    </row>
    <row r="120" spans="1:8" x14ac:dyDescent="0.25">
      <c r="A120" s="6"/>
    </row>
    <row r="121" spans="1:8" x14ac:dyDescent="0.25">
      <c r="A121" s="6">
        <v>24</v>
      </c>
      <c r="F121">
        <v>15</v>
      </c>
      <c r="H121">
        <v>0.55416666666666703</v>
      </c>
    </row>
    <row r="122" spans="1:8" x14ac:dyDescent="0.25">
      <c r="A122" s="6"/>
    </row>
    <row r="123" spans="1:8" x14ac:dyDescent="0.25">
      <c r="A123" s="6">
        <v>25</v>
      </c>
      <c r="F123">
        <v>15.2</v>
      </c>
      <c r="H123">
        <v>0.52638888888888902</v>
      </c>
    </row>
    <row r="124" spans="1:8" x14ac:dyDescent="0.25">
      <c r="A124" s="6"/>
    </row>
    <row r="125" spans="1:8" x14ac:dyDescent="0.25">
      <c r="A125" s="6">
        <v>26</v>
      </c>
      <c r="F125">
        <v>14.8</v>
      </c>
      <c r="H125">
        <v>0.58611111111111103</v>
      </c>
    </row>
    <row r="126" spans="1:8" x14ac:dyDescent="0.25">
      <c r="A126" s="6"/>
    </row>
    <row r="127" spans="1:8" x14ac:dyDescent="0.25">
      <c r="A127" s="6">
        <v>27</v>
      </c>
      <c r="F127">
        <v>12.8</v>
      </c>
      <c r="H127">
        <v>0.54236111111111096</v>
      </c>
    </row>
    <row r="128" spans="1:8" x14ac:dyDescent="0.25">
      <c r="A128" s="6"/>
    </row>
    <row r="129" spans="1:34" x14ac:dyDescent="0.25">
      <c r="A129" s="6">
        <v>28</v>
      </c>
      <c r="F129">
        <v>13.3</v>
      </c>
      <c r="H129">
        <v>0.76805555555555605</v>
      </c>
    </row>
    <row r="130" spans="1:34" x14ac:dyDescent="0.25">
      <c r="A130" s="6"/>
    </row>
    <row r="131" spans="1:34" x14ac:dyDescent="0.25">
      <c r="A131" s="6">
        <v>29</v>
      </c>
      <c r="F131">
        <v>13.4</v>
      </c>
      <c r="H131">
        <v>0.499305555555556</v>
      </c>
    </row>
    <row r="132" spans="1:34" x14ac:dyDescent="0.25">
      <c r="A132" s="6"/>
    </row>
    <row r="133" spans="1:34" x14ac:dyDescent="0.25">
      <c r="A133" s="6">
        <v>30</v>
      </c>
      <c r="F133">
        <v>13.3</v>
      </c>
      <c r="H133">
        <v>0.55833333333333302</v>
      </c>
    </row>
    <row r="134" spans="1:34" x14ac:dyDescent="0.25">
      <c r="A134" s="6"/>
    </row>
    <row r="135" spans="1:34" x14ac:dyDescent="0.25">
      <c r="A135" s="6">
        <v>31</v>
      </c>
      <c r="F135">
        <v>9.1999999999999993</v>
      </c>
      <c r="H135">
        <v>0.63541666666666696</v>
      </c>
    </row>
    <row r="136" spans="1:34" x14ac:dyDescent="0.25">
      <c r="AH136" s="6"/>
    </row>
    <row r="137" spans="1:34" x14ac:dyDescent="0.25">
      <c r="F137">
        <v>6.7</v>
      </c>
      <c r="H137">
        <v>0.54861111111111105</v>
      </c>
      <c r="AH137" s="6"/>
    </row>
    <row r="138" spans="1:34" x14ac:dyDescent="0.25">
      <c r="AH138" s="6"/>
    </row>
    <row r="139" spans="1:34" x14ac:dyDescent="0.25">
      <c r="F139">
        <v>6.4</v>
      </c>
      <c r="H139">
        <v>0.63541666666666696</v>
      </c>
      <c r="AH139" s="6"/>
    </row>
    <row r="140" spans="1:34" x14ac:dyDescent="0.25">
      <c r="AH140" s="6"/>
    </row>
    <row r="141" spans="1:34" x14ac:dyDescent="0.25">
      <c r="F141">
        <v>5.0999999999999996</v>
      </c>
      <c r="H141">
        <v>0.65208333333333302</v>
      </c>
      <c r="AH141" s="6"/>
    </row>
    <row r="142" spans="1:34" x14ac:dyDescent="0.25">
      <c r="AH142" s="6"/>
    </row>
    <row r="143" spans="1:34" x14ac:dyDescent="0.25">
      <c r="F143">
        <v>0</v>
      </c>
      <c r="H143" t="e">
        <v>#N/A</v>
      </c>
      <c r="AH143" s="6"/>
    </row>
    <row r="144" spans="1:34" x14ac:dyDescent="0.25">
      <c r="AH144" s="6"/>
    </row>
    <row r="145" spans="6:34" x14ac:dyDescent="0.25">
      <c r="F145">
        <v>6.7</v>
      </c>
      <c r="H145">
        <v>0.58541666666666703</v>
      </c>
      <c r="AH145" s="6"/>
    </row>
    <row r="146" spans="6:34" x14ac:dyDescent="0.25">
      <c r="AH146" s="6"/>
    </row>
    <row r="147" spans="6:34" x14ac:dyDescent="0.25">
      <c r="F147">
        <v>6.7</v>
      </c>
      <c r="H147">
        <v>0.58541666666666703</v>
      </c>
      <c r="AH147" s="6"/>
    </row>
    <row r="148" spans="6:34" x14ac:dyDescent="0.25">
      <c r="AH148" s="6"/>
    </row>
    <row r="149" spans="6:34" x14ac:dyDescent="0.25">
      <c r="F149">
        <v>6.7</v>
      </c>
      <c r="H149">
        <v>0.58541666666666703</v>
      </c>
      <c r="AH149" s="6"/>
    </row>
    <row r="151" spans="6:34" x14ac:dyDescent="0.25">
      <c r="F151">
        <v>8.1999999999999993</v>
      </c>
      <c r="H151">
        <v>0.63194444444444398</v>
      </c>
    </row>
    <row r="153" spans="6:34" x14ac:dyDescent="0.25">
      <c r="F153">
        <v>5.8</v>
      </c>
      <c r="H153">
        <v>0.58055555555555605</v>
      </c>
    </row>
    <row r="155" spans="6:34" x14ac:dyDescent="0.25">
      <c r="F155">
        <v>7.5</v>
      </c>
      <c r="H155">
        <v>0.5625</v>
      </c>
    </row>
    <row r="157" spans="6:34" x14ac:dyDescent="0.25">
      <c r="F157">
        <v>3.8</v>
      </c>
      <c r="H157">
        <v>0.61736111111111103</v>
      </c>
    </row>
    <row r="159" spans="6:34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7" type="noConversion"/>
  <conditionalFormatting sqref="AN11:AT18 AN25:AT32 AN22:AT23 AN36:AT37 AN39:AT46">
    <cfRule type="cellIs" dxfId="101" priority="246" operator="greaterThan">
      <formula>0</formula>
    </cfRule>
    <cfRule type="dataBar" priority="247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{C9B82978-36CF-479D-A0B3-0BF62D12E34A}</x14:id>
        </ext>
      </extLst>
    </cfRule>
  </conditionalFormatting>
  <conditionalFormatting sqref="AJ11:AJ23 AJ25:AJ37 AJ39:AJ49">
    <cfRule type="dataBar" priority="24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{1083F4EA-1923-4DD4-B070-F7DAEF8F696C}</x14:id>
        </ext>
      </extLst>
    </cfRule>
  </conditionalFormatting>
  <conditionalFormatting sqref="AA11:AA23 AA25:AA37 AA39:AA49">
    <cfRule type="dataBar" priority="20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{ACAA7108-2F5E-4239-9448-6C6A90AB24C7}</x14:id>
        </ext>
      </extLst>
    </cfRule>
  </conditionalFormatting>
  <conditionalFormatting sqref="BA11:BA23 BA25:BA37 BA39:BA49">
    <cfRule type="dataBar" priority="19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{607BCDC5-5C1C-4A87-A082-F354816CC2FA}</x14:id>
        </ext>
      </extLst>
    </cfRule>
  </conditionalFormatting>
  <conditionalFormatting sqref="C11:D23 X11:Y23 AG11:AH23 AX11:AY23 C25:D37 X25:Y37 AG25:AH37 AX25:AY37 C39:D49 X39:Y49 AG39:AH49 AX39:AY49">
    <cfRule type="expression" dxfId="100" priority="198">
      <formula>OR($C11="Samedi",$C11="Dimanche")</formula>
    </cfRule>
  </conditionalFormatting>
  <conditionalFormatting sqref="J25:J37 J39:J49 P25:P37 P39:P49 J11:J23 P11:P23">
    <cfRule type="cellIs" dxfId="99" priority="192" operator="equal">
      <formula>"»"</formula>
    </cfRule>
    <cfRule type="cellIs" dxfId="98" priority="193" operator="equal">
      <formula>"¼"</formula>
    </cfRule>
    <cfRule type="cellIs" dxfId="97" priority="194" operator="equal">
      <formula>"¹º"</formula>
    </cfRule>
  </conditionalFormatting>
  <conditionalFormatting sqref="L11:L23 R11:R23 L25:L37 L39:L49 R25:R37 R39:R49">
    <cfRule type="cellIs" dxfId="96" priority="204" operator="greaterThan">
      <formula>29.9</formula>
    </cfRule>
    <cfRule type="cellIs" dxfId="95" priority="205" operator="lessThan">
      <formula>0</formula>
    </cfRule>
    <cfRule type="cellIs" dxfId="94" priority="206" operator="between">
      <formula>0.1</formula>
      <formula>29.9</formula>
    </cfRule>
  </conditionalFormatting>
  <conditionalFormatting sqref="AN24:AT24">
    <cfRule type="cellIs" dxfId="93" priority="165" operator="greaterThan">
      <formula>0</formula>
    </cfRule>
    <cfRule type="dataBar" priority="166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{B625C1AC-9EEF-4A73-A4FE-C400A35C06DC}</x14:id>
        </ext>
      </extLst>
    </cfRule>
  </conditionalFormatting>
  <conditionalFormatting sqref="AJ24">
    <cfRule type="dataBar" priority="16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{3D6A52ED-5021-4B0D-9CFE-56E74F277406}</x14:id>
        </ext>
      </extLst>
    </cfRule>
  </conditionalFormatting>
  <conditionalFormatting sqref="AA24">
    <cfRule type="dataBar" priority="161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{DCB1B2BE-87C3-44F7-AA4E-BAFD79981B42}</x14:id>
        </ext>
      </extLst>
    </cfRule>
  </conditionalFormatting>
  <conditionalFormatting sqref="BA24">
    <cfRule type="dataBar" priority="160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{D0143912-0261-4010-AB7D-C23DE0AE48F4}</x14:id>
        </ext>
      </extLst>
    </cfRule>
  </conditionalFormatting>
  <conditionalFormatting sqref="C24:D24 X24:Y24 AG24:AH24 AX24:AY24">
    <cfRule type="expression" dxfId="92" priority="159">
      <formula>OR($C24="Samedi",$C24="Dimanche")</formula>
    </cfRule>
  </conditionalFormatting>
  <conditionalFormatting sqref="J24 P24">
    <cfRule type="cellIs" dxfId="91" priority="156" operator="equal">
      <formula>"»"</formula>
    </cfRule>
    <cfRule type="cellIs" dxfId="90" priority="157" operator="equal">
      <formula>"¼"</formula>
    </cfRule>
    <cfRule type="cellIs" dxfId="89" priority="158" operator="equal">
      <formula>"¹º"</formula>
    </cfRule>
  </conditionalFormatting>
  <conditionalFormatting sqref="L24 R24">
    <cfRule type="cellIs" dxfId="88" priority="162" operator="greaterThan">
      <formula>29.9</formula>
    </cfRule>
    <cfRule type="cellIs" dxfId="87" priority="163" operator="lessThan">
      <formula>0</formula>
    </cfRule>
    <cfRule type="cellIs" dxfId="86" priority="164" operator="between">
      <formula>0.1</formula>
      <formula>29.9</formula>
    </cfRule>
  </conditionalFormatting>
  <conditionalFormatting sqref="AN38:AT38">
    <cfRule type="cellIs" dxfId="85" priority="153" operator="greaterThan">
      <formula>0</formula>
    </cfRule>
    <cfRule type="dataBar" priority="154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{51DB155B-9F59-4772-86E9-D67D1D8E5D5C}</x14:id>
        </ext>
      </extLst>
    </cfRule>
  </conditionalFormatting>
  <conditionalFormatting sqref="AJ38">
    <cfRule type="dataBar" priority="155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{6D90E0E4-5C14-4ACF-865C-B0EED2DE5FBC}</x14:id>
        </ext>
      </extLst>
    </cfRule>
  </conditionalFormatting>
  <conditionalFormatting sqref="AA38">
    <cfRule type="dataBar" priority="14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{7EFB1128-43DE-492A-9701-F8ADD4A37EA9}</x14:id>
        </ext>
      </extLst>
    </cfRule>
  </conditionalFormatting>
  <conditionalFormatting sqref="BA38">
    <cfRule type="dataBar" priority="14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{C063D9FF-5F53-4E51-A9C4-A35F36EF8554}</x14:id>
        </ext>
      </extLst>
    </cfRule>
  </conditionalFormatting>
  <conditionalFormatting sqref="C38:D38 X38:Y38 AG38:AH38 AX38:AY38">
    <cfRule type="expression" dxfId="84" priority="147">
      <formula>OR($C38="Samedi",$C38="Dimanche")</formula>
    </cfRule>
  </conditionalFormatting>
  <conditionalFormatting sqref="J38 P38">
    <cfRule type="cellIs" dxfId="83" priority="144" operator="equal">
      <formula>"»"</formula>
    </cfRule>
    <cfRule type="cellIs" dxfId="82" priority="145" operator="equal">
      <formula>"¼"</formula>
    </cfRule>
    <cfRule type="cellIs" dxfId="81" priority="146" operator="equal">
      <formula>"¹º"</formula>
    </cfRule>
  </conditionalFormatting>
  <conditionalFormatting sqref="L38 R38">
    <cfRule type="cellIs" dxfId="80" priority="150" operator="greaterThan">
      <formula>29.9</formula>
    </cfRule>
    <cfRule type="cellIs" dxfId="79" priority="151" operator="lessThan">
      <formula>0</formula>
    </cfRule>
    <cfRule type="cellIs" dxfId="78" priority="152" operator="between">
      <formula>0.1</formula>
      <formula>29.9</formula>
    </cfRule>
  </conditionalFormatting>
  <conditionalFormatting sqref="AN19:AT20 AS21:AT21">
    <cfRule type="cellIs" dxfId="77" priority="125" operator="greaterThan">
      <formula>0</formula>
    </cfRule>
    <cfRule type="dataBar" priority="126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{BE307D6F-08FD-4935-8C0D-13E692E40D27}</x14:id>
        </ext>
      </extLst>
    </cfRule>
  </conditionalFormatting>
  <conditionalFormatting sqref="AN33:AT34 AQ35:AT35">
    <cfRule type="cellIs" dxfId="76" priority="123" operator="greaterThan">
      <formula>0</formula>
    </cfRule>
    <cfRule type="dataBar" priority="124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{DB9F4650-16AE-4730-97A8-FDD701A13C75}</x14:id>
        </ext>
      </extLst>
    </cfRule>
  </conditionalFormatting>
  <conditionalFormatting sqref="AN48:AT48">
    <cfRule type="cellIs" dxfId="75" priority="121" operator="greaterThan">
      <formula>0</formula>
    </cfRule>
    <cfRule type="dataBar" priority="122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{1BD1FB3E-E594-45E6-8371-B273BB0E5E9F}</x14:id>
        </ext>
      </extLst>
    </cfRule>
  </conditionalFormatting>
  <conditionalFormatting sqref="AN47:AT47">
    <cfRule type="cellIs" dxfId="74" priority="115" operator="greaterThan">
      <formula>0</formula>
    </cfRule>
    <cfRule type="dataBar" priority="116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{8BFD29BA-AD41-4580-8CE0-681C42AE0E33}</x14:id>
        </ext>
      </extLst>
    </cfRule>
  </conditionalFormatting>
  <conditionalFormatting sqref="AN49:AT49">
    <cfRule type="cellIs" dxfId="73" priority="113" operator="greaterThan">
      <formula>0</formula>
    </cfRule>
    <cfRule type="dataBar" priority="114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{DF3CC552-4694-46C7-A4C1-CD2749866E90}</x14:id>
        </ext>
      </extLst>
    </cfRule>
  </conditionalFormatting>
  <conditionalFormatting sqref="AN21:AR21">
    <cfRule type="cellIs" dxfId="72" priority="111" operator="greaterThan">
      <formula>0</formula>
    </cfRule>
    <cfRule type="dataBar" priority="112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{3A567D05-BE4F-4F4A-9744-04FA939EA0B3}</x14:id>
        </ext>
      </extLst>
    </cfRule>
  </conditionalFormatting>
  <conditionalFormatting sqref="AN35:AP35">
    <cfRule type="cellIs" dxfId="71" priority="109" operator="greaterThan">
      <formula>0</formula>
    </cfRule>
    <cfRule type="dataBar" priority="110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{B3FC4118-5882-4FC6-9395-62CED65E608E}</x14:id>
        </ext>
      </extLst>
    </cfRule>
  </conditionalFormatting>
  <conditionalFormatting sqref="AN53:AT55 AN50:AT51">
    <cfRule type="cellIs" dxfId="70" priority="106" operator="greaterThan">
      <formula>0</formula>
    </cfRule>
    <cfRule type="dataBar" priority="107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{1B740655-3822-4D12-8571-DA596228EB11}</x14:id>
        </ext>
      </extLst>
    </cfRule>
  </conditionalFormatting>
  <conditionalFormatting sqref="AJ50:AJ51 AJ53:AJ55">
    <cfRule type="dataBar" priority="10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{5F68300C-B875-4FA4-ABA7-02F33D98AE38}</x14:id>
        </ext>
      </extLst>
    </cfRule>
  </conditionalFormatting>
  <conditionalFormatting sqref="AA50:AA51 AA53:AA55">
    <cfRule type="dataBar" priority="102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{ABBA1E3A-AD6C-426C-9365-1A86749E6166}</x14:id>
        </ext>
      </extLst>
    </cfRule>
  </conditionalFormatting>
  <conditionalFormatting sqref="BA50:BA51 BA53:BA55">
    <cfRule type="dataBar" priority="10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{A2667789-B0FF-4578-8969-05A7F994411A}</x14:id>
        </ext>
      </extLst>
    </cfRule>
  </conditionalFormatting>
  <conditionalFormatting sqref="C50:D51 X50:Y51 AG50:AH51 AX50:AY51 C53:D55 X53:Y55 AG53:AH55 AX53:AY55">
    <cfRule type="expression" dxfId="69" priority="100">
      <formula>OR($C50="Samedi",$C50="Dimanche")</formula>
    </cfRule>
  </conditionalFormatting>
  <conditionalFormatting sqref="J50:J51 J53:J55 P50:P51 P53:P55">
    <cfRule type="cellIs" dxfId="68" priority="97" operator="equal">
      <formula>"»"</formula>
    </cfRule>
    <cfRule type="cellIs" dxfId="67" priority="98" operator="equal">
      <formula>"¼"</formula>
    </cfRule>
    <cfRule type="cellIs" dxfId="66" priority="99" operator="equal">
      <formula>"¹º"</formula>
    </cfRule>
  </conditionalFormatting>
  <conditionalFormatting sqref="L50:L51 L53:L55 R50:R51 R53:R55">
    <cfRule type="cellIs" dxfId="65" priority="103" operator="greaterThan">
      <formula>29.9</formula>
    </cfRule>
    <cfRule type="cellIs" dxfId="64" priority="104" operator="lessThan">
      <formula>0</formula>
    </cfRule>
    <cfRule type="cellIs" dxfId="63" priority="105" operator="between">
      <formula>0.1</formula>
      <formula>29.9</formula>
    </cfRule>
  </conditionalFormatting>
  <conditionalFormatting sqref="AN52:AT52">
    <cfRule type="cellIs" dxfId="62" priority="94" operator="greaterThan">
      <formula>0</formula>
    </cfRule>
    <cfRule type="dataBar" priority="95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{274226B8-135C-47EF-900C-0BA6E88E3561}</x14:id>
        </ext>
      </extLst>
    </cfRule>
  </conditionalFormatting>
  <conditionalFormatting sqref="AJ52">
    <cfRule type="dataBar" priority="9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{6AD0CCEF-EE77-4256-8737-DA4A0FA1DE11}</x14:id>
        </ext>
      </extLst>
    </cfRule>
  </conditionalFormatting>
  <conditionalFormatting sqref="AA52">
    <cfRule type="dataBar" priority="9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{B031612B-0676-4A82-B91F-D8E933012C68}</x14:id>
        </ext>
      </extLst>
    </cfRule>
  </conditionalFormatting>
  <conditionalFormatting sqref="BA52">
    <cfRule type="dataBar" priority="8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{96416297-0B5E-46BE-9540-1EA94DFAC0F2}</x14:id>
        </ext>
      </extLst>
    </cfRule>
  </conditionalFormatting>
  <conditionalFormatting sqref="C52:D52 X52:Y52 AG52:AH52 AX52:AY52">
    <cfRule type="expression" dxfId="61" priority="88">
      <formula>OR($C52="Samedi",$C52="Dimanche")</formula>
    </cfRule>
  </conditionalFormatting>
  <conditionalFormatting sqref="J52 P52">
    <cfRule type="cellIs" dxfId="60" priority="85" operator="equal">
      <formula>"»"</formula>
    </cfRule>
    <cfRule type="cellIs" dxfId="59" priority="86" operator="equal">
      <formula>"¼"</formula>
    </cfRule>
    <cfRule type="cellIs" dxfId="58" priority="87" operator="equal">
      <formula>"¹º"</formula>
    </cfRule>
  </conditionalFormatting>
  <conditionalFormatting sqref="L52 R52">
    <cfRule type="cellIs" dxfId="57" priority="91" operator="greaterThan">
      <formula>29.9</formula>
    </cfRule>
    <cfRule type="cellIs" dxfId="56" priority="92" operator="lessThan">
      <formula>0</formula>
    </cfRule>
    <cfRule type="cellIs" dxfId="55" priority="93" operator="between">
      <formula>0.1</formula>
      <formula>29.9</formula>
    </cfRule>
  </conditionalFormatting>
  <conditionalFormatting sqref="AN56:AT56 AN58:AT59 AN57:AQ57 AS57:AT57">
    <cfRule type="cellIs" dxfId="54" priority="82" operator="greaterThan">
      <formula>0</formula>
    </cfRule>
    <cfRule type="dataBar" priority="83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{50E13E91-C36A-478F-BEA1-A119F93DA736}</x14:id>
        </ext>
      </extLst>
    </cfRule>
  </conditionalFormatting>
  <conditionalFormatting sqref="AJ56:AJ59">
    <cfRule type="dataBar" priority="8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{A86169CB-7124-4848-BA06-D71A0DB4C7D9}</x14:id>
        </ext>
      </extLst>
    </cfRule>
  </conditionalFormatting>
  <conditionalFormatting sqref="AA56:AA59">
    <cfRule type="dataBar" priority="7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{9595A809-B495-4D4F-A802-D99CB361BFB8}</x14:id>
        </ext>
      </extLst>
    </cfRule>
  </conditionalFormatting>
  <conditionalFormatting sqref="BA56:BA59">
    <cfRule type="dataBar" priority="7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{37638106-0D9C-4DE8-831D-1A593B301651}</x14:id>
        </ext>
      </extLst>
    </cfRule>
  </conditionalFormatting>
  <conditionalFormatting sqref="C56:D59 X56:Y59 AG56:AH59 AX56:AY59">
    <cfRule type="expression" dxfId="53" priority="76">
      <formula>OR($C56="Samedi",$C56="Dimanche")</formula>
    </cfRule>
  </conditionalFormatting>
  <conditionalFormatting sqref="J56:J59 P56:P59">
    <cfRule type="cellIs" dxfId="52" priority="73" operator="equal">
      <formula>"»"</formula>
    </cfRule>
    <cfRule type="cellIs" dxfId="51" priority="74" operator="equal">
      <formula>"¼"</formula>
    </cfRule>
    <cfRule type="cellIs" dxfId="50" priority="75" operator="equal">
      <formula>"¹º"</formula>
    </cfRule>
  </conditionalFormatting>
  <conditionalFormatting sqref="L56:L59 R56:R59">
    <cfRule type="cellIs" dxfId="49" priority="79" operator="greaterThan">
      <formula>29.9</formula>
    </cfRule>
    <cfRule type="cellIs" dxfId="48" priority="80" operator="lessThan">
      <formula>0</formula>
    </cfRule>
    <cfRule type="cellIs" dxfId="47" priority="81" operator="between">
      <formula>0.1</formula>
      <formula>29.9</formula>
    </cfRule>
  </conditionalFormatting>
  <conditionalFormatting sqref="AN60:AT60">
    <cfRule type="cellIs" dxfId="46" priority="70" operator="greaterThan">
      <formula>0</formula>
    </cfRule>
    <cfRule type="dataBar" priority="7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{0C2C29C9-88BC-4BD0-B919-64AE13FA0ADF}</x14:id>
        </ext>
      </extLst>
    </cfRule>
  </conditionalFormatting>
  <conditionalFormatting sqref="AJ60:AJ63">
    <cfRule type="dataBar" priority="7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{51DDCB85-1D9D-4375-8BEB-E1B37F886521}</x14:id>
        </ext>
      </extLst>
    </cfRule>
  </conditionalFormatting>
  <conditionalFormatting sqref="AA60:AA63">
    <cfRule type="dataBar" priority="66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{1971A215-0254-4988-A75A-64DDF642599B}</x14:id>
        </ext>
      </extLst>
    </cfRule>
  </conditionalFormatting>
  <conditionalFormatting sqref="BA60:BA63">
    <cfRule type="dataBar" priority="6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{C1CBDCC1-D477-4B38-9999-86F7CCCE8D51}</x14:id>
        </ext>
      </extLst>
    </cfRule>
  </conditionalFormatting>
  <conditionalFormatting sqref="C60:D63 X60:Y63 AG60:AH63 AX60:AY63">
    <cfRule type="expression" dxfId="45" priority="64">
      <formula>OR($C60="Samedi",$C60="Dimanche")</formula>
    </cfRule>
  </conditionalFormatting>
  <conditionalFormatting sqref="J60:J63 P60:P63">
    <cfRule type="cellIs" dxfId="44" priority="61" operator="equal">
      <formula>"»"</formula>
    </cfRule>
    <cfRule type="cellIs" dxfId="43" priority="62" operator="equal">
      <formula>"¼"</formula>
    </cfRule>
    <cfRule type="cellIs" dxfId="42" priority="63" operator="equal">
      <formula>"¹º"</formula>
    </cfRule>
  </conditionalFormatting>
  <conditionalFormatting sqref="L60:L63 R60:R63">
    <cfRule type="cellIs" dxfId="41" priority="67" operator="greaterThan">
      <formula>29.9</formula>
    </cfRule>
    <cfRule type="cellIs" dxfId="40" priority="68" operator="lessThan">
      <formula>0</formula>
    </cfRule>
    <cfRule type="cellIs" dxfId="39" priority="69" operator="between">
      <formula>0.1</formula>
      <formula>29.9</formula>
    </cfRule>
  </conditionalFormatting>
  <conditionalFormatting sqref="AN62:AT62">
    <cfRule type="cellIs" dxfId="38" priority="59" operator="greaterThan">
      <formula>0</formula>
    </cfRule>
    <cfRule type="dataBar" priority="60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{AA3BD496-700F-4B58-96A4-CCCF83089114}</x14:id>
        </ext>
      </extLst>
    </cfRule>
  </conditionalFormatting>
  <conditionalFormatting sqref="AN61:AT61">
    <cfRule type="cellIs" dxfId="37" priority="57" operator="greaterThan">
      <formula>0</formula>
    </cfRule>
    <cfRule type="dataBar" priority="58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{7DFC8C48-AB74-44B4-AF1E-4FB8B1BBF94E}</x14:id>
        </ext>
      </extLst>
    </cfRule>
  </conditionalFormatting>
  <conditionalFormatting sqref="AN63:AT63">
    <cfRule type="cellIs" dxfId="36" priority="55" operator="greaterThan">
      <formula>0</formula>
    </cfRule>
    <cfRule type="dataBar" priority="56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{F2661537-9375-40F6-9975-BE41FD2B47C4}</x14:id>
        </ext>
      </extLst>
    </cfRule>
  </conditionalFormatting>
  <conditionalFormatting sqref="AN64:AT65">
    <cfRule type="cellIs" dxfId="35" priority="52" operator="greaterThan">
      <formula>0</formula>
    </cfRule>
    <cfRule type="dataBar" priority="53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{C01F6083-12CB-44F5-BB44-F921F86A672C}</x14:id>
        </ext>
      </extLst>
    </cfRule>
  </conditionalFormatting>
  <conditionalFormatting sqref="AJ64:AJ65">
    <cfRule type="dataBar" priority="5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{5E3124D4-F576-4B83-B060-A0CF84E99E4B}</x14:id>
        </ext>
      </extLst>
    </cfRule>
  </conditionalFormatting>
  <conditionalFormatting sqref="AA64:AA65">
    <cfRule type="dataBar" priority="4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{828178F5-4D92-409A-BF6C-83029B1EAFCA}</x14:id>
        </ext>
      </extLst>
    </cfRule>
  </conditionalFormatting>
  <conditionalFormatting sqref="BA64:BA65">
    <cfRule type="dataBar" priority="4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{9D8D9DC5-9476-49E7-80FD-7475814D8091}</x14:id>
        </ext>
      </extLst>
    </cfRule>
  </conditionalFormatting>
  <conditionalFormatting sqref="C64:D65 X64:Y65 AG64:AH65 AX64:AY65">
    <cfRule type="expression" dxfId="34" priority="46">
      <formula>OR($C64="Samedi",$C64="Dimanche")</formula>
    </cfRule>
  </conditionalFormatting>
  <conditionalFormatting sqref="J64:J65 P64:P65">
    <cfRule type="cellIs" dxfId="33" priority="43" operator="equal">
      <formula>"»"</formula>
    </cfRule>
    <cfRule type="cellIs" dxfId="32" priority="44" operator="equal">
      <formula>"¼"</formula>
    </cfRule>
    <cfRule type="cellIs" dxfId="31" priority="45" operator="equal">
      <formula>"¹º"</formula>
    </cfRule>
  </conditionalFormatting>
  <conditionalFormatting sqref="L64:L65 R64:R65">
    <cfRule type="cellIs" dxfId="30" priority="49" operator="greaterThan">
      <formula>29.9</formula>
    </cfRule>
    <cfRule type="cellIs" dxfId="29" priority="50" operator="lessThan">
      <formula>0</formula>
    </cfRule>
    <cfRule type="cellIs" dxfId="28" priority="51" operator="between">
      <formula>0.1</formula>
      <formula>29.9</formula>
    </cfRule>
  </conditionalFormatting>
  <conditionalFormatting sqref="AJ67:AJ69">
    <cfRule type="dataBar" priority="4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{A35756A7-C61A-4CFB-9FF6-8062B51FA515}</x14:id>
        </ext>
      </extLst>
    </cfRule>
  </conditionalFormatting>
  <conditionalFormatting sqref="AA67:AA69">
    <cfRule type="dataBar" priority="3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{1B299E7A-F8A4-4233-BCC7-1C96833CC04D}</x14:id>
        </ext>
      </extLst>
    </cfRule>
  </conditionalFormatting>
  <conditionalFormatting sqref="BA67:BA69">
    <cfRule type="dataBar" priority="3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{1419719B-F471-4009-8D91-8E105CFB2F4F}</x14:id>
        </ext>
      </extLst>
    </cfRule>
  </conditionalFormatting>
  <conditionalFormatting sqref="C67:D69 X67:Y69 AG67:AH69 AX67:AY69">
    <cfRule type="expression" dxfId="27" priority="36">
      <formula>OR($C67="Samedi",$C67="Dimanche")</formula>
    </cfRule>
  </conditionalFormatting>
  <conditionalFormatting sqref="J67:J69 P67:P69">
    <cfRule type="cellIs" dxfId="26" priority="33" operator="equal">
      <formula>"»"</formula>
    </cfRule>
    <cfRule type="cellIs" dxfId="25" priority="34" operator="equal">
      <formula>"¼"</formula>
    </cfRule>
    <cfRule type="cellIs" dxfId="24" priority="35" operator="equal">
      <formula>"¹º"</formula>
    </cfRule>
  </conditionalFormatting>
  <conditionalFormatting sqref="L67:L69 R67:R69">
    <cfRule type="cellIs" dxfId="23" priority="39" operator="greaterThan">
      <formula>29.9</formula>
    </cfRule>
    <cfRule type="cellIs" dxfId="22" priority="40" operator="lessThan">
      <formula>0</formula>
    </cfRule>
    <cfRule type="cellIs" dxfId="21" priority="41" operator="between">
      <formula>0.1</formula>
      <formula>29.9</formula>
    </cfRule>
  </conditionalFormatting>
  <conditionalFormatting sqref="AN68:AT68">
    <cfRule type="cellIs" dxfId="20" priority="31" operator="greaterThan">
      <formula>0</formula>
    </cfRule>
    <cfRule type="dataBar" priority="32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{857EC04F-153B-4C53-895D-5C1EFA195933}</x14:id>
        </ext>
      </extLst>
    </cfRule>
  </conditionalFormatting>
  <conditionalFormatting sqref="AN67:AT67">
    <cfRule type="cellIs" dxfId="19" priority="29" operator="greaterThan">
      <formula>0</formula>
    </cfRule>
    <cfRule type="dataBar" priority="30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{8BF9192D-A212-4F77-A783-5F4CA1B34C54}</x14:id>
        </ext>
      </extLst>
    </cfRule>
  </conditionalFormatting>
  <conditionalFormatting sqref="AN69:AT69">
    <cfRule type="cellIs" dxfId="18" priority="27" operator="greaterThan">
      <formula>0</formula>
    </cfRule>
    <cfRule type="dataBar" priority="28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{6A489835-6218-4031-85DE-DE0219B92AEB}</x14:id>
        </ext>
      </extLst>
    </cfRule>
  </conditionalFormatting>
  <conditionalFormatting sqref="AN70:AT71">
    <cfRule type="cellIs" dxfId="17" priority="24" operator="greaterThan">
      <formula>0</formula>
    </cfRule>
    <cfRule type="dataBar" priority="25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{8432C983-B4A6-42F8-9A80-2B639FEDDC87}</x14:id>
        </ext>
      </extLst>
    </cfRule>
  </conditionalFormatting>
  <conditionalFormatting sqref="AJ70:AJ71">
    <cfRule type="dataBar" priority="2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{4D7A7974-7C98-4A7F-9B4D-2CE6BBEDF4AE}</x14:id>
        </ext>
      </extLst>
    </cfRule>
  </conditionalFormatting>
  <conditionalFormatting sqref="AA70:AA71">
    <cfRule type="dataBar" priority="2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{66BA73A6-5C2D-422A-8F51-8D23D332E17B}</x14:id>
        </ext>
      </extLst>
    </cfRule>
  </conditionalFormatting>
  <conditionalFormatting sqref="BA70:BA71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{66A0767C-D06A-4FD5-91FD-CC4FC71A078C}</x14:id>
        </ext>
      </extLst>
    </cfRule>
  </conditionalFormatting>
  <conditionalFormatting sqref="C70:D71 X70:Y71 AG70:AH71 AX70:AY71">
    <cfRule type="expression" dxfId="16" priority="18">
      <formula>OR($C70="Samedi",$C70="Dimanche")</formula>
    </cfRule>
  </conditionalFormatting>
  <conditionalFormatting sqref="J70:J71 P70:P71">
    <cfRule type="cellIs" dxfId="15" priority="15" operator="equal">
      <formula>"»"</formula>
    </cfRule>
    <cfRule type="cellIs" dxfId="14" priority="16" operator="equal">
      <formula>"¼"</formula>
    </cfRule>
    <cfRule type="cellIs" dxfId="13" priority="17" operator="equal">
      <formula>"¹º"</formula>
    </cfRule>
  </conditionalFormatting>
  <conditionalFormatting sqref="L70:L71 R70:R71">
    <cfRule type="cellIs" dxfId="12" priority="21" operator="greaterThan">
      <formula>29.9</formula>
    </cfRule>
    <cfRule type="cellIs" dxfId="11" priority="22" operator="lessThan">
      <formula>0</formula>
    </cfRule>
    <cfRule type="cellIs" dxfId="10" priority="23" operator="between">
      <formula>0.1</formula>
      <formula>29.9</formula>
    </cfRule>
  </conditionalFormatting>
  <conditionalFormatting sqref="AN66:AT66">
    <cfRule type="cellIs" dxfId="9" priority="12" operator="greaterThan">
      <formula>0</formula>
    </cfRule>
    <cfRule type="dataBar" priority="13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{31ED2F95-CF36-4A31-8BFB-A681E5E4DE46}</x14:id>
        </ext>
      </extLst>
    </cfRule>
  </conditionalFormatting>
  <conditionalFormatting sqref="AJ66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{5FF7748F-EFF0-4AEC-868E-A9A727E54581}</x14:id>
        </ext>
      </extLst>
    </cfRule>
  </conditionalFormatting>
  <conditionalFormatting sqref="AA66">
    <cfRule type="dataBar" priority="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{FB623528-EFC5-4C03-A47A-CF9EF51CCD9E}</x14:id>
        </ext>
      </extLst>
    </cfRule>
  </conditionalFormatting>
  <conditionalFormatting sqref="BA66">
    <cfRule type="dataBar" priority="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{DCAB0498-3106-40B9-AB94-93D16CA9D704}</x14:id>
        </ext>
      </extLst>
    </cfRule>
  </conditionalFormatting>
  <conditionalFormatting sqref="C66:D66 X66:Y66 AG66:AH66 AX66:AY66">
    <cfRule type="expression" dxfId="8" priority="6">
      <formula>OR($C66="Samedi",$C66="Dimanche")</formula>
    </cfRule>
  </conditionalFormatting>
  <conditionalFormatting sqref="J66 P66">
    <cfRule type="cellIs" dxfId="7" priority="3" operator="equal">
      <formula>"»"</formula>
    </cfRule>
    <cfRule type="cellIs" dxfId="6" priority="4" operator="equal">
      <formula>"¼"</formula>
    </cfRule>
    <cfRule type="cellIs" dxfId="5" priority="5" operator="equal">
      <formula>"¹º"</formula>
    </cfRule>
  </conditionalFormatting>
  <conditionalFormatting sqref="L66 R66">
    <cfRule type="cellIs" dxfId="4" priority="9" operator="greaterThan">
      <formula>29.9</formula>
    </cfRule>
    <cfRule type="cellIs" dxfId="3" priority="10" operator="lessThan">
      <formula>0</formula>
    </cfRule>
    <cfRule type="cellIs" dxfId="2" priority="11" operator="between">
      <formula>0.1</formula>
      <formula>29.9</formula>
    </cfRule>
  </conditionalFormatting>
  <conditionalFormatting sqref="AR57">
    <cfRule type="cellIs" dxfId="1" priority="1" operator="greaterThan">
      <formula>0</formula>
    </cfRule>
    <cfRule type="dataBar" priority="2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{3AB6BDD5-0987-414F-AB71-BBF4ECC2B6F9}</x14:id>
        </ext>
      </extLst>
    </cfRule>
  </conditionalFormatting>
  <hyperlinks>
    <hyperlink ref="BR5" r:id="rId1"/>
    <hyperlink ref="BR1" r:id="rId2"/>
    <hyperlink ref="BF3" r:id="rId3"/>
    <hyperlink ref="BF5" r:id="rId4"/>
    <hyperlink ref="C84" r:id="rId5"/>
    <hyperlink ref="C86" r:id="rId6"/>
    <hyperlink ref="BF7" r:id="rId7"/>
    <hyperlink ref="BF1" r:id="rId8"/>
  </hyperlinks>
  <pageMargins left="0.78740157499999996" right="0.78740157499999996" top="0.984251969" bottom="0.984251969" header="0.4921259845" footer="0.4921259845"/>
  <pageSetup paperSize="9" orientation="portrait" r:id="rId9"/>
  <headerFooter alignWithMargins="0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2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3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4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5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6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9B82978-36CF-479D-A0B3-0BF62D12E34A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AN11:AT18 AN25:AT32 AN22:AT23 AN36:AT37 AN39:AT46</xm:sqref>
        </x14:conditionalFormatting>
        <x14:conditionalFormatting xmlns:xm="http://schemas.microsoft.com/office/excel/2006/main">
          <x14:cfRule type="dataBar" id="{1083F4EA-1923-4DD4-B070-F7DAEF8F696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AJ11:AJ23 AJ25:AJ37 AJ39:AJ49</xm:sqref>
        </x14:conditionalFormatting>
        <x14:conditionalFormatting xmlns:xm="http://schemas.microsoft.com/office/excel/2006/main">
          <x14:cfRule type="dataBar" id="{ACAA7108-2F5E-4239-9448-6C6A90AB24C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AA11:AA23 AA25:AA37 AA39:AA49</xm:sqref>
        </x14:conditionalFormatting>
        <x14:conditionalFormatting xmlns:xm="http://schemas.microsoft.com/office/excel/2006/main">
          <x14:cfRule type="dataBar" id="{607BCDC5-5C1C-4A87-A082-F354816CC2FA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BA11:BA23 BA25:BA37 BA39:BA49</xm:sqref>
        </x14:conditionalFormatting>
        <x14:conditionalFormatting xmlns:xm="http://schemas.microsoft.com/office/excel/2006/main">
          <x14:cfRule type="dataBar" id="{B625C1AC-9EEF-4A73-A4FE-C400A35C06DC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AN24:AT24</xm:sqref>
        </x14:conditionalFormatting>
        <x14:conditionalFormatting xmlns:xm="http://schemas.microsoft.com/office/excel/2006/main">
          <x14:cfRule type="dataBar" id="{3D6A52ED-5021-4B0D-9CFE-56E74F277406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AJ24</xm:sqref>
        </x14:conditionalFormatting>
        <x14:conditionalFormatting xmlns:xm="http://schemas.microsoft.com/office/excel/2006/main">
          <x14:cfRule type="dataBar" id="{DCB1B2BE-87C3-44F7-AA4E-BAFD79981B42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AA24</xm:sqref>
        </x14:conditionalFormatting>
        <x14:conditionalFormatting xmlns:xm="http://schemas.microsoft.com/office/excel/2006/main">
          <x14:cfRule type="dataBar" id="{D0143912-0261-4010-AB7D-C23DE0AE48F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BA24</xm:sqref>
        </x14:conditionalFormatting>
        <x14:conditionalFormatting xmlns:xm="http://schemas.microsoft.com/office/excel/2006/main">
          <x14:cfRule type="dataBar" id="{51DB155B-9F59-4772-86E9-D67D1D8E5D5C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AN38:AT38</xm:sqref>
        </x14:conditionalFormatting>
        <x14:conditionalFormatting xmlns:xm="http://schemas.microsoft.com/office/excel/2006/main">
          <x14:cfRule type="dataBar" id="{6D90E0E4-5C14-4ACF-865C-B0EED2DE5FB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AJ38</xm:sqref>
        </x14:conditionalFormatting>
        <x14:conditionalFormatting xmlns:xm="http://schemas.microsoft.com/office/excel/2006/main">
          <x14:cfRule type="dataBar" id="{7EFB1128-43DE-492A-9701-F8ADD4A37EA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AA38</xm:sqref>
        </x14:conditionalFormatting>
        <x14:conditionalFormatting xmlns:xm="http://schemas.microsoft.com/office/excel/2006/main">
          <x14:cfRule type="dataBar" id="{C063D9FF-5F53-4E51-A9C4-A35F36EF855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BA38</xm:sqref>
        </x14:conditionalFormatting>
        <x14:conditionalFormatting xmlns:xm="http://schemas.microsoft.com/office/excel/2006/main">
          <x14:cfRule type="dataBar" id="{BE307D6F-08FD-4935-8C0D-13E692E40D27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AN19:AT20 AS21:AT21</xm:sqref>
        </x14:conditionalFormatting>
        <x14:conditionalFormatting xmlns:xm="http://schemas.microsoft.com/office/excel/2006/main">
          <x14:cfRule type="dataBar" id="{DB9F4650-16AE-4730-97A8-FDD701A13C75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AN33:AT34 AQ35:AT35</xm:sqref>
        </x14:conditionalFormatting>
        <x14:conditionalFormatting xmlns:xm="http://schemas.microsoft.com/office/excel/2006/main">
          <x14:cfRule type="dataBar" id="{1BD1FB3E-E594-45E6-8371-B273BB0E5E9F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AN48:AT48</xm:sqref>
        </x14:conditionalFormatting>
        <x14:conditionalFormatting xmlns:xm="http://schemas.microsoft.com/office/excel/2006/main">
          <x14:cfRule type="dataBar" id="{8BFD29BA-AD41-4580-8CE0-681C42AE0E33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AN47:AT47</xm:sqref>
        </x14:conditionalFormatting>
        <x14:conditionalFormatting xmlns:xm="http://schemas.microsoft.com/office/excel/2006/main">
          <x14:cfRule type="dataBar" id="{DF3CC552-4694-46C7-A4C1-CD2749866E90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AN49:AT49</xm:sqref>
        </x14:conditionalFormatting>
        <x14:conditionalFormatting xmlns:xm="http://schemas.microsoft.com/office/excel/2006/main">
          <x14:cfRule type="dataBar" id="{3A567D05-BE4F-4F4A-9744-04FA939EA0B3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AN21:AR21</xm:sqref>
        </x14:conditionalFormatting>
        <x14:conditionalFormatting xmlns:xm="http://schemas.microsoft.com/office/excel/2006/main">
          <x14:cfRule type="dataBar" id="{B3FC4118-5882-4FC6-9395-62CED65E608E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AN35:AP35</xm:sqref>
        </x14:conditionalFormatting>
        <x14:conditionalFormatting xmlns:xm="http://schemas.microsoft.com/office/excel/2006/main">
          <x14:cfRule type="dataBar" id="{1B740655-3822-4D12-8571-DA596228EB11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AN53:AT55 AN50:AT51</xm:sqref>
        </x14:conditionalFormatting>
        <x14:conditionalFormatting xmlns:xm="http://schemas.microsoft.com/office/excel/2006/main">
          <x14:cfRule type="dataBar" id="{5F68300C-B875-4FA4-ABA7-02F33D98AE38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AJ50:AJ51 AJ53:AJ55</xm:sqref>
        </x14:conditionalFormatting>
        <x14:conditionalFormatting xmlns:xm="http://schemas.microsoft.com/office/excel/2006/main">
          <x14:cfRule type="dataBar" id="{ABBA1E3A-AD6C-426C-9365-1A86749E6166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AA50:AA51 AA53:AA55</xm:sqref>
        </x14:conditionalFormatting>
        <x14:conditionalFormatting xmlns:xm="http://schemas.microsoft.com/office/excel/2006/main">
          <x14:cfRule type="dataBar" id="{A2667789-B0FF-4578-8969-05A7F994411A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BA50:BA51 BA53:BA55</xm:sqref>
        </x14:conditionalFormatting>
        <x14:conditionalFormatting xmlns:xm="http://schemas.microsoft.com/office/excel/2006/main">
          <x14:cfRule type="dataBar" id="{274226B8-135C-47EF-900C-0BA6E88E3561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6AD0CCEF-EE77-4256-8737-DA4A0FA1DE11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AJ52</xm:sqref>
        </x14:conditionalFormatting>
        <x14:conditionalFormatting xmlns:xm="http://schemas.microsoft.com/office/excel/2006/main">
          <x14:cfRule type="dataBar" id="{B031612B-0676-4A82-B91F-D8E933012C68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AA52</xm:sqref>
        </x14:conditionalFormatting>
        <x14:conditionalFormatting xmlns:xm="http://schemas.microsoft.com/office/excel/2006/main">
          <x14:cfRule type="dataBar" id="{96416297-0B5E-46BE-9540-1EA94DFAC0F2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BA52</xm:sqref>
        </x14:conditionalFormatting>
        <x14:conditionalFormatting xmlns:xm="http://schemas.microsoft.com/office/excel/2006/main">
          <x14:cfRule type="dataBar" id="{50E13E91-C36A-478F-BEA1-A119F93DA736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AN56:AT56 AN58:AT59 AN57:AQ57 AS57:AT57</xm:sqref>
        </x14:conditionalFormatting>
        <x14:conditionalFormatting xmlns:xm="http://schemas.microsoft.com/office/excel/2006/main">
          <x14:cfRule type="dataBar" id="{A86169CB-7124-4848-BA06-D71A0DB4C7D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AJ56:AJ59</xm:sqref>
        </x14:conditionalFormatting>
        <x14:conditionalFormatting xmlns:xm="http://schemas.microsoft.com/office/excel/2006/main">
          <x14:cfRule type="dataBar" id="{9595A809-B495-4D4F-A802-D99CB361BFB8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AA56:AA59</xm:sqref>
        </x14:conditionalFormatting>
        <x14:conditionalFormatting xmlns:xm="http://schemas.microsoft.com/office/excel/2006/main">
          <x14:cfRule type="dataBar" id="{37638106-0D9C-4DE8-831D-1A593B301651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BA56:BA59</xm:sqref>
        </x14:conditionalFormatting>
        <x14:conditionalFormatting xmlns:xm="http://schemas.microsoft.com/office/excel/2006/main">
          <x14:cfRule type="dataBar" id="{0C2C29C9-88BC-4BD0-B919-64AE13FA0ADF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51DDCB85-1D9D-4375-8BEB-E1B37F886521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AJ60:AJ63</xm:sqref>
        </x14:conditionalFormatting>
        <x14:conditionalFormatting xmlns:xm="http://schemas.microsoft.com/office/excel/2006/main">
          <x14:cfRule type="dataBar" id="{1971A215-0254-4988-A75A-64DDF642599B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AA60:AA63</xm:sqref>
        </x14:conditionalFormatting>
        <x14:conditionalFormatting xmlns:xm="http://schemas.microsoft.com/office/excel/2006/main">
          <x14:cfRule type="dataBar" id="{C1CBDCC1-D477-4B38-9999-86F7CCCE8D51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BA60:BA63</xm:sqref>
        </x14:conditionalFormatting>
        <x14:conditionalFormatting xmlns:xm="http://schemas.microsoft.com/office/excel/2006/main">
          <x14:cfRule type="dataBar" id="{AA3BD496-700F-4B58-96A4-CCCF8308911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7DFC8C48-AB74-44B4-AF1E-4FB8B1BBF94E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AN61:AT61</xm:sqref>
        </x14:conditionalFormatting>
        <x14:conditionalFormatting xmlns:xm="http://schemas.microsoft.com/office/excel/2006/main">
          <x14:cfRule type="dataBar" id="{F2661537-9375-40F6-9975-BE41FD2B47C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AN63:AT63</xm:sqref>
        </x14:conditionalFormatting>
        <x14:conditionalFormatting xmlns:xm="http://schemas.microsoft.com/office/excel/2006/main">
          <x14:cfRule type="dataBar" id="{C01F6083-12CB-44F5-BB44-F921F86A672C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AN64:AT65</xm:sqref>
        </x14:conditionalFormatting>
        <x14:conditionalFormatting xmlns:xm="http://schemas.microsoft.com/office/excel/2006/main">
          <x14:cfRule type="dataBar" id="{5E3124D4-F576-4B83-B060-A0CF84E99E4B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AJ64:AJ65</xm:sqref>
        </x14:conditionalFormatting>
        <x14:conditionalFormatting xmlns:xm="http://schemas.microsoft.com/office/excel/2006/main">
          <x14:cfRule type="dataBar" id="{828178F5-4D92-409A-BF6C-83029B1EAFCA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AA64:AA65</xm:sqref>
        </x14:conditionalFormatting>
        <x14:conditionalFormatting xmlns:xm="http://schemas.microsoft.com/office/excel/2006/main">
          <x14:cfRule type="dataBar" id="{9D8D9DC5-9476-49E7-80FD-7475814D8091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BA64:BA65</xm:sqref>
        </x14:conditionalFormatting>
        <x14:conditionalFormatting xmlns:xm="http://schemas.microsoft.com/office/excel/2006/main">
          <x14:cfRule type="dataBar" id="{A35756A7-C61A-4CFB-9FF6-8062B51FA515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AJ67:AJ69</xm:sqref>
        </x14:conditionalFormatting>
        <x14:conditionalFormatting xmlns:xm="http://schemas.microsoft.com/office/excel/2006/main">
          <x14:cfRule type="dataBar" id="{1B299E7A-F8A4-4233-BCC7-1C96833CC04D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AA67:AA69</xm:sqref>
        </x14:conditionalFormatting>
        <x14:conditionalFormatting xmlns:xm="http://schemas.microsoft.com/office/excel/2006/main">
          <x14:cfRule type="dataBar" id="{1419719B-F471-4009-8D91-8E105CFB2F4F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BA67:BA69</xm:sqref>
        </x14:conditionalFormatting>
        <x14:conditionalFormatting xmlns:xm="http://schemas.microsoft.com/office/excel/2006/main">
          <x14:cfRule type="dataBar" id="{857EC04F-153B-4C53-895D-5C1EFA195933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8BF9192D-A212-4F77-A783-5F4CA1B34C5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AN67:AT67</xm:sqref>
        </x14:conditionalFormatting>
        <x14:conditionalFormatting xmlns:xm="http://schemas.microsoft.com/office/excel/2006/main">
          <x14:cfRule type="dataBar" id="{6A489835-6218-4031-85DE-DE0219B92AEB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AN69:AT69</xm:sqref>
        </x14:conditionalFormatting>
        <x14:conditionalFormatting xmlns:xm="http://schemas.microsoft.com/office/excel/2006/main">
          <x14:cfRule type="dataBar" id="{8432C983-B4A6-42F8-9A80-2B639FEDDC87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AN70:AT71</xm:sqref>
        </x14:conditionalFormatting>
        <x14:conditionalFormatting xmlns:xm="http://schemas.microsoft.com/office/excel/2006/main">
          <x14:cfRule type="dataBar" id="{4D7A7974-7C98-4A7F-9B4D-2CE6BBEDF4AE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AJ70:AJ71</xm:sqref>
        </x14:conditionalFormatting>
        <x14:conditionalFormatting xmlns:xm="http://schemas.microsoft.com/office/excel/2006/main">
          <x14:cfRule type="dataBar" id="{66BA73A6-5C2D-422A-8F51-8D23D332E17B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AA70:AA71</xm:sqref>
        </x14:conditionalFormatting>
        <x14:conditionalFormatting xmlns:xm="http://schemas.microsoft.com/office/excel/2006/main">
          <x14:cfRule type="dataBar" id="{66A0767C-D06A-4FD5-91FD-CC4FC71A078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BA70:BA71</xm:sqref>
        </x14:conditionalFormatting>
        <x14:conditionalFormatting xmlns:xm="http://schemas.microsoft.com/office/excel/2006/main">
          <x14:cfRule type="dataBar" id="{31ED2F95-CF36-4A31-8BFB-A681E5E4DE46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5FF7748F-EFF0-4AEC-868E-A9A727E54581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AJ66</xm:sqref>
        </x14:conditionalFormatting>
        <x14:conditionalFormatting xmlns:xm="http://schemas.microsoft.com/office/excel/2006/main">
          <x14:cfRule type="dataBar" id="{FB623528-EFC5-4C03-A47A-CF9EF51CCD9E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AA66</xm:sqref>
        </x14:conditionalFormatting>
        <x14:conditionalFormatting xmlns:xm="http://schemas.microsoft.com/office/excel/2006/main">
          <x14:cfRule type="dataBar" id="{DCAB0498-3106-40B9-AB94-93D16CA9D70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BA66</xm:sqref>
        </x14:conditionalFormatting>
        <x14:conditionalFormatting xmlns:xm="http://schemas.microsoft.com/office/excel/2006/main">
          <x14:cfRule type="dataBar" id="{3AB6BDD5-0987-414F-AB71-BBF4ECC2B6F9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AR57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rgb="FFFFFF00"/>
  </sheetPr>
  <dimension ref="A1:T65"/>
  <sheetViews>
    <sheetView showGridLines="0" zoomScaleNormal="100" workbookViewId="0">
      <selection activeCell="A2" sqref="A2:F40"/>
    </sheetView>
  </sheetViews>
  <sheetFormatPr baseColWidth="10" defaultRowHeight="15" x14ac:dyDescent="0.25"/>
  <cols>
    <col min="1" max="1" width="6" customWidth="1"/>
    <col min="2" max="2" width="40.140625" customWidth="1"/>
    <col min="3" max="3" width="7.28515625" customWidth="1"/>
    <col min="4" max="4" width="1.5703125" customWidth="1"/>
    <col min="5" max="5" width="40.28515625" customWidth="1"/>
    <col min="6" max="6" width="8.42578125" customWidth="1"/>
    <col min="7" max="7" width="14.28515625" customWidth="1"/>
    <col min="8" max="8" width="6.7109375" customWidth="1"/>
    <col min="9" max="9" width="9.140625" customWidth="1"/>
    <col min="10" max="10" width="20.5703125" customWidth="1"/>
    <col min="11" max="11" width="8.42578125" customWidth="1"/>
    <col min="13" max="13" width="12.85546875" customWidth="1"/>
    <col min="15" max="15" width="20.42578125" customWidth="1"/>
    <col min="16" max="16" width="11.140625" customWidth="1"/>
  </cols>
  <sheetData>
    <row r="1" spans="1:20" ht="15" customHeight="1" thickBot="1" x14ac:dyDescent="0.3">
      <c r="A1" s="363" t="str">
        <f>Août_2024!C5</f>
        <v>Août_2024</v>
      </c>
      <c r="B1" s="319"/>
      <c r="C1" s="319"/>
      <c r="D1" s="319"/>
      <c r="E1" s="319"/>
      <c r="F1" s="317"/>
      <c r="G1" s="317"/>
      <c r="H1" s="10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</row>
    <row r="2" spans="1:20" ht="15" customHeight="1" thickTop="1" x14ac:dyDescent="0.25">
      <c r="A2" s="336"/>
      <c r="B2" s="343"/>
      <c r="C2" s="343"/>
      <c r="D2" s="344"/>
      <c r="E2" s="343"/>
      <c r="F2" s="345"/>
      <c r="G2" s="364"/>
      <c r="H2" s="107"/>
      <c r="I2" s="7"/>
      <c r="J2" s="71"/>
      <c r="K2" s="71"/>
      <c r="N2" s="71"/>
      <c r="O2" s="71"/>
      <c r="P2" s="71"/>
      <c r="S2" s="71"/>
      <c r="T2" s="71"/>
    </row>
    <row r="3" spans="1:20" ht="15" customHeight="1" x14ac:dyDescent="0.25">
      <c r="A3" s="337"/>
      <c r="B3" s="315" t="s">
        <v>151</v>
      </c>
      <c r="C3" s="316"/>
      <c r="D3" s="317"/>
      <c r="E3" s="318" t="s">
        <v>59</v>
      </c>
      <c r="F3" s="346"/>
      <c r="G3" s="365"/>
      <c r="H3" s="7"/>
      <c r="I3" s="7"/>
      <c r="J3" s="71"/>
      <c r="K3" s="71"/>
      <c r="N3" s="71"/>
      <c r="O3" s="71"/>
      <c r="P3" s="71"/>
      <c r="S3" s="71"/>
      <c r="T3" s="71"/>
    </row>
    <row r="4" spans="1:20" ht="15" customHeight="1" x14ac:dyDescent="0.25">
      <c r="A4" s="337"/>
      <c r="B4" s="319"/>
      <c r="C4" s="319"/>
      <c r="D4" s="317"/>
      <c r="E4" s="319"/>
      <c r="F4" s="346"/>
      <c r="G4" s="319"/>
      <c r="H4" s="7"/>
      <c r="I4" s="7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</row>
    <row r="5" spans="1:20" ht="15" customHeight="1" x14ac:dyDescent="0.25">
      <c r="A5" s="337"/>
      <c r="B5" s="319"/>
      <c r="C5" s="319"/>
      <c r="D5" s="317"/>
      <c r="E5" s="319"/>
      <c r="F5" s="346"/>
      <c r="G5" s="319"/>
      <c r="H5" s="7"/>
      <c r="I5" s="7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</row>
    <row r="6" spans="1:20" ht="15" customHeight="1" x14ac:dyDescent="0.25">
      <c r="A6" s="337"/>
      <c r="B6" s="319"/>
      <c r="C6" s="319"/>
      <c r="D6" s="317"/>
      <c r="E6" s="319"/>
      <c r="F6" s="346"/>
      <c r="G6" s="319"/>
      <c r="H6" s="7"/>
      <c r="I6" s="7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</row>
    <row r="7" spans="1:20" ht="15" customHeight="1" x14ac:dyDescent="0.25">
      <c r="A7" s="347"/>
      <c r="B7" s="319"/>
      <c r="C7" s="319"/>
      <c r="D7" s="317"/>
      <c r="E7" s="319"/>
      <c r="F7" s="346"/>
      <c r="G7" s="319"/>
      <c r="H7" s="7"/>
      <c r="I7" s="7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</row>
    <row r="8" spans="1:20" ht="15" customHeight="1" x14ac:dyDescent="0.25">
      <c r="A8" s="347"/>
      <c r="B8" s="319"/>
      <c r="C8" s="319"/>
      <c r="D8" s="317"/>
      <c r="E8" s="319"/>
      <c r="F8" s="346"/>
      <c r="G8" s="319"/>
      <c r="H8" s="7"/>
      <c r="I8" s="7"/>
      <c r="J8" s="72"/>
      <c r="K8" s="71"/>
      <c r="L8" s="71"/>
      <c r="M8" s="71"/>
      <c r="N8" s="71"/>
      <c r="O8" s="71"/>
      <c r="P8" s="71"/>
      <c r="Q8" s="71"/>
      <c r="R8" s="71"/>
      <c r="S8" s="71"/>
      <c r="T8" s="71"/>
    </row>
    <row r="9" spans="1:20" ht="15" customHeight="1" x14ac:dyDescent="0.25">
      <c r="A9" s="348">
        <v>31</v>
      </c>
      <c r="B9" s="319"/>
      <c r="C9" s="319"/>
      <c r="D9" s="320">
        <v>31</v>
      </c>
      <c r="E9" s="321"/>
      <c r="F9" s="349">
        <v>31</v>
      </c>
      <c r="G9" s="319"/>
      <c r="H9" s="7"/>
      <c r="I9" s="7"/>
      <c r="J9" s="73"/>
      <c r="K9" s="71"/>
      <c r="L9" s="71"/>
      <c r="M9" s="71"/>
      <c r="N9" s="71"/>
      <c r="P9" s="71"/>
      <c r="Q9" s="71"/>
      <c r="R9" s="71"/>
      <c r="S9" s="71"/>
      <c r="T9" s="71"/>
    </row>
    <row r="10" spans="1:20" ht="15" customHeight="1" x14ac:dyDescent="0.25">
      <c r="A10" s="348">
        <v>0</v>
      </c>
      <c r="B10" s="319"/>
      <c r="C10" s="319"/>
      <c r="D10" s="320">
        <v>0</v>
      </c>
      <c r="E10" s="321"/>
      <c r="F10" s="349">
        <v>0</v>
      </c>
      <c r="G10" s="319"/>
      <c r="H10" s="7"/>
      <c r="I10" s="7"/>
      <c r="J10" s="73"/>
      <c r="K10" s="71"/>
      <c r="L10" s="71"/>
      <c r="M10" s="71"/>
      <c r="N10" s="71"/>
      <c r="P10" s="71"/>
      <c r="Q10" s="71"/>
      <c r="R10" s="71"/>
      <c r="S10" s="71"/>
      <c r="T10" s="71"/>
    </row>
    <row r="11" spans="1:20" ht="15" customHeight="1" x14ac:dyDescent="0.25">
      <c r="A11" s="350">
        <f ca="1">C51</f>
        <v>1</v>
      </c>
      <c r="B11" s="319"/>
      <c r="C11" s="319"/>
      <c r="D11" s="322">
        <f ca="1">C50</f>
        <v>27</v>
      </c>
      <c r="E11" s="321"/>
      <c r="F11" s="351" t="e">
        <f>C58</f>
        <v>#REF!</v>
      </c>
      <c r="G11" s="319"/>
      <c r="H11" s="7"/>
      <c r="I11" s="7"/>
      <c r="J11" s="73"/>
      <c r="K11" s="71"/>
      <c r="L11" s="71"/>
      <c r="M11" s="71"/>
      <c r="N11" s="71"/>
      <c r="P11" s="71"/>
      <c r="Q11" s="71"/>
      <c r="R11" s="71"/>
      <c r="S11" s="71"/>
      <c r="T11" s="71"/>
    </row>
    <row r="12" spans="1:20" ht="15" customHeight="1" x14ac:dyDescent="0.25">
      <c r="A12" s="348">
        <f ca="1">A9-A10-A11</f>
        <v>30</v>
      </c>
      <c r="B12" s="319"/>
      <c r="C12" s="319"/>
      <c r="D12" s="320">
        <f ca="1">D9-D10-D11</f>
        <v>4</v>
      </c>
      <c r="E12" s="321"/>
      <c r="F12" s="349" t="e">
        <f>F9-F10-F11</f>
        <v>#REF!</v>
      </c>
      <c r="G12" s="319"/>
      <c r="H12" s="7"/>
      <c r="I12" s="7"/>
      <c r="J12" s="73"/>
      <c r="K12" s="71"/>
      <c r="L12" s="71"/>
      <c r="M12" s="71"/>
      <c r="N12" s="71"/>
      <c r="P12" s="71"/>
      <c r="Q12" s="71"/>
      <c r="R12" s="71"/>
      <c r="S12" s="71"/>
      <c r="T12" s="71"/>
    </row>
    <row r="13" spans="1:20" ht="15" customHeight="1" x14ac:dyDescent="0.25">
      <c r="A13" s="347"/>
      <c r="B13" s="319"/>
      <c r="C13" s="319"/>
      <c r="D13" s="317"/>
      <c r="E13" s="321"/>
      <c r="F13" s="352"/>
      <c r="G13" s="319"/>
      <c r="H13" s="7"/>
      <c r="I13" s="7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</row>
    <row r="14" spans="1:20" ht="15" customHeight="1" x14ac:dyDescent="0.25">
      <c r="A14" s="347"/>
      <c r="B14" s="319"/>
      <c r="C14" s="319"/>
      <c r="D14" s="317"/>
      <c r="E14" s="319"/>
      <c r="F14" s="346"/>
      <c r="G14" s="319"/>
      <c r="H14" s="7"/>
      <c r="I14" s="7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</row>
    <row r="15" spans="1:20" ht="15" customHeight="1" x14ac:dyDescent="0.25">
      <c r="A15" s="347"/>
      <c r="B15" s="319"/>
      <c r="C15" s="319"/>
      <c r="D15" s="317"/>
      <c r="E15" s="319"/>
      <c r="F15" s="346"/>
      <c r="G15" s="319"/>
      <c r="H15" s="7"/>
      <c r="I15" s="7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</row>
    <row r="16" spans="1:20" ht="15" customHeight="1" x14ac:dyDescent="0.25">
      <c r="A16" s="337"/>
      <c r="B16" s="319"/>
      <c r="C16" s="319"/>
      <c r="D16" s="317"/>
      <c r="E16" s="319"/>
      <c r="F16" s="346"/>
      <c r="G16" s="319"/>
      <c r="H16" s="7"/>
      <c r="I16" s="7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</row>
    <row r="17" spans="1:20" ht="15" customHeight="1" x14ac:dyDescent="0.25">
      <c r="A17" s="337"/>
      <c r="B17" s="319"/>
      <c r="C17" s="319"/>
      <c r="D17" s="317"/>
      <c r="E17" s="319"/>
      <c r="F17" s="346"/>
      <c r="G17" s="319"/>
      <c r="H17" s="7"/>
      <c r="I17" s="7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</row>
    <row r="18" spans="1:20" ht="15" customHeight="1" x14ac:dyDescent="0.25">
      <c r="A18" s="337"/>
      <c r="B18" s="319"/>
      <c r="C18" s="319"/>
      <c r="D18" s="317"/>
      <c r="E18" s="319"/>
      <c r="F18" s="346"/>
      <c r="G18" s="319"/>
      <c r="H18" s="7"/>
      <c r="I18" s="7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</row>
    <row r="19" spans="1:20" ht="15" customHeight="1" x14ac:dyDescent="0.25">
      <c r="A19" s="337"/>
      <c r="B19" s="319"/>
      <c r="C19" s="319"/>
      <c r="D19" s="317"/>
      <c r="E19" s="319"/>
      <c r="F19" s="346"/>
      <c r="G19" s="319"/>
      <c r="H19" s="7"/>
      <c r="I19" s="7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</row>
    <row r="20" spans="1:20" ht="15" customHeight="1" x14ac:dyDescent="0.25">
      <c r="A20" s="337"/>
      <c r="B20" s="319"/>
      <c r="C20" s="319"/>
      <c r="D20" s="317"/>
      <c r="E20" s="319"/>
      <c r="F20" s="346"/>
      <c r="G20" s="319"/>
      <c r="H20" s="7"/>
      <c r="I20" s="7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</row>
    <row r="21" spans="1:20" ht="15" customHeight="1" x14ac:dyDescent="0.25">
      <c r="A21" s="337"/>
      <c r="B21" s="714">
        <f ca="1">NOW()</f>
        <v>45539.782858101855</v>
      </c>
      <c r="C21" s="714"/>
      <c r="D21" s="714"/>
      <c r="E21" s="714"/>
      <c r="F21" s="346"/>
      <c r="G21" s="319"/>
      <c r="H21" s="7"/>
      <c r="I21" s="7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</row>
    <row r="22" spans="1:20" ht="15" customHeight="1" x14ac:dyDescent="0.25">
      <c r="A22" s="337"/>
      <c r="B22" s="319"/>
      <c r="C22" s="319"/>
      <c r="D22" s="317"/>
      <c r="E22" s="319"/>
      <c r="F22" s="346"/>
      <c r="G22" s="318"/>
      <c r="H22" s="7"/>
      <c r="I22" s="7"/>
      <c r="J22" s="71"/>
      <c r="K22" s="71"/>
      <c r="L22" s="71"/>
      <c r="M22" s="71"/>
      <c r="N22" s="71"/>
      <c r="O22" s="73"/>
      <c r="P22" s="71"/>
      <c r="Q22" s="71"/>
      <c r="R22" s="71"/>
      <c r="S22" s="71"/>
      <c r="T22" s="71"/>
    </row>
    <row r="23" spans="1:20" ht="15" customHeight="1" x14ac:dyDescent="0.25">
      <c r="A23" s="337"/>
      <c r="B23" s="323" t="s">
        <v>31</v>
      </c>
      <c r="C23" s="319"/>
      <c r="D23" s="317"/>
      <c r="E23" s="323" t="s">
        <v>33</v>
      </c>
      <c r="F23" s="346"/>
      <c r="G23" s="318"/>
      <c r="I23" s="7"/>
      <c r="J23" s="71"/>
      <c r="K23" s="71"/>
      <c r="L23" s="71"/>
      <c r="M23" s="71"/>
      <c r="N23" s="71"/>
      <c r="O23" s="73"/>
      <c r="P23" s="71"/>
      <c r="Q23" s="71"/>
      <c r="R23" s="71"/>
      <c r="S23" s="71"/>
      <c r="T23" s="71"/>
    </row>
    <row r="24" spans="1:20" ht="15" customHeight="1" x14ac:dyDescent="0.25">
      <c r="A24" s="337"/>
      <c r="B24" s="319"/>
      <c r="C24" s="319"/>
      <c r="D24" s="317"/>
      <c r="E24" s="319"/>
      <c r="F24" s="346"/>
      <c r="G24" s="319"/>
      <c r="H24" s="7"/>
      <c r="I24" s="7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</row>
    <row r="25" spans="1:20" ht="15" customHeight="1" x14ac:dyDescent="0.25">
      <c r="A25" s="337"/>
      <c r="B25" s="319"/>
      <c r="C25" s="319"/>
      <c r="D25" s="317"/>
      <c r="E25" s="319"/>
      <c r="F25" s="346"/>
      <c r="G25" s="319"/>
      <c r="H25" s="7"/>
      <c r="I25" s="7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</row>
    <row r="26" spans="1:20" ht="15" customHeight="1" x14ac:dyDescent="0.25">
      <c r="A26" s="337"/>
      <c r="B26" s="319"/>
      <c r="C26" s="319"/>
      <c r="D26" s="317"/>
      <c r="E26" s="319"/>
      <c r="F26" s="346"/>
      <c r="G26" s="319"/>
      <c r="H26" s="7"/>
      <c r="I26" s="7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</row>
    <row r="27" spans="1:20" ht="15" customHeight="1" x14ac:dyDescent="0.25">
      <c r="A27" s="347"/>
      <c r="B27" s="319"/>
      <c r="C27" s="319"/>
      <c r="D27" s="317"/>
      <c r="E27" s="319"/>
      <c r="F27" s="353"/>
      <c r="G27" s="319"/>
      <c r="H27" s="7"/>
      <c r="I27" s="7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</row>
    <row r="28" spans="1:20" ht="15" customHeight="1" x14ac:dyDescent="0.25">
      <c r="A28" s="347"/>
      <c r="B28" s="319"/>
      <c r="C28" s="321"/>
      <c r="D28" s="317"/>
      <c r="E28" s="319"/>
      <c r="F28" s="346"/>
      <c r="G28" s="319"/>
      <c r="H28" s="7"/>
      <c r="I28" s="7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</row>
    <row r="29" spans="1:20" ht="15" customHeight="1" x14ac:dyDescent="0.25">
      <c r="A29" s="354">
        <v>2.5</v>
      </c>
      <c r="B29" s="319"/>
      <c r="C29" s="321"/>
      <c r="D29" s="324">
        <v>22.083333333333332</v>
      </c>
      <c r="E29" s="319"/>
      <c r="F29" s="355"/>
      <c r="G29" s="319"/>
      <c r="I29" s="7"/>
      <c r="J29" s="71"/>
      <c r="K29" s="71"/>
      <c r="L29" s="71"/>
      <c r="M29" s="73"/>
      <c r="N29" s="71"/>
      <c r="O29" s="71"/>
      <c r="P29" s="71"/>
      <c r="Q29" s="71"/>
      <c r="R29" s="71"/>
      <c r="S29" s="71"/>
      <c r="T29" s="71"/>
    </row>
    <row r="30" spans="1:20" ht="15" customHeight="1" x14ac:dyDescent="0.25">
      <c r="A30" s="354">
        <v>0</v>
      </c>
      <c r="B30" s="319"/>
      <c r="C30" s="321"/>
      <c r="D30" s="325">
        <v>0</v>
      </c>
      <c r="E30" s="319"/>
      <c r="F30" s="356">
        <v>22.083333333333332</v>
      </c>
      <c r="G30" s="319"/>
      <c r="I30" s="7"/>
      <c r="J30" s="71"/>
      <c r="K30" s="71"/>
      <c r="L30" s="71"/>
      <c r="M30" s="73"/>
      <c r="N30" s="71"/>
      <c r="O30" s="71"/>
      <c r="P30" s="71"/>
      <c r="Q30" s="71"/>
      <c r="R30" s="71"/>
      <c r="S30" s="71"/>
      <c r="T30" s="71"/>
    </row>
    <row r="31" spans="1:20" ht="15" customHeight="1" x14ac:dyDescent="0.25">
      <c r="A31" s="357">
        <f>B48</f>
        <v>0.23402777777777775</v>
      </c>
      <c r="B31" s="319"/>
      <c r="C31" s="321"/>
      <c r="D31" s="326">
        <f>C48</f>
        <v>12.595138888888886</v>
      </c>
      <c r="E31" s="319"/>
      <c r="F31" s="358">
        <v>0</v>
      </c>
      <c r="G31" s="319"/>
      <c r="I31" s="7"/>
      <c r="J31" s="71"/>
      <c r="K31" s="71"/>
      <c r="L31" s="71"/>
      <c r="M31" s="73"/>
      <c r="N31" s="71"/>
      <c r="O31" s="71"/>
      <c r="P31" s="71"/>
      <c r="Q31" s="71"/>
      <c r="R31" s="71"/>
      <c r="S31" s="71"/>
      <c r="T31" s="71"/>
    </row>
    <row r="32" spans="1:20" ht="15" customHeight="1" x14ac:dyDescent="0.25">
      <c r="A32" s="354">
        <f>A29-A31</f>
        <v>2.2659722222222221</v>
      </c>
      <c r="B32" s="319"/>
      <c r="C32" s="321"/>
      <c r="D32" s="325">
        <f>D29-D31</f>
        <v>9.4881944444444457</v>
      </c>
      <c r="E32" s="319"/>
      <c r="F32" s="359" t="e">
        <f>C56</f>
        <v>#REF!</v>
      </c>
      <c r="G32" s="319"/>
      <c r="I32" s="7"/>
      <c r="J32" s="71"/>
      <c r="K32" s="71"/>
      <c r="L32" s="71"/>
      <c r="M32" s="73"/>
      <c r="N32" s="71"/>
      <c r="O32" s="71"/>
      <c r="P32" s="71"/>
      <c r="Q32" s="71"/>
      <c r="R32" s="71"/>
      <c r="S32" s="71"/>
      <c r="T32" s="71"/>
    </row>
    <row r="33" spans="1:20" ht="15" customHeight="1" x14ac:dyDescent="0.25">
      <c r="A33" s="347"/>
      <c r="B33" s="319"/>
      <c r="C33" s="321"/>
      <c r="D33" s="317"/>
      <c r="E33" s="319"/>
      <c r="F33" s="358" t="e">
        <f>F30-F32</f>
        <v>#REF!</v>
      </c>
      <c r="G33" s="319"/>
      <c r="H33" s="7"/>
      <c r="I33" s="7"/>
      <c r="J33" s="71"/>
      <c r="K33" s="71"/>
      <c r="L33" s="71"/>
      <c r="M33" s="74"/>
      <c r="N33" s="71"/>
      <c r="O33" s="71"/>
      <c r="P33" s="71"/>
      <c r="Q33" s="71"/>
      <c r="R33" s="71"/>
      <c r="S33" s="71"/>
      <c r="T33" s="71"/>
    </row>
    <row r="34" spans="1:20" ht="15" customHeight="1" x14ac:dyDescent="0.25">
      <c r="A34" s="347"/>
      <c r="B34" s="319"/>
      <c r="C34" s="319"/>
      <c r="D34" s="317"/>
      <c r="E34" s="319"/>
      <c r="F34" s="346"/>
      <c r="G34" s="319"/>
      <c r="H34" s="7"/>
      <c r="I34" s="7"/>
      <c r="J34" s="71"/>
      <c r="K34" s="71"/>
      <c r="L34" s="71"/>
      <c r="M34" s="74"/>
      <c r="N34" s="71"/>
      <c r="O34" s="71"/>
      <c r="P34" s="71"/>
      <c r="Q34" s="71"/>
      <c r="R34" s="71"/>
      <c r="S34" s="71"/>
      <c r="T34" s="71"/>
    </row>
    <row r="35" spans="1:20" ht="15" customHeight="1" x14ac:dyDescent="0.25">
      <c r="A35" s="347"/>
      <c r="B35" s="319"/>
      <c r="C35" s="319"/>
      <c r="D35" s="317"/>
      <c r="E35" s="319"/>
      <c r="F35" s="353"/>
      <c r="G35" s="319"/>
      <c r="H35" s="7"/>
      <c r="I35" s="7"/>
      <c r="J35" s="71"/>
      <c r="K35" s="71"/>
      <c r="L35" s="71"/>
      <c r="M35" s="74"/>
      <c r="N35" s="71"/>
      <c r="O35" s="71"/>
      <c r="P35" s="71"/>
      <c r="Q35" s="71"/>
      <c r="R35" s="71"/>
      <c r="S35" s="71"/>
      <c r="T35" s="71"/>
    </row>
    <row r="36" spans="1:20" ht="15" customHeight="1" x14ac:dyDescent="0.25">
      <c r="A36" s="347"/>
      <c r="B36" s="319"/>
      <c r="C36" s="319"/>
      <c r="D36" s="317"/>
      <c r="E36" s="319"/>
      <c r="F36" s="353"/>
      <c r="G36" s="319"/>
      <c r="H36" s="7"/>
      <c r="I36" s="7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</row>
    <row r="37" spans="1:20" ht="15" customHeight="1" x14ac:dyDescent="0.25">
      <c r="A37" s="337"/>
      <c r="B37" s="319"/>
      <c r="C37" s="319"/>
      <c r="D37" s="317"/>
      <c r="E37" s="319"/>
      <c r="F37" s="353"/>
      <c r="G37" s="319"/>
      <c r="H37" s="7"/>
      <c r="I37" s="7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</row>
    <row r="38" spans="1:20" ht="15" customHeight="1" x14ac:dyDescent="0.25">
      <c r="A38" s="337"/>
      <c r="B38" s="319"/>
      <c r="C38" s="319"/>
      <c r="D38" s="317"/>
      <c r="E38" s="319"/>
      <c r="F38" s="353"/>
      <c r="G38" s="319"/>
      <c r="H38" s="7"/>
      <c r="I38" s="7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</row>
    <row r="39" spans="1:20" ht="15" customHeight="1" x14ac:dyDescent="0.25">
      <c r="A39" s="477"/>
      <c r="B39" s="319"/>
      <c r="C39" s="319"/>
      <c r="D39" s="317"/>
      <c r="E39" s="319"/>
      <c r="F39" s="353"/>
      <c r="G39" s="319"/>
      <c r="H39" s="7"/>
      <c r="I39" s="7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</row>
    <row r="40" spans="1:20" ht="15" customHeight="1" thickBot="1" x14ac:dyDescent="0.3">
      <c r="A40" s="360"/>
      <c r="B40" s="361"/>
      <c r="C40" s="361"/>
      <c r="D40" s="361"/>
      <c r="E40" s="361"/>
      <c r="F40" s="362"/>
      <c r="G40" s="319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5" customHeight="1" thickTop="1" x14ac:dyDescent="0.25">
      <c r="A41" s="319"/>
      <c r="B41" s="319"/>
      <c r="C41" s="319"/>
      <c r="D41" s="319"/>
      <c r="E41" s="319"/>
      <c r="F41" s="319"/>
      <c r="G41" s="319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5" customHeight="1" x14ac:dyDescent="0.25">
      <c r="A42" s="319"/>
      <c r="B42" s="319"/>
      <c r="C42" s="319"/>
      <c r="D42" s="319"/>
      <c r="E42" s="319"/>
      <c r="F42" s="319"/>
      <c r="G42" s="319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5" customHeight="1" x14ac:dyDescent="0.25">
      <c r="A43" s="7"/>
      <c r="B43" s="37"/>
      <c r="C43" s="37"/>
      <c r="D43" s="37"/>
      <c r="E43" s="37"/>
      <c r="F43" s="37"/>
      <c r="G43" s="37"/>
      <c r="H43" s="37"/>
      <c r="I43" s="37"/>
      <c r="J43" s="75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5" customHeight="1" x14ac:dyDescent="0.25">
      <c r="B44" s="6"/>
      <c r="C44" s="6"/>
      <c r="D44" s="6"/>
      <c r="E44" s="715" t="s">
        <v>39</v>
      </c>
      <c r="F44" s="715"/>
      <c r="G44" s="6"/>
      <c r="H44" s="6"/>
      <c r="I44" s="6"/>
      <c r="J44" s="55"/>
    </row>
    <row r="45" spans="1:20" ht="15" customHeight="1" x14ac:dyDescent="0.25">
      <c r="B45" s="6"/>
      <c r="C45" s="6"/>
      <c r="D45" s="6"/>
      <c r="E45" s="715" t="s">
        <v>40</v>
      </c>
      <c r="F45" s="715"/>
      <c r="G45" s="6"/>
      <c r="H45" s="6"/>
      <c r="I45" s="6"/>
      <c r="J45" s="55"/>
    </row>
    <row r="46" spans="1:20" ht="15" customHeight="1" x14ac:dyDescent="0.25">
      <c r="B46" s="37" t="s">
        <v>105</v>
      </c>
      <c r="C46" s="56" t="s">
        <v>34</v>
      </c>
      <c r="E46" s="6"/>
      <c r="H46" s="6"/>
      <c r="I46" s="6"/>
      <c r="J46" s="55"/>
    </row>
    <row r="47" spans="1:20" ht="15" customHeight="1" x14ac:dyDescent="0.25">
      <c r="A47" s="56"/>
      <c r="B47" s="6"/>
      <c r="C47" s="6"/>
      <c r="E47" s="6"/>
      <c r="H47" s="6"/>
      <c r="I47" s="6"/>
      <c r="J47" s="55"/>
    </row>
    <row r="48" spans="1:20" ht="15" customHeight="1" x14ac:dyDescent="0.25">
      <c r="A48" s="7" t="s">
        <v>38</v>
      </c>
      <c r="B48" s="125">
        <f>Août_2024!AL5</f>
        <v>0.23402777777777775</v>
      </c>
      <c r="C48" s="713">
        <f>Août_2024!BA5</f>
        <v>12.595138888888886</v>
      </c>
      <c r="D48" s="713"/>
      <c r="E48" s="713"/>
      <c r="H48" s="6"/>
      <c r="I48" s="6"/>
      <c r="J48" s="55"/>
    </row>
    <row r="49" spans="1:10" ht="15" customHeight="1" x14ac:dyDescent="0.25">
      <c r="A49" s="7"/>
      <c r="B49" s="57" t="s">
        <v>71</v>
      </c>
      <c r="C49" s="142"/>
      <c r="E49" s="55"/>
      <c r="H49" s="6"/>
      <c r="I49" s="6"/>
      <c r="J49" s="6"/>
    </row>
    <row r="50" spans="1:10" ht="15" customHeight="1" x14ac:dyDescent="0.25">
      <c r="A50" s="56" t="s">
        <v>6</v>
      </c>
      <c r="B50" s="6"/>
      <c r="C50" s="386">
        <f ca="1">COUNTIF(INDIRECT($A$1&amp;"!BA11:BA71"),"&gt;4:00")</f>
        <v>27</v>
      </c>
      <c r="E50" s="55"/>
      <c r="H50" s="6"/>
      <c r="I50" s="6"/>
      <c r="J50" s="6"/>
    </row>
    <row r="51" spans="1:10" ht="15" customHeight="1" x14ac:dyDescent="0.25">
      <c r="A51" s="56" t="s">
        <v>5</v>
      </c>
      <c r="C51" s="386">
        <f ca="1">COUNTIF(INDIRECT($A$1&amp;"!$Aj11:$Aj71"),"&gt;4")</f>
        <v>1</v>
      </c>
      <c r="E51" s="55"/>
      <c r="G51" s="330">
        <v>31</v>
      </c>
      <c r="H51" s="6"/>
      <c r="I51" s="6"/>
      <c r="J51" s="6"/>
    </row>
    <row r="52" spans="1:10" ht="15" customHeight="1" x14ac:dyDescent="0.25">
      <c r="E52" s="55"/>
      <c r="G52" s="330">
        <v>0</v>
      </c>
      <c r="H52" s="6"/>
      <c r="I52" s="6"/>
      <c r="J52" s="55"/>
    </row>
    <row r="53" spans="1:10" ht="15" customHeight="1" x14ac:dyDescent="0.25">
      <c r="A53" s="38" t="s">
        <v>58</v>
      </c>
      <c r="E53" s="55"/>
      <c r="G53" s="331" t="e">
        <f>C59</f>
        <v>#REF!</v>
      </c>
      <c r="H53" s="6"/>
      <c r="I53" s="6"/>
      <c r="J53" s="6"/>
    </row>
    <row r="54" spans="1:10" ht="15" customHeight="1" x14ac:dyDescent="0.25">
      <c r="E54" s="55"/>
      <c r="G54" s="330" t="e">
        <f>G51-G52-G53</f>
        <v>#REF!</v>
      </c>
      <c r="H54" s="6"/>
      <c r="I54" s="6"/>
      <c r="J54" s="6"/>
    </row>
    <row r="55" spans="1:10" ht="15" customHeight="1" x14ac:dyDescent="0.25">
      <c r="A55" s="7" t="s">
        <v>4</v>
      </c>
      <c r="D55" s="6"/>
      <c r="E55" s="6"/>
      <c r="H55" s="6"/>
      <c r="I55" s="6"/>
      <c r="J55" s="6"/>
    </row>
    <row r="56" spans="1:10" ht="15" customHeight="1" x14ac:dyDescent="0.25">
      <c r="A56" s="7" t="s">
        <v>41</v>
      </c>
      <c r="C56" s="143" t="e">
        <f>Août_2024!#REF!</f>
        <v>#REF!</v>
      </c>
      <c r="D56" s="142"/>
      <c r="E56" s="142"/>
      <c r="H56" s="6"/>
      <c r="I56" s="6"/>
      <c r="J56" s="6"/>
    </row>
    <row r="57" spans="1:10" ht="15" customHeight="1" x14ac:dyDescent="0.25">
      <c r="A57" s="38" t="s">
        <v>36</v>
      </c>
      <c r="B57" s="6"/>
      <c r="C57" s="58" t="e">
        <f>SUM(#REF!)</f>
        <v>#REF!</v>
      </c>
      <c r="D57" s="142"/>
      <c r="E57" s="142"/>
      <c r="H57" s="6"/>
      <c r="I57" s="6"/>
      <c r="J57" s="6"/>
    </row>
    <row r="58" spans="1:10" ht="15" customHeight="1" x14ac:dyDescent="0.25">
      <c r="A58" s="7" t="s">
        <v>37</v>
      </c>
      <c r="C58" s="59" t="e">
        <f>SUM(#REF!)</f>
        <v>#REF!</v>
      </c>
      <c r="D58" s="6"/>
      <c r="E58" s="6"/>
      <c r="H58" s="6"/>
      <c r="I58" s="6"/>
      <c r="J58" s="6"/>
    </row>
    <row r="59" spans="1:10" ht="15" customHeight="1" x14ac:dyDescent="0.25">
      <c r="A59" s="56" t="s">
        <v>35</v>
      </c>
      <c r="B59" s="6"/>
      <c r="C59" s="58" t="e">
        <f>SUM(#REF!)</f>
        <v>#REF!</v>
      </c>
      <c r="H59" s="6"/>
      <c r="I59" s="6"/>
      <c r="J59" s="6"/>
    </row>
    <row r="60" spans="1:10" ht="15" customHeight="1" x14ac:dyDescent="0.25">
      <c r="E60" s="6"/>
      <c r="H60" s="6"/>
      <c r="I60" s="6"/>
      <c r="J60" s="6"/>
    </row>
    <row r="61" spans="1:10" ht="15" customHeight="1" x14ac:dyDescent="0.25">
      <c r="H61" s="6"/>
      <c r="I61" s="6"/>
      <c r="J61" s="6"/>
    </row>
    <row r="62" spans="1:10" ht="15" customHeight="1" x14ac:dyDescent="0.25">
      <c r="H62" s="6"/>
      <c r="I62" s="6"/>
      <c r="J62" s="6"/>
    </row>
    <row r="63" spans="1:10" x14ac:dyDescent="0.25">
      <c r="D63" s="103"/>
      <c r="E63" s="103"/>
      <c r="H63" s="6"/>
      <c r="I63" s="6"/>
      <c r="J63" s="6"/>
    </row>
    <row r="64" spans="1:10" x14ac:dyDescent="0.25">
      <c r="D64" s="143"/>
      <c r="E64" s="143"/>
    </row>
    <row r="65" spans="4:5" x14ac:dyDescent="0.25">
      <c r="D65" s="6"/>
      <c r="E65" s="6"/>
    </row>
  </sheetData>
  <mergeCells count="4">
    <mergeCell ref="C48:E48"/>
    <mergeCell ref="B21:E21"/>
    <mergeCell ref="E44:F44"/>
    <mergeCell ref="E45:F45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3" name="Button 2">
              <controlPr defaultSize="0" print="0" autoFill="0" autoPict="0" macro="[0]!Heures_Mois">
                <anchor moveWithCells="1" sizeWithCells="1">
                  <from>
                    <xdr:col>6</xdr:col>
                    <xdr:colOff>190500</xdr:colOff>
                    <xdr:row>1</xdr:row>
                    <xdr:rowOff>152400</xdr:rowOff>
                  </from>
                  <to>
                    <xdr:col>6</xdr:col>
                    <xdr:colOff>742950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rgb="FFFFFF00"/>
  </sheetPr>
  <dimension ref="A1:P26"/>
  <sheetViews>
    <sheetView showGridLines="0" zoomScaleNormal="100" workbookViewId="0">
      <selection activeCell="C2" sqref="C2:I22"/>
    </sheetView>
  </sheetViews>
  <sheetFormatPr baseColWidth="10" defaultColWidth="11" defaultRowHeight="12.75" x14ac:dyDescent="0.2"/>
  <cols>
    <col min="1" max="1" width="12.42578125" style="43" bestFit="1" customWidth="1"/>
    <col min="2" max="3" width="5.42578125" style="43" customWidth="1"/>
    <col min="4" max="4" width="42" style="7" customWidth="1"/>
    <col min="5" max="5" width="15.85546875" style="43" bestFit="1" customWidth="1"/>
    <col min="6" max="6" width="43" style="43" customWidth="1"/>
    <col min="7" max="8" width="12.28515625" style="43" customWidth="1"/>
    <col min="9" max="9" width="10.5703125" style="43" bestFit="1" customWidth="1"/>
    <col min="10" max="10" width="12.140625" style="43" bestFit="1" customWidth="1"/>
    <col min="11" max="11" width="10" style="43" customWidth="1"/>
    <col min="12" max="12" width="11" style="43"/>
    <col min="13" max="13" width="12" style="43" customWidth="1"/>
    <col min="14" max="14" width="2.85546875" style="43" customWidth="1"/>
    <col min="15" max="16384" width="11" style="43"/>
  </cols>
  <sheetData>
    <row r="1" spans="1:16" ht="18" customHeight="1" thickBot="1" x14ac:dyDescent="0.25">
      <c r="A1" s="332" t="str">
        <f>Août_2024!C5</f>
        <v>Août_2024</v>
      </c>
      <c r="B1" s="332"/>
      <c r="C1" s="332"/>
      <c r="D1" s="319"/>
      <c r="E1" s="446"/>
      <c r="F1" s="333"/>
      <c r="G1" s="316"/>
      <c r="H1" s="316"/>
      <c r="I1" s="334"/>
      <c r="J1" s="316"/>
      <c r="K1" s="107"/>
      <c r="P1" s="76"/>
    </row>
    <row r="2" spans="1:16" ht="18" customHeight="1" thickTop="1" x14ac:dyDescent="0.25">
      <c r="A2" s="317"/>
      <c r="B2" s="317"/>
      <c r="C2" s="336"/>
      <c r="D2" s="335"/>
      <c r="E2" s="717">
        <f ca="1">NOW()</f>
        <v>45539.782857986109</v>
      </c>
      <c r="F2" s="717"/>
      <c r="G2" s="457"/>
      <c r="H2" s="457"/>
      <c r="I2" s="458"/>
      <c r="J2" s="316"/>
      <c r="K2" s="107"/>
      <c r="P2" s="77"/>
    </row>
    <row r="3" spans="1:16" ht="18.75" customHeight="1" x14ac:dyDescent="0.2">
      <c r="A3" s="317"/>
      <c r="B3" s="317"/>
      <c r="C3" s="337"/>
      <c r="D3" s="679" t="s">
        <v>65</v>
      </c>
      <c r="E3" s="310"/>
      <c r="F3" s="310"/>
      <c r="G3" s="680" t="s">
        <v>29</v>
      </c>
      <c r="H3" s="444"/>
      <c r="I3" s="379">
        <f>I1-940</f>
        <v>-940</v>
      </c>
      <c r="J3" s="316"/>
      <c r="K3" s="107"/>
      <c r="P3" s="78"/>
    </row>
    <row r="4" spans="1:16" ht="15" x14ac:dyDescent="0.2">
      <c r="A4" s="317"/>
      <c r="B4" s="317"/>
      <c r="C4" s="337"/>
      <c r="D4" s="300"/>
      <c r="E4" s="310"/>
      <c r="F4" s="678" t="s">
        <v>248</v>
      </c>
      <c r="G4" s="445"/>
      <c r="H4" s="445"/>
      <c r="I4" s="380">
        <v>3</v>
      </c>
      <c r="J4" s="316"/>
      <c r="P4" s="77"/>
    </row>
    <row r="5" spans="1:16" ht="40.5" customHeight="1" x14ac:dyDescent="0.2">
      <c r="A5" s="317"/>
      <c r="B5" s="317"/>
      <c r="C5" s="338"/>
      <c r="D5" s="300"/>
      <c r="E5" s="310"/>
      <c r="F5" s="309"/>
      <c r="G5" s="301"/>
      <c r="H5" s="302"/>
      <c r="I5" s="379">
        <f>I2-I3-I4</f>
        <v>937</v>
      </c>
      <c r="J5" s="316"/>
      <c r="P5" s="78"/>
    </row>
    <row r="6" spans="1:16" ht="31.5" customHeight="1" x14ac:dyDescent="0.25">
      <c r="A6" s="539" t="s">
        <v>15</v>
      </c>
      <c r="B6" s="539" t="s">
        <v>19</v>
      </c>
      <c r="C6" s="338"/>
      <c r="D6" s="303" t="s">
        <v>20</v>
      </c>
      <c r="E6" s="310"/>
      <c r="F6" s="311"/>
      <c r="G6" s="301"/>
      <c r="H6" s="302"/>
      <c r="I6" s="381"/>
      <c r="J6" s="316"/>
      <c r="K6" s="716"/>
      <c r="L6" s="716"/>
      <c r="P6" s="79"/>
    </row>
    <row r="7" spans="1:16" ht="39.75" customHeight="1" x14ac:dyDescent="0.25">
      <c r="A7" s="675"/>
      <c r="B7" s="540"/>
      <c r="C7" s="338"/>
      <c r="D7" s="303" t="s">
        <v>21</v>
      </c>
      <c r="E7" s="447">
        <f ca="1">INDIRECT($A$1&amp;"!AA9")</f>
        <v>34.5</v>
      </c>
      <c r="F7" s="312"/>
      <c r="G7" s="301"/>
      <c r="H7" s="302"/>
      <c r="I7" s="382">
        <f>Août_2024!L7</f>
        <v>10.3</v>
      </c>
      <c r="J7" s="316"/>
      <c r="P7" s="76"/>
    </row>
    <row r="8" spans="1:16" ht="35.25" customHeight="1" x14ac:dyDescent="0.25">
      <c r="A8" s="541"/>
      <c r="B8" s="541"/>
      <c r="C8" s="338"/>
      <c r="D8" s="303" t="s">
        <v>22</v>
      </c>
      <c r="E8" s="448">
        <v>132</v>
      </c>
      <c r="F8" s="309"/>
      <c r="G8" s="301"/>
      <c r="H8" s="302"/>
      <c r="I8" s="380">
        <v>145</v>
      </c>
      <c r="J8" s="316"/>
      <c r="K8" s="308"/>
      <c r="P8" s="77"/>
    </row>
    <row r="9" spans="1:16" ht="35.25" customHeight="1" x14ac:dyDescent="0.25">
      <c r="A9" s="542">
        <f ca="1">INDIRECT($A$1&amp;"!$AJ5")</f>
        <v>15.7</v>
      </c>
      <c r="B9" s="542"/>
      <c r="C9" s="339"/>
      <c r="D9" s="303" t="s">
        <v>23</v>
      </c>
      <c r="E9" s="449">
        <f ca="1">INDIRECT($A$1&amp;"!AA9")</f>
        <v>34.5</v>
      </c>
      <c r="F9" s="312"/>
      <c r="G9" s="301"/>
      <c r="H9" s="302"/>
      <c r="I9" s="379">
        <f>I7-940</f>
        <v>-929.7</v>
      </c>
      <c r="J9" s="316"/>
      <c r="P9" s="78"/>
    </row>
    <row r="10" spans="1:16" ht="34.5" customHeight="1" x14ac:dyDescent="0.25">
      <c r="A10" s="540">
        <v>200</v>
      </c>
      <c r="B10" s="540">
        <v>200</v>
      </c>
      <c r="C10" s="337"/>
      <c r="D10" s="303" t="s">
        <v>24</v>
      </c>
      <c r="E10" s="448">
        <v>2</v>
      </c>
      <c r="F10" s="312"/>
      <c r="G10" s="301"/>
      <c r="H10" s="302"/>
      <c r="I10" s="380">
        <v>3</v>
      </c>
      <c r="J10" s="316"/>
      <c r="P10" s="77"/>
    </row>
    <row r="11" spans="1:16" ht="30" customHeight="1" x14ac:dyDescent="0.25">
      <c r="A11" s="540">
        <f ca="1">100*(1-(A9/A10))</f>
        <v>92.15</v>
      </c>
      <c r="B11" s="540">
        <f>100*(1-(B9/B10))</f>
        <v>100</v>
      </c>
      <c r="C11" s="337"/>
      <c r="D11" s="303" t="s">
        <v>25</v>
      </c>
      <c r="E11" s="448">
        <f ca="1">E8-E9-E10</f>
        <v>95.5</v>
      </c>
      <c r="F11" s="312"/>
      <c r="G11" s="301"/>
      <c r="H11" s="302"/>
      <c r="I11" s="380">
        <f>I8-I9-I10</f>
        <v>1071.7</v>
      </c>
      <c r="J11" s="316"/>
      <c r="P11" s="77"/>
    </row>
    <row r="12" spans="1:16" ht="30" customHeight="1" x14ac:dyDescent="0.25">
      <c r="A12" s="540">
        <f ca="1">20*A11/100</f>
        <v>18.43</v>
      </c>
      <c r="B12" s="540">
        <f>20*B11/100</f>
        <v>20</v>
      </c>
      <c r="C12" s="337"/>
      <c r="D12" s="303" t="s">
        <v>26</v>
      </c>
      <c r="E12" s="310"/>
      <c r="F12" s="677" t="s">
        <v>247</v>
      </c>
      <c r="G12" s="301"/>
      <c r="H12" s="302"/>
      <c r="I12" s="346"/>
      <c r="J12" s="316"/>
      <c r="K12" s="114"/>
      <c r="N12" s="115"/>
    </row>
    <row r="13" spans="1:16" ht="25.5" customHeight="1" x14ac:dyDescent="0.25">
      <c r="A13" s="540">
        <v>17</v>
      </c>
      <c r="B13" s="540">
        <v>28</v>
      </c>
      <c r="C13" s="337"/>
      <c r="D13" s="303" t="s">
        <v>27</v>
      </c>
      <c r="E13" s="310"/>
      <c r="F13" s="312"/>
      <c r="G13" s="301"/>
      <c r="H13" s="302"/>
      <c r="I13" s="346"/>
      <c r="J13" s="316"/>
      <c r="N13" s="116"/>
    </row>
    <row r="14" spans="1:16" ht="27.75" customHeight="1" x14ac:dyDescent="0.25">
      <c r="A14" s="543">
        <f>(A10/100)*(1+(2*A10/100))/2</f>
        <v>5</v>
      </c>
      <c r="B14" s="543">
        <f>(B10/100)*(1+(2*B10/100))/2</f>
        <v>5</v>
      </c>
      <c r="C14" s="337"/>
      <c r="D14" s="303" t="s">
        <v>18</v>
      </c>
      <c r="E14" s="310"/>
      <c r="F14" s="312"/>
      <c r="G14" s="301"/>
      <c r="H14" s="302"/>
      <c r="I14" s="383">
        <v>0.91666666666666663</v>
      </c>
      <c r="J14" s="316"/>
      <c r="N14" s="116"/>
    </row>
    <row r="15" spans="1:16" ht="26.25" customHeight="1" x14ac:dyDescent="0.25">
      <c r="A15" s="317"/>
      <c r="B15" s="317"/>
      <c r="C15" s="337"/>
      <c r="D15" s="303" t="s">
        <v>28</v>
      </c>
      <c r="E15" s="310"/>
      <c r="F15" s="309"/>
      <c r="G15" s="301"/>
      <c r="H15" s="302"/>
      <c r="I15" s="383">
        <v>0</v>
      </c>
      <c r="J15" s="316"/>
      <c r="N15" s="116"/>
    </row>
    <row r="16" spans="1:16" ht="32.25" customHeight="1" x14ac:dyDescent="0.25">
      <c r="A16" s="676">
        <f ca="1">INDIRECT($A1&amp;"!$AK9")</f>
        <v>0</v>
      </c>
      <c r="B16" s="544"/>
      <c r="C16" s="337"/>
      <c r="D16" s="304"/>
      <c r="E16" s="310"/>
      <c r="F16" s="313"/>
      <c r="G16" s="301"/>
      <c r="H16" s="302"/>
      <c r="I16" s="384">
        <f>Août_2024!$BA$9</f>
        <v>0.5395833333333333</v>
      </c>
      <c r="J16" s="316"/>
      <c r="N16" s="116"/>
    </row>
    <row r="17" spans="1:14" ht="44.25" customHeight="1" x14ac:dyDescent="0.2">
      <c r="A17" s="676">
        <f ca="1">INDIRECT($A$1&amp;"!$Ak9")</f>
        <v>0</v>
      </c>
      <c r="B17" s="544"/>
      <c r="C17" s="337"/>
      <c r="D17" s="305"/>
      <c r="E17" s="310"/>
      <c r="F17" s="309"/>
      <c r="G17" s="301"/>
      <c r="H17" s="302"/>
      <c r="I17" s="383">
        <f>I14-I16</f>
        <v>0.37708333333333333</v>
      </c>
      <c r="J17" s="316"/>
      <c r="N17" s="116"/>
    </row>
    <row r="18" spans="1:14" ht="6" customHeight="1" x14ac:dyDescent="0.25">
      <c r="A18" s="317"/>
      <c r="B18" s="317"/>
      <c r="C18" s="337"/>
      <c r="D18" s="306"/>
      <c r="E18" s="310"/>
      <c r="F18" s="309"/>
      <c r="G18" s="301"/>
      <c r="H18" s="302"/>
      <c r="I18" s="346"/>
      <c r="J18" s="316"/>
      <c r="N18" s="117"/>
    </row>
    <row r="19" spans="1:14" ht="9" customHeight="1" x14ac:dyDescent="0.2">
      <c r="A19" s="317"/>
      <c r="B19" s="317"/>
      <c r="C19" s="337"/>
      <c r="D19" s="306"/>
      <c r="E19" s="310"/>
      <c r="F19" s="309"/>
      <c r="G19" s="301"/>
      <c r="H19" s="302"/>
      <c r="I19" s="346"/>
      <c r="J19" s="316"/>
      <c r="N19" s="118"/>
    </row>
    <row r="20" spans="1:14" ht="21" customHeight="1" x14ac:dyDescent="0.2">
      <c r="A20" s="317"/>
      <c r="B20" s="317"/>
      <c r="C20" s="337"/>
      <c r="D20" s="309"/>
      <c r="E20" s="310"/>
      <c r="F20" s="309"/>
      <c r="G20" s="314"/>
      <c r="H20" s="314"/>
      <c r="I20" s="346"/>
      <c r="J20" s="316"/>
      <c r="N20" s="118"/>
    </row>
    <row r="21" spans="1:14" ht="21" customHeight="1" x14ac:dyDescent="0.2">
      <c r="A21" s="317"/>
      <c r="B21" s="317"/>
      <c r="C21" s="337"/>
      <c r="D21" s="443"/>
      <c r="E21" s="450"/>
      <c r="F21" s="443"/>
      <c r="G21" s="307">
        <f>Août_2024!N7</f>
        <v>45530</v>
      </c>
      <c r="H21" s="307">
        <f>Août_2024!T7</f>
        <v>45515</v>
      </c>
      <c r="I21" s="346"/>
      <c r="J21" s="316"/>
    </row>
    <row r="22" spans="1:14" ht="13.5" thickBot="1" x14ac:dyDescent="0.25">
      <c r="A22" s="317"/>
      <c r="B22" s="317"/>
      <c r="C22" s="340"/>
      <c r="D22" s="341"/>
      <c r="E22" s="451"/>
      <c r="F22" s="341"/>
      <c r="G22" s="341"/>
      <c r="H22" s="341"/>
      <c r="I22" s="342"/>
      <c r="J22" s="316"/>
    </row>
    <row r="23" spans="1:14" ht="13.5" thickTop="1" x14ac:dyDescent="0.2">
      <c r="A23" s="317"/>
      <c r="B23" s="317"/>
      <c r="C23" s="317"/>
      <c r="D23" s="319"/>
      <c r="E23" s="317"/>
      <c r="F23" s="316"/>
      <c r="G23" s="316"/>
      <c r="H23" s="316"/>
      <c r="I23" s="317"/>
      <c r="J23" s="316"/>
    </row>
    <row r="24" spans="1:14" x14ac:dyDescent="0.2">
      <c r="A24" s="106"/>
      <c r="B24" s="106"/>
      <c r="C24" s="106"/>
      <c r="E24" s="106"/>
      <c r="I24" s="106"/>
    </row>
    <row r="25" spans="1:14" x14ac:dyDescent="0.2">
      <c r="A25" s="106"/>
      <c r="B25" s="106"/>
      <c r="C25" s="106"/>
      <c r="I25" s="106"/>
    </row>
    <row r="26" spans="1:14" ht="15.75" x14ac:dyDescent="0.25">
      <c r="A26" s="106"/>
      <c r="B26" s="106"/>
      <c r="C26" s="106"/>
      <c r="F26" s="475">
        <f>Août_2024!$BA$9</f>
        <v>0.5395833333333333</v>
      </c>
    </row>
  </sheetData>
  <mergeCells count="2">
    <mergeCell ref="K6:L6"/>
    <mergeCell ref="E2:F2"/>
  </mergeCells>
  <phoneticPr fontId="17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0" r:id="rId4" name="Button 2">
              <controlPr defaultSize="0" print="0" autoFill="0" autoPict="0" macro="[0]!Mini_Maxi">
                <anchor moveWithCells="1" sizeWithCells="1">
                  <from>
                    <xdr:col>9</xdr:col>
                    <xdr:colOff>180975</xdr:colOff>
                    <xdr:row>0</xdr:row>
                    <xdr:rowOff>66675</xdr:rowOff>
                  </from>
                  <to>
                    <xdr:col>9</xdr:col>
                    <xdr:colOff>742950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5" tint="0.79998168889431442"/>
  </sheetPr>
  <dimension ref="A1:Z52"/>
  <sheetViews>
    <sheetView zoomScaleNormal="100" workbookViewId="0">
      <selection activeCell="I7" sqref="I7"/>
    </sheetView>
  </sheetViews>
  <sheetFormatPr baseColWidth="10" defaultRowHeight="15" x14ac:dyDescent="0.25"/>
  <cols>
    <col min="1" max="1" width="5.5703125" bestFit="1" customWidth="1"/>
    <col min="2" max="2" width="164" customWidth="1"/>
    <col min="3" max="3" width="3.7109375" style="404" customWidth="1"/>
    <col min="4" max="4" width="13.7109375" bestFit="1" customWidth="1"/>
    <col min="5" max="5" width="11.28515625" bestFit="1" customWidth="1"/>
    <col min="6" max="6" width="14.42578125" style="559" customWidth="1"/>
    <col min="7" max="7" width="14" style="404" customWidth="1"/>
    <col min="8" max="8" width="17.7109375" style="6" bestFit="1" customWidth="1"/>
    <col min="9" max="9" width="10.28515625" bestFit="1" customWidth="1"/>
    <col min="10" max="10" width="10.140625" bestFit="1" customWidth="1"/>
    <col min="11" max="11" width="11.42578125" customWidth="1"/>
  </cols>
  <sheetData>
    <row r="1" spans="1:16" ht="22.5" thickTop="1" thickBot="1" x14ac:dyDescent="0.4">
      <c r="A1" s="557">
        <v>0.72361111111111109</v>
      </c>
      <c r="B1" s="405"/>
      <c r="C1" s="567"/>
      <c r="D1" s="586"/>
      <c r="F1" s="568"/>
      <c r="G1"/>
      <c r="H1" s="628" t="s">
        <v>233</v>
      </c>
      <c r="I1" s="619">
        <f>Relevés!W4</f>
        <v>0</v>
      </c>
    </row>
    <row r="2" spans="1:16" ht="15.75" customHeight="1" thickTop="1" x14ac:dyDescent="0.25">
      <c r="A2" s="407"/>
      <c r="B2" s="504"/>
      <c r="C2" s="408"/>
      <c r="E2" s="406"/>
      <c r="F2" s="569"/>
      <c r="G2" s="617" t="s">
        <v>228</v>
      </c>
      <c r="H2" s="621" t="s">
        <v>175</v>
      </c>
      <c r="I2" s="619">
        <f>Août_2024!$AJ$1+Relevés!W5</f>
        <v>15.7</v>
      </c>
    </row>
    <row r="3" spans="1:16" ht="15.75" x14ac:dyDescent="0.25">
      <c r="A3" s="407"/>
      <c r="B3" s="410" t="s">
        <v>154</v>
      </c>
      <c r="C3" s="408"/>
      <c r="E3" s="409"/>
      <c r="F3" s="570"/>
      <c r="G3"/>
      <c r="H3" s="628" t="s">
        <v>227</v>
      </c>
      <c r="I3" s="619">
        <f>Août_2024!$AG$9+I1</f>
        <v>669.80000000000007</v>
      </c>
    </row>
    <row r="4" spans="1:16" x14ac:dyDescent="0.25">
      <c r="A4" s="407"/>
      <c r="B4" s="411"/>
      <c r="C4" s="408"/>
    </row>
    <row r="5" spans="1:16" ht="15" customHeight="1" x14ac:dyDescent="0.25">
      <c r="A5" s="407"/>
      <c r="B5" s="411"/>
      <c r="C5" s="408"/>
      <c r="G5" s="404" t="s">
        <v>212</v>
      </c>
      <c r="H5" s="575" t="s">
        <v>215</v>
      </c>
      <c r="I5" s="573">
        <f>LOOKUP(9^9,Relevés!B:B)</f>
        <v>23.1</v>
      </c>
      <c r="J5" t="s">
        <v>208</v>
      </c>
    </row>
    <row r="6" spans="1:16" x14ac:dyDescent="0.25">
      <c r="A6" s="407"/>
      <c r="B6" s="424"/>
      <c r="C6" s="408"/>
      <c r="D6" s="60"/>
      <c r="E6" s="298"/>
      <c r="G6" s="404" t="s">
        <v>211</v>
      </c>
      <c r="H6" s="583">
        <f>100-I6</f>
        <v>17</v>
      </c>
      <c r="I6" s="583">
        <f>LOOKUP(9^9,Relevés!C:C)</f>
        <v>83</v>
      </c>
      <c r="J6" t="s">
        <v>208</v>
      </c>
    </row>
    <row r="7" spans="1:16" x14ac:dyDescent="0.25">
      <c r="A7" s="407"/>
      <c r="B7" s="411"/>
      <c r="C7" s="565"/>
      <c r="D7" s="579"/>
      <c r="E7" s="580"/>
      <c r="F7" s="571"/>
      <c r="G7" s="404" t="s">
        <v>220</v>
      </c>
      <c r="H7" s="582" t="s">
        <v>217</v>
      </c>
      <c r="I7" s="613">
        <f>AVERAGE(Relevés!$F$9:$G$1448)</f>
        <v>3.1687499999999709</v>
      </c>
      <c r="J7" t="s">
        <v>208</v>
      </c>
    </row>
    <row r="8" spans="1:16" x14ac:dyDescent="0.25">
      <c r="A8" s="407"/>
      <c r="B8" s="666" t="s">
        <v>204</v>
      </c>
      <c r="C8" s="565"/>
      <c r="D8" s="577"/>
      <c r="E8" s="581"/>
      <c r="F8" s="571"/>
      <c r="G8" s="404" t="s">
        <v>210</v>
      </c>
      <c r="H8" s="582" t="s">
        <v>120</v>
      </c>
      <c r="I8" s="585">
        <f>Relevés!$Q$5+5</f>
        <v>21.6</v>
      </c>
      <c r="J8" t="s">
        <v>209</v>
      </c>
    </row>
    <row r="9" spans="1:16" x14ac:dyDescent="0.25">
      <c r="A9" s="407"/>
      <c r="B9" s="421"/>
      <c r="C9" s="565"/>
      <c r="G9" s="404" t="s">
        <v>216</v>
      </c>
      <c r="H9" s="582" t="s">
        <v>6</v>
      </c>
      <c r="I9" s="578">
        <f>Relevés!AH4</f>
        <v>259</v>
      </c>
      <c r="J9" t="s">
        <v>208</v>
      </c>
    </row>
    <row r="10" spans="1:16" x14ac:dyDescent="0.25">
      <c r="A10" s="407"/>
      <c r="B10" s="411"/>
      <c r="C10" s="565"/>
      <c r="I10" s="630">
        <f>I9/60/24</f>
        <v>0.17986111111111111</v>
      </c>
    </row>
    <row r="11" spans="1:16" x14ac:dyDescent="0.25">
      <c r="A11" s="407"/>
      <c r="B11" s="411"/>
      <c r="C11" s="565"/>
      <c r="J11" s="572"/>
    </row>
    <row r="12" spans="1:16" ht="15.75" x14ac:dyDescent="0.3">
      <c r="A12" s="407"/>
      <c r="B12" s="421"/>
      <c r="C12" s="565"/>
      <c r="G12" s="404" t="s">
        <v>213</v>
      </c>
      <c r="H12" s="582" t="s">
        <v>214</v>
      </c>
      <c r="I12" s="472">
        <f>LOOKUP(9^9,Relevés!D:D)</f>
        <v>21</v>
      </c>
      <c r="J12" s="618" t="s">
        <v>156</v>
      </c>
    </row>
    <row r="13" spans="1:16" ht="15.75" x14ac:dyDescent="0.25">
      <c r="A13" s="407"/>
      <c r="B13" s="684" t="s">
        <v>253</v>
      </c>
      <c r="C13" s="565"/>
      <c r="G13" s="404" t="s">
        <v>224</v>
      </c>
      <c r="H13" s="582" t="s">
        <v>221</v>
      </c>
      <c r="I13" s="589">
        <f>LOOKUP(9^9,Relevés!E:E)</f>
        <v>22.7</v>
      </c>
      <c r="J13" s="559" t="s">
        <v>223</v>
      </c>
    </row>
    <row r="14" spans="1:16" ht="15.75" customHeight="1" x14ac:dyDescent="0.3">
      <c r="A14" s="407"/>
      <c r="B14" s="485" t="s">
        <v>254</v>
      </c>
      <c r="C14" s="565"/>
      <c r="G14" s="404" t="s">
        <v>218</v>
      </c>
      <c r="H14" s="584" t="s">
        <v>219</v>
      </c>
      <c r="I14" s="620">
        <f>LOOKUP(9^9,Relevés!H:H)</f>
        <v>1010</v>
      </c>
      <c r="J14" t="s">
        <v>222</v>
      </c>
    </row>
    <row r="15" spans="1:16" ht="15.75" x14ac:dyDescent="0.25">
      <c r="A15" s="412"/>
      <c r="B15" s="422" t="s">
        <v>141</v>
      </c>
      <c r="C15" s="565"/>
      <c r="G15" s="404" t="s">
        <v>226</v>
      </c>
      <c r="H15" s="584" t="s">
        <v>219</v>
      </c>
      <c r="I15" s="627" t="str">
        <f t="array" ref="I15">IF(INDEX(Relevés!H:H,LARGE(IF(ISNUMBER(Relevés!H:H),ROW(Relevés!H:H)),2))&gt;LOOKUP(9^9,Relevés!H:H),"↘",IF(INDEX(Relevés!H:H,LARGE(IF(ISNUMBER(Relevés!H:H),ROW(Relevés!H:H)),2))=LOOKUP(9^9,Relevés!H:H),"↔","↗"))</f>
        <v>↗</v>
      </c>
    </row>
    <row r="16" spans="1:16" ht="13.5" customHeight="1" x14ac:dyDescent="0.25">
      <c r="A16" s="407"/>
      <c r="B16" s="681" t="s">
        <v>251</v>
      </c>
      <c r="C16" s="408"/>
      <c r="P16" s="559"/>
    </row>
    <row r="17" spans="1:26" x14ac:dyDescent="0.25">
      <c r="A17" s="407"/>
      <c r="B17" s="421" t="s">
        <v>252</v>
      </c>
      <c r="C17" s="565"/>
      <c r="J17" s="587"/>
    </row>
    <row r="18" spans="1:26" x14ac:dyDescent="0.25">
      <c r="A18" s="407"/>
      <c r="B18" s="411"/>
      <c r="C18" s="565"/>
      <c r="G18" s="404" t="s">
        <v>11</v>
      </c>
      <c r="H18" s="622" t="s">
        <v>142</v>
      </c>
      <c r="I18" s="623" t="s">
        <v>149</v>
      </c>
      <c r="J18" s="588"/>
    </row>
    <row r="19" spans="1:26" x14ac:dyDescent="0.25">
      <c r="A19" s="407"/>
      <c r="B19" s="411"/>
      <c r="C19" s="565"/>
      <c r="H19" s="442" t="s">
        <v>146</v>
      </c>
      <c r="I19" s="616" t="s">
        <v>148</v>
      </c>
      <c r="K19" s="404"/>
    </row>
    <row r="20" spans="1:26" x14ac:dyDescent="0.25">
      <c r="A20" s="407"/>
      <c r="B20" s="411"/>
      <c r="C20" s="565"/>
      <c r="H20" s="454" t="s">
        <v>145</v>
      </c>
      <c r="I20" s="624" t="s">
        <v>147</v>
      </c>
      <c r="K20" s="404"/>
    </row>
    <row r="21" spans="1:26" x14ac:dyDescent="0.25">
      <c r="A21" s="407"/>
      <c r="B21" s="411"/>
      <c r="C21" s="565"/>
      <c r="H21" t="s">
        <v>225</v>
      </c>
      <c r="I21" s="625"/>
      <c r="K21" s="404"/>
    </row>
    <row r="22" spans="1:26" x14ac:dyDescent="0.25">
      <c r="A22" s="407"/>
      <c r="B22" s="411"/>
      <c r="C22" s="565"/>
      <c r="H22" s="626"/>
      <c r="I22" s="577"/>
      <c r="K22" s="404"/>
    </row>
    <row r="23" spans="1:26" x14ac:dyDescent="0.25">
      <c r="A23" s="407"/>
      <c r="B23" s="411"/>
      <c r="C23" s="565"/>
      <c r="I23" s="583">
        <f>LOOKUP(9^9,Relevés!C:C)</f>
        <v>83</v>
      </c>
      <c r="K23" s="404"/>
      <c r="W23" s="518"/>
      <c r="X23" s="518"/>
      <c r="Y23" s="518"/>
      <c r="Z23" s="518"/>
    </row>
    <row r="24" spans="1:26" x14ac:dyDescent="0.25">
      <c r="A24" s="407"/>
      <c r="B24" s="411"/>
      <c r="C24" s="565"/>
      <c r="W24" s="518"/>
      <c r="X24" s="518"/>
      <c r="Y24" s="518"/>
      <c r="Z24" s="518"/>
    </row>
    <row r="25" spans="1:26" x14ac:dyDescent="0.25">
      <c r="A25" s="407"/>
      <c r="B25" s="411"/>
      <c r="C25" s="408"/>
      <c r="G25"/>
      <c r="W25" s="518"/>
      <c r="X25" s="518"/>
      <c r="Y25" s="518"/>
      <c r="Z25" s="518"/>
    </row>
    <row r="26" spans="1:26" x14ac:dyDescent="0.25">
      <c r="A26" s="407"/>
      <c r="B26" s="413" t="s">
        <v>240</v>
      </c>
      <c r="C26" s="408"/>
      <c r="W26" s="518"/>
      <c r="X26" s="518"/>
      <c r="Y26" s="518"/>
      <c r="Z26" s="518"/>
    </row>
    <row r="27" spans="1:26" ht="28.5" customHeight="1" x14ac:dyDescent="0.25">
      <c r="A27" s="407"/>
      <c r="B27" s="682" t="s">
        <v>250</v>
      </c>
      <c r="C27" s="408"/>
      <c r="W27" s="518"/>
      <c r="X27" s="518"/>
      <c r="Y27" s="518"/>
      <c r="Z27" s="518"/>
    </row>
    <row r="28" spans="1:26" x14ac:dyDescent="0.25">
      <c r="A28" s="407"/>
      <c r="B28" s="421" t="s">
        <v>231</v>
      </c>
      <c r="C28" s="420"/>
      <c r="G28"/>
      <c r="K28" s="404"/>
      <c r="W28" s="518"/>
      <c r="X28" s="518"/>
      <c r="Y28" s="518"/>
      <c r="Z28" s="518"/>
    </row>
    <row r="29" spans="1:26" ht="15.75" x14ac:dyDescent="0.25">
      <c r="A29" s="407"/>
      <c r="B29" s="486" t="s">
        <v>152</v>
      </c>
      <c r="C29" s="565"/>
      <c r="J29" s="559"/>
      <c r="K29" s="574"/>
      <c r="W29" s="518"/>
      <c r="X29" s="518"/>
      <c r="Y29" s="518"/>
      <c r="Z29" s="518"/>
    </row>
    <row r="30" spans="1:26" ht="15.75" x14ac:dyDescent="0.3">
      <c r="A30" s="537"/>
      <c r="B30" s="535"/>
      <c r="C30" s="420"/>
      <c r="K30" s="521"/>
      <c r="W30" s="518"/>
      <c r="X30" s="518"/>
      <c r="Y30" s="518"/>
      <c r="Z30" s="518"/>
    </row>
    <row r="31" spans="1:26" ht="16.5" thickBot="1" x14ac:dyDescent="0.35">
      <c r="A31" s="537"/>
      <c r="B31" s="536"/>
      <c r="C31" s="420"/>
      <c r="K31" s="522"/>
      <c r="W31" s="518"/>
      <c r="X31" s="518"/>
      <c r="Y31" s="518"/>
      <c r="Z31" s="518"/>
    </row>
    <row r="32" spans="1:26" ht="15.75" thickTop="1" x14ac:dyDescent="0.25">
      <c r="A32" s="414"/>
      <c r="B32" s="415"/>
      <c r="C32" s="564">
        <f ca="1">DAY(TODAY())</f>
        <v>4</v>
      </c>
      <c r="G32"/>
      <c r="W32" s="518"/>
      <c r="X32" s="518"/>
      <c r="Y32" s="518"/>
      <c r="Z32" s="518"/>
    </row>
    <row r="33" spans="1:26" x14ac:dyDescent="0.25">
      <c r="B33" s="669">
        <f ca="1">NOW()</f>
        <v>45539.782857986109</v>
      </c>
      <c r="D33" s="590" t="s">
        <v>170</v>
      </c>
      <c r="E33" s="656">
        <v>0.30833333333333335</v>
      </c>
      <c r="W33" s="518"/>
      <c r="X33" s="518"/>
      <c r="Y33" s="518"/>
      <c r="Z33" s="518"/>
    </row>
    <row r="34" spans="1:26" ht="15" customHeight="1" x14ac:dyDescent="0.25">
      <c r="A34" t="s">
        <v>236</v>
      </c>
      <c r="B34" s="667">
        <v>1</v>
      </c>
      <c r="C34"/>
      <c r="D34" s="124" t="s">
        <v>171</v>
      </c>
      <c r="E34" s="591">
        <v>0.8666666666666667</v>
      </c>
      <c r="W34" s="518"/>
      <c r="X34" s="518"/>
      <c r="Y34" s="518"/>
      <c r="Z34" s="518"/>
    </row>
    <row r="35" spans="1:26" x14ac:dyDescent="0.25">
      <c r="A35" t="s">
        <v>237</v>
      </c>
      <c r="B35" s="667">
        <v>2</v>
      </c>
      <c r="D35" s="661"/>
      <c r="E35" s="664"/>
      <c r="G35" s="423"/>
      <c r="W35" s="560"/>
      <c r="X35" s="560"/>
      <c r="Y35" s="560"/>
      <c r="Z35" s="560"/>
    </row>
    <row r="36" spans="1:26" ht="15" customHeight="1" x14ac:dyDescent="0.25">
      <c r="A36" t="s">
        <v>238</v>
      </c>
      <c r="B36" s="667">
        <v>0</v>
      </c>
      <c r="D36" t="s">
        <v>38</v>
      </c>
      <c r="E36" s="668">
        <f>E34-E33</f>
        <v>0.55833333333333335</v>
      </c>
    </row>
    <row r="37" spans="1:26" ht="15" customHeight="1" x14ac:dyDescent="0.25">
      <c r="A37" t="s">
        <v>38</v>
      </c>
      <c r="B37" s="667">
        <f>SUM(B34:B36)</f>
        <v>3</v>
      </c>
      <c r="D37" s="582" t="s">
        <v>172</v>
      </c>
      <c r="E37" s="566">
        <v>22</v>
      </c>
    </row>
    <row r="38" spans="1:26" ht="15" customHeight="1" x14ac:dyDescent="0.25">
      <c r="A38" t="s">
        <v>239</v>
      </c>
      <c r="B38" s="56"/>
    </row>
    <row r="42" spans="1:26" x14ac:dyDescent="0.25">
      <c r="A42" s="452" t="s">
        <v>113</v>
      </c>
      <c r="B42" s="453" t="s">
        <v>114</v>
      </c>
    </row>
    <row r="49" spans="1:4" x14ac:dyDescent="0.25">
      <c r="A49" t="s">
        <v>163</v>
      </c>
      <c r="B49" s="119" t="s">
        <v>164</v>
      </c>
    </row>
    <row r="52" spans="1:4" x14ac:dyDescent="0.25">
      <c r="D52" s="663" t="s">
        <v>235</v>
      </c>
    </row>
  </sheetData>
  <dataValidations disablePrompts="1" count="2">
    <dataValidation type="list" allowBlank="1" showInputMessage="1" showErrorMessage="1" sqref="Q2">
      <formula1>$Q$3:$Q$6</formula1>
    </dataValidation>
    <dataValidation type="list" allowBlank="1" showInputMessage="1" showErrorMessage="1" sqref="D4">
      <formula1>#REF!</formula1>
    </dataValidation>
  </dataValidations>
  <hyperlinks>
    <hyperlink ref="B42" r:id="rId1"/>
    <hyperlink ref="B49" r:id="rId2"/>
    <hyperlink ref="D52" r:id="rId3" location="time=1669650831269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7" name="Button 2">
              <controlPr defaultSize="0" print="0" autoFill="0" autoPict="0" macro="[0]!Console">
                <anchor moveWithCells="1" sizeWithCells="1">
                  <from>
                    <xdr:col>3</xdr:col>
                    <xdr:colOff>466725</xdr:colOff>
                    <xdr:row>34</xdr:row>
                    <xdr:rowOff>19050</xdr:rowOff>
                  </from>
                  <to>
                    <xdr:col>4</xdr:col>
                    <xdr:colOff>419100</xdr:colOff>
                    <xdr:row>35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FFFF00"/>
  </sheetPr>
  <dimension ref="A1:H55"/>
  <sheetViews>
    <sheetView showGridLines="0" zoomScaleNormal="100" workbookViewId="0">
      <selection activeCell="E1" sqref="E1:G21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366"/>
      <c r="B1" s="614" t="s">
        <v>205</v>
      </c>
      <c r="C1" s="368"/>
      <c r="D1" s="615">
        <f ca="1">NOW()</f>
        <v>45539.782858101855</v>
      </c>
      <c r="E1" s="639"/>
      <c r="F1" s="614" t="s">
        <v>206</v>
      </c>
      <c r="G1" s="638"/>
      <c r="H1" s="367"/>
    </row>
    <row r="2" spans="1:8" ht="17.25" customHeight="1" x14ac:dyDescent="0.3">
      <c r="A2" s="369"/>
      <c r="B2" s="636"/>
      <c r="C2" s="637"/>
      <c r="D2" s="615"/>
      <c r="E2" s="640"/>
      <c r="F2" s="636"/>
      <c r="G2" s="371"/>
      <c r="H2" s="561"/>
    </row>
    <row r="3" spans="1:8" ht="22.5" customHeight="1" x14ac:dyDescent="0.3">
      <c r="A3" s="369"/>
      <c r="B3" s="562" t="s">
        <v>130</v>
      </c>
      <c r="C3" s="370"/>
      <c r="D3" s="321"/>
      <c r="E3" s="369"/>
      <c r="F3" s="327" t="s">
        <v>165</v>
      </c>
      <c r="G3" s="371"/>
      <c r="H3" s="321"/>
    </row>
    <row r="4" spans="1:8" ht="174.75" customHeight="1" x14ac:dyDescent="0.25">
      <c r="A4" s="369"/>
      <c r="B4" s="562"/>
      <c r="C4" s="371"/>
      <c r="D4" s="321" t="s">
        <v>104</v>
      </c>
      <c r="E4" s="369"/>
      <c r="F4" s="321"/>
      <c r="G4" s="371"/>
      <c r="H4" s="321"/>
    </row>
    <row r="5" spans="1:8" ht="31.5" customHeight="1" x14ac:dyDescent="0.3">
      <c r="A5" s="369"/>
      <c r="B5" s="427" t="s">
        <v>230</v>
      </c>
      <c r="C5" s="371"/>
      <c r="D5" s="321"/>
      <c r="E5" s="369"/>
      <c r="F5" s="476"/>
      <c r="G5" s="371"/>
      <c r="H5" s="321"/>
    </row>
    <row r="6" spans="1:8" ht="21" customHeight="1" x14ac:dyDescent="0.3">
      <c r="A6" s="369"/>
      <c r="B6" s="321"/>
      <c r="C6" s="371"/>
      <c r="D6" s="321"/>
      <c r="E6" s="369"/>
      <c r="F6" s="327" t="s">
        <v>166</v>
      </c>
      <c r="G6" s="371"/>
      <c r="H6" s="321"/>
    </row>
    <row r="7" spans="1:8" ht="22.5" customHeight="1" x14ac:dyDescent="0.4">
      <c r="A7" s="369"/>
      <c r="B7" s="321"/>
      <c r="C7" s="371"/>
      <c r="D7" s="321"/>
      <c r="E7" s="369"/>
      <c r="F7" s="328"/>
      <c r="G7" s="371"/>
      <c r="H7" s="321"/>
    </row>
    <row r="8" spans="1:8" ht="87" customHeight="1" x14ac:dyDescent="0.25">
      <c r="A8" s="369"/>
      <c r="B8" s="321"/>
      <c r="C8" s="371"/>
      <c r="D8" s="321"/>
      <c r="E8" s="369"/>
      <c r="F8" s="321"/>
      <c r="G8" s="371"/>
      <c r="H8" s="321"/>
    </row>
    <row r="9" spans="1:8" ht="21" customHeight="1" x14ac:dyDescent="0.3">
      <c r="A9" s="369"/>
      <c r="B9" s="329"/>
      <c r="C9" s="371"/>
      <c r="D9" s="321"/>
      <c r="E9" s="369"/>
      <c r="F9" s="476"/>
      <c r="G9" s="371"/>
      <c r="H9" s="321"/>
    </row>
    <row r="10" spans="1:8" ht="39.75" customHeight="1" x14ac:dyDescent="0.3">
      <c r="A10" s="369"/>
      <c r="B10" s="329"/>
      <c r="C10" s="371"/>
      <c r="D10" s="321">
        <v>1</v>
      </c>
      <c r="E10" s="369">
        <v>1</v>
      </c>
      <c r="F10" s="327" t="s">
        <v>32</v>
      </c>
      <c r="G10" s="371"/>
      <c r="H10" s="321"/>
    </row>
    <row r="11" spans="1:8" ht="22.5" customHeight="1" x14ac:dyDescent="0.25">
      <c r="A11" s="369"/>
      <c r="B11" s="562" t="s">
        <v>32</v>
      </c>
      <c r="C11" s="372"/>
      <c r="D11" s="321"/>
      <c r="E11" s="369"/>
      <c r="F11" s="321"/>
      <c r="G11" s="371"/>
      <c r="H11" s="321"/>
    </row>
    <row r="12" spans="1:8" ht="41.25" customHeight="1" x14ac:dyDescent="0.25">
      <c r="A12" s="369"/>
      <c r="B12" s="321"/>
      <c r="C12" s="372"/>
      <c r="D12" s="321"/>
      <c r="E12" s="369"/>
      <c r="F12" s="321"/>
      <c r="G12" s="371"/>
      <c r="H12" s="321"/>
    </row>
    <row r="13" spans="1:8" ht="22.5" customHeight="1" x14ac:dyDescent="0.25">
      <c r="A13" s="369"/>
      <c r="B13" s="321"/>
      <c r="C13" s="371"/>
      <c r="D13" s="321"/>
      <c r="E13" s="369"/>
      <c r="F13" s="321"/>
      <c r="G13" s="371"/>
      <c r="H13" s="321"/>
    </row>
    <row r="14" spans="1:8" ht="22.5" customHeight="1" x14ac:dyDescent="0.25">
      <c r="A14" s="369"/>
      <c r="B14" s="321"/>
      <c r="C14" s="371"/>
      <c r="D14" s="321"/>
      <c r="E14" s="369"/>
      <c r="F14" s="321"/>
      <c r="G14" s="371"/>
      <c r="H14" s="321"/>
    </row>
    <row r="15" spans="1:8" ht="26.25" customHeight="1" x14ac:dyDescent="0.3">
      <c r="A15" s="369"/>
      <c r="B15" s="321"/>
      <c r="C15" s="371"/>
      <c r="D15" s="321"/>
      <c r="E15" s="369"/>
      <c r="F15" s="476"/>
      <c r="G15" s="371"/>
      <c r="H15" s="321"/>
    </row>
    <row r="16" spans="1:8" ht="41.25" customHeight="1" x14ac:dyDescent="0.4">
      <c r="A16" s="369"/>
      <c r="B16" s="328"/>
      <c r="C16" s="371"/>
      <c r="D16" s="321"/>
      <c r="E16" s="369"/>
      <c r="F16" s="327" t="s">
        <v>167</v>
      </c>
      <c r="G16" s="371"/>
      <c r="H16" s="321"/>
    </row>
    <row r="17" spans="1:8" ht="30" customHeight="1" x14ac:dyDescent="0.4">
      <c r="A17" s="369"/>
      <c r="B17" s="328"/>
      <c r="C17" s="371"/>
      <c r="D17" s="321"/>
      <c r="E17" s="369"/>
      <c r="F17" s="321"/>
      <c r="G17" s="371"/>
      <c r="H17" s="321"/>
    </row>
    <row r="18" spans="1:8" ht="52.5" customHeight="1" x14ac:dyDescent="0.4">
      <c r="A18" s="369"/>
      <c r="B18" s="327" t="s">
        <v>165</v>
      </c>
      <c r="C18" s="371"/>
      <c r="D18" s="321"/>
      <c r="E18" s="369"/>
      <c r="F18" s="328"/>
      <c r="G18" s="371"/>
      <c r="H18" s="321"/>
    </row>
    <row r="19" spans="1:8" ht="22.5" customHeight="1" x14ac:dyDescent="0.3">
      <c r="A19" s="369"/>
      <c r="B19" s="327"/>
      <c r="C19" s="371"/>
      <c r="D19" s="321"/>
      <c r="E19" s="369"/>
      <c r="F19" s="321"/>
      <c r="G19" s="371"/>
      <c r="H19" s="321"/>
    </row>
    <row r="20" spans="1:8" ht="26.25" customHeight="1" x14ac:dyDescent="0.25">
      <c r="A20" s="369"/>
      <c r="B20" s="321"/>
      <c r="C20" s="371"/>
      <c r="D20" s="321"/>
      <c r="E20" s="369"/>
      <c r="F20" s="561"/>
      <c r="G20" s="371"/>
      <c r="H20" s="369"/>
    </row>
    <row r="21" spans="1:8" ht="21.75" customHeight="1" thickBot="1" x14ac:dyDescent="0.3">
      <c r="A21" s="369"/>
      <c r="B21" s="321"/>
      <c r="C21" s="373"/>
      <c r="D21" s="321"/>
      <c r="E21" s="376"/>
      <c r="F21" s="377"/>
      <c r="G21" s="378"/>
      <c r="H21" s="321"/>
    </row>
    <row r="22" spans="1:8" ht="24" customHeight="1" thickTop="1" x14ac:dyDescent="0.25">
      <c r="A22" s="369"/>
      <c r="B22" s="321"/>
      <c r="C22" s="374"/>
      <c r="D22" s="321"/>
      <c r="E22" s="321"/>
      <c r="F22" s="321"/>
      <c r="G22" s="321"/>
      <c r="H22" s="321"/>
    </row>
    <row r="23" spans="1:8" ht="31.5" customHeight="1" x14ac:dyDescent="0.25">
      <c r="A23" s="369"/>
      <c r="B23" s="321"/>
      <c r="C23" s="375"/>
      <c r="D23" s="321"/>
      <c r="E23" s="321"/>
      <c r="F23" s="321"/>
      <c r="G23" s="321"/>
      <c r="H23" s="321"/>
    </row>
    <row r="24" spans="1:8" ht="31.5" customHeight="1" x14ac:dyDescent="0.25">
      <c r="A24" s="369"/>
      <c r="B24" s="321"/>
      <c r="C24" s="372"/>
      <c r="D24" s="321"/>
      <c r="E24" s="321"/>
      <c r="F24" s="321"/>
      <c r="G24" s="321"/>
      <c r="H24" s="321"/>
    </row>
    <row r="25" spans="1:8" ht="15.75" thickBot="1" x14ac:dyDescent="0.3">
      <c r="A25" s="376"/>
      <c r="B25" s="377"/>
      <c r="C25" s="403"/>
      <c r="D25" s="321"/>
      <c r="E25" s="321"/>
      <c r="F25" s="321"/>
      <c r="G25" s="321"/>
      <c r="H25" s="321"/>
    </row>
    <row r="26" spans="1:8" ht="15.75" thickTop="1" x14ac:dyDescent="0.25">
      <c r="A26" s="321"/>
      <c r="B26" s="321"/>
      <c r="C26" s="329"/>
      <c r="D26" s="321"/>
      <c r="E26" s="321"/>
      <c r="F26" s="321"/>
      <c r="G26" s="321"/>
      <c r="H26" s="321"/>
    </row>
    <row r="27" spans="1:8" x14ac:dyDescent="0.25">
      <c r="A27" s="321"/>
      <c r="B27" s="321"/>
      <c r="C27" s="329"/>
      <c r="D27" s="321"/>
      <c r="E27" s="321"/>
      <c r="F27" s="321"/>
      <c r="G27" s="321"/>
      <c r="H27" s="321"/>
    </row>
    <row r="28" spans="1:8" x14ac:dyDescent="0.25">
      <c r="A28" s="321"/>
      <c r="B28" s="321"/>
      <c r="C28" s="329"/>
      <c r="D28" s="321"/>
      <c r="E28" s="321"/>
      <c r="F28" s="321"/>
      <c r="G28" s="321"/>
      <c r="H28" s="321"/>
    </row>
    <row r="29" spans="1:8" ht="15" customHeight="1" x14ac:dyDescent="0.25">
      <c r="A29" s="321"/>
      <c r="B29" s="321"/>
      <c r="C29" s="329"/>
      <c r="D29" s="321"/>
      <c r="E29" s="321"/>
      <c r="F29" s="321"/>
      <c r="G29" s="321"/>
      <c r="H29" s="321"/>
    </row>
    <row r="30" spans="1:8" x14ac:dyDescent="0.25">
      <c r="A30" s="321"/>
      <c r="B30" s="321"/>
      <c r="C30" s="329"/>
      <c r="D30" s="321"/>
      <c r="E30" s="321"/>
      <c r="F30" s="321"/>
      <c r="G30" s="321"/>
      <c r="H30" s="321"/>
    </row>
    <row r="31" spans="1:8" x14ac:dyDescent="0.25">
      <c r="A31" s="321"/>
      <c r="B31" s="321"/>
      <c r="C31" s="329"/>
      <c r="D31" s="321"/>
      <c r="E31" s="321"/>
      <c r="F31" s="321"/>
      <c r="G31" s="321"/>
      <c r="H31" s="321"/>
    </row>
    <row r="32" spans="1:8" x14ac:dyDescent="0.25">
      <c r="A32" s="321"/>
      <c r="B32" s="321"/>
      <c r="C32" s="329"/>
      <c r="D32" s="321"/>
      <c r="E32" s="321"/>
      <c r="F32" s="321"/>
      <c r="G32" s="321"/>
      <c r="H32" s="321"/>
    </row>
    <row r="33" spans="1:8" x14ac:dyDescent="0.25">
      <c r="A33" s="321"/>
      <c r="B33" s="321"/>
      <c r="C33" s="329"/>
      <c r="D33" s="321"/>
      <c r="E33" s="321"/>
      <c r="F33" s="321"/>
      <c r="G33" s="321"/>
      <c r="H33" s="321"/>
    </row>
    <row r="34" spans="1:8" x14ac:dyDescent="0.25">
      <c r="A34" s="321"/>
      <c r="B34" s="321"/>
      <c r="C34" s="329"/>
      <c r="D34" s="321"/>
      <c r="E34" s="321"/>
      <c r="F34" s="321"/>
      <c r="G34" s="321"/>
      <c r="H34" s="321"/>
    </row>
    <row r="35" spans="1:8" x14ac:dyDescent="0.25">
      <c r="A35" s="321"/>
      <c r="B35" s="321"/>
      <c r="C35" s="329"/>
      <c r="D35" s="321"/>
      <c r="E35" s="321"/>
      <c r="F35" s="321"/>
      <c r="G35" s="321"/>
      <c r="H35" s="321"/>
    </row>
    <row r="36" spans="1:8" x14ac:dyDescent="0.25">
      <c r="A36" s="321"/>
      <c r="B36" s="321"/>
      <c r="C36" s="329"/>
      <c r="D36" s="321"/>
      <c r="E36" s="321"/>
      <c r="F36" s="321"/>
      <c r="G36" s="321"/>
      <c r="H36" s="321"/>
    </row>
    <row r="37" spans="1:8" x14ac:dyDescent="0.25">
      <c r="A37" s="321"/>
      <c r="B37" s="321"/>
      <c r="C37" s="329"/>
      <c r="D37" s="321"/>
      <c r="E37" s="321"/>
      <c r="F37" s="321"/>
      <c r="G37" s="321"/>
      <c r="H37" s="321"/>
    </row>
    <row r="38" spans="1:8" x14ac:dyDescent="0.25">
      <c r="A38" s="321"/>
      <c r="B38" s="321"/>
      <c r="C38" s="329"/>
      <c r="D38" s="321"/>
      <c r="E38" s="321"/>
      <c r="F38" s="321"/>
      <c r="G38" s="321"/>
      <c r="H38" s="321"/>
    </row>
    <row r="39" spans="1:8" x14ac:dyDescent="0.25">
      <c r="A39" s="321"/>
      <c r="B39" s="321"/>
      <c r="C39" s="329"/>
      <c r="D39" s="321"/>
      <c r="E39" s="321"/>
      <c r="F39" s="321"/>
      <c r="G39" s="321"/>
      <c r="H39" s="321"/>
    </row>
    <row r="40" spans="1:8" x14ac:dyDescent="0.25">
      <c r="A40" s="321"/>
      <c r="B40" s="321"/>
      <c r="C40" s="329"/>
      <c r="D40" s="321"/>
      <c r="E40" s="321"/>
      <c r="F40" s="321"/>
      <c r="G40" s="321"/>
      <c r="H40" s="321"/>
    </row>
    <row r="41" spans="1:8" x14ac:dyDescent="0.25">
      <c r="A41" s="321"/>
      <c r="B41" s="321"/>
      <c r="C41" s="329"/>
      <c r="D41" s="321"/>
      <c r="E41" s="321"/>
      <c r="F41" s="321"/>
      <c r="G41" s="321"/>
      <c r="H41" s="321"/>
    </row>
    <row r="42" spans="1:8" x14ac:dyDescent="0.25">
      <c r="A42" s="321"/>
      <c r="B42" s="321"/>
      <c r="C42" s="329"/>
      <c r="D42" s="321"/>
      <c r="E42" s="321"/>
      <c r="F42" s="321"/>
      <c r="G42" s="321"/>
      <c r="H42" s="321"/>
    </row>
    <row r="43" spans="1:8" x14ac:dyDescent="0.25">
      <c r="A43" s="321"/>
      <c r="B43" s="321"/>
      <c r="C43" s="329"/>
      <c r="D43" s="321"/>
      <c r="E43" s="321"/>
      <c r="F43" s="321"/>
      <c r="G43" s="321"/>
      <c r="H43" s="321"/>
    </row>
    <row r="44" spans="1:8" x14ac:dyDescent="0.25">
      <c r="A44" s="321"/>
      <c r="B44" s="321"/>
      <c r="C44" s="329"/>
      <c r="D44" s="321"/>
      <c r="E44" s="321"/>
      <c r="F44" s="321"/>
      <c r="G44" s="321"/>
      <c r="H44" s="321"/>
    </row>
    <row r="45" spans="1:8" x14ac:dyDescent="0.25">
      <c r="A45" s="321"/>
      <c r="B45" s="321"/>
      <c r="C45" s="329"/>
      <c r="D45" s="321"/>
      <c r="E45" s="321"/>
      <c r="F45" s="321"/>
      <c r="G45" s="321"/>
      <c r="H45" s="321"/>
    </row>
    <row r="46" spans="1:8" x14ac:dyDescent="0.25">
      <c r="A46" s="321"/>
      <c r="B46" s="321"/>
      <c r="C46" s="329"/>
      <c r="D46" s="321"/>
      <c r="E46" s="321"/>
      <c r="F46" s="321"/>
      <c r="G46" s="321"/>
      <c r="H46" s="321"/>
    </row>
    <row r="47" spans="1:8" x14ac:dyDescent="0.25">
      <c r="A47" s="321"/>
      <c r="B47" s="321"/>
      <c r="C47" s="329"/>
      <c r="D47" s="321"/>
      <c r="E47" s="321"/>
      <c r="F47" s="321"/>
      <c r="G47" s="321"/>
      <c r="H47" s="321"/>
    </row>
    <row r="48" spans="1:8" x14ac:dyDescent="0.25">
      <c r="A48" s="321"/>
      <c r="B48" s="321"/>
      <c r="C48" s="329"/>
      <c r="D48" s="321"/>
      <c r="E48" s="321"/>
      <c r="F48" s="321"/>
      <c r="G48" s="321"/>
      <c r="H48" s="321"/>
    </row>
    <row r="49" spans="1:8" x14ac:dyDescent="0.25">
      <c r="A49" s="321"/>
      <c r="B49" s="321"/>
      <c r="C49" s="329"/>
      <c r="D49" s="321"/>
      <c r="E49" s="321"/>
      <c r="F49" s="321"/>
      <c r="G49" s="321"/>
      <c r="H49" s="321"/>
    </row>
    <row r="50" spans="1:8" x14ac:dyDescent="0.25">
      <c r="A50" s="321"/>
      <c r="B50" s="321"/>
      <c r="C50" s="329"/>
      <c r="D50" s="321"/>
      <c r="E50" s="321"/>
      <c r="F50" s="321"/>
      <c r="G50" s="321"/>
      <c r="H50" s="321"/>
    </row>
    <row r="51" spans="1:8" x14ac:dyDescent="0.25">
      <c r="A51" s="321"/>
      <c r="B51" s="321"/>
      <c r="C51" s="329"/>
      <c r="D51" s="321"/>
      <c r="E51" s="321"/>
      <c r="F51" s="321"/>
      <c r="G51" s="321"/>
      <c r="H51" s="321"/>
    </row>
    <row r="52" spans="1:8" x14ac:dyDescent="0.25">
      <c r="A52" s="321"/>
      <c r="B52" s="321"/>
      <c r="C52" s="329"/>
      <c r="D52" s="321"/>
      <c r="E52" s="321"/>
      <c r="F52" s="321"/>
      <c r="G52" s="321"/>
      <c r="H52" s="321"/>
    </row>
    <row r="53" spans="1:8" x14ac:dyDescent="0.25">
      <c r="A53" s="321"/>
      <c r="B53" s="321"/>
      <c r="C53" s="329"/>
      <c r="D53" s="321"/>
      <c r="E53" s="321"/>
      <c r="F53" s="321"/>
      <c r="G53" s="321"/>
      <c r="H53" s="321"/>
    </row>
    <row r="54" spans="1:8" x14ac:dyDescent="0.25">
      <c r="A54" s="321"/>
      <c r="B54" s="321"/>
      <c r="C54" s="329"/>
    </row>
    <row r="55" spans="1:8" x14ac:dyDescent="0.25">
      <c r="A55" s="369"/>
      <c r="B55" s="321"/>
      <c r="C55" s="329"/>
    </row>
  </sheetData>
  <phoneticPr fontId="17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FFFF00"/>
  </sheetPr>
  <dimension ref="A1:I66"/>
  <sheetViews>
    <sheetView workbookViewId="0">
      <pane ySplit="4" topLeftCell="A14" activePane="bottomLeft" state="frozen"/>
      <selection activeCell="C29" sqref="C29"/>
      <selection pane="bottomLeft" activeCell="P55" sqref="P55"/>
    </sheetView>
  </sheetViews>
  <sheetFormatPr baseColWidth="10" defaultRowHeight="15" x14ac:dyDescent="0.25"/>
  <cols>
    <col min="1" max="4" width="11.42578125" style="6"/>
  </cols>
  <sheetData>
    <row r="1" spans="1:9" x14ac:dyDescent="0.25">
      <c r="B1" s="547"/>
      <c r="C1" s="547" t="s">
        <v>159</v>
      </c>
      <c r="D1" s="547" t="s">
        <v>158</v>
      </c>
      <c r="E1" s="547" t="s">
        <v>162</v>
      </c>
    </row>
    <row r="2" spans="1:9" x14ac:dyDescent="0.25">
      <c r="B2" s="548" t="s">
        <v>157</v>
      </c>
      <c r="C2" s="549">
        <f ca="1">INDIRECT("C"&amp;(Console!$C$32*2+3))</f>
        <v>0.24027777777777778</v>
      </c>
      <c r="D2" s="549">
        <f ca="1">INDIRECT("D"&amp;(Console!$C$32*2+3))</f>
        <v>0.4861111111111111</v>
      </c>
      <c r="E2" s="550">
        <f ca="1">INDIRECT("E"&amp;(Console!$C$32*2+3))</f>
        <v>67</v>
      </c>
    </row>
    <row r="3" spans="1:9" x14ac:dyDescent="0.25">
      <c r="B3" s="551" t="s">
        <v>160</v>
      </c>
      <c r="C3" s="549">
        <f ca="1">INDIRECT("C"&amp;(Console!$C$32*2+4))</f>
        <v>0.74722222222222223</v>
      </c>
      <c r="D3" s="549" t="str">
        <f ca="1">INDIRECT("D"&amp;(Console!$C$32*2+4))</f>
        <v>*****</v>
      </c>
      <c r="E3" s="550">
        <f ca="1">INDIRECT("E"&amp;(Console!$C$32*2+4))</f>
        <v>71</v>
      </c>
    </row>
    <row r="4" spans="1:9" x14ac:dyDescent="0.25">
      <c r="A4" s="126" t="s">
        <v>243</v>
      </c>
      <c r="B4" s="534">
        <f ca="1">DAY(TODAY())</f>
        <v>4</v>
      </c>
      <c r="C4" s="532" t="s">
        <v>159</v>
      </c>
      <c r="D4" s="533" t="s">
        <v>158</v>
      </c>
      <c r="E4" s="526" t="s">
        <v>161</v>
      </c>
    </row>
    <row r="5" spans="1:9" x14ac:dyDescent="0.25">
      <c r="A5" s="6">
        <v>1</v>
      </c>
      <c r="B5" s="523" t="s">
        <v>157</v>
      </c>
      <c r="C5" s="528">
        <v>0.15208333333333332</v>
      </c>
      <c r="D5" s="530">
        <v>0.37777777777777777</v>
      </c>
      <c r="E5" s="520">
        <v>51</v>
      </c>
      <c r="F5" s="523" t="s">
        <v>157</v>
      </c>
      <c r="G5" s="528"/>
      <c r="H5" s="530"/>
      <c r="I5" s="520"/>
    </row>
    <row r="6" spans="1:9" x14ac:dyDescent="0.25">
      <c r="A6" s="527"/>
      <c r="B6" s="524" t="s">
        <v>160</v>
      </c>
      <c r="C6" s="529">
        <v>0.67013888888888884</v>
      </c>
      <c r="D6" s="531">
        <v>0.90625</v>
      </c>
      <c r="E6" s="525">
        <v>55</v>
      </c>
      <c r="F6" s="524" t="s">
        <v>160</v>
      </c>
      <c r="G6" s="529"/>
      <c r="H6" s="531"/>
      <c r="I6" s="525"/>
    </row>
    <row r="7" spans="1:9" x14ac:dyDescent="0.25">
      <c r="A7" s="6">
        <v>2</v>
      </c>
      <c r="B7" s="523" t="s">
        <v>157</v>
      </c>
      <c r="C7" s="530">
        <v>0.18819444444444444</v>
      </c>
      <c r="D7" s="673">
        <v>0.42083333333333334</v>
      </c>
      <c r="E7" s="520">
        <v>59</v>
      </c>
      <c r="F7" s="523" t="s">
        <v>157</v>
      </c>
      <c r="G7" s="528"/>
      <c r="H7" s="530"/>
      <c r="I7" s="520"/>
    </row>
    <row r="8" spans="1:9" x14ac:dyDescent="0.25">
      <c r="B8" s="524" t="s">
        <v>160</v>
      </c>
      <c r="C8" s="531">
        <v>0.72638888888888886</v>
      </c>
      <c r="D8" s="674">
        <v>0.97777777777777775</v>
      </c>
      <c r="E8" s="525">
        <v>63</v>
      </c>
      <c r="F8" s="524" t="s">
        <v>160</v>
      </c>
      <c r="G8" s="529"/>
      <c r="H8" s="531"/>
      <c r="I8" s="525"/>
    </row>
    <row r="9" spans="1:9" x14ac:dyDescent="0.25">
      <c r="A9" s="6">
        <v>3</v>
      </c>
      <c r="B9" s="523" t="s">
        <v>157</v>
      </c>
      <c r="C9" s="530">
        <v>0.21666666666666667</v>
      </c>
      <c r="D9" s="673">
        <v>0.45624999999999999</v>
      </c>
      <c r="E9" s="520">
        <v>67</v>
      </c>
      <c r="F9" s="523" t="s">
        <v>157</v>
      </c>
      <c r="G9" s="528"/>
      <c r="H9" s="530"/>
      <c r="I9" s="520"/>
    </row>
    <row r="10" spans="1:9" x14ac:dyDescent="0.25">
      <c r="B10" s="524" t="s">
        <v>160</v>
      </c>
      <c r="C10" s="531">
        <v>0.72638888888888886</v>
      </c>
      <c r="D10" s="674">
        <v>0.97777777777777775</v>
      </c>
      <c r="E10" s="525">
        <v>71</v>
      </c>
      <c r="F10" s="524" t="s">
        <v>160</v>
      </c>
      <c r="G10" s="529"/>
      <c r="H10" s="531"/>
      <c r="I10" s="525"/>
    </row>
    <row r="11" spans="1:9" x14ac:dyDescent="0.25">
      <c r="A11" s="6">
        <v>4</v>
      </c>
      <c r="B11" s="523" t="s">
        <v>157</v>
      </c>
      <c r="C11" s="530">
        <v>0.24027777777777778</v>
      </c>
      <c r="D11" s="673">
        <v>0.4861111111111111</v>
      </c>
      <c r="E11" s="520">
        <v>67</v>
      </c>
      <c r="F11" s="523" t="s">
        <v>157</v>
      </c>
      <c r="G11" s="528"/>
      <c r="H11" s="530"/>
      <c r="I11" s="520"/>
    </row>
    <row r="12" spans="1:9" x14ac:dyDescent="0.25">
      <c r="B12" s="524" t="s">
        <v>160</v>
      </c>
      <c r="C12" s="531">
        <v>0.74722222222222223</v>
      </c>
      <c r="D12" s="525" t="s">
        <v>244</v>
      </c>
      <c r="E12" s="525">
        <v>71</v>
      </c>
      <c r="F12" s="524" t="s">
        <v>160</v>
      </c>
      <c r="G12" s="529"/>
      <c r="H12" s="531"/>
      <c r="I12" s="525"/>
    </row>
    <row r="13" spans="1:9" x14ac:dyDescent="0.25">
      <c r="A13" s="6">
        <v>5</v>
      </c>
      <c r="B13" s="523" t="s">
        <v>157</v>
      </c>
      <c r="C13" s="530">
        <v>0.25972222222222224</v>
      </c>
      <c r="D13" s="673">
        <v>6.9444444444444441E-3</v>
      </c>
      <c r="E13" s="520">
        <v>79</v>
      </c>
      <c r="F13" s="523" t="s">
        <v>157</v>
      </c>
      <c r="G13" s="528"/>
      <c r="H13" s="530"/>
      <c r="I13" s="520"/>
    </row>
    <row r="14" spans="1:9" x14ac:dyDescent="0.25">
      <c r="B14" s="524" t="s">
        <v>160</v>
      </c>
      <c r="C14" s="531">
        <v>0.76597222222222217</v>
      </c>
      <c r="D14" s="674">
        <v>0.5131944444444444</v>
      </c>
      <c r="E14" s="525">
        <v>81</v>
      </c>
      <c r="F14" s="524" t="s">
        <v>160</v>
      </c>
      <c r="G14" s="529"/>
      <c r="H14" s="531"/>
      <c r="I14" s="525"/>
    </row>
    <row r="15" spans="1:9" x14ac:dyDescent="0.25">
      <c r="A15" s="6">
        <v>6</v>
      </c>
      <c r="B15" s="523" t="s">
        <v>157</v>
      </c>
      <c r="C15" s="530">
        <v>0.27777777777777779</v>
      </c>
      <c r="D15" s="673">
        <v>3.2638888888888891E-2</v>
      </c>
      <c r="E15" s="520">
        <v>79</v>
      </c>
      <c r="F15" s="523" t="s">
        <v>157</v>
      </c>
      <c r="G15" s="528"/>
      <c r="H15" s="530"/>
      <c r="I15" s="520"/>
    </row>
    <row r="16" spans="1:9" x14ac:dyDescent="0.25">
      <c r="B16" s="524" t="s">
        <v>160</v>
      </c>
      <c r="C16" s="531">
        <v>0.76597222222222217</v>
      </c>
      <c r="D16" s="674">
        <v>0.25972222222222224</v>
      </c>
      <c r="E16" s="525">
        <v>81</v>
      </c>
      <c r="F16" s="524" t="s">
        <v>160</v>
      </c>
      <c r="G16" s="529"/>
      <c r="H16" s="531"/>
      <c r="I16" s="525"/>
    </row>
    <row r="17" spans="1:9" x14ac:dyDescent="0.25">
      <c r="A17" s="6">
        <v>7</v>
      </c>
      <c r="B17" s="523" t="s">
        <v>157</v>
      </c>
      <c r="C17" s="530">
        <v>0.2951388888888889</v>
      </c>
      <c r="D17" s="673">
        <v>5.6250000000000001E-2</v>
      </c>
      <c r="E17" s="520">
        <v>81</v>
      </c>
      <c r="F17" s="523" t="s">
        <v>157</v>
      </c>
      <c r="G17" s="528"/>
      <c r="H17" s="530"/>
      <c r="I17" s="520"/>
    </row>
    <row r="18" spans="1:9" x14ac:dyDescent="0.25">
      <c r="B18" s="524" t="s">
        <v>160</v>
      </c>
      <c r="C18" s="531">
        <v>0.80138888888888893</v>
      </c>
      <c r="D18" s="674">
        <v>0.56111111111111112</v>
      </c>
      <c r="E18" s="525">
        <v>80</v>
      </c>
      <c r="F18" s="524" t="s">
        <v>160</v>
      </c>
      <c r="G18" s="529"/>
      <c r="H18" s="531"/>
      <c r="I18" s="525"/>
    </row>
    <row r="19" spans="1:9" x14ac:dyDescent="0.25">
      <c r="A19" s="6">
        <v>8</v>
      </c>
      <c r="B19" s="523" t="s">
        <v>157</v>
      </c>
      <c r="C19" s="530">
        <v>0.31388888888888888</v>
      </c>
      <c r="D19" s="673">
        <v>7.9166666666666663E-2</v>
      </c>
      <c r="E19" s="520">
        <v>78</v>
      </c>
      <c r="F19" s="523" t="s">
        <v>157</v>
      </c>
      <c r="G19" s="528"/>
      <c r="H19" s="530"/>
      <c r="I19" s="520"/>
    </row>
    <row r="20" spans="1:9" x14ac:dyDescent="0.25">
      <c r="B20" s="524" t="s">
        <v>160</v>
      </c>
      <c r="C20" s="531">
        <v>0.8208333333333333</v>
      </c>
      <c r="D20" s="674">
        <v>0.5854166666666667</v>
      </c>
      <c r="E20" s="525">
        <v>76</v>
      </c>
      <c r="F20" s="524" t="s">
        <v>160</v>
      </c>
      <c r="G20" s="529"/>
      <c r="H20" s="531"/>
      <c r="I20" s="525"/>
    </row>
    <row r="21" spans="1:9" x14ac:dyDescent="0.25">
      <c r="A21" s="6">
        <v>9</v>
      </c>
      <c r="B21" s="523" t="s">
        <v>157</v>
      </c>
      <c r="C21" s="530">
        <v>0.33263888888888887</v>
      </c>
      <c r="D21" s="673">
        <v>0.1013888888888889</v>
      </c>
      <c r="E21" s="520">
        <v>73</v>
      </c>
      <c r="F21" s="523" t="s">
        <v>157</v>
      </c>
      <c r="G21" s="528"/>
      <c r="H21" s="530"/>
      <c r="I21" s="520"/>
    </row>
    <row r="22" spans="1:9" x14ac:dyDescent="0.25">
      <c r="B22" s="524" t="s">
        <v>160</v>
      </c>
      <c r="C22" s="531">
        <v>0.84027777777777779</v>
      </c>
      <c r="D22" s="674">
        <v>0.60833333333333328</v>
      </c>
      <c r="E22" s="525">
        <v>69</v>
      </c>
      <c r="F22" s="524" t="s">
        <v>160</v>
      </c>
      <c r="G22" s="529"/>
      <c r="H22" s="531"/>
      <c r="I22" s="525"/>
    </row>
    <row r="23" spans="1:9" x14ac:dyDescent="0.25">
      <c r="A23" s="6">
        <v>10</v>
      </c>
      <c r="B23" s="523" t="s">
        <v>157</v>
      </c>
      <c r="C23" s="530">
        <v>0.3527777777777778</v>
      </c>
      <c r="D23" s="673">
        <v>0.12361111111111112</v>
      </c>
      <c r="E23" s="520">
        <v>65</v>
      </c>
      <c r="F23" s="523" t="s">
        <v>157</v>
      </c>
      <c r="G23" s="528"/>
      <c r="H23" s="530"/>
      <c r="I23" s="520"/>
    </row>
    <row r="24" spans="1:9" x14ac:dyDescent="0.25">
      <c r="B24" s="524" t="s">
        <v>160</v>
      </c>
      <c r="C24" s="531">
        <v>0.85972222222222217</v>
      </c>
      <c r="D24" s="674">
        <v>0.63194444444444442</v>
      </c>
      <c r="E24" s="525">
        <v>61</v>
      </c>
      <c r="F24" s="524" t="s">
        <v>160</v>
      </c>
      <c r="G24" s="529"/>
      <c r="H24" s="531"/>
      <c r="I24" s="525"/>
    </row>
    <row r="25" spans="1:9" x14ac:dyDescent="0.25">
      <c r="A25" s="6">
        <v>11</v>
      </c>
      <c r="B25" s="523" t="s">
        <v>157</v>
      </c>
      <c r="C25" s="530">
        <v>0.375</v>
      </c>
      <c r="D25" s="673">
        <v>0.14652777777777778</v>
      </c>
      <c r="E25" s="520">
        <v>57</v>
      </c>
      <c r="F25" s="523" t="s">
        <v>157</v>
      </c>
      <c r="G25" s="528"/>
      <c r="H25" s="530"/>
      <c r="I25" s="520"/>
    </row>
    <row r="26" spans="1:9" x14ac:dyDescent="0.25">
      <c r="B26" s="524" t="s">
        <v>160</v>
      </c>
      <c r="C26" s="531">
        <v>0.88194444444444453</v>
      </c>
      <c r="D26" s="674">
        <v>0.65763888888888888</v>
      </c>
      <c r="E26" s="525">
        <v>52</v>
      </c>
      <c r="F26" s="524" t="s">
        <v>160</v>
      </c>
      <c r="G26" s="529"/>
      <c r="H26" s="531"/>
      <c r="I26" s="525"/>
    </row>
    <row r="27" spans="1:9" x14ac:dyDescent="0.25">
      <c r="A27" s="6">
        <v>12</v>
      </c>
      <c r="B27" s="523" t="s">
        <v>157</v>
      </c>
      <c r="C27" s="530">
        <v>0.40208333333333335</v>
      </c>
      <c r="D27" s="673">
        <v>0.17291666666666669</v>
      </c>
      <c r="E27" s="520">
        <v>47</v>
      </c>
      <c r="F27" s="523" t="s">
        <v>157</v>
      </c>
      <c r="G27" s="528"/>
      <c r="H27" s="530"/>
      <c r="I27" s="520"/>
    </row>
    <row r="28" spans="1:9" x14ac:dyDescent="0.25">
      <c r="B28" s="524" t="s">
        <v>160</v>
      </c>
      <c r="C28" s="531">
        <v>0.91111111111111109</v>
      </c>
      <c r="D28" s="674">
        <v>0.68680555555555556</v>
      </c>
      <c r="E28" s="525">
        <v>42</v>
      </c>
      <c r="F28" s="524" t="s">
        <v>160</v>
      </c>
      <c r="G28" s="529"/>
      <c r="H28" s="531"/>
      <c r="I28" s="525"/>
    </row>
    <row r="29" spans="1:9" x14ac:dyDescent="0.25">
      <c r="A29" s="6">
        <v>13</v>
      </c>
      <c r="B29" s="523" t="s">
        <v>157</v>
      </c>
      <c r="C29" s="530">
        <v>0.4597222222222222</v>
      </c>
      <c r="D29" s="673">
        <v>0.24583333333333335</v>
      </c>
      <c r="E29" s="520">
        <v>38</v>
      </c>
      <c r="F29" s="523" t="s">
        <v>157</v>
      </c>
      <c r="G29" s="528"/>
      <c r="H29" s="530"/>
      <c r="I29" s="520"/>
    </row>
    <row r="30" spans="1:9" x14ac:dyDescent="0.25">
      <c r="B30" s="524" t="s">
        <v>160</v>
      </c>
      <c r="C30" s="531">
        <v>0.97916666666666663</v>
      </c>
      <c r="D30" s="674">
        <v>0.72361111111111109</v>
      </c>
      <c r="E30" s="525">
        <v>34</v>
      </c>
      <c r="F30" s="524" t="s">
        <v>160</v>
      </c>
      <c r="G30" s="529"/>
      <c r="H30" s="531"/>
      <c r="I30" s="525"/>
    </row>
    <row r="31" spans="1:9" x14ac:dyDescent="0.25">
      <c r="A31" s="6">
        <v>14</v>
      </c>
      <c r="B31" s="523" t="s">
        <v>157</v>
      </c>
      <c r="C31" s="530">
        <v>0.54722222222222217</v>
      </c>
      <c r="D31" s="673">
        <v>0.24513888888888888</v>
      </c>
      <c r="E31" s="520">
        <v>32</v>
      </c>
      <c r="F31" s="523" t="s">
        <v>157</v>
      </c>
      <c r="G31" s="528"/>
      <c r="H31" s="530"/>
      <c r="I31" s="520"/>
    </row>
    <row r="32" spans="1:9" x14ac:dyDescent="0.25">
      <c r="B32" s="524" t="s">
        <v>160</v>
      </c>
      <c r="C32" s="531" t="s">
        <v>244</v>
      </c>
      <c r="D32" s="674">
        <v>0.77013888888888893</v>
      </c>
      <c r="E32" s="525" t="s">
        <v>244</v>
      </c>
      <c r="F32" s="524" t="s">
        <v>160</v>
      </c>
      <c r="G32" s="529"/>
      <c r="H32" s="531"/>
      <c r="I32" s="525"/>
    </row>
    <row r="33" spans="1:9" x14ac:dyDescent="0.25">
      <c r="A33" s="6">
        <v>15</v>
      </c>
      <c r="B33" s="523" t="s">
        <v>157</v>
      </c>
      <c r="C33" s="530">
        <v>7.1527777777777787E-2</v>
      </c>
      <c r="D33" s="673">
        <v>0.29930555555555555</v>
      </c>
      <c r="E33" s="520">
        <v>32</v>
      </c>
      <c r="F33" s="523" t="s">
        <v>157</v>
      </c>
      <c r="G33" s="528"/>
      <c r="H33" s="530"/>
      <c r="I33" s="520"/>
    </row>
    <row r="34" spans="1:9" x14ac:dyDescent="0.25">
      <c r="A34" s="527"/>
      <c r="B34" s="524" t="s">
        <v>160</v>
      </c>
      <c r="C34" s="531">
        <v>0.59722222222222221</v>
      </c>
      <c r="D34" s="674">
        <v>0.82708333333333339</v>
      </c>
      <c r="E34" s="525">
        <v>34</v>
      </c>
      <c r="F34" s="524" t="s">
        <v>160</v>
      </c>
      <c r="G34" s="529"/>
      <c r="H34" s="531"/>
      <c r="I34" s="525"/>
    </row>
    <row r="35" spans="1:9" x14ac:dyDescent="0.25">
      <c r="A35" s="6">
        <v>16</v>
      </c>
      <c r="B35" s="523" t="s">
        <v>157</v>
      </c>
      <c r="C35" s="530">
        <v>0.12222222222222223</v>
      </c>
      <c r="D35" s="673">
        <v>0.35555555555555557</v>
      </c>
      <c r="E35" s="520">
        <v>38</v>
      </c>
      <c r="F35" s="523" t="s">
        <v>157</v>
      </c>
      <c r="G35" s="528"/>
      <c r="H35" s="530"/>
      <c r="I35" s="520"/>
    </row>
    <row r="36" spans="1:9" x14ac:dyDescent="0.25">
      <c r="A36" s="128"/>
      <c r="B36" s="524" t="s">
        <v>160</v>
      </c>
      <c r="C36" s="531">
        <v>0.63680555555555551</v>
      </c>
      <c r="D36" s="674">
        <v>0.87777777777777777</v>
      </c>
      <c r="E36" s="525">
        <v>45</v>
      </c>
      <c r="F36" s="524" t="s">
        <v>160</v>
      </c>
      <c r="G36" s="529"/>
      <c r="H36" s="531"/>
      <c r="I36" s="525"/>
    </row>
    <row r="37" spans="1:9" x14ac:dyDescent="0.25">
      <c r="A37" s="520">
        <v>17</v>
      </c>
      <c r="B37" s="523" t="s">
        <v>157</v>
      </c>
      <c r="C37" s="530">
        <v>0.16111111111111112</v>
      </c>
      <c r="D37" s="673">
        <v>0.39861111111111108</v>
      </c>
      <c r="E37" s="520">
        <v>52</v>
      </c>
      <c r="F37" s="523" t="s">
        <v>157</v>
      </c>
      <c r="G37" s="528"/>
      <c r="H37" s="530"/>
      <c r="I37" s="520"/>
    </row>
    <row r="38" spans="1:9" x14ac:dyDescent="0.25">
      <c r="B38" s="524" t="s">
        <v>160</v>
      </c>
      <c r="C38" s="531">
        <v>0.67083333333333339</v>
      </c>
      <c r="D38" s="674">
        <v>0.91736111111111107</v>
      </c>
      <c r="E38" s="525">
        <v>60</v>
      </c>
      <c r="F38" s="524" t="s">
        <v>160</v>
      </c>
      <c r="G38" s="529"/>
      <c r="H38" s="531"/>
      <c r="I38" s="525"/>
    </row>
    <row r="39" spans="1:9" x14ac:dyDescent="0.25">
      <c r="A39" s="6">
        <v>18</v>
      </c>
      <c r="B39" s="523" t="s">
        <v>157</v>
      </c>
      <c r="C39" s="530">
        <v>0.19375000000000001</v>
      </c>
      <c r="D39" s="673">
        <v>0.43472222222222223</v>
      </c>
      <c r="E39" s="520">
        <v>68</v>
      </c>
      <c r="F39" s="523" t="s">
        <v>157</v>
      </c>
      <c r="G39" s="528"/>
      <c r="H39" s="530"/>
      <c r="I39" s="520"/>
    </row>
    <row r="40" spans="1:9" x14ac:dyDescent="0.25">
      <c r="B40" s="524" t="s">
        <v>160</v>
      </c>
      <c r="C40" s="531">
        <v>0.70277777777777783</v>
      </c>
      <c r="D40" s="674">
        <v>0.95208333333333339</v>
      </c>
      <c r="E40" s="525">
        <v>75</v>
      </c>
      <c r="F40" s="524" t="s">
        <v>160</v>
      </c>
      <c r="G40" s="529"/>
      <c r="H40" s="531"/>
      <c r="I40" s="525"/>
    </row>
    <row r="41" spans="1:9" x14ac:dyDescent="0.25">
      <c r="A41" s="6">
        <v>19</v>
      </c>
      <c r="B41" s="523" t="s">
        <v>157</v>
      </c>
      <c r="C41" s="530">
        <v>0.22291666666666665</v>
      </c>
      <c r="D41" s="673">
        <v>0.46736111111111112</v>
      </c>
      <c r="E41" s="520">
        <v>83</v>
      </c>
      <c r="F41" s="523" t="s">
        <v>157</v>
      </c>
      <c r="G41" s="528"/>
      <c r="H41" s="530"/>
      <c r="I41" s="520"/>
    </row>
    <row r="42" spans="1:9" x14ac:dyDescent="0.25">
      <c r="B42" s="524" t="s">
        <v>160</v>
      </c>
      <c r="C42" s="531">
        <v>0.7319444444444444</v>
      </c>
      <c r="D42" s="674">
        <v>0.98402777777777783</v>
      </c>
      <c r="E42" s="525">
        <v>90</v>
      </c>
      <c r="F42" s="524" t="s">
        <v>160</v>
      </c>
      <c r="G42" s="529"/>
      <c r="H42" s="531"/>
      <c r="I42" s="525"/>
    </row>
    <row r="43" spans="1:9" x14ac:dyDescent="0.25">
      <c r="A43" s="6">
        <v>20</v>
      </c>
      <c r="B43" s="523" t="s">
        <v>157</v>
      </c>
      <c r="C43" s="530">
        <v>0.25</v>
      </c>
      <c r="D43" s="673">
        <v>0.49861111111111112</v>
      </c>
      <c r="E43" s="520">
        <v>96</v>
      </c>
      <c r="F43" s="523" t="s">
        <v>157</v>
      </c>
      <c r="G43" s="528"/>
      <c r="H43" s="530"/>
      <c r="I43" s="520"/>
    </row>
    <row r="44" spans="1:9" x14ac:dyDescent="0.25">
      <c r="B44" s="524" t="s">
        <v>160</v>
      </c>
      <c r="C44" s="531">
        <v>0.7597222222222223</v>
      </c>
      <c r="D44" s="525" t="s">
        <v>244</v>
      </c>
      <c r="E44" s="525">
        <v>101</v>
      </c>
      <c r="F44" s="524" t="s">
        <v>160</v>
      </c>
      <c r="G44" s="529"/>
      <c r="H44" s="531"/>
      <c r="I44" s="525"/>
    </row>
    <row r="45" spans="1:9" x14ac:dyDescent="0.25">
      <c r="A45" s="6">
        <v>21</v>
      </c>
      <c r="B45" s="523" t="s">
        <v>157</v>
      </c>
      <c r="C45" s="530">
        <v>0.27638888888888885</v>
      </c>
      <c r="D45" s="673">
        <v>1.5277777777777777E-2</v>
      </c>
      <c r="E45" s="520">
        <v>105</v>
      </c>
      <c r="F45" s="523" t="s">
        <v>157</v>
      </c>
      <c r="G45" s="528"/>
      <c r="H45" s="530"/>
      <c r="I45" s="520"/>
    </row>
    <row r="46" spans="1:9" x14ac:dyDescent="0.25">
      <c r="B46" s="524" t="s">
        <v>160</v>
      </c>
      <c r="C46" s="531">
        <v>0.78749999999999998</v>
      </c>
      <c r="D46" s="674">
        <v>0.52847222222222223</v>
      </c>
      <c r="E46" s="525">
        <v>107</v>
      </c>
      <c r="F46" s="524" t="s">
        <v>160</v>
      </c>
      <c r="G46" s="529"/>
      <c r="H46" s="531"/>
      <c r="I46" s="525"/>
    </row>
    <row r="47" spans="1:9" x14ac:dyDescent="0.25">
      <c r="A47" s="6">
        <v>22</v>
      </c>
      <c r="B47" s="523" t="s">
        <v>157</v>
      </c>
      <c r="C47" s="530">
        <v>0.30138888888888887</v>
      </c>
      <c r="D47" s="673">
        <v>4.5833333333333337E-2</v>
      </c>
      <c r="E47" s="520">
        <v>108</v>
      </c>
      <c r="F47" s="523" t="s">
        <v>157</v>
      </c>
      <c r="G47" s="528"/>
      <c r="H47" s="530"/>
      <c r="I47" s="520"/>
    </row>
    <row r="48" spans="1:9" x14ac:dyDescent="0.25">
      <c r="B48" s="524" t="s">
        <v>160</v>
      </c>
      <c r="C48" s="531">
        <v>0.81458333333333333</v>
      </c>
      <c r="D48" s="674">
        <v>0.55902777777777779</v>
      </c>
      <c r="E48" s="525">
        <v>107</v>
      </c>
      <c r="F48" s="524" t="s">
        <v>160</v>
      </c>
      <c r="G48" s="529"/>
      <c r="H48" s="531"/>
      <c r="I48" s="525"/>
    </row>
    <row r="49" spans="1:9" x14ac:dyDescent="0.25">
      <c r="A49" s="6">
        <v>23</v>
      </c>
      <c r="B49" s="523" t="s">
        <v>157</v>
      </c>
      <c r="C49" s="530">
        <v>0.32569444444444445</v>
      </c>
      <c r="D49" s="673">
        <v>7.5694444444444439E-2</v>
      </c>
      <c r="E49" s="520">
        <v>104</v>
      </c>
      <c r="F49" s="523" t="s">
        <v>157</v>
      </c>
      <c r="G49" s="528"/>
      <c r="H49" s="530"/>
      <c r="I49" s="520"/>
    </row>
    <row r="50" spans="1:9" x14ac:dyDescent="0.25">
      <c r="B50" s="524" t="s">
        <v>160</v>
      </c>
      <c r="C50" s="531">
        <v>0.84166666666666667</v>
      </c>
      <c r="D50" s="674">
        <v>0.58958333333333335</v>
      </c>
      <c r="E50" s="525">
        <v>100</v>
      </c>
      <c r="F50" s="524" t="s">
        <v>160</v>
      </c>
      <c r="G50" s="529"/>
      <c r="H50" s="531"/>
      <c r="I50" s="525"/>
    </row>
    <row r="51" spans="1:9" x14ac:dyDescent="0.25">
      <c r="A51" s="6">
        <v>24</v>
      </c>
      <c r="B51" s="523" t="s">
        <v>157</v>
      </c>
      <c r="C51" s="530">
        <v>0.35000000000000003</v>
      </c>
      <c r="D51" s="673">
        <v>0.10555555555555556</v>
      </c>
      <c r="E51" s="520">
        <v>94</v>
      </c>
      <c r="F51" s="523" t="s">
        <v>157</v>
      </c>
      <c r="G51" s="528"/>
      <c r="H51" s="530"/>
      <c r="I51" s="520"/>
    </row>
    <row r="52" spans="1:9" x14ac:dyDescent="0.25">
      <c r="B52" s="524" t="s">
        <v>160</v>
      </c>
      <c r="C52" s="531">
        <v>0.86944444444444446</v>
      </c>
      <c r="D52" s="674">
        <v>0.62083333333333335</v>
      </c>
      <c r="E52" s="525">
        <v>88</v>
      </c>
      <c r="F52" s="524" t="s">
        <v>160</v>
      </c>
      <c r="G52" s="529"/>
      <c r="H52" s="531"/>
      <c r="I52" s="525"/>
    </row>
    <row r="53" spans="1:9" x14ac:dyDescent="0.25">
      <c r="A53" s="6">
        <v>25</v>
      </c>
      <c r="B53" s="523" t="s">
        <v>157</v>
      </c>
      <c r="C53" s="530">
        <v>0.37361111111111112</v>
      </c>
      <c r="D53" s="673">
        <v>0.13680555555555554</v>
      </c>
      <c r="E53" s="520">
        <v>80</v>
      </c>
      <c r="F53" s="523" t="s">
        <v>157</v>
      </c>
      <c r="G53" s="528"/>
      <c r="H53" s="530"/>
      <c r="I53" s="520"/>
    </row>
    <row r="54" spans="1:9" x14ac:dyDescent="0.25">
      <c r="B54" s="524" t="s">
        <v>160</v>
      </c>
      <c r="C54" s="531">
        <v>0.90277777777777779</v>
      </c>
      <c r="D54" s="674">
        <v>0.65486111111111112</v>
      </c>
      <c r="E54" s="525">
        <v>71</v>
      </c>
      <c r="F54" s="524" t="s">
        <v>160</v>
      </c>
      <c r="G54" s="529"/>
      <c r="H54" s="531"/>
      <c r="I54" s="525"/>
    </row>
    <row r="55" spans="1:9" x14ac:dyDescent="0.25">
      <c r="A55" s="6">
        <v>26</v>
      </c>
      <c r="B55" s="523" t="s">
        <v>157</v>
      </c>
      <c r="C55" s="530">
        <v>0.40069444444444446</v>
      </c>
      <c r="D55" s="673">
        <v>0.17083333333333331</v>
      </c>
      <c r="E55" s="520">
        <v>62</v>
      </c>
      <c r="F55" s="523" t="s">
        <v>157</v>
      </c>
      <c r="G55" s="528"/>
      <c r="H55" s="530"/>
      <c r="I55" s="520"/>
    </row>
    <row r="56" spans="1:9" x14ac:dyDescent="0.25">
      <c r="B56" s="524" t="s">
        <v>160</v>
      </c>
      <c r="C56" s="531">
        <v>0.9784722222222223</v>
      </c>
      <c r="D56" s="674">
        <v>0.69374999999999998</v>
      </c>
      <c r="E56" s="525">
        <v>54</v>
      </c>
      <c r="F56" s="524" t="s">
        <v>160</v>
      </c>
      <c r="G56" s="529"/>
      <c r="H56" s="531"/>
      <c r="I56" s="525"/>
    </row>
    <row r="57" spans="1:9" x14ac:dyDescent="0.25">
      <c r="A57" s="6">
        <v>27</v>
      </c>
      <c r="B57" s="523" t="s">
        <v>157</v>
      </c>
      <c r="C57" s="530">
        <v>0.52569444444444446</v>
      </c>
      <c r="D57" s="520" t="s">
        <v>245</v>
      </c>
      <c r="E57" s="520">
        <v>46</v>
      </c>
      <c r="F57" s="523" t="s">
        <v>157</v>
      </c>
      <c r="G57" s="528"/>
      <c r="H57" s="530"/>
      <c r="I57" s="520"/>
    </row>
    <row r="58" spans="1:9" x14ac:dyDescent="0.25">
      <c r="B58" s="524" t="s">
        <v>160</v>
      </c>
      <c r="C58" s="531" t="s">
        <v>244</v>
      </c>
      <c r="D58" s="525" t="s">
        <v>246</v>
      </c>
      <c r="E58" s="525" t="s">
        <v>244</v>
      </c>
      <c r="F58" s="524" t="s">
        <v>160</v>
      </c>
      <c r="G58" s="529"/>
      <c r="H58" s="531"/>
      <c r="I58" s="525"/>
    </row>
    <row r="59" spans="1:9" x14ac:dyDescent="0.25">
      <c r="A59" s="6">
        <v>28</v>
      </c>
      <c r="B59" s="523" t="s">
        <v>157</v>
      </c>
      <c r="C59" s="530">
        <v>5.2777777777777778E-2</v>
      </c>
      <c r="D59" s="673">
        <v>0.2590277777777778</v>
      </c>
      <c r="E59" s="520">
        <v>41</v>
      </c>
      <c r="F59" s="523" t="s">
        <v>157</v>
      </c>
      <c r="G59" s="528"/>
      <c r="H59" s="530"/>
      <c r="I59" s="520"/>
    </row>
    <row r="60" spans="1:9" x14ac:dyDescent="0.25">
      <c r="B60" s="524" t="s">
        <v>160</v>
      </c>
      <c r="C60" s="531">
        <v>0.58472222222222225</v>
      </c>
      <c r="D60" s="674">
        <v>0.79513888888888884</v>
      </c>
      <c r="E60" s="525">
        <v>37</v>
      </c>
      <c r="F60" s="524" t="s">
        <v>160</v>
      </c>
      <c r="G60" s="529"/>
      <c r="H60" s="531"/>
      <c r="I60" s="525"/>
    </row>
    <row r="61" spans="1:9" x14ac:dyDescent="0.25">
      <c r="A61" s="6">
        <v>29</v>
      </c>
      <c r="B61" s="523" t="s">
        <v>157</v>
      </c>
      <c r="C61" s="530">
        <v>0.1076388888888889</v>
      </c>
      <c r="D61" s="673">
        <v>0.31875000000000003</v>
      </c>
      <c r="E61" s="520">
        <v>37</v>
      </c>
      <c r="F61" s="523" t="s">
        <v>157</v>
      </c>
      <c r="G61" s="528"/>
      <c r="H61" s="530"/>
      <c r="I61" s="520"/>
    </row>
    <row r="62" spans="1:9" x14ac:dyDescent="0.25">
      <c r="B62" s="524" t="s">
        <v>160</v>
      </c>
      <c r="C62" s="531">
        <v>0.63055555555555554</v>
      </c>
      <c r="D62" s="674">
        <v>0.85555555555555562</v>
      </c>
      <c r="E62" s="525">
        <v>41</v>
      </c>
      <c r="F62" s="524" t="s">
        <v>160</v>
      </c>
      <c r="G62" s="529"/>
      <c r="H62" s="531"/>
      <c r="I62" s="525"/>
    </row>
    <row r="63" spans="1:9" x14ac:dyDescent="0.25">
      <c r="A63" s="6">
        <v>30</v>
      </c>
      <c r="B63" s="523" t="s">
        <v>157</v>
      </c>
      <c r="C63" s="530">
        <v>0.15069444444444444</v>
      </c>
      <c r="D63" s="673">
        <v>0.3743055555555555</v>
      </c>
      <c r="E63" s="520">
        <v>45</v>
      </c>
      <c r="F63" s="523" t="s">
        <v>157</v>
      </c>
      <c r="G63" s="528"/>
      <c r="H63" s="530"/>
      <c r="I63" s="520"/>
    </row>
    <row r="64" spans="1:9" x14ac:dyDescent="0.25">
      <c r="B64" s="524" t="s">
        <v>160</v>
      </c>
      <c r="C64" s="531">
        <v>0.66597222222222219</v>
      </c>
      <c r="D64" s="674">
        <v>0.90277777777777779</v>
      </c>
      <c r="E64" s="525">
        <v>42</v>
      </c>
      <c r="F64" s="524" t="s">
        <v>160</v>
      </c>
      <c r="G64" s="529"/>
      <c r="H64" s="531"/>
      <c r="I64" s="525"/>
    </row>
    <row r="65" spans="1:9" x14ac:dyDescent="0.25">
      <c r="A65" s="6">
        <v>31</v>
      </c>
      <c r="B65" s="523" t="s">
        <v>157</v>
      </c>
      <c r="C65" s="530">
        <v>0.18194444444444444</v>
      </c>
      <c r="D65" s="673">
        <v>0.4152777777777778</v>
      </c>
      <c r="E65" s="520">
        <v>57</v>
      </c>
      <c r="F65" s="523" t="s">
        <v>157</v>
      </c>
      <c r="G65" s="528"/>
      <c r="H65" s="530"/>
      <c r="I65" s="520"/>
    </row>
    <row r="66" spans="1:9" x14ac:dyDescent="0.25">
      <c r="B66" s="524" t="s">
        <v>160</v>
      </c>
      <c r="C66" s="531">
        <v>0.69374999999999998</v>
      </c>
      <c r="D66" s="674">
        <v>0.93819444444444444</v>
      </c>
      <c r="E66" s="525">
        <v>63</v>
      </c>
      <c r="F66" s="524" t="s">
        <v>160</v>
      </c>
      <c r="G66" s="529"/>
      <c r="H66" s="531"/>
      <c r="I66" s="52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V41"/>
  <sheetViews>
    <sheetView workbookViewId="0">
      <selection activeCell="F38" sqref="F38"/>
    </sheetView>
  </sheetViews>
  <sheetFormatPr baseColWidth="10" defaultRowHeight="15" x14ac:dyDescent="0.25"/>
  <cols>
    <col min="17" max="17" width="11.42578125" style="6"/>
  </cols>
  <sheetData>
    <row r="1" spans="1:22" x14ac:dyDescent="0.25">
      <c r="A1" s="592"/>
      <c r="B1" s="592"/>
      <c r="C1" s="592"/>
      <c r="D1" s="592"/>
      <c r="E1" s="592"/>
      <c r="F1" s="592"/>
      <c r="G1" s="592"/>
      <c r="H1" s="592"/>
      <c r="I1" s="592"/>
      <c r="J1" s="592"/>
      <c r="K1" s="592"/>
      <c r="L1" s="592"/>
      <c r="M1" s="592"/>
      <c r="N1" s="592"/>
      <c r="O1" s="592"/>
      <c r="P1" s="592"/>
      <c r="Q1" s="611"/>
      <c r="R1" s="592"/>
      <c r="S1" s="592"/>
      <c r="T1" s="592"/>
      <c r="U1" s="592"/>
      <c r="V1" s="592"/>
    </row>
    <row r="2" spans="1:22" ht="18.75" x14ac:dyDescent="0.3">
      <c r="A2" s="592"/>
      <c r="B2" s="593" t="s">
        <v>176</v>
      </c>
      <c r="C2" s="592"/>
      <c r="D2" s="592"/>
      <c r="E2" s="593" t="s">
        <v>177</v>
      </c>
      <c r="F2" s="592"/>
      <c r="G2" s="592"/>
      <c r="H2" s="593" t="s">
        <v>178</v>
      </c>
      <c r="I2" s="592"/>
      <c r="J2" s="592"/>
      <c r="K2" s="593" t="s">
        <v>179</v>
      </c>
      <c r="L2" s="592"/>
      <c r="M2" s="592"/>
      <c r="N2" s="593" t="s">
        <v>180</v>
      </c>
      <c r="O2" s="592"/>
      <c r="P2" s="592"/>
      <c r="Q2" s="593" t="s">
        <v>181</v>
      </c>
      <c r="R2" s="592"/>
      <c r="S2" s="592"/>
      <c r="T2" s="593" t="s">
        <v>181</v>
      </c>
      <c r="U2" s="592"/>
      <c r="V2" s="592"/>
    </row>
    <row r="3" spans="1:22" x14ac:dyDescent="0.25">
      <c r="A3" s="592"/>
      <c r="B3" s="592"/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  <c r="Q3" s="611"/>
      <c r="R3" s="592"/>
      <c r="S3" s="592"/>
      <c r="T3" s="592"/>
      <c r="U3" s="592"/>
      <c r="V3" s="592"/>
    </row>
    <row r="4" spans="1:22" x14ac:dyDescent="0.25">
      <c r="A4" s="592"/>
      <c r="B4" s="592"/>
      <c r="C4" s="592"/>
      <c r="D4" s="592"/>
      <c r="E4" s="592"/>
      <c r="F4" s="592"/>
      <c r="G4" s="592"/>
      <c r="H4" s="592"/>
      <c r="I4" s="592"/>
      <c r="J4" s="592"/>
      <c r="K4" s="592"/>
      <c r="L4" s="592"/>
      <c r="M4" s="592"/>
      <c r="N4" s="592"/>
      <c r="O4" s="592"/>
      <c r="P4" s="592"/>
      <c r="Q4" s="611"/>
      <c r="R4" s="592"/>
      <c r="S4" s="592"/>
      <c r="T4" s="592"/>
      <c r="U4" s="592"/>
      <c r="V4" s="592"/>
    </row>
    <row r="5" spans="1:22" x14ac:dyDescent="0.25">
      <c r="A5" s="592"/>
      <c r="B5" s="592"/>
      <c r="C5" s="592"/>
      <c r="D5" s="592"/>
      <c r="E5" s="592"/>
      <c r="F5" s="592"/>
      <c r="G5" s="592"/>
      <c r="H5" s="592"/>
      <c r="I5" s="592"/>
      <c r="J5" s="592"/>
      <c r="K5" s="592"/>
      <c r="L5" s="592"/>
      <c r="M5" s="592"/>
      <c r="N5" s="592"/>
      <c r="O5" s="592"/>
      <c r="P5" s="592"/>
      <c r="Q5" s="611"/>
      <c r="R5" s="592"/>
      <c r="S5" s="592"/>
      <c r="T5" s="592"/>
      <c r="U5" s="592"/>
      <c r="V5" s="592"/>
    </row>
    <row r="6" spans="1:22" x14ac:dyDescent="0.25">
      <c r="A6" s="592"/>
      <c r="B6" s="594"/>
      <c r="C6" s="592"/>
      <c r="D6" s="592"/>
      <c r="E6" s="592"/>
      <c r="F6" s="592"/>
      <c r="G6" s="592"/>
      <c r="H6" s="592"/>
      <c r="I6" s="592"/>
      <c r="J6" s="592"/>
      <c r="K6" s="592"/>
      <c r="L6" s="592"/>
      <c r="M6" s="592"/>
      <c r="N6" s="592"/>
      <c r="O6" s="592"/>
      <c r="P6" s="592"/>
      <c r="Q6" s="611"/>
      <c r="R6" s="592"/>
      <c r="S6" s="592"/>
      <c r="T6" s="592"/>
      <c r="U6" s="592"/>
      <c r="V6" s="592"/>
    </row>
    <row r="7" spans="1:22" x14ac:dyDescent="0.25">
      <c r="A7" s="592"/>
      <c r="B7" s="594">
        <v>255</v>
      </c>
      <c r="C7" s="592"/>
      <c r="D7" s="592"/>
      <c r="E7" s="594">
        <v>255</v>
      </c>
      <c r="F7" s="592"/>
      <c r="G7" s="592"/>
      <c r="H7" s="594">
        <v>153</v>
      </c>
      <c r="I7" s="592"/>
      <c r="J7" s="592"/>
      <c r="K7" s="594">
        <v>0</v>
      </c>
      <c r="L7" s="592"/>
      <c r="M7" s="592"/>
      <c r="N7" s="594">
        <v>0</v>
      </c>
      <c r="O7" s="592"/>
      <c r="P7" s="592"/>
      <c r="Q7" s="594">
        <v>51</v>
      </c>
      <c r="R7" s="592"/>
      <c r="S7" s="592"/>
      <c r="T7" s="594">
        <v>255</v>
      </c>
      <c r="U7" s="592"/>
      <c r="V7" s="592"/>
    </row>
    <row r="8" spans="1:22" x14ac:dyDescent="0.25">
      <c r="A8" s="592"/>
      <c r="B8" s="594">
        <v>0</v>
      </c>
      <c r="C8" s="592"/>
      <c r="D8" s="592"/>
      <c r="E8" s="594">
        <v>0</v>
      </c>
      <c r="F8" s="592"/>
      <c r="G8" s="592"/>
      <c r="H8" s="594">
        <v>51</v>
      </c>
      <c r="I8" s="592"/>
      <c r="J8" s="592"/>
      <c r="K8" s="594">
        <v>112</v>
      </c>
      <c r="L8" s="592"/>
      <c r="M8" s="592"/>
      <c r="N8" s="594">
        <v>176</v>
      </c>
      <c r="O8" s="592"/>
      <c r="P8" s="592"/>
      <c r="Q8" s="594">
        <v>204</v>
      </c>
      <c r="R8" s="592"/>
      <c r="S8" s="592"/>
      <c r="T8" s="594">
        <v>255</v>
      </c>
      <c r="U8" s="592"/>
      <c r="V8" s="592"/>
    </row>
    <row r="9" spans="1:22" x14ac:dyDescent="0.25">
      <c r="A9" s="592"/>
      <c r="B9" s="594">
        <v>0</v>
      </c>
      <c r="C9" s="592"/>
      <c r="D9" s="592"/>
      <c r="E9" s="594">
        <v>255</v>
      </c>
      <c r="F9" s="592"/>
      <c r="G9" s="592"/>
      <c r="H9" s="594">
        <v>255</v>
      </c>
      <c r="I9" s="592"/>
      <c r="J9" s="592"/>
      <c r="K9" s="594">
        <v>192</v>
      </c>
      <c r="L9" s="592"/>
      <c r="M9" s="592"/>
      <c r="N9" s="594">
        <v>240</v>
      </c>
      <c r="O9" s="592"/>
      <c r="P9" s="592"/>
      <c r="Q9" s="594">
        <v>204</v>
      </c>
      <c r="R9" s="592"/>
      <c r="S9" s="592"/>
      <c r="T9" s="594">
        <v>53</v>
      </c>
      <c r="U9" s="592"/>
      <c r="V9" s="592"/>
    </row>
    <row r="10" spans="1:22" x14ac:dyDescent="0.25">
      <c r="A10" s="592"/>
      <c r="B10" s="592"/>
      <c r="C10" s="592"/>
      <c r="D10" s="592"/>
      <c r="E10" s="592"/>
      <c r="F10" s="592"/>
      <c r="G10" s="592"/>
      <c r="H10" s="592"/>
      <c r="I10" s="592"/>
      <c r="J10" s="592"/>
      <c r="K10" s="592"/>
      <c r="L10" s="592"/>
      <c r="M10" s="592"/>
      <c r="N10" s="592"/>
      <c r="O10" s="592"/>
      <c r="P10" s="592"/>
      <c r="Q10" s="611"/>
      <c r="R10" s="592"/>
      <c r="S10" s="592"/>
      <c r="T10" s="592"/>
      <c r="U10" s="592"/>
      <c r="V10" s="592"/>
    </row>
    <row r="11" spans="1:22" x14ac:dyDescent="0.25">
      <c r="A11" s="592"/>
      <c r="B11" s="592"/>
      <c r="C11" s="592"/>
      <c r="D11" s="592"/>
      <c r="E11" s="592"/>
      <c r="F11" s="592"/>
      <c r="G11" s="592"/>
      <c r="H11" s="592"/>
      <c r="I11" s="592"/>
      <c r="J11" s="592"/>
      <c r="K11" s="592"/>
      <c r="L11" s="592"/>
      <c r="M11" s="592"/>
      <c r="N11" s="592"/>
      <c r="O11" s="592"/>
      <c r="P11" s="592"/>
      <c r="Q11" s="611"/>
      <c r="R11" s="592"/>
      <c r="S11" s="592"/>
      <c r="T11" s="592"/>
      <c r="U11" s="592"/>
      <c r="V11" s="592"/>
    </row>
    <row r="12" spans="1:22" x14ac:dyDescent="0.25">
      <c r="A12" s="592"/>
      <c r="B12" s="592"/>
      <c r="C12" s="592"/>
      <c r="D12" s="592"/>
      <c r="E12" s="592"/>
      <c r="F12" s="592"/>
      <c r="G12" s="592"/>
      <c r="H12" s="592"/>
      <c r="I12" s="592"/>
      <c r="J12" s="592"/>
      <c r="K12" s="592"/>
      <c r="L12" s="592"/>
      <c r="M12" s="592"/>
      <c r="N12" s="592"/>
      <c r="O12" s="592"/>
      <c r="P12" s="592"/>
      <c r="Q12" s="611"/>
      <c r="R12" s="592"/>
      <c r="S12" s="592"/>
      <c r="T12" s="592"/>
      <c r="U12" s="592"/>
      <c r="V12" s="592"/>
    </row>
    <row r="13" spans="1:22" x14ac:dyDescent="0.25">
      <c r="A13" s="592"/>
      <c r="B13" s="592"/>
      <c r="C13" s="592"/>
      <c r="D13" s="592"/>
      <c r="E13" s="592"/>
      <c r="F13" s="592"/>
      <c r="G13" s="592"/>
      <c r="H13" s="592"/>
      <c r="I13" s="592"/>
      <c r="J13" s="592"/>
      <c r="K13" s="592"/>
      <c r="L13" s="592"/>
      <c r="M13" s="592"/>
      <c r="N13" s="592"/>
      <c r="O13" s="592"/>
      <c r="P13" s="592"/>
      <c r="Q13" s="611"/>
      <c r="R13" s="592"/>
      <c r="S13" s="592"/>
      <c r="T13" s="592"/>
      <c r="U13" s="592"/>
      <c r="V13" s="592"/>
    </row>
    <row r="14" spans="1:22" x14ac:dyDescent="0.25">
      <c r="A14" s="592"/>
      <c r="B14" s="592"/>
      <c r="C14" s="592"/>
      <c r="D14" s="592"/>
      <c r="E14" s="592"/>
      <c r="F14" s="592"/>
      <c r="G14" s="592"/>
      <c r="H14" s="592"/>
      <c r="I14" s="592"/>
      <c r="J14" s="592"/>
      <c r="K14" s="592"/>
      <c r="L14" s="592"/>
      <c r="M14" s="592"/>
      <c r="N14" s="592"/>
      <c r="O14" s="592"/>
      <c r="P14" s="592"/>
      <c r="Q14" s="611"/>
      <c r="R14" s="592"/>
      <c r="S14" s="592"/>
      <c r="T14" s="592"/>
      <c r="U14" s="592"/>
      <c r="V14" s="592"/>
    </row>
    <row r="15" spans="1:22" x14ac:dyDescent="0.25">
      <c r="A15" s="592"/>
      <c r="B15" s="592"/>
      <c r="C15" s="592"/>
      <c r="D15" s="592"/>
      <c r="E15" s="592"/>
      <c r="F15" s="592"/>
      <c r="G15" s="592"/>
      <c r="H15" s="592"/>
      <c r="I15" s="592"/>
      <c r="J15" s="592"/>
      <c r="K15" s="592"/>
      <c r="L15" s="592"/>
      <c r="M15" s="592"/>
      <c r="N15" s="592"/>
      <c r="O15" s="592"/>
      <c r="P15" s="592"/>
      <c r="Q15" s="611"/>
      <c r="R15" s="592"/>
      <c r="S15" s="592"/>
      <c r="T15" s="592"/>
      <c r="U15" s="592"/>
      <c r="V15" s="592"/>
    </row>
    <row r="16" spans="1:22" x14ac:dyDescent="0.25">
      <c r="A16" s="592"/>
      <c r="B16" s="592"/>
      <c r="C16" s="592"/>
      <c r="D16" s="592"/>
      <c r="E16" s="592"/>
      <c r="F16" s="592"/>
      <c r="G16" s="592"/>
      <c r="H16" s="592"/>
      <c r="I16" s="592"/>
      <c r="J16" s="592"/>
      <c r="K16" s="592"/>
      <c r="L16" s="592"/>
      <c r="M16" s="592"/>
      <c r="N16" s="592"/>
      <c r="O16" s="592"/>
      <c r="P16" s="592"/>
      <c r="Q16" s="611"/>
      <c r="R16" s="592"/>
      <c r="S16" s="592"/>
      <c r="T16" s="592"/>
      <c r="U16" s="592"/>
      <c r="V16" s="592"/>
    </row>
    <row r="17" spans="1:22" ht="18.75" x14ac:dyDescent="0.3">
      <c r="A17" s="592"/>
      <c r="B17" s="593" t="s">
        <v>182</v>
      </c>
      <c r="C17" s="592"/>
      <c r="D17" s="592"/>
      <c r="E17" s="593" t="s">
        <v>183</v>
      </c>
      <c r="F17" s="592"/>
      <c r="G17" s="592"/>
      <c r="H17" s="593" t="s">
        <v>184</v>
      </c>
      <c r="I17" s="592"/>
      <c r="J17" s="592"/>
      <c r="K17" s="593" t="s">
        <v>185</v>
      </c>
      <c r="L17" s="592"/>
      <c r="M17" s="592"/>
      <c r="N17" s="593" t="s">
        <v>186</v>
      </c>
      <c r="O17" s="592"/>
      <c r="P17" s="592"/>
      <c r="Q17" s="594" t="s">
        <v>203</v>
      </c>
      <c r="R17" s="595"/>
      <c r="S17" s="595"/>
      <c r="T17" s="595"/>
      <c r="U17" s="592"/>
      <c r="V17" s="592"/>
    </row>
    <row r="18" spans="1:22" x14ac:dyDescent="0.25">
      <c r="A18" s="592"/>
      <c r="B18" s="592"/>
      <c r="C18" s="592"/>
      <c r="D18" s="592"/>
      <c r="E18" s="592"/>
      <c r="F18" s="592"/>
      <c r="G18" s="592"/>
      <c r="H18" s="592"/>
      <c r="I18" s="592"/>
      <c r="J18" s="592"/>
      <c r="K18" s="592"/>
      <c r="L18" s="592"/>
      <c r="M18" s="592"/>
      <c r="N18" s="592"/>
      <c r="O18" s="592"/>
      <c r="P18" s="592"/>
      <c r="Q18" s="611"/>
      <c r="R18" s="592"/>
      <c r="S18" s="592"/>
      <c r="T18" s="592"/>
      <c r="U18" s="592"/>
      <c r="V18" s="592"/>
    </row>
    <row r="19" spans="1:22" x14ac:dyDescent="0.25">
      <c r="A19" s="592"/>
      <c r="B19" s="592"/>
      <c r="C19" s="592"/>
      <c r="D19" s="592"/>
      <c r="E19" s="592"/>
      <c r="F19" s="592"/>
      <c r="G19" s="592"/>
      <c r="H19" s="592"/>
      <c r="I19" s="592"/>
      <c r="J19" s="592"/>
      <c r="K19" s="592"/>
      <c r="L19" s="592"/>
      <c r="M19" s="592"/>
      <c r="N19" s="592"/>
      <c r="O19" s="592"/>
      <c r="P19" s="592"/>
      <c r="Q19" s="611"/>
      <c r="R19" s="592"/>
      <c r="S19" s="592"/>
      <c r="T19" s="592"/>
      <c r="U19" s="592"/>
      <c r="V19" s="592"/>
    </row>
    <row r="20" spans="1:22" x14ac:dyDescent="0.25">
      <c r="A20" s="592"/>
      <c r="B20" s="592"/>
      <c r="C20" s="592"/>
      <c r="D20" s="592"/>
      <c r="E20" s="592"/>
      <c r="F20" s="592"/>
      <c r="G20" s="592"/>
      <c r="H20" s="592"/>
      <c r="I20" s="592"/>
      <c r="J20" s="592"/>
      <c r="K20" s="592"/>
      <c r="L20" s="592"/>
      <c r="M20" s="592"/>
      <c r="N20" s="592"/>
      <c r="O20" s="592"/>
      <c r="P20" s="592"/>
      <c r="Q20" s="611"/>
      <c r="R20" s="592"/>
      <c r="S20" s="592"/>
      <c r="T20" s="592"/>
      <c r="U20" s="592"/>
      <c r="V20" s="592"/>
    </row>
    <row r="21" spans="1:22" x14ac:dyDescent="0.25">
      <c r="A21" s="592"/>
      <c r="B21" s="592"/>
      <c r="C21" s="592"/>
      <c r="D21" s="592"/>
      <c r="E21" s="592"/>
      <c r="F21" s="592"/>
      <c r="G21" s="592"/>
      <c r="H21" s="592"/>
      <c r="I21" s="592"/>
      <c r="J21" s="592"/>
      <c r="K21" s="592"/>
      <c r="L21" s="592"/>
      <c r="M21" s="592"/>
      <c r="N21" s="594"/>
      <c r="O21" s="592"/>
      <c r="P21" s="592"/>
      <c r="Q21" s="611"/>
      <c r="R21" s="592"/>
      <c r="S21" s="592"/>
      <c r="T21" s="592"/>
      <c r="U21" s="592"/>
      <c r="V21" s="592"/>
    </row>
    <row r="22" spans="1:22" x14ac:dyDescent="0.25">
      <c r="A22" s="592"/>
      <c r="B22" s="594">
        <v>250</v>
      </c>
      <c r="C22" s="592"/>
      <c r="D22" s="592"/>
      <c r="E22" s="594">
        <v>228</v>
      </c>
      <c r="F22" s="592"/>
      <c r="G22" s="592"/>
      <c r="H22" s="594">
        <v>192</v>
      </c>
      <c r="I22" s="592"/>
      <c r="J22" s="592"/>
      <c r="K22" s="594">
        <v>167</v>
      </c>
      <c r="L22" s="592"/>
      <c r="M22" s="592"/>
      <c r="N22" s="594">
        <v>255</v>
      </c>
      <c r="O22" s="592"/>
      <c r="P22" s="592"/>
      <c r="Q22" s="594">
        <v>166</v>
      </c>
      <c r="R22" s="592"/>
      <c r="S22" s="592"/>
      <c r="T22" s="592"/>
      <c r="U22" s="592"/>
      <c r="V22" s="592"/>
    </row>
    <row r="23" spans="1:22" x14ac:dyDescent="0.25">
      <c r="A23" s="592"/>
      <c r="B23" s="594">
        <v>192</v>
      </c>
      <c r="C23" s="592"/>
      <c r="D23" s="592"/>
      <c r="E23" s="594">
        <v>108</v>
      </c>
      <c r="F23" s="592"/>
      <c r="G23" s="592"/>
      <c r="H23" s="594">
        <v>80</v>
      </c>
      <c r="I23" s="592"/>
      <c r="J23" s="592"/>
      <c r="K23" s="594">
        <v>62</v>
      </c>
      <c r="L23" s="592"/>
      <c r="M23" s="592"/>
      <c r="N23" s="594">
        <v>0</v>
      </c>
      <c r="O23" s="592"/>
      <c r="P23" s="592"/>
      <c r="Q23" s="594">
        <v>166</v>
      </c>
      <c r="R23" s="592"/>
      <c r="S23" s="592"/>
      <c r="T23" s="592"/>
      <c r="U23" s="592"/>
      <c r="V23" s="592"/>
    </row>
    <row r="24" spans="1:22" x14ac:dyDescent="0.25">
      <c r="A24" s="592"/>
      <c r="B24" s="594">
        <v>144</v>
      </c>
      <c r="C24" s="592"/>
      <c r="D24" s="592"/>
      <c r="E24" s="594">
        <v>10</v>
      </c>
      <c r="F24" s="592"/>
      <c r="G24" s="592"/>
      <c r="H24" s="594">
        <v>77</v>
      </c>
      <c r="I24" s="592"/>
      <c r="J24" s="592"/>
      <c r="K24" s="594">
        <v>59</v>
      </c>
      <c r="L24" s="592"/>
      <c r="M24" s="592"/>
      <c r="N24" s="594">
        <v>0</v>
      </c>
      <c r="O24" s="592"/>
      <c r="P24" s="592"/>
      <c r="Q24" s="594">
        <v>166</v>
      </c>
      <c r="R24" s="592"/>
      <c r="S24" s="592"/>
      <c r="T24" s="592"/>
      <c r="U24" s="592"/>
      <c r="V24" s="592"/>
    </row>
    <row r="25" spans="1:22" x14ac:dyDescent="0.25">
      <c r="A25" s="592"/>
      <c r="B25" s="592"/>
      <c r="C25" s="592"/>
      <c r="D25" s="592"/>
      <c r="E25" s="592"/>
      <c r="F25" s="592"/>
      <c r="G25" s="592"/>
      <c r="H25" s="592"/>
      <c r="I25" s="592"/>
      <c r="J25" s="592"/>
      <c r="K25" s="592"/>
      <c r="L25" s="592"/>
      <c r="M25" s="592"/>
      <c r="N25" s="592"/>
      <c r="O25" s="592"/>
      <c r="P25" s="592"/>
      <c r="Q25" s="611"/>
      <c r="R25" s="592"/>
      <c r="S25" s="592"/>
      <c r="T25" s="592"/>
      <c r="U25" s="592"/>
      <c r="V25" s="592"/>
    </row>
    <row r="26" spans="1:22" x14ac:dyDescent="0.25">
      <c r="A26" s="592"/>
      <c r="B26" s="592"/>
      <c r="C26" s="592"/>
      <c r="D26" s="592"/>
      <c r="E26" s="592"/>
      <c r="F26" s="592"/>
      <c r="G26" s="592"/>
      <c r="H26" s="592"/>
      <c r="I26" s="592"/>
      <c r="J26" s="592"/>
      <c r="K26" s="592"/>
      <c r="L26" s="592"/>
      <c r="M26" s="592"/>
      <c r="N26" s="592"/>
      <c r="O26" s="592"/>
      <c r="P26" s="592"/>
      <c r="Q26" s="611"/>
      <c r="R26" s="592"/>
      <c r="S26" s="592"/>
      <c r="T26" s="592"/>
      <c r="U26" s="592"/>
      <c r="V26" s="592"/>
    </row>
    <row r="27" spans="1:22" x14ac:dyDescent="0.25">
      <c r="A27" s="592"/>
      <c r="B27" s="592"/>
      <c r="C27" s="592"/>
      <c r="D27" s="592"/>
      <c r="E27" s="592"/>
      <c r="F27" s="592"/>
      <c r="G27" s="592"/>
      <c r="H27" s="592"/>
      <c r="I27" s="592"/>
      <c r="J27" s="592"/>
      <c r="K27" s="592"/>
      <c r="L27" s="592"/>
      <c r="M27" s="592"/>
      <c r="N27" s="592"/>
      <c r="O27" s="592"/>
      <c r="P27" s="592"/>
      <c r="Q27" s="611"/>
      <c r="R27" s="592"/>
      <c r="S27" s="592"/>
      <c r="T27" s="592"/>
      <c r="U27" s="592"/>
      <c r="V27" s="592"/>
    </row>
    <row r="28" spans="1:22" x14ac:dyDescent="0.25">
      <c r="A28" s="592"/>
      <c r="B28" s="592"/>
      <c r="C28" s="592"/>
      <c r="D28" s="592"/>
      <c r="E28" s="592"/>
      <c r="F28" s="592"/>
      <c r="G28" s="592"/>
      <c r="H28" s="592"/>
      <c r="I28" s="592"/>
      <c r="J28" s="592"/>
      <c r="K28" s="592"/>
      <c r="L28" s="592"/>
      <c r="M28" s="592"/>
      <c r="N28" s="592"/>
      <c r="O28" s="592"/>
      <c r="P28" s="592"/>
      <c r="Q28" s="611"/>
      <c r="R28" s="592"/>
      <c r="S28" s="592"/>
      <c r="T28" s="592"/>
      <c r="U28" s="592"/>
      <c r="V28" s="592"/>
    </row>
    <row r="29" spans="1:22" x14ac:dyDescent="0.25">
      <c r="A29" s="592"/>
      <c r="B29" s="592"/>
      <c r="C29" s="592"/>
      <c r="D29" s="592"/>
      <c r="E29" s="592"/>
      <c r="F29" s="592"/>
      <c r="G29" s="592"/>
      <c r="H29" s="592"/>
      <c r="I29" s="592"/>
      <c r="J29" s="592"/>
      <c r="K29" s="592"/>
      <c r="L29" s="592"/>
      <c r="M29" s="592"/>
      <c r="N29" s="592"/>
      <c r="O29" s="592"/>
      <c r="P29" s="592"/>
      <c r="Q29" s="611"/>
      <c r="R29" s="592"/>
      <c r="S29" s="592"/>
      <c r="T29" s="592"/>
      <c r="U29" s="592"/>
      <c r="V29" s="592"/>
    </row>
    <row r="30" spans="1:22" x14ac:dyDescent="0.25">
      <c r="A30" s="592"/>
      <c r="B30" s="592"/>
      <c r="C30" s="592"/>
      <c r="D30" s="592"/>
      <c r="E30" s="595" t="s">
        <v>187</v>
      </c>
      <c r="F30" s="592"/>
      <c r="G30" s="592"/>
      <c r="H30" s="592"/>
      <c r="I30" s="592"/>
      <c r="J30" s="592"/>
      <c r="K30" s="592"/>
      <c r="L30" s="592"/>
      <c r="M30" s="592"/>
      <c r="N30" s="592"/>
      <c r="O30" s="592"/>
      <c r="P30" s="592"/>
      <c r="Q30" s="594" t="s">
        <v>187</v>
      </c>
      <c r="R30" s="592"/>
      <c r="S30" s="592"/>
      <c r="T30" s="592"/>
      <c r="U30" s="592"/>
      <c r="V30" s="592"/>
    </row>
    <row r="31" spans="1:22" x14ac:dyDescent="0.25">
      <c r="A31" s="6" t="s">
        <v>188</v>
      </c>
      <c r="B31" s="596" t="s">
        <v>189</v>
      </c>
      <c r="C31" s="6" t="s">
        <v>190</v>
      </c>
      <c r="D31" s="6" t="s">
        <v>191</v>
      </c>
      <c r="E31" s="6" t="s">
        <v>192</v>
      </c>
      <c r="F31" s="6" t="s">
        <v>193</v>
      </c>
      <c r="G31" s="6" t="s">
        <v>194</v>
      </c>
      <c r="H31" s="6" t="s">
        <v>195</v>
      </c>
      <c r="I31" s="6" t="s">
        <v>196</v>
      </c>
      <c r="J31" s="6" t="s">
        <v>197</v>
      </c>
      <c r="K31" s="6" t="s">
        <v>198</v>
      </c>
      <c r="L31" s="592"/>
      <c r="M31" s="6" t="s">
        <v>199</v>
      </c>
      <c r="N31" s="6" t="s">
        <v>191</v>
      </c>
      <c r="O31" s="6" t="s">
        <v>192</v>
      </c>
      <c r="P31" s="6" t="s">
        <v>193</v>
      </c>
      <c r="Q31" s="6" t="s">
        <v>194</v>
      </c>
      <c r="R31" s="6" t="s">
        <v>195</v>
      </c>
      <c r="S31" s="6" t="s">
        <v>196</v>
      </c>
      <c r="T31" s="6" t="s">
        <v>197</v>
      </c>
      <c r="U31" s="6" t="s">
        <v>200</v>
      </c>
      <c r="V31" s="592"/>
    </row>
    <row r="32" spans="1:22" x14ac:dyDescent="0.25">
      <c r="A32" s="597"/>
      <c r="B32" s="598"/>
      <c r="C32" s="599"/>
      <c r="D32" s="600"/>
      <c r="E32" s="601"/>
      <c r="F32" s="602"/>
      <c r="G32" s="603"/>
      <c r="H32" s="604"/>
      <c r="I32" s="605"/>
      <c r="J32" s="606"/>
      <c r="K32" s="607"/>
      <c r="L32" s="592"/>
      <c r="M32" s="598"/>
      <c r="N32" s="599"/>
      <c r="O32" s="608"/>
      <c r="P32" s="609"/>
      <c r="Q32" s="612"/>
      <c r="R32" s="601"/>
      <c r="S32" s="610"/>
      <c r="T32" s="604"/>
      <c r="U32" s="605"/>
      <c r="V32" s="592"/>
    </row>
    <row r="33" spans="1:22" x14ac:dyDescent="0.25">
      <c r="A33" s="6">
        <v>0</v>
      </c>
      <c r="B33" s="6">
        <v>210</v>
      </c>
      <c r="C33" s="6">
        <v>190</v>
      </c>
      <c r="D33" s="6">
        <v>140</v>
      </c>
      <c r="E33" s="6">
        <v>120</v>
      </c>
      <c r="F33" s="6">
        <v>230</v>
      </c>
      <c r="G33" s="6">
        <v>250</v>
      </c>
      <c r="H33" s="6">
        <v>250</v>
      </c>
      <c r="I33" s="6">
        <v>230</v>
      </c>
      <c r="J33" s="6">
        <v>250</v>
      </c>
      <c r="K33" s="6">
        <v>250</v>
      </c>
      <c r="L33" s="592"/>
      <c r="M33" s="6">
        <v>210</v>
      </c>
      <c r="N33" s="6">
        <v>190</v>
      </c>
      <c r="O33" s="6">
        <v>180</v>
      </c>
      <c r="P33" s="6">
        <v>170</v>
      </c>
      <c r="Q33" s="6">
        <v>0</v>
      </c>
      <c r="R33" s="6">
        <v>120</v>
      </c>
      <c r="S33" s="6">
        <v>80</v>
      </c>
      <c r="T33" s="6">
        <v>250</v>
      </c>
      <c r="U33" s="6">
        <v>230</v>
      </c>
      <c r="V33" s="592"/>
    </row>
    <row r="34" spans="1:22" x14ac:dyDescent="0.25">
      <c r="A34" s="24">
        <v>250</v>
      </c>
      <c r="B34" s="24">
        <v>230</v>
      </c>
      <c r="C34" s="24">
        <v>240</v>
      </c>
      <c r="D34" s="24">
        <v>200</v>
      </c>
      <c r="E34" s="24">
        <v>170</v>
      </c>
      <c r="F34" s="24">
        <v>180</v>
      </c>
      <c r="G34" s="24">
        <v>190</v>
      </c>
      <c r="H34" s="24">
        <v>150</v>
      </c>
      <c r="I34" s="6">
        <v>110</v>
      </c>
      <c r="J34" s="24">
        <v>90</v>
      </c>
      <c r="K34" s="24">
        <v>20</v>
      </c>
      <c r="L34" s="592"/>
      <c r="M34" s="6">
        <v>230</v>
      </c>
      <c r="N34" s="6">
        <v>240</v>
      </c>
      <c r="O34" s="6">
        <v>220</v>
      </c>
      <c r="P34" s="6">
        <v>200</v>
      </c>
      <c r="Q34" s="6">
        <v>250</v>
      </c>
      <c r="R34" s="6">
        <v>170</v>
      </c>
      <c r="S34" s="6">
        <v>140</v>
      </c>
      <c r="T34" s="6">
        <v>150</v>
      </c>
      <c r="U34" s="6">
        <v>110</v>
      </c>
      <c r="V34" s="592"/>
    </row>
    <row r="35" spans="1:22" x14ac:dyDescent="0.25">
      <c r="A35" s="24">
        <v>250</v>
      </c>
      <c r="B35" s="24">
        <v>240</v>
      </c>
      <c r="C35" s="24">
        <v>250</v>
      </c>
      <c r="D35" s="24">
        <v>220</v>
      </c>
      <c r="E35" s="24">
        <v>220</v>
      </c>
      <c r="F35" s="24">
        <v>180</v>
      </c>
      <c r="G35" s="24">
        <v>140</v>
      </c>
      <c r="H35" s="24">
        <v>70</v>
      </c>
      <c r="I35" s="6">
        <v>10</v>
      </c>
      <c r="J35" s="24">
        <v>90</v>
      </c>
      <c r="K35" s="24">
        <v>0</v>
      </c>
      <c r="L35" s="592"/>
      <c r="M35" s="6">
        <v>240</v>
      </c>
      <c r="N35" s="6">
        <v>250</v>
      </c>
      <c r="O35" s="6">
        <v>230</v>
      </c>
      <c r="P35" s="6">
        <v>230</v>
      </c>
      <c r="Q35" s="6">
        <v>250</v>
      </c>
      <c r="R35" s="6">
        <v>220</v>
      </c>
      <c r="S35" s="6">
        <v>210</v>
      </c>
      <c r="T35" s="6">
        <v>70</v>
      </c>
      <c r="U35" s="6">
        <v>10</v>
      </c>
      <c r="V35" s="592"/>
    </row>
    <row r="36" spans="1:22" x14ac:dyDescent="0.25">
      <c r="A36" s="592"/>
      <c r="B36" s="592"/>
      <c r="C36" s="592"/>
      <c r="D36" s="592"/>
      <c r="E36" s="592"/>
      <c r="F36" s="592"/>
      <c r="G36" s="592"/>
      <c r="H36" s="592"/>
      <c r="I36" s="592"/>
      <c r="J36" s="592"/>
      <c r="K36" s="592"/>
      <c r="L36" s="592"/>
      <c r="M36" s="592"/>
      <c r="N36" s="592"/>
      <c r="O36" s="592"/>
      <c r="P36" s="592"/>
      <c r="Q36" s="611"/>
      <c r="R36" s="592"/>
      <c r="S36" s="592"/>
      <c r="T36" s="592"/>
      <c r="U36" s="592"/>
      <c r="V36" s="592"/>
    </row>
    <row r="37" spans="1:22" x14ac:dyDescent="0.25">
      <c r="A37" s="592"/>
      <c r="B37" s="592"/>
      <c r="C37" s="592"/>
      <c r="D37" s="592"/>
      <c r="E37" s="592"/>
      <c r="F37" s="592"/>
      <c r="G37" s="592"/>
      <c r="H37" s="592"/>
      <c r="I37" s="592"/>
      <c r="J37" s="592"/>
      <c r="K37" s="592"/>
      <c r="L37" s="592"/>
      <c r="M37" s="592"/>
      <c r="N37" s="592"/>
      <c r="O37" s="592"/>
      <c r="P37" s="592"/>
      <c r="Q37" s="611"/>
      <c r="R37" s="592"/>
      <c r="S37" s="592"/>
      <c r="T37" s="592"/>
      <c r="U37" s="592"/>
      <c r="V37" s="592"/>
    </row>
    <row r="38" spans="1:22" x14ac:dyDescent="0.25">
      <c r="A38" s="592"/>
      <c r="B38" s="592"/>
      <c r="C38" s="592"/>
      <c r="D38" s="592"/>
      <c r="E38" s="592"/>
      <c r="F38" s="592"/>
      <c r="G38" s="592"/>
      <c r="H38" s="592"/>
      <c r="I38" s="592"/>
      <c r="J38" s="592"/>
      <c r="K38" s="592"/>
      <c r="L38" s="592"/>
      <c r="M38" s="592"/>
      <c r="N38" s="592"/>
      <c r="O38" s="592"/>
      <c r="P38" s="592"/>
      <c r="Q38" s="611"/>
      <c r="R38" s="592"/>
      <c r="S38" s="592"/>
      <c r="T38" s="592"/>
      <c r="U38" s="592"/>
      <c r="V38" s="592"/>
    </row>
    <row r="39" spans="1:22" x14ac:dyDescent="0.25">
      <c r="A39" s="595" t="s">
        <v>201</v>
      </c>
      <c r="B39" s="592"/>
      <c r="C39" s="592"/>
      <c r="D39" s="592"/>
      <c r="E39" s="592"/>
      <c r="F39" s="592"/>
      <c r="G39" s="595" t="s">
        <v>202</v>
      </c>
      <c r="H39" s="592"/>
      <c r="I39" s="592"/>
      <c r="J39" s="592"/>
      <c r="K39" s="592"/>
      <c r="L39" s="592"/>
      <c r="M39" s="592"/>
      <c r="N39" s="592"/>
      <c r="O39" s="592"/>
      <c r="P39" s="592"/>
      <c r="Q39" s="611"/>
      <c r="R39" s="592"/>
      <c r="S39" s="592"/>
      <c r="T39" s="592"/>
      <c r="U39" s="592"/>
      <c r="V39" s="592"/>
    </row>
    <row r="40" spans="1:22" x14ac:dyDescent="0.25">
      <c r="A40" s="592"/>
      <c r="B40" s="592"/>
      <c r="C40" s="592"/>
      <c r="D40" s="592"/>
      <c r="E40" s="592"/>
      <c r="F40" s="592"/>
      <c r="G40" s="592"/>
      <c r="H40" s="592"/>
      <c r="I40" s="592"/>
      <c r="J40" s="592"/>
      <c r="K40" s="592"/>
      <c r="L40" s="592"/>
      <c r="M40" s="592"/>
      <c r="N40" s="592"/>
      <c r="O40" s="592"/>
      <c r="P40" s="592"/>
      <c r="Q40" s="611"/>
      <c r="R40" s="592"/>
      <c r="S40" s="592"/>
      <c r="T40" s="592"/>
      <c r="U40" s="592"/>
      <c r="V40" s="592"/>
    </row>
    <row r="41" spans="1:22" x14ac:dyDescent="0.25">
      <c r="A41" s="592"/>
      <c r="B41" s="592"/>
      <c r="C41" s="592"/>
      <c r="D41" s="592"/>
      <c r="E41" s="592"/>
      <c r="F41" s="592"/>
      <c r="G41" s="592"/>
      <c r="H41" s="592"/>
      <c r="I41" s="592"/>
      <c r="J41" s="592"/>
      <c r="K41" s="592"/>
      <c r="L41" s="592"/>
      <c r="M41" s="592"/>
      <c r="N41" s="592"/>
      <c r="O41" s="592"/>
      <c r="P41" s="592"/>
      <c r="Q41" s="611"/>
      <c r="R41" s="592"/>
      <c r="S41" s="592"/>
      <c r="T41" s="592"/>
      <c r="U41" s="592"/>
      <c r="V41" s="59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Relevés</vt:lpstr>
      <vt:lpstr>Août_2024</vt:lpstr>
      <vt:lpstr>Heures et Jours</vt:lpstr>
      <vt:lpstr>Mini-Maxi</vt:lpstr>
      <vt:lpstr>Console</vt:lpstr>
      <vt:lpstr>Graphiques</vt:lpstr>
      <vt:lpstr>Marées 2024</vt:lpstr>
      <vt:lpstr>Couleurs</vt:lpstr>
    </vt:vector>
  </TitlesOfParts>
  <Company>Particulier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2024-09-04T16:47:19Z</dcterms:modified>
</cp:coreProperties>
</file>